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94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858" i="7" l="1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Q809" i="7"/>
  <c r="P809" i="7"/>
  <c r="O809" i="7"/>
  <c r="N809" i="7"/>
  <c r="M809" i="7"/>
  <c r="Q808" i="7"/>
  <c r="P808" i="7"/>
  <c r="O808" i="7"/>
  <c r="N808" i="7"/>
  <c r="M808" i="7"/>
  <c r="Q807" i="7"/>
  <c r="P807" i="7"/>
  <c r="O807" i="7"/>
  <c r="N807" i="7"/>
  <c r="M807" i="7"/>
  <c r="Q806" i="7"/>
  <c r="P806" i="7"/>
  <c r="O806" i="7"/>
  <c r="N806" i="7"/>
  <c r="M806" i="7"/>
  <c r="Q805" i="7"/>
  <c r="P805" i="7"/>
  <c r="O805" i="7"/>
  <c r="N805" i="7"/>
  <c r="M805" i="7"/>
  <c r="Q804" i="7"/>
  <c r="P804" i="7"/>
  <c r="O804" i="7"/>
  <c r="N804" i="7"/>
  <c r="M804" i="7"/>
  <c r="Q803" i="7"/>
  <c r="P803" i="7"/>
  <c r="O803" i="7"/>
  <c r="N803" i="7"/>
  <c r="M803" i="7"/>
  <c r="Q802" i="7"/>
  <c r="P802" i="7"/>
  <c r="O802" i="7"/>
  <c r="N802" i="7"/>
  <c r="M802" i="7"/>
  <c r="Q801" i="7"/>
  <c r="P801" i="7"/>
  <c r="O801" i="7"/>
  <c r="N801" i="7"/>
  <c r="M801" i="7"/>
  <c r="Q800" i="7"/>
  <c r="P800" i="7"/>
  <c r="O800" i="7"/>
  <c r="N800" i="7"/>
  <c r="M800" i="7"/>
  <c r="Q799" i="7"/>
  <c r="P799" i="7"/>
  <c r="O799" i="7"/>
  <c r="N799" i="7"/>
  <c r="M799" i="7"/>
  <c r="Q798" i="7"/>
  <c r="P798" i="7"/>
  <c r="O798" i="7"/>
  <c r="N798" i="7"/>
  <c r="M798" i="7"/>
  <c r="Q797" i="7"/>
  <c r="P797" i="7"/>
  <c r="O797" i="7"/>
  <c r="N797" i="7"/>
  <c r="M797" i="7"/>
  <c r="Q796" i="7"/>
  <c r="P796" i="7"/>
  <c r="O796" i="7"/>
  <c r="N796" i="7"/>
  <c r="M796" i="7"/>
  <c r="Q795" i="7"/>
  <c r="P795" i="7"/>
  <c r="O795" i="7"/>
  <c r="N795" i="7"/>
  <c r="M795" i="7"/>
  <c r="Q794" i="7"/>
  <c r="P794" i="7"/>
  <c r="O794" i="7"/>
  <c r="N794" i="7"/>
  <c r="M794" i="7"/>
  <c r="Q793" i="7"/>
  <c r="P793" i="7"/>
  <c r="O793" i="7"/>
  <c r="N793" i="7"/>
  <c r="M793" i="7"/>
  <c r="Q792" i="7"/>
  <c r="P792" i="7"/>
  <c r="O792" i="7"/>
  <c r="N792" i="7"/>
  <c r="M792" i="7"/>
  <c r="Q791" i="7"/>
  <c r="P791" i="7"/>
  <c r="O791" i="7"/>
  <c r="N791" i="7"/>
  <c r="M791" i="7"/>
  <c r="Q790" i="7"/>
  <c r="P790" i="7"/>
  <c r="O790" i="7"/>
  <c r="N790" i="7"/>
  <c r="M790" i="7"/>
  <c r="Q789" i="7"/>
  <c r="P789" i="7"/>
  <c r="O789" i="7"/>
  <c r="N789" i="7"/>
  <c r="M789" i="7"/>
  <c r="Q784" i="7"/>
  <c r="P784" i="7"/>
  <c r="O784" i="7"/>
  <c r="N784" i="7"/>
  <c r="M784" i="7"/>
  <c r="Q783" i="7"/>
  <c r="P783" i="7"/>
  <c r="O783" i="7"/>
  <c r="N783" i="7"/>
  <c r="M783" i="7"/>
  <c r="Q782" i="7"/>
  <c r="P782" i="7"/>
  <c r="O782" i="7"/>
  <c r="N782" i="7"/>
  <c r="M782" i="7"/>
  <c r="Q781" i="7"/>
  <c r="P781" i="7"/>
  <c r="O781" i="7"/>
  <c r="N781" i="7"/>
  <c r="M781" i="7"/>
  <c r="Q780" i="7"/>
  <c r="P780" i="7"/>
  <c r="O780" i="7"/>
  <c r="N780" i="7"/>
  <c r="M780" i="7"/>
  <c r="Q775" i="7"/>
  <c r="P775" i="7"/>
  <c r="O775" i="7"/>
  <c r="N775" i="7"/>
  <c r="M775" i="7"/>
  <c r="Q774" i="7"/>
  <c r="P774" i="7"/>
  <c r="O774" i="7"/>
  <c r="N774" i="7"/>
  <c r="M774" i="7"/>
  <c r="Q773" i="7"/>
  <c r="P773" i="7"/>
  <c r="O773" i="7"/>
  <c r="N773" i="7"/>
  <c r="M773" i="7"/>
  <c r="Q772" i="7"/>
  <c r="P772" i="7"/>
  <c r="O772" i="7"/>
  <c r="N772" i="7"/>
  <c r="M772" i="7"/>
  <c r="Q771" i="7"/>
  <c r="P771" i="7"/>
  <c r="O771" i="7"/>
  <c r="N771" i="7"/>
  <c r="M771" i="7"/>
  <c r="Q641" i="7"/>
  <c r="P641" i="7"/>
  <c r="O641" i="7"/>
  <c r="N641" i="7"/>
  <c r="M641" i="7"/>
  <c r="P639" i="7"/>
  <c r="O639" i="7"/>
  <c r="N639" i="7"/>
  <c r="M639" i="7"/>
  <c r="Q634" i="7"/>
  <c r="P634" i="7"/>
  <c r="O634" i="7"/>
  <c r="N634" i="7"/>
  <c r="M634" i="7"/>
  <c r="P632" i="7"/>
  <c r="O632" i="7"/>
  <c r="N632" i="7"/>
  <c r="M632" i="7"/>
  <c r="Q628" i="7"/>
  <c r="P628" i="7"/>
  <c r="O628" i="7"/>
  <c r="N628" i="7"/>
  <c r="M628" i="7"/>
  <c r="P626" i="7"/>
  <c r="O626" i="7"/>
  <c r="N626" i="7"/>
  <c r="M626" i="7"/>
  <c r="Q622" i="7"/>
  <c r="P622" i="7"/>
  <c r="O622" i="7"/>
  <c r="N622" i="7"/>
  <c r="M622" i="7"/>
  <c r="P620" i="7"/>
  <c r="O620" i="7"/>
  <c r="N620" i="7"/>
  <c r="M620" i="7"/>
  <c r="Q616" i="7"/>
  <c r="P616" i="7"/>
  <c r="O616" i="7"/>
  <c r="N616" i="7"/>
  <c r="M616" i="7"/>
  <c r="P614" i="7"/>
  <c r="O614" i="7"/>
  <c r="N614" i="7"/>
  <c r="M614" i="7"/>
  <c r="Q610" i="7"/>
  <c r="P610" i="7"/>
  <c r="O610" i="7"/>
  <c r="N610" i="7"/>
  <c r="M610" i="7"/>
  <c r="P608" i="7"/>
  <c r="O608" i="7"/>
  <c r="N608" i="7"/>
  <c r="M608" i="7"/>
  <c r="Q604" i="7"/>
  <c r="P604" i="7"/>
  <c r="O604" i="7"/>
  <c r="N604" i="7"/>
  <c r="M604" i="7"/>
  <c r="P602" i="7"/>
  <c r="O602" i="7"/>
  <c r="N602" i="7"/>
  <c r="M602" i="7"/>
  <c r="Q598" i="7"/>
  <c r="P598" i="7"/>
  <c r="O598" i="7"/>
  <c r="N598" i="7"/>
  <c r="M598" i="7"/>
  <c r="P596" i="7"/>
  <c r="O596" i="7"/>
  <c r="N596" i="7"/>
  <c r="M596" i="7"/>
  <c r="Q591" i="7"/>
  <c r="P591" i="7"/>
  <c r="O591" i="7"/>
  <c r="N591" i="7"/>
  <c r="M591" i="7"/>
  <c r="P589" i="7"/>
  <c r="O589" i="7"/>
  <c r="N589" i="7"/>
  <c r="M589" i="7"/>
  <c r="Q585" i="7"/>
  <c r="P585" i="7"/>
  <c r="O585" i="7"/>
  <c r="N585" i="7"/>
  <c r="M585" i="7"/>
  <c r="P583" i="7"/>
  <c r="O583" i="7"/>
  <c r="N583" i="7"/>
  <c r="M583" i="7"/>
  <c r="Q579" i="7"/>
  <c r="P579" i="7"/>
  <c r="O579" i="7"/>
  <c r="N579" i="7"/>
  <c r="M579" i="7"/>
  <c r="P577" i="7"/>
  <c r="O577" i="7"/>
  <c r="N577" i="7"/>
  <c r="M577" i="7"/>
  <c r="Q573" i="7"/>
  <c r="P573" i="7"/>
  <c r="O573" i="7"/>
  <c r="N573" i="7"/>
  <c r="M573" i="7"/>
  <c r="P571" i="7"/>
  <c r="O571" i="7"/>
  <c r="N571" i="7"/>
  <c r="M571" i="7"/>
  <c r="Q567" i="7"/>
  <c r="P567" i="7"/>
  <c r="O567" i="7"/>
  <c r="N567" i="7"/>
  <c r="M567" i="7"/>
  <c r="P565" i="7"/>
  <c r="O565" i="7"/>
  <c r="N565" i="7"/>
  <c r="M565" i="7"/>
  <c r="Q561" i="7"/>
  <c r="P561" i="7"/>
  <c r="O561" i="7"/>
  <c r="N561" i="7"/>
  <c r="M561" i="7"/>
  <c r="P559" i="7"/>
  <c r="O559" i="7"/>
  <c r="N559" i="7"/>
  <c r="M559" i="7"/>
  <c r="Q555" i="7"/>
  <c r="P555" i="7"/>
  <c r="O555" i="7"/>
  <c r="N555" i="7"/>
  <c r="M555" i="7"/>
  <c r="P553" i="7"/>
  <c r="O553" i="7"/>
  <c r="N553" i="7"/>
  <c r="M553" i="7"/>
  <c r="Q549" i="7"/>
  <c r="P549" i="7"/>
  <c r="O549" i="7"/>
  <c r="N549" i="7"/>
  <c r="M549" i="7"/>
  <c r="P547" i="7"/>
  <c r="O547" i="7"/>
  <c r="N547" i="7"/>
  <c r="M547" i="7"/>
  <c r="Q543" i="7"/>
  <c r="P543" i="7"/>
  <c r="O543" i="7"/>
  <c r="N543" i="7"/>
  <c r="M543" i="7"/>
  <c r="P541" i="7"/>
  <c r="O541" i="7"/>
  <c r="N541" i="7"/>
  <c r="M541" i="7"/>
  <c r="Q537" i="7"/>
  <c r="P537" i="7"/>
  <c r="O537" i="7"/>
  <c r="N537" i="7"/>
  <c r="M537" i="7"/>
  <c r="P535" i="7"/>
  <c r="O535" i="7"/>
  <c r="N535" i="7"/>
  <c r="M535" i="7"/>
  <c r="Q531" i="7"/>
  <c r="P531" i="7"/>
  <c r="O531" i="7"/>
  <c r="N531" i="7"/>
  <c r="M531" i="7"/>
  <c r="P529" i="7"/>
  <c r="O529" i="7"/>
  <c r="N529" i="7"/>
  <c r="M529" i="7"/>
  <c r="Q525" i="7"/>
  <c r="P525" i="7"/>
  <c r="O525" i="7"/>
  <c r="N525" i="7"/>
  <c r="M525" i="7"/>
  <c r="P523" i="7"/>
  <c r="O523" i="7"/>
  <c r="N523" i="7"/>
  <c r="M523" i="7"/>
  <c r="Q519" i="7"/>
  <c r="P519" i="7"/>
  <c r="O519" i="7"/>
  <c r="N519" i="7"/>
  <c r="M519" i="7"/>
  <c r="P517" i="7"/>
  <c r="O517" i="7"/>
  <c r="N517" i="7"/>
  <c r="M517" i="7"/>
  <c r="Q513" i="7"/>
  <c r="P513" i="7"/>
  <c r="O513" i="7"/>
  <c r="N513" i="7"/>
  <c r="M513" i="7"/>
  <c r="P511" i="7"/>
  <c r="O511" i="7"/>
  <c r="N511" i="7"/>
  <c r="M511" i="7"/>
  <c r="Q507" i="7"/>
  <c r="P507" i="7"/>
  <c r="O507" i="7"/>
  <c r="N507" i="7"/>
  <c r="M507" i="7"/>
  <c r="P505" i="7"/>
  <c r="O505" i="7"/>
  <c r="N505" i="7"/>
  <c r="M505" i="7"/>
  <c r="Q501" i="7"/>
  <c r="P501" i="7"/>
  <c r="O501" i="7"/>
  <c r="N501" i="7"/>
  <c r="M501" i="7"/>
  <c r="P499" i="7"/>
  <c r="O499" i="7"/>
  <c r="N499" i="7"/>
  <c r="M499" i="7"/>
  <c r="Q492" i="7"/>
  <c r="P492" i="7"/>
  <c r="O492" i="7"/>
  <c r="N492" i="7"/>
  <c r="M492" i="7"/>
  <c r="P490" i="7"/>
  <c r="O490" i="7"/>
  <c r="N490" i="7"/>
  <c r="M490" i="7"/>
  <c r="Q483" i="7"/>
  <c r="P483" i="7"/>
  <c r="O483" i="7"/>
  <c r="N483" i="7"/>
  <c r="M483" i="7"/>
  <c r="P481" i="7"/>
  <c r="O481" i="7"/>
  <c r="N481" i="7"/>
  <c r="M481" i="7"/>
  <c r="Q474" i="7"/>
  <c r="P474" i="7"/>
  <c r="O474" i="7"/>
  <c r="N474" i="7"/>
  <c r="M474" i="7"/>
  <c r="P472" i="7"/>
  <c r="O472" i="7"/>
  <c r="N472" i="7"/>
  <c r="M472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K641" i="7"/>
  <c r="E46" i="7"/>
  <c r="J46" i="7"/>
  <c r="J641" i="7"/>
  <c r="D46" i="7"/>
  <c r="I46" i="7"/>
  <c r="I641" i="7"/>
  <c r="C46" i="7"/>
  <c r="H46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209" i="3"/>
  <c r="BD926" i="3"/>
  <c r="BD210" i="3"/>
  <c r="BD212" i="3"/>
  <c r="BD927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6" i="3"/>
  <c r="AN925" i="3"/>
  <c r="AN209" i="3"/>
  <c r="AN926" i="3"/>
  <c r="AN210" i="3"/>
  <c r="AN212" i="3"/>
  <c r="AN927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690" i="3"/>
  <c r="BV895" i="3"/>
  <c r="BV695" i="3"/>
  <c r="BV896" i="3"/>
  <c r="BV700" i="3"/>
  <c r="BV897" i="3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89" i="3"/>
  <c r="BY878" i="3"/>
  <c r="BX589" i="3"/>
  <c r="BX878" i="3"/>
  <c r="BW589" i="3"/>
  <c r="BW878" i="3"/>
  <c r="BY583" i="3"/>
  <c r="BY877" i="3"/>
  <c r="BX583" i="3"/>
  <c r="BX877" i="3"/>
  <c r="BW583" i="3"/>
  <c r="BW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Y571" i="3"/>
  <c r="BY875" i="3"/>
  <c r="BX571" i="3"/>
  <c r="BX875" i="3"/>
  <c r="BW571" i="3"/>
  <c r="BW875" i="3"/>
  <c r="BY565" i="3"/>
  <c r="BY874" i="3"/>
  <c r="BX565" i="3"/>
  <c r="BX874" i="3"/>
  <c r="BW565" i="3"/>
  <c r="BW874" i="3"/>
  <c r="BY559" i="3"/>
  <c r="BY873" i="3"/>
  <c r="BX559" i="3"/>
  <c r="BX873" i="3"/>
  <c r="BW559" i="3"/>
  <c r="BW873" i="3"/>
  <c r="BY553" i="3"/>
  <c r="BY872" i="3"/>
  <c r="BX553" i="3"/>
  <c r="BX872" i="3"/>
  <c r="BW553" i="3"/>
  <c r="BW872" i="3"/>
  <c r="BY547" i="3"/>
  <c r="BY871" i="3"/>
  <c r="BX547" i="3"/>
  <c r="BX871" i="3"/>
  <c r="BW547" i="3"/>
  <c r="BW871" i="3"/>
  <c r="BY541" i="3"/>
  <c r="BY870" i="3"/>
  <c r="BX541" i="3"/>
  <c r="BX870" i="3"/>
  <c r="BW541" i="3"/>
  <c r="BW870" i="3"/>
  <c r="BY535" i="3"/>
  <c r="BY869" i="3"/>
  <c r="BX535" i="3"/>
  <c r="BX869" i="3"/>
  <c r="BW535" i="3"/>
  <c r="BW869" i="3"/>
  <c r="BY529" i="3"/>
  <c r="BY868" i="3"/>
  <c r="BX529" i="3"/>
  <c r="BX868" i="3"/>
  <c r="BW529" i="3"/>
  <c r="BW868" i="3"/>
  <c r="AR588" i="3"/>
  <c r="AM588" i="3"/>
  <c r="AU679" i="3"/>
  <c r="AV679" i="3"/>
  <c r="AW679" i="3"/>
  <c r="AX679" i="3"/>
  <c r="AY679" i="3"/>
  <c r="AZ679" i="3"/>
  <c r="BA679" i="3"/>
  <c r="BB679" i="3"/>
  <c r="F636" i="7"/>
  <c r="K636" i="7"/>
  <c r="E636" i="7"/>
  <c r="J636" i="7"/>
  <c r="D636" i="7"/>
  <c r="I636" i="7"/>
  <c r="C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06" i="7"/>
  <c r="J606" i="7"/>
  <c r="I606" i="7"/>
  <c r="H606" i="7"/>
  <c r="K600" i="7"/>
  <c r="J600" i="7"/>
  <c r="I600" i="7"/>
  <c r="H600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M619" i="3"/>
  <c r="AN619" i="3"/>
  <c r="AO619" i="3"/>
  <c r="AP619" i="3"/>
  <c r="AQ619" i="3"/>
  <c r="AR619" i="3"/>
  <c r="AS619" i="3"/>
  <c r="AT619" i="3"/>
  <c r="DN620" i="3"/>
  <c r="CB620" i="3"/>
  <c r="DM620" i="3"/>
  <c r="CA620" i="3"/>
  <c r="DL620" i="3"/>
  <c r="BZ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DL571" i="3"/>
  <c r="BZ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Y172" i="3"/>
  <c r="BX172" i="3"/>
  <c r="BW172" i="3"/>
  <c r="BY177" i="3"/>
  <c r="BX177" i="3"/>
  <c r="BW177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660" i="3"/>
  <c r="BX660" i="3"/>
  <c r="BW660" i="3"/>
  <c r="BY654" i="3"/>
  <c r="BX654" i="3"/>
  <c r="BW654" i="3"/>
  <c r="BY648" i="3"/>
  <c r="BX648" i="3"/>
  <c r="BW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Y180" i="3"/>
  <c r="BX180" i="3"/>
  <c r="BW180" i="3"/>
  <c r="BY104" i="3"/>
  <c r="BY111" i="3"/>
  <c r="BY117" i="3"/>
  <c r="BX96" i="3"/>
  <c r="BX104" i="3"/>
  <c r="BX111" i="3"/>
  <c r="BX117" i="3"/>
  <c r="BW96" i="3"/>
  <c r="BW104" i="3"/>
  <c r="BW111" i="3"/>
  <c r="BW117" i="3"/>
  <c r="AC93" i="3"/>
  <c r="BY116" i="3"/>
  <c r="BX116" i="3"/>
  <c r="BW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Y89" i="3"/>
  <c r="BX89" i="3"/>
  <c r="BW89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BY183" i="3"/>
  <c r="BX183" i="3"/>
  <c r="BW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C600" i="7"/>
  <c r="C602" i="7"/>
  <c r="C606" i="7"/>
  <c r="C608" i="7"/>
  <c r="C618" i="7"/>
  <c r="C620" i="7"/>
  <c r="F471" i="7"/>
  <c r="F468" i="7"/>
  <c r="F467" i="7"/>
  <c r="F469" i="7"/>
  <c r="F470" i="7"/>
  <c r="F472" i="7"/>
  <c r="F477" i="7"/>
  <c r="F479" i="7"/>
  <c r="F481" i="7"/>
  <c r="F486" i="7"/>
  <c r="F488" i="7"/>
  <c r="F490" i="7"/>
  <c r="F495" i="7"/>
  <c r="F497" i="7"/>
  <c r="F499" i="7"/>
  <c r="F504" i="7"/>
  <c r="F502" i="7"/>
  <c r="F503" i="7"/>
  <c r="F505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P880" i="7"/>
  <c r="D607" i="7"/>
  <c r="K608" i="7"/>
  <c r="F606" i="7"/>
  <c r="F608" i="7"/>
  <c r="P881" i="7"/>
  <c r="D619" i="7"/>
  <c r="K620" i="7"/>
  <c r="F618" i="7"/>
  <c r="F620" i="7"/>
  <c r="P883" i="7"/>
  <c r="K470" i="7"/>
  <c r="D471" i="7"/>
  <c r="K472" i="7"/>
  <c r="P860" i="7"/>
  <c r="K479" i="7"/>
  <c r="D480" i="7"/>
  <c r="K481" i="7"/>
  <c r="P861" i="7"/>
  <c r="K488" i="7"/>
  <c r="D489" i="7"/>
  <c r="K490" i="7"/>
  <c r="P862" i="7"/>
  <c r="K497" i="7"/>
  <c r="D498" i="7"/>
  <c r="K499" i="7"/>
  <c r="P863" i="7"/>
  <c r="D504" i="7"/>
  <c r="K505" i="7"/>
  <c r="P864" i="7"/>
  <c r="D510" i="7"/>
  <c r="K511" i="7"/>
  <c r="P865" i="7"/>
  <c r="D516" i="7"/>
  <c r="K517" i="7"/>
  <c r="P866" i="7"/>
  <c r="D522" i="7"/>
  <c r="K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P882" i="7"/>
  <c r="D631" i="7"/>
  <c r="K632" i="7"/>
  <c r="F630" i="7"/>
  <c r="F632" i="7"/>
  <c r="P885" i="7"/>
  <c r="D595" i="7"/>
  <c r="K596" i="7"/>
  <c r="P879" i="7"/>
  <c r="D625" i="7"/>
  <c r="K626" i="7"/>
  <c r="F624" i="7"/>
  <c r="F626" i="7"/>
  <c r="P884" i="7"/>
  <c r="K1062" i="7"/>
  <c r="E471" i="7"/>
  <c r="E468" i="7"/>
  <c r="E467" i="7"/>
  <c r="E469" i="7"/>
  <c r="E470" i="7"/>
  <c r="E472" i="7"/>
  <c r="E477" i="7"/>
  <c r="E479" i="7"/>
  <c r="E481" i="7"/>
  <c r="E486" i="7"/>
  <c r="E488" i="7"/>
  <c r="E490" i="7"/>
  <c r="E495" i="7"/>
  <c r="E497" i="7"/>
  <c r="E499" i="7"/>
  <c r="E504" i="7"/>
  <c r="E502" i="7"/>
  <c r="E503" i="7"/>
  <c r="E505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O880" i="7"/>
  <c r="J608" i="7"/>
  <c r="E606" i="7"/>
  <c r="E608" i="7"/>
  <c r="O881" i="7"/>
  <c r="J620" i="7"/>
  <c r="E618" i="7"/>
  <c r="E620" i="7"/>
  <c r="O883" i="7"/>
  <c r="J470" i="7"/>
  <c r="J472" i="7"/>
  <c r="O860" i="7"/>
  <c r="J479" i="7"/>
  <c r="J481" i="7"/>
  <c r="O861" i="7"/>
  <c r="J488" i="7"/>
  <c r="J490" i="7"/>
  <c r="O862" i="7"/>
  <c r="J497" i="7"/>
  <c r="J499" i="7"/>
  <c r="O863" i="7"/>
  <c r="J505" i="7"/>
  <c r="O864" i="7"/>
  <c r="J511" i="7"/>
  <c r="O865" i="7"/>
  <c r="J517" i="7"/>
  <c r="O866" i="7"/>
  <c r="J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595" i="7"/>
  <c r="E593" i="7"/>
  <c r="E594" i="7"/>
  <c r="E596" i="7"/>
  <c r="H1062" i="7"/>
  <c r="J614" i="7"/>
  <c r="E612" i="7"/>
  <c r="E614" i="7"/>
  <c r="O882" i="7"/>
  <c r="J632" i="7"/>
  <c r="E630" i="7"/>
  <c r="E632" i="7"/>
  <c r="O885" i="7"/>
  <c r="J596" i="7"/>
  <c r="O879" i="7"/>
  <c r="J626" i="7"/>
  <c r="E624" i="7"/>
  <c r="E626" i="7"/>
  <c r="O884" i="7"/>
  <c r="I1062" i="7"/>
  <c r="D468" i="7"/>
  <c r="D470" i="7"/>
  <c r="D472" i="7"/>
  <c r="D477" i="7"/>
  <c r="D479" i="7"/>
  <c r="D481" i="7"/>
  <c r="D486" i="7"/>
  <c r="D488" i="7"/>
  <c r="D490" i="7"/>
  <c r="D495" i="7"/>
  <c r="D497" i="7"/>
  <c r="D499" i="7"/>
  <c r="D502" i="7"/>
  <c r="D505" i="7"/>
  <c r="D508" i="7"/>
  <c r="D511" i="7"/>
  <c r="D514" i="7"/>
  <c r="D517" i="7"/>
  <c r="D520" i="7"/>
  <c r="D523" i="7"/>
  <c r="E1063" i="7"/>
  <c r="I602" i="7"/>
  <c r="D600" i="7"/>
  <c r="D602" i="7"/>
  <c r="N880" i="7"/>
  <c r="I608" i="7"/>
  <c r="D606" i="7"/>
  <c r="D608" i="7"/>
  <c r="N881" i="7"/>
  <c r="I620" i="7"/>
  <c r="D618" i="7"/>
  <c r="D620" i="7"/>
  <c r="N883" i="7"/>
  <c r="I470" i="7"/>
  <c r="I472" i="7"/>
  <c r="N860" i="7"/>
  <c r="I479" i="7"/>
  <c r="I481" i="7"/>
  <c r="N861" i="7"/>
  <c r="I488" i="7"/>
  <c r="I490" i="7"/>
  <c r="N862" i="7"/>
  <c r="I497" i="7"/>
  <c r="I499" i="7"/>
  <c r="N863" i="7"/>
  <c r="I505" i="7"/>
  <c r="N864" i="7"/>
  <c r="I511" i="7"/>
  <c r="N865" i="7"/>
  <c r="I517" i="7"/>
  <c r="N866" i="7"/>
  <c r="I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593" i="7"/>
  <c r="D594" i="7"/>
  <c r="D596" i="7"/>
  <c r="E1062" i="7"/>
  <c r="I614" i="7"/>
  <c r="D612" i="7"/>
  <c r="D614" i="7"/>
  <c r="N882" i="7"/>
  <c r="I632" i="7"/>
  <c r="D630" i="7"/>
  <c r="D632" i="7"/>
  <c r="N885" i="7"/>
  <c r="I596" i="7"/>
  <c r="N879" i="7"/>
  <c r="I626" i="7"/>
  <c r="D624" i="7"/>
  <c r="D626" i="7"/>
  <c r="N884" i="7"/>
  <c r="F1062" i="7"/>
  <c r="C468" i="7"/>
  <c r="C470" i="7"/>
  <c r="C472" i="7"/>
  <c r="C477" i="7"/>
  <c r="C479" i="7"/>
  <c r="C481" i="7"/>
  <c r="C486" i="7"/>
  <c r="C488" i="7"/>
  <c r="C490" i="7"/>
  <c r="C495" i="7"/>
  <c r="C497" i="7"/>
  <c r="C499" i="7"/>
  <c r="C504" i="7"/>
  <c r="C502" i="7"/>
  <c r="C503" i="7"/>
  <c r="C505" i="7"/>
  <c r="C508" i="7"/>
  <c r="C511" i="7"/>
  <c r="C516" i="7"/>
  <c r="C514" i="7"/>
  <c r="C515" i="7"/>
  <c r="C517" i="7"/>
  <c r="C520" i="7"/>
  <c r="C523" i="7"/>
  <c r="C1063" i="7"/>
  <c r="M880" i="7"/>
  <c r="H608" i="7"/>
  <c r="M881" i="7"/>
  <c r="H620" i="7"/>
  <c r="M883" i="7"/>
  <c r="H470" i="7"/>
  <c r="H472" i="7"/>
  <c r="M860" i="7"/>
  <c r="H479" i="7"/>
  <c r="H481" i="7"/>
  <c r="M861" i="7"/>
  <c r="H488" i="7"/>
  <c r="H490" i="7"/>
  <c r="M862" i="7"/>
  <c r="H497" i="7"/>
  <c r="H499" i="7"/>
  <c r="M863" i="7"/>
  <c r="H505" i="7"/>
  <c r="M864" i="7"/>
  <c r="H511" i="7"/>
  <c r="M865" i="7"/>
  <c r="H517" i="7"/>
  <c r="M866" i="7"/>
  <c r="H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M882" i="7"/>
  <c r="H632" i="7"/>
  <c r="M885" i="7"/>
  <c r="H596" i="7"/>
  <c r="M879" i="7"/>
  <c r="H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8" i="6"/>
  <c r="BE27" i="6"/>
  <c r="BE36" i="6"/>
  <c r="BE45" i="6"/>
  <c r="BE54" i="6"/>
  <c r="BE63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5" i="6"/>
  <c r="BD54" i="6"/>
  <c r="BD63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8" i="6"/>
  <c r="AB27" i="6"/>
  <c r="AB36" i="6"/>
  <c r="AB45" i="6"/>
  <c r="AB54" i="6"/>
  <c r="AB63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8" i="6"/>
  <c r="AA27" i="6"/>
  <c r="AA36" i="6"/>
  <c r="AA45" i="6"/>
  <c r="AA54" i="6"/>
  <c r="AA63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8" i="6"/>
  <c r="Z27" i="6"/>
  <c r="Z36" i="6"/>
  <c r="Z45" i="6"/>
  <c r="Z54" i="6"/>
  <c r="Z63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8" i="6"/>
  <c r="Y27" i="6"/>
  <c r="Y36" i="6"/>
  <c r="Y45" i="6"/>
  <c r="Y54" i="6"/>
  <c r="Y63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8" i="6"/>
  <c r="X27" i="6"/>
  <c r="X36" i="6"/>
  <c r="X45" i="6"/>
  <c r="X54" i="6"/>
  <c r="X63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8" i="6"/>
  <c r="W27" i="6"/>
  <c r="W36" i="6"/>
  <c r="W45" i="6"/>
  <c r="W54" i="6"/>
  <c r="W63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8" i="6"/>
  <c r="V27" i="6"/>
  <c r="V36" i="6"/>
  <c r="V45" i="6"/>
  <c r="V54" i="6"/>
  <c r="V63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8" i="6"/>
  <c r="U27" i="6"/>
  <c r="U36" i="6"/>
  <c r="U45" i="6"/>
  <c r="U54" i="6"/>
  <c r="U63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8" i="6"/>
  <c r="T27" i="6"/>
  <c r="T36" i="6"/>
  <c r="T45" i="6"/>
  <c r="T54" i="6"/>
  <c r="T63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8" i="6"/>
  <c r="E27" i="6"/>
  <c r="E36" i="6"/>
  <c r="E45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685" i="3"/>
  <c r="BX685" i="3"/>
  <c r="BW685" i="3"/>
  <c r="BY680" i="3"/>
  <c r="BX680" i="3"/>
  <c r="BW680" i="3"/>
  <c r="BY384" i="3"/>
  <c r="BY390" i="3"/>
  <c r="BX384" i="3"/>
  <c r="BX390" i="3"/>
  <c r="BW384" i="3"/>
  <c r="BW390" i="3"/>
  <c r="BY374" i="3"/>
  <c r="BY380" i="3"/>
  <c r="BX374" i="3"/>
  <c r="BX380" i="3"/>
  <c r="BW374" i="3"/>
  <c r="BW380" i="3"/>
  <c r="BY363" i="3"/>
  <c r="BY369" i="3"/>
  <c r="BX363" i="3"/>
  <c r="BX369" i="3"/>
  <c r="BW363" i="3"/>
  <c r="BW369" i="3"/>
  <c r="BY352" i="3"/>
  <c r="BY358" i="3"/>
  <c r="BX352" i="3"/>
  <c r="BX358" i="3"/>
  <c r="BW352" i="3"/>
  <c r="BW358" i="3"/>
  <c r="BY342" i="3"/>
  <c r="BY348" i="3"/>
  <c r="BX342" i="3"/>
  <c r="BX348" i="3"/>
  <c r="BW342" i="3"/>
  <c r="BW348" i="3"/>
  <c r="BY332" i="3"/>
  <c r="BY338" i="3"/>
  <c r="BX332" i="3"/>
  <c r="BX338" i="3"/>
  <c r="BW332" i="3"/>
  <c r="BW338" i="3"/>
  <c r="BV332" i="3"/>
  <c r="BV338" i="3"/>
  <c r="BY322" i="3"/>
  <c r="BY328" i="3"/>
  <c r="BX322" i="3"/>
  <c r="BX328" i="3"/>
  <c r="BW322" i="3"/>
  <c r="BW328" i="3"/>
  <c r="BY312" i="3"/>
  <c r="BY318" i="3"/>
  <c r="BX312" i="3"/>
  <c r="BX318" i="3"/>
  <c r="BW312" i="3"/>
  <c r="BW318" i="3"/>
  <c r="BY302" i="3"/>
  <c r="BY308" i="3"/>
  <c r="BX302" i="3"/>
  <c r="BX308" i="3"/>
  <c r="BW302" i="3"/>
  <c r="BW308" i="3"/>
  <c r="BV302" i="3"/>
  <c r="BV308" i="3"/>
  <c r="BY298" i="3"/>
  <c r="BX298" i="3"/>
  <c r="BW298" i="3"/>
  <c r="BV298" i="3"/>
  <c r="BY291" i="3"/>
  <c r="BX291" i="3"/>
  <c r="BW291" i="3"/>
  <c r="BV291" i="3"/>
  <c r="BY284" i="3"/>
  <c r="BX284" i="3"/>
  <c r="BW284" i="3"/>
  <c r="BV284" i="3"/>
  <c r="BY277" i="3"/>
  <c r="BX277" i="3"/>
  <c r="BW277" i="3"/>
  <c r="BY270" i="3"/>
  <c r="BX270" i="3"/>
  <c r="BW270" i="3"/>
  <c r="BY263" i="3"/>
  <c r="BX263" i="3"/>
  <c r="BW263" i="3"/>
  <c r="BV263" i="3"/>
  <c r="BY256" i="3"/>
  <c r="BX256" i="3"/>
  <c r="BW256" i="3"/>
  <c r="BV256" i="3"/>
  <c r="BY249" i="3"/>
  <c r="BX249" i="3"/>
  <c r="BW249" i="3"/>
  <c r="BV249" i="3"/>
  <c r="BY242" i="3"/>
  <c r="BX242" i="3"/>
  <c r="BW242" i="3"/>
  <c r="BV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Y144" i="3"/>
  <c r="BX144" i="3"/>
  <c r="BW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257" i="4"/>
  <c r="AQ263" i="4"/>
  <c r="AQ269" i="4"/>
  <c r="AQ275" i="4"/>
  <c r="AQ281" i="4"/>
  <c r="AQ287" i="4"/>
  <c r="AQ293" i="4"/>
  <c r="AQ299" i="4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257" i="4"/>
  <c r="AR263" i="4"/>
  <c r="AR269" i="4"/>
  <c r="AR275" i="4"/>
  <c r="AR281" i="4"/>
  <c r="AR287" i="4"/>
  <c r="AR293" i="4"/>
  <c r="AR299" i="4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14" i="5"/>
  <c r="T21" i="5"/>
  <c r="T28" i="5"/>
  <c r="T35" i="5"/>
  <c r="T42" i="5"/>
  <c r="T45" i="5"/>
  <c r="T984" i="3"/>
  <c r="T1001" i="3"/>
  <c r="U991" i="3"/>
  <c r="U789" i="3"/>
  <c r="U780" i="3"/>
  <c r="U992" i="3"/>
  <c r="U993" i="3"/>
  <c r="U994" i="3"/>
  <c r="U995" i="3"/>
  <c r="U996" i="3"/>
  <c r="U997" i="3"/>
  <c r="U998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257" i="4"/>
  <c r="X263" i="4"/>
  <c r="X269" i="4"/>
  <c r="X275" i="4"/>
  <c r="X281" i="4"/>
  <c r="X287" i="4"/>
  <c r="X293" i="4"/>
  <c r="X299" i="4"/>
  <c r="X984" i="3"/>
  <c r="X1001" i="3"/>
  <c r="Y991" i="3"/>
  <c r="Y789" i="3"/>
  <c r="Y780" i="3"/>
  <c r="Y992" i="3"/>
  <c r="Y993" i="3"/>
  <c r="Y994" i="3"/>
  <c r="Y995" i="3"/>
  <c r="Y996" i="3"/>
  <c r="Y997" i="3"/>
  <c r="Y998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257" i="4"/>
  <c r="AB263" i="4"/>
  <c r="AB269" i="4"/>
  <c r="AB275" i="4"/>
  <c r="AB281" i="4"/>
  <c r="AB287" i="4"/>
  <c r="AB293" i="4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F501" i="7"/>
  <c r="E500" i="7"/>
  <c r="E501" i="7"/>
  <c r="D501" i="7"/>
  <c r="C500" i="7"/>
  <c r="C501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J1064" i="7"/>
  <c r="O858" i="7"/>
  <c r="O859" i="7"/>
  <c r="I1064" i="7"/>
  <c r="H1064" i="7"/>
  <c r="N858" i="7"/>
  <c r="N859" i="7"/>
  <c r="F1064" i="7"/>
  <c r="E1064" i="7"/>
  <c r="M858" i="7"/>
  <c r="M859" i="7"/>
  <c r="D1064" i="7"/>
  <c r="C1064" i="7"/>
  <c r="P886" i="7"/>
  <c r="K1061" i="7"/>
  <c r="J1061" i="7"/>
  <c r="O886" i="7"/>
  <c r="I1061" i="7"/>
  <c r="H1061" i="7"/>
  <c r="N886" i="7"/>
  <c r="F1061" i="7"/>
  <c r="E1061" i="7"/>
  <c r="M886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<sst xmlns="http://schemas.openxmlformats.org/spreadsheetml/2006/main" count="4373" uniqueCount="1000">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</sst>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0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5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1" fontId="44" fillId="6" borderId="37" xfId="0" applyNumberFormat="1" applyFont="1" applyFill="1" applyBorder="1" applyAlignment="1">
      <alignment horizontal="right" vertical="center"/>
    </xf>
    <xf numFmtId="1" fontId="44" fillId="0" borderId="60" xfId="0" applyNumberFormat="1" applyFont="1" applyFill="1" applyBorder="1" applyAlignment="1" applyProtection="1">
      <alignment horizontal="right" vertical="center"/>
      <protection locked="0"/>
    </xf>
    <xf numFmtId="1" fontId="44" fillId="0" borderId="24" xfId="0" applyNumberFormat="1" applyFont="1" applyFill="1" applyBorder="1" applyAlignment="1" applyProtection="1">
      <alignment horizontal="right" vertical="center"/>
      <protection locked="0"/>
    </xf>
    <xf numFmtId="1" fontId="44" fillId="0" borderId="66" xfId="0" applyNumberFormat="1" applyFont="1" applyFill="1" applyBorder="1" applyAlignment="1" applyProtection="1">
      <alignment horizontal="right" vertical="center"/>
      <protection locked="0"/>
    </xf>
    <xf numFmtId="0" fontId="45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169" fontId="8" fillId="36" borderId="49" xfId="1" applyNumberFormat="1" applyFont="1" applyFill="1" applyBorder="1" applyAlignment="1" applyProtection="1">
      <alignment horizontal="right"/>
    </xf>
    <xf numFmtId="169" fontId="8" fillId="37" borderId="49" xfId="1" applyNumberFormat="1" applyFont="1" applyFill="1" applyBorder="1" applyAlignment="1" applyProtection="1">
      <alignment horizontal="right"/>
    </xf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BJ7" sqref="BJ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31" customWidth="1"/>
    <col min="21" max="21" width="13.5" style="1531" customWidth="1"/>
    <col min="22" max="26" width="9" style="1531" customWidth="1"/>
    <col min="27" max="36" width="9" style="14" customWidth="1"/>
    <col min="37" max="41" width="9.1640625" style="1531" customWidth="1"/>
    <col min="42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63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48" t="s">
        <v>956</v>
      </c>
      <c r="D4" s="1547" t="s">
        <v>956</v>
      </c>
      <c r="E4" s="1462" t="s">
        <v>956</v>
      </c>
      <c r="F4" s="1462" t="s">
        <v>956</v>
      </c>
      <c r="G4" s="1462" t="s">
        <v>956</v>
      </c>
      <c r="H4" s="1462" t="s">
        <v>956</v>
      </c>
      <c r="I4" s="1462" t="s">
        <v>706</v>
      </c>
      <c r="J4" s="1462" t="s">
        <v>706</v>
      </c>
      <c r="K4" s="1462" t="s">
        <v>706</v>
      </c>
      <c r="L4" s="1462" t="s">
        <v>706</v>
      </c>
      <c r="M4" s="1462" t="s">
        <v>706</v>
      </c>
      <c r="N4" s="1462" t="s">
        <v>706</v>
      </c>
      <c r="O4" s="1462" t="s">
        <v>706</v>
      </c>
      <c r="P4" s="1462" t="s">
        <v>706</v>
      </c>
      <c r="Q4" s="1462" t="s">
        <v>706</v>
      </c>
      <c r="R4" s="1462" t="s">
        <v>706</v>
      </c>
      <c r="S4" s="1462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69" t="s">
        <v>47</v>
      </c>
      <c r="CR4" s="15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5" t="s">
        <v>48</v>
      </c>
      <c r="DF4" s="1565"/>
      <c r="DG4" s="1565"/>
      <c r="DH4" s="1570" t="s">
        <v>47</v>
      </c>
      <c r="DI4" s="15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5" t="s">
        <v>48</v>
      </c>
      <c r="DW4" s="1565"/>
      <c r="DX4" s="1565"/>
      <c r="DY4" s="71" t="s">
        <v>49</v>
      </c>
      <c r="DZ4" s="71"/>
      <c r="EA4" s="1566" t="s">
        <v>50</v>
      </c>
      <c r="EB4" s="1566"/>
      <c r="EC4" s="1566"/>
      <c r="ED4" s="1566"/>
      <c r="EE4" s="1566"/>
      <c r="EF4" s="1566"/>
      <c r="EG4" s="1566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51" t="s">
        <v>962</v>
      </c>
      <c r="D7" s="1552" t="s">
        <v>962</v>
      </c>
      <c r="E7" s="1552" t="s">
        <v>963</v>
      </c>
      <c r="F7" s="1552" t="s">
        <v>962</v>
      </c>
      <c r="G7" s="1552" t="s">
        <v>962</v>
      </c>
      <c r="H7" s="1552" t="s">
        <v>962</v>
      </c>
      <c r="I7" s="1552" t="s">
        <v>962</v>
      </c>
      <c r="J7" s="1552" t="s">
        <v>962</v>
      </c>
      <c r="K7" s="1552" t="s">
        <v>962</v>
      </c>
      <c r="L7" s="112"/>
      <c r="M7" s="112"/>
      <c r="N7" s="113"/>
      <c r="O7" s="113"/>
      <c r="P7" s="112"/>
      <c r="Q7" s="112"/>
      <c r="R7" s="112"/>
      <c r="S7" s="114"/>
      <c r="T7" s="1549" t="s">
        <v>962</v>
      </c>
      <c r="U7" s="1550" t="s">
        <v>962</v>
      </c>
      <c r="V7" s="1550" t="s">
        <v>962</v>
      </c>
      <c r="W7" s="1550" t="s">
        <v>962</v>
      </c>
      <c r="X7" s="1550" t="s">
        <v>962</v>
      </c>
      <c r="Y7" s="1550" t="s">
        <v>962</v>
      </c>
      <c r="Z7" s="1550" t="s">
        <v>962</v>
      </c>
      <c r="AA7" s="1550" t="s">
        <v>962</v>
      </c>
      <c r="AB7" s="1550" t="s">
        <v>962</v>
      </c>
      <c r="AC7" s="115"/>
      <c r="AD7" s="115"/>
      <c r="AE7" s="115"/>
      <c r="AF7" s="115"/>
      <c r="AG7" s="115"/>
      <c r="AH7" s="113"/>
      <c r="AI7" s="113"/>
      <c r="AJ7" s="116"/>
      <c r="AK7" s="1549" t="s">
        <v>962</v>
      </c>
      <c r="AL7" s="1550" t="s">
        <v>962</v>
      </c>
      <c r="AM7" s="1554" t="s">
        <v>962</v>
      </c>
      <c r="AN7" s="1550" t="s">
        <v>962</v>
      </c>
      <c r="AO7" s="1550" t="s">
        <v>962</v>
      </c>
      <c r="AP7" s="1550" t="s">
        <v>962</v>
      </c>
      <c r="AQ7" s="1550" t="s">
        <v>962</v>
      </c>
      <c r="AR7" s="1550" t="s">
        <v>962</v>
      </c>
      <c r="AS7" s="1550" t="s">
        <v>962</v>
      </c>
      <c r="AT7" s="115"/>
      <c r="AU7" s="115"/>
      <c r="AV7" s="115"/>
      <c r="AW7" s="115"/>
      <c r="AX7" s="115"/>
      <c r="AY7" s="115"/>
      <c r="AZ7" s="115"/>
      <c r="BA7" s="117"/>
      <c r="BB7" s="1555" t="s">
        <v>962</v>
      </c>
      <c r="BC7" s="1556" t="s">
        <v>962</v>
      </c>
      <c r="BD7" s="1556" t="s">
        <v>962</v>
      </c>
      <c r="BE7" s="1556" t="s">
        <v>962</v>
      </c>
      <c r="BF7" s="1556" t="s">
        <v>962</v>
      </c>
      <c r="BG7" s="1556" t="s">
        <v>962</v>
      </c>
      <c r="BH7" s="1556" t="s">
        <v>962</v>
      </c>
      <c r="BI7" s="1556" t="s">
        <v>962</v>
      </c>
      <c r="BJ7" s="1556" t="s">
        <v>962</v>
      </c>
      <c r="BK7" s="118"/>
      <c r="BL7" s="118"/>
      <c r="BM7" s="118"/>
      <c r="BN7" s="118"/>
      <c r="BO7" s="118"/>
      <c r="BP7" s="118"/>
      <c r="BQ7" s="118"/>
      <c r="BR7" s="119"/>
      <c r="BS7" s="1557" t="s">
        <v>962</v>
      </c>
      <c r="BT7" s="1556" t="s">
        <v>962</v>
      </c>
      <c r="BU7" s="1556" t="s">
        <v>962</v>
      </c>
      <c r="BV7" s="1556" t="s">
        <v>962</v>
      </c>
      <c r="BW7" s="1556" t="s">
        <v>962</v>
      </c>
      <c r="BX7" s="1556" t="s">
        <v>962</v>
      </c>
      <c r="BY7" s="1556" t="s">
        <v>962</v>
      </c>
      <c r="BZ7" s="1556" t="s">
        <v>962</v>
      </c>
      <c r="CA7" s="1556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37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18"/>
      <c r="CL9" s="1318"/>
      <c r="CM9" s="1318"/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38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18"/>
      <c r="CL10" s="1318"/>
      <c r="CM10" s="1318"/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38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18"/>
      <c r="CL11" s="1318"/>
      <c r="CM11" s="1318"/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39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8"/>
      <c r="CL12" s="1318"/>
      <c r="CM12" s="1318"/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 t="str">
        <f>IF(SUM(CK9:CK12)=0,"",SUM(CK9:CK12))</f>
        <v/>
      </c>
      <c r="CL13" s="184" t="str">
        <f>IF(SUM(CL9:CL12)=0,"",SUM(CL9:CL12))</f>
        <v/>
      </c>
      <c r="CM13" s="130" t="str">
        <f>IF(SUM(CM9:CM12)=0,"",SUM(CM9:CM12))</f>
        <v/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7"/>
      <c r="CL14" s="198"/>
      <c r="CM14" s="199"/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17"/>
      <c r="CL15" s="217"/>
      <c r="CM15" s="218"/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17"/>
      <c r="CL16" s="159"/>
      <c r="CM16" s="226"/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9"/>
      <c r="CL17" s="238"/>
      <c r="CM17" s="239"/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>
        <v>3</v>
      </c>
      <c r="D18" s="146">
        <v>2</v>
      </c>
      <c r="E18" s="146">
        <v>4</v>
      </c>
      <c r="F18" s="146">
        <v>10</v>
      </c>
      <c r="G18" s="146">
        <v>6</v>
      </c>
      <c r="H18" s="146">
        <v>8</v>
      </c>
      <c r="I18" s="146">
        <v>2</v>
      </c>
      <c r="J18" s="146">
        <v>7.5</v>
      </c>
      <c r="K18" s="146">
        <v>6</v>
      </c>
      <c r="L18" s="146"/>
      <c r="M18" s="146"/>
      <c r="N18" s="146"/>
      <c r="O18" s="146"/>
      <c r="P18" s="146"/>
      <c r="Q18" s="146"/>
      <c r="R18" s="146"/>
      <c r="S18" s="147"/>
      <c r="T18" s="242">
        <v>3</v>
      </c>
      <c r="U18" s="243">
        <v>2</v>
      </c>
      <c r="V18" s="243">
        <v>4</v>
      </c>
      <c r="W18" s="243">
        <v>10</v>
      </c>
      <c r="X18" s="243">
        <v>6</v>
      </c>
      <c r="Y18" s="243">
        <v>8</v>
      </c>
      <c r="Z18" s="243">
        <v>2</v>
      </c>
      <c r="AA18" s="243">
        <v>7.5</v>
      </c>
      <c r="AB18" s="243">
        <v>3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38"/>
      <c r="CL18" s="243"/>
      <c r="CM18" s="245"/>
      <c r="CN18" s="200"/>
      <c r="CO18" s="138">
        <f t="shared" si="23"/>
        <v>5.125</v>
      </c>
      <c r="CP18" s="151">
        <f t="shared" si="24"/>
        <v>18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>
        <f t="shared" si="29"/>
        <v>2</v>
      </c>
      <c r="CV18" s="248">
        <f t="shared" si="30"/>
        <v>2</v>
      </c>
      <c r="CW18" s="248">
        <f t="shared" si="31"/>
        <v>3</v>
      </c>
      <c r="CX18" s="249">
        <f t="shared" si="32"/>
        <v>4</v>
      </c>
      <c r="CY18" s="249">
        <f t="shared" si="33"/>
        <v>6</v>
      </c>
      <c r="CZ18" s="249">
        <f t="shared" si="34"/>
        <v>6</v>
      </c>
      <c r="DA18" s="248">
        <f t="shared" si="35"/>
        <v>7.5</v>
      </c>
      <c r="DB18" s="248">
        <f t="shared" si="36"/>
        <v>8</v>
      </c>
      <c r="DC18" s="248">
        <f t="shared" si="37"/>
        <v>10</v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>
        <f t="shared" si="46"/>
        <v>2</v>
      </c>
      <c r="DM18" s="248">
        <f t="shared" si="46"/>
        <v>2</v>
      </c>
      <c r="DN18" s="248">
        <f t="shared" si="46"/>
        <v>3</v>
      </c>
      <c r="DO18" s="249">
        <f t="shared" si="46"/>
        <v>3</v>
      </c>
      <c r="DP18" s="249">
        <f t="shared" si="46"/>
        <v>4</v>
      </c>
      <c r="DQ18" s="249">
        <f t="shared" si="46"/>
        <v>6</v>
      </c>
      <c r="DR18" s="248">
        <f t="shared" si="46"/>
        <v>7.5</v>
      </c>
      <c r="DS18" s="248">
        <f t="shared" si="46"/>
        <v>8</v>
      </c>
      <c r="DT18" s="248">
        <f t="shared" si="46"/>
        <v>10</v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3</v>
      </c>
      <c r="D19" s="160">
        <v>3</v>
      </c>
      <c r="E19" s="160">
        <v>5</v>
      </c>
      <c r="F19" s="160">
        <v>15</v>
      </c>
      <c r="G19" s="160">
        <v>6</v>
      </c>
      <c r="H19" s="160">
        <v>6</v>
      </c>
      <c r="I19" s="160">
        <v>4</v>
      </c>
      <c r="J19" s="160">
        <v>7.5</v>
      </c>
      <c r="K19" s="160">
        <v>6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3</v>
      </c>
      <c r="AL19" s="159">
        <v>4</v>
      </c>
      <c r="AM19" s="159">
        <v>5</v>
      </c>
      <c r="AN19" s="209">
        <v>10</v>
      </c>
      <c r="AO19" s="209">
        <v>7</v>
      </c>
      <c r="AP19" s="209">
        <v>6</v>
      </c>
      <c r="AQ19" s="209">
        <v>4</v>
      </c>
      <c r="AR19" s="209">
        <v>7.5</v>
      </c>
      <c r="AS19" s="209">
        <v>3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1"/>
      <c r="CK19" s="1538"/>
      <c r="CL19" s="257"/>
      <c r="CM19" s="258"/>
      <c r="CN19" s="200"/>
      <c r="CO19" s="138">
        <f t="shared" si="23"/>
        <v>5.4375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3</v>
      </c>
      <c r="CV19" s="248">
        <f t="shared" si="30"/>
        <v>3</v>
      </c>
      <c r="CW19" s="248">
        <f t="shared" si="31"/>
        <v>4</v>
      </c>
      <c r="CX19" s="249">
        <f t="shared" si="32"/>
        <v>5</v>
      </c>
      <c r="CY19" s="249">
        <f t="shared" si="33"/>
        <v>6</v>
      </c>
      <c r="CZ19" s="249">
        <f t="shared" si="34"/>
        <v>6</v>
      </c>
      <c r="DA19" s="248">
        <f t="shared" si="35"/>
        <v>6</v>
      </c>
      <c r="DB19" s="248">
        <f t="shared" si="36"/>
        <v>7.5</v>
      </c>
      <c r="DC19" s="248">
        <f t="shared" si="37"/>
        <v>15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3</v>
      </c>
      <c r="DM19" s="248">
        <f t="shared" si="47"/>
        <v>3</v>
      </c>
      <c r="DN19" s="248">
        <f t="shared" si="47"/>
        <v>4</v>
      </c>
      <c r="DO19" s="249">
        <f t="shared" si="47"/>
        <v>4</v>
      </c>
      <c r="DP19" s="249">
        <f t="shared" si="47"/>
        <v>5</v>
      </c>
      <c r="DQ19" s="249">
        <f t="shared" si="47"/>
        <v>6</v>
      </c>
      <c r="DR19" s="248">
        <f t="shared" si="47"/>
        <v>7</v>
      </c>
      <c r="DS19" s="248">
        <f t="shared" si="47"/>
        <v>7.5</v>
      </c>
      <c r="DT19" s="248">
        <f t="shared" si="47"/>
        <v>10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3</v>
      </c>
      <c r="D20" s="160">
        <v>5</v>
      </c>
      <c r="E20" s="160">
        <v>5</v>
      </c>
      <c r="F20" s="160">
        <v>20</v>
      </c>
      <c r="G20" s="160">
        <v>10</v>
      </c>
      <c r="H20" s="160">
        <v>10</v>
      </c>
      <c r="I20" s="160">
        <v>10</v>
      </c>
      <c r="J20" s="160">
        <v>2</v>
      </c>
      <c r="K20" s="160">
        <v>2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4</v>
      </c>
      <c r="BC20" s="224">
        <v>5</v>
      </c>
      <c r="BD20" s="224">
        <v>4</v>
      </c>
      <c r="BE20" s="224">
        <v>25</v>
      </c>
      <c r="BF20" s="224">
        <v>9</v>
      </c>
      <c r="BG20" s="224">
        <v>12</v>
      </c>
      <c r="BH20" s="224">
        <v>8</v>
      </c>
      <c r="BI20" s="224">
        <v>4</v>
      </c>
      <c r="BJ20" s="224">
        <v>8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1"/>
      <c r="CK20" s="1538"/>
      <c r="CL20" s="224"/>
      <c r="CM20" s="225"/>
      <c r="CN20" s="200"/>
      <c r="CO20" s="138">
        <f t="shared" si="23"/>
        <v>7.4375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2</v>
      </c>
      <c r="CV20" s="248">
        <f t="shared" si="30"/>
        <v>2</v>
      </c>
      <c r="CW20" s="248">
        <f t="shared" si="31"/>
        <v>3</v>
      </c>
      <c r="CX20" s="249">
        <f t="shared" si="32"/>
        <v>5</v>
      </c>
      <c r="CY20" s="249">
        <f t="shared" si="33"/>
        <v>5</v>
      </c>
      <c r="CZ20" s="249">
        <f t="shared" si="34"/>
        <v>10</v>
      </c>
      <c r="DA20" s="248">
        <f t="shared" si="35"/>
        <v>10</v>
      </c>
      <c r="DB20" s="248">
        <f t="shared" si="36"/>
        <v>10</v>
      </c>
      <c r="DC20" s="248">
        <f t="shared" si="37"/>
        <v>20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4</v>
      </c>
      <c r="DM20" s="248">
        <f t="shared" si="48"/>
        <v>4</v>
      </c>
      <c r="DN20" s="248">
        <f t="shared" si="48"/>
        <v>4</v>
      </c>
      <c r="DO20" s="249">
        <f t="shared" si="48"/>
        <v>5</v>
      </c>
      <c r="DP20" s="249">
        <f t="shared" si="48"/>
        <v>8</v>
      </c>
      <c r="DQ20" s="249">
        <f t="shared" si="48"/>
        <v>8</v>
      </c>
      <c r="DR20" s="248">
        <f t="shared" si="48"/>
        <v>9</v>
      </c>
      <c r="DS20" s="248">
        <f t="shared" si="48"/>
        <v>12</v>
      </c>
      <c r="DT20" s="248">
        <f t="shared" si="48"/>
        <v>25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1"/>
      <c r="B21" s="227" t="str">
        <f>$B$12</f>
        <v>BO</v>
      </c>
      <c r="C21" s="169">
        <v>3</v>
      </c>
      <c r="D21" s="228">
        <v>8</v>
      </c>
      <c r="E21" s="265">
        <v>5</v>
      </c>
      <c r="F21" s="228">
        <v>25</v>
      </c>
      <c r="G21" s="228">
        <v>15</v>
      </c>
      <c r="H21" s="228">
        <v>15</v>
      </c>
      <c r="I21" s="228">
        <v>15</v>
      </c>
      <c r="J21" s="228">
        <v>2.5</v>
      </c>
      <c r="K21" s="228">
        <v>1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20</v>
      </c>
      <c r="BT21" s="238">
        <v>15</v>
      </c>
      <c r="BU21" s="238">
        <v>12</v>
      </c>
      <c r="BV21" s="238">
        <v>25</v>
      </c>
      <c r="BW21" s="238">
        <v>9</v>
      </c>
      <c r="BX21" s="238">
        <v>15</v>
      </c>
      <c r="BY21" s="238">
        <v>4</v>
      </c>
      <c r="BZ21" s="238">
        <v>2.5</v>
      </c>
      <c r="CA21" s="238">
        <v>1.5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39"/>
      <c r="CL21" s="238"/>
      <c r="CM21" s="239"/>
      <c r="CN21" s="200"/>
      <c r="CO21" s="138">
        <f t="shared" si="23"/>
        <v>10.46875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1</v>
      </c>
      <c r="CV21" s="248">
        <f t="shared" si="30"/>
        <v>2.5</v>
      </c>
      <c r="CW21" s="248">
        <f t="shared" si="31"/>
        <v>3</v>
      </c>
      <c r="CX21" s="249">
        <f t="shared" si="32"/>
        <v>5</v>
      </c>
      <c r="CY21" s="249">
        <f t="shared" si="33"/>
        <v>8</v>
      </c>
      <c r="CZ21" s="249">
        <f t="shared" si="34"/>
        <v>15</v>
      </c>
      <c r="DA21" s="248">
        <f t="shared" si="35"/>
        <v>15</v>
      </c>
      <c r="DB21" s="248">
        <f t="shared" si="36"/>
        <v>15</v>
      </c>
      <c r="DC21" s="248">
        <f t="shared" si="37"/>
        <v>25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1.5</v>
      </c>
      <c r="DM21" s="248">
        <f t="shared" si="49"/>
        <v>2.5</v>
      </c>
      <c r="DN21" s="248">
        <f t="shared" si="49"/>
        <v>4</v>
      </c>
      <c r="DO21" s="249">
        <f t="shared" si="49"/>
        <v>9</v>
      </c>
      <c r="DP21" s="249">
        <f t="shared" si="49"/>
        <v>12</v>
      </c>
      <c r="DQ21" s="249">
        <f t="shared" si="49"/>
        <v>15</v>
      </c>
      <c r="DR21" s="248">
        <f t="shared" si="49"/>
        <v>15</v>
      </c>
      <c r="DS21" s="248">
        <f t="shared" si="49"/>
        <v>20</v>
      </c>
      <c r="DT21" s="248">
        <f t="shared" si="49"/>
        <v>25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</v>
      </c>
      <c r="EC21" s="268">
        <f>CK18-CK22</f>
        <v>0</v>
      </c>
      <c r="ED21" s="269">
        <f>EB21*EC21*100</f>
        <v>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>
        <v>0.5</v>
      </c>
      <c r="D22" s="146">
        <v>0.5</v>
      </c>
      <c r="E22" s="146">
        <v>1</v>
      </c>
      <c r="F22" s="146">
        <v>0.5</v>
      </c>
      <c r="G22" s="146">
        <v>1</v>
      </c>
      <c r="H22" s="146">
        <v>0.5</v>
      </c>
      <c r="I22" s="146">
        <v>0.25</v>
      </c>
      <c r="J22" s="146">
        <v>0.5</v>
      </c>
      <c r="K22" s="146">
        <v>0.5</v>
      </c>
      <c r="L22" s="146"/>
      <c r="M22" s="146"/>
      <c r="N22" s="146"/>
      <c r="O22" s="146"/>
      <c r="P22" s="146"/>
      <c r="Q22" s="146"/>
      <c r="R22" s="146"/>
      <c r="S22" s="147"/>
      <c r="T22" s="242">
        <v>0.5</v>
      </c>
      <c r="U22" s="243">
        <v>0.5</v>
      </c>
      <c r="V22" s="243">
        <v>1</v>
      </c>
      <c r="W22" s="243">
        <v>0.5</v>
      </c>
      <c r="X22" s="243">
        <v>1</v>
      </c>
      <c r="Y22" s="243">
        <v>1</v>
      </c>
      <c r="Z22" s="243">
        <v>1</v>
      </c>
      <c r="AA22" s="243">
        <v>1.5</v>
      </c>
      <c r="AB22" s="243">
        <v>1.5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/>
      <c r="CL22" s="243"/>
      <c r="CM22" s="245"/>
      <c r="CN22" s="200"/>
      <c r="CO22" s="138">
        <f t="shared" si="23"/>
        <v>0.75</v>
      </c>
      <c r="CP22" s="151">
        <f t="shared" si="24"/>
        <v>18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>
        <f t="shared" si="29"/>
        <v>0.25</v>
      </c>
      <c r="CV22" s="248">
        <f t="shared" si="30"/>
        <v>0.5</v>
      </c>
      <c r="CW22" s="248">
        <f t="shared" si="31"/>
        <v>0.5</v>
      </c>
      <c r="CX22" s="249">
        <f t="shared" si="32"/>
        <v>0.5</v>
      </c>
      <c r="CY22" s="249">
        <f t="shared" si="33"/>
        <v>0.5</v>
      </c>
      <c r="CZ22" s="249">
        <f t="shared" si="34"/>
        <v>0.5</v>
      </c>
      <c r="DA22" s="248">
        <f t="shared" si="35"/>
        <v>0.5</v>
      </c>
      <c r="DB22" s="248">
        <f t="shared" si="36"/>
        <v>1</v>
      </c>
      <c r="DC22" s="248">
        <f t="shared" si="37"/>
        <v>1</v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>
        <f t="shared" si="50"/>
        <v>0.5</v>
      </c>
      <c r="DM22" s="248">
        <f t="shared" si="50"/>
        <v>0.5</v>
      </c>
      <c r="DN22" s="248">
        <f t="shared" si="50"/>
        <v>0.5</v>
      </c>
      <c r="DO22" s="249">
        <f t="shared" si="50"/>
        <v>1</v>
      </c>
      <c r="DP22" s="249">
        <f t="shared" si="50"/>
        <v>1</v>
      </c>
      <c r="DQ22" s="249">
        <f t="shared" si="50"/>
        <v>1</v>
      </c>
      <c r="DR22" s="248">
        <f t="shared" si="50"/>
        <v>1</v>
      </c>
      <c r="DS22" s="248">
        <f t="shared" si="50"/>
        <v>1.5</v>
      </c>
      <c r="DT22" s="248">
        <f t="shared" si="50"/>
        <v>1.5</v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</v>
      </c>
      <c r="EC22" s="268">
        <f>CK19-CK23</f>
        <v>0</v>
      </c>
      <c r="ED22" s="269">
        <f>EB22*EC22*100</f>
        <v>0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1</v>
      </c>
      <c r="D23" s="160">
        <v>1</v>
      </c>
      <c r="E23" s="160">
        <v>2</v>
      </c>
      <c r="F23" s="160">
        <v>1.5</v>
      </c>
      <c r="G23" s="160">
        <v>2</v>
      </c>
      <c r="H23" s="160">
        <v>2</v>
      </c>
      <c r="I23" s="160">
        <v>3</v>
      </c>
      <c r="J23" s="160">
        <v>2.5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1</v>
      </c>
      <c r="AL23" s="159">
        <v>1</v>
      </c>
      <c r="AM23" s="159">
        <v>2.5</v>
      </c>
      <c r="AN23" s="209">
        <v>1.5</v>
      </c>
      <c r="AO23" s="209">
        <v>3</v>
      </c>
      <c r="AP23" s="209">
        <v>1</v>
      </c>
      <c r="AQ23" s="209">
        <v>3</v>
      </c>
      <c r="AR23" s="209">
        <v>3.5</v>
      </c>
      <c r="AS23" s="209">
        <v>2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1"/>
      <c r="CK23" s="256"/>
      <c r="CL23" s="257"/>
      <c r="CM23" s="258"/>
      <c r="CN23" s="200"/>
      <c r="CO23" s="138">
        <f t="shared" si="23"/>
        <v>1.9375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1</v>
      </c>
      <c r="CV23" s="248">
        <f t="shared" si="30"/>
        <v>1</v>
      </c>
      <c r="CW23" s="248">
        <f t="shared" si="31"/>
        <v>1.5</v>
      </c>
      <c r="CX23" s="249">
        <f t="shared" si="32"/>
        <v>2</v>
      </c>
      <c r="CY23" s="249">
        <f t="shared" si="33"/>
        <v>2</v>
      </c>
      <c r="CZ23" s="249">
        <f t="shared" si="34"/>
        <v>2</v>
      </c>
      <c r="DA23" s="248">
        <f t="shared" si="35"/>
        <v>2</v>
      </c>
      <c r="DB23" s="248">
        <f t="shared" si="36"/>
        <v>2.5</v>
      </c>
      <c r="DC23" s="248">
        <f t="shared" si="37"/>
        <v>3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1</v>
      </c>
      <c r="DM23" s="248">
        <f t="shared" si="51"/>
        <v>1</v>
      </c>
      <c r="DN23" s="248">
        <f t="shared" si="51"/>
        <v>1</v>
      </c>
      <c r="DO23" s="249">
        <f t="shared" si="51"/>
        <v>1.5</v>
      </c>
      <c r="DP23" s="249">
        <f t="shared" si="51"/>
        <v>2</v>
      </c>
      <c r="DQ23" s="249">
        <f t="shared" si="51"/>
        <v>2.5</v>
      </c>
      <c r="DR23" s="248">
        <f t="shared" si="51"/>
        <v>3</v>
      </c>
      <c r="DS23" s="248">
        <f t="shared" si="51"/>
        <v>3</v>
      </c>
      <c r="DT23" s="248">
        <f t="shared" si="51"/>
        <v>3.5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</v>
      </c>
      <c r="EC23" s="268"/>
      <c r="ED23" s="269"/>
      <c r="EE23" s="268">
        <f>CK24-CK20</f>
        <v>0</v>
      </c>
      <c r="EF23" s="269">
        <f>EB23*EE23*100</f>
        <v>0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5</v>
      </c>
      <c r="D24" s="160">
        <v>5</v>
      </c>
      <c r="E24" s="160">
        <v>5</v>
      </c>
      <c r="F24" s="160">
        <v>20</v>
      </c>
      <c r="G24" s="160">
        <v>6</v>
      </c>
      <c r="H24" s="160">
        <v>6</v>
      </c>
      <c r="I24" s="160">
        <v>10</v>
      </c>
      <c r="J24" s="160">
        <v>7</v>
      </c>
      <c r="K24" s="160">
        <v>4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4</v>
      </c>
      <c r="BC24" s="224">
        <v>5</v>
      </c>
      <c r="BD24" s="224">
        <v>4</v>
      </c>
      <c r="BE24" s="224">
        <v>17</v>
      </c>
      <c r="BF24" s="224">
        <v>4.5</v>
      </c>
      <c r="BG24" s="224">
        <v>8</v>
      </c>
      <c r="BH24" s="224">
        <v>4</v>
      </c>
      <c r="BI24" s="224">
        <v>3.5</v>
      </c>
      <c r="BJ24" s="224">
        <v>8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1"/>
      <c r="CK24" s="256"/>
      <c r="CL24" s="224"/>
      <c r="CM24" s="225"/>
      <c r="CN24" s="200"/>
      <c r="CO24" s="138">
        <f t="shared" si="23"/>
        <v>6.40625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4</v>
      </c>
      <c r="CV24" s="248">
        <f t="shared" si="30"/>
        <v>5</v>
      </c>
      <c r="CW24" s="248">
        <f t="shared" si="31"/>
        <v>5</v>
      </c>
      <c r="CX24" s="249">
        <f t="shared" si="32"/>
        <v>5</v>
      </c>
      <c r="CY24" s="249">
        <f t="shared" si="33"/>
        <v>6</v>
      </c>
      <c r="CZ24" s="249">
        <f t="shared" si="34"/>
        <v>6</v>
      </c>
      <c r="DA24" s="248">
        <f t="shared" si="35"/>
        <v>7</v>
      </c>
      <c r="DB24" s="248">
        <f t="shared" si="36"/>
        <v>10</v>
      </c>
      <c r="DC24" s="248">
        <f t="shared" si="37"/>
        <v>20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3.5</v>
      </c>
      <c r="DM24" s="248">
        <f t="shared" si="52"/>
        <v>4</v>
      </c>
      <c r="DN24" s="248">
        <f t="shared" si="52"/>
        <v>4</v>
      </c>
      <c r="DO24" s="249">
        <f t="shared" si="52"/>
        <v>4</v>
      </c>
      <c r="DP24" s="249">
        <f t="shared" si="52"/>
        <v>4.5</v>
      </c>
      <c r="DQ24" s="249">
        <f t="shared" si="52"/>
        <v>5</v>
      </c>
      <c r="DR24" s="248">
        <f t="shared" si="52"/>
        <v>8</v>
      </c>
      <c r="DS24" s="248">
        <f t="shared" si="52"/>
        <v>8</v>
      </c>
      <c r="DT24" s="248">
        <f t="shared" si="52"/>
        <v>17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</v>
      </c>
      <c r="EC24" s="268"/>
      <c r="ED24" s="269"/>
      <c r="EE24" s="268">
        <f>CK25-CK21</f>
        <v>0</v>
      </c>
      <c r="EF24" s="269">
        <f>EB24*EE24*100</f>
        <v>0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1"/>
      <c r="B25" s="227" t="str">
        <f>$B$12</f>
        <v>BO</v>
      </c>
      <c r="C25" s="264">
        <v>13</v>
      </c>
      <c r="D25" s="228">
        <v>8</v>
      </c>
      <c r="E25" s="228">
        <v>9</v>
      </c>
      <c r="F25" s="228">
        <v>25</v>
      </c>
      <c r="G25" s="228">
        <v>10</v>
      </c>
      <c r="H25" s="228">
        <v>20</v>
      </c>
      <c r="I25" s="228">
        <v>30</v>
      </c>
      <c r="J25" s="228">
        <v>22.5</v>
      </c>
      <c r="K25" s="228">
        <v>20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19.5</v>
      </c>
      <c r="BT25" s="238">
        <v>14</v>
      </c>
      <c r="BU25" s="238">
        <v>20</v>
      </c>
      <c r="BV25" s="238">
        <v>15</v>
      </c>
      <c r="BW25" s="238">
        <v>9</v>
      </c>
      <c r="BX25" s="238">
        <v>15</v>
      </c>
      <c r="BY25" s="238">
        <v>14</v>
      </c>
      <c r="BZ25" s="238">
        <v>20</v>
      </c>
      <c r="CA25" s="238">
        <v>15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/>
      <c r="CL25" s="238"/>
      <c r="CM25" s="239"/>
      <c r="CN25" s="200"/>
      <c r="CO25" s="138">
        <f t="shared" si="23"/>
        <v>16.3125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8</v>
      </c>
      <c r="CV25" s="248">
        <f t="shared" si="30"/>
        <v>9</v>
      </c>
      <c r="CW25" s="248">
        <f t="shared" si="31"/>
        <v>10</v>
      </c>
      <c r="CX25" s="249">
        <f t="shared" si="32"/>
        <v>13</v>
      </c>
      <c r="CY25" s="249">
        <f t="shared" si="33"/>
        <v>20</v>
      </c>
      <c r="CZ25" s="249">
        <f t="shared" si="34"/>
        <v>20</v>
      </c>
      <c r="DA25" s="248">
        <f t="shared" si="35"/>
        <v>22.5</v>
      </c>
      <c r="DB25" s="248">
        <f t="shared" si="36"/>
        <v>25</v>
      </c>
      <c r="DC25" s="248">
        <f t="shared" si="37"/>
        <v>30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9</v>
      </c>
      <c r="DM25" s="248">
        <f t="shared" si="53"/>
        <v>14</v>
      </c>
      <c r="DN25" s="248">
        <f t="shared" si="53"/>
        <v>14</v>
      </c>
      <c r="DO25" s="249">
        <f t="shared" si="53"/>
        <v>15</v>
      </c>
      <c r="DP25" s="249">
        <f t="shared" si="53"/>
        <v>15</v>
      </c>
      <c r="DQ25" s="249">
        <f t="shared" si="53"/>
        <v>15</v>
      </c>
      <c r="DR25" s="248">
        <f t="shared" si="53"/>
        <v>19.5</v>
      </c>
      <c r="DS25" s="248">
        <f t="shared" si="53"/>
        <v>20</v>
      </c>
      <c r="DT25" s="248">
        <f t="shared" si="53"/>
        <v>20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0</v>
      </c>
      <c r="EC25" s="268"/>
      <c r="ED25" s="269">
        <f>SUM(ED21:ED24)</f>
        <v>0</v>
      </c>
      <c r="EE25" s="268"/>
      <c r="EF25" s="269">
        <f>SUM(EF21:EF24)</f>
        <v>0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>
        <v>0.5</v>
      </c>
      <c r="D26" s="146">
        <v>0.5</v>
      </c>
      <c r="E26" s="146">
        <v>1</v>
      </c>
      <c r="F26" s="146">
        <v>0.25</v>
      </c>
      <c r="G26" s="146">
        <v>0.5</v>
      </c>
      <c r="H26" s="146">
        <v>0.5</v>
      </c>
      <c r="I26" s="146">
        <v>0.25</v>
      </c>
      <c r="J26" s="146">
        <v>0.5</v>
      </c>
      <c r="K26" s="146">
        <v>0.5</v>
      </c>
      <c r="L26" s="146"/>
      <c r="M26" s="146"/>
      <c r="N26" s="146"/>
      <c r="O26" s="146"/>
      <c r="P26" s="146"/>
      <c r="Q26" s="146"/>
      <c r="R26" s="146"/>
      <c r="S26" s="147"/>
      <c r="T26" s="242">
        <v>0.4</v>
      </c>
      <c r="U26" s="243">
        <v>0.5</v>
      </c>
      <c r="V26" s="243">
        <v>0.75</v>
      </c>
      <c r="W26" s="243">
        <v>0.25</v>
      </c>
      <c r="X26" s="243">
        <v>0.5</v>
      </c>
      <c r="Y26" s="243">
        <v>0.5</v>
      </c>
      <c r="Z26" s="243">
        <v>0.5</v>
      </c>
      <c r="AA26" s="243">
        <v>1</v>
      </c>
      <c r="AB26" s="243">
        <v>1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/>
      <c r="CL26" s="243"/>
      <c r="CM26" s="245"/>
      <c r="CN26" s="200"/>
      <c r="CO26" s="138">
        <f t="shared" si="23"/>
        <v>0.54062500000000002</v>
      </c>
      <c r="CP26" s="151">
        <f t="shared" si="24"/>
        <v>18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>
        <f t="shared" si="29"/>
        <v>0.25</v>
      </c>
      <c r="CV26" s="248">
        <f t="shared" si="30"/>
        <v>0.25</v>
      </c>
      <c r="CW26" s="248">
        <f t="shared" si="31"/>
        <v>0.5</v>
      </c>
      <c r="CX26" s="249">
        <f t="shared" si="32"/>
        <v>0.5</v>
      </c>
      <c r="CY26" s="249">
        <f t="shared" si="33"/>
        <v>0.5</v>
      </c>
      <c r="CZ26" s="249">
        <f t="shared" si="34"/>
        <v>0.5</v>
      </c>
      <c r="DA26" s="248">
        <f t="shared" si="35"/>
        <v>0.5</v>
      </c>
      <c r="DB26" s="248">
        <f t="shared" si="36"/>
        <v>0.5</v>
      </c>
      <c r="DC26" s="248">
        <f t="shared" si="37"/>
        <v>1</v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>
        <f t="shared" si="54"/>
        <v>0.25</v>
      </c>
      <c r="DM26" s="248">
        <f t="shared" si="54"/>
        <v>0.4</v>
      </c>
      <c r="DN26" s="248">
        <f t="shared" si="54"/>
        <v>0.5</v>
      </c>
      <c r="DO26" s="249">
        <f t="shared" si="54"/>
        <v>0.5</v>
      </c>
      <c r="DP26" s="249">
        <f t="shared" si="54"/>
        <v>0.5</v>
      </c>
      <c r="DQ26" s="249">
        <f t="shared" si="54"/>
        <v>0.5</v>
      </c>
      <c r="DR26" s="248">
        <f t="shared" si="54"/>
        <v>0.75</v>
      </c>
      <c r="DS26" s="248">
        <f t="shared" si="54"/>
        <v>1</v>
      </c>
      <c r="DT26" s="248">
        <f t="shared" si="54"/>
        <v>1</v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0.5</v>
      </c>
      <c r="D27" s="160">
        <v>1</v>
      </c>
      <c r="E27" s="160">
        <v>1</v>
      </c>
      <c r="F27" s="160">
        <v>0.5</v>
      </c>
      <c r="G27" s="160">
        <v>1</v>
      </c>
      <c r="H27" s="160">
        <v>2</v>
      </c>
      <c r="I27" s="160">
        <v>3</v>
      </c>
      <c r="J27" s="160">
        <v>1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0.5</v>
      </c>
      <c r="AL27" s="159">
        <v>0.5</v>
      </c>
      <c r="AM27" s="159">
        <v>1.5</v>
      </c>
      <c r="AN27" s="209">
        <v>0.5</v>
      </c>
      <c r="AO27" s="209">
        <v>1</v>
      </c>
      <c r="AP27" s="209">
        <v>1</v>
      </c>
      <c r="AQ27" s="209">
        <v>2</v>
      </c>
      <c r="AR27" s="209">
        <v>2</v>
      </c>
      <c r="AS27" s="209">
        <v>1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1"/>
      <c r="CK27" s="256"/>
      <c r="CL27" s="257"/>
      <c r="CM27" s="258"/>
      <c r="CN27" s="200"/>
      <c r="CO27" s="138">
        <f t="shared" si="23"/>
        <v>1.09375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0.5</v>
      </c>
      <c r="CV27" s="248">
        <f t="shared" si="30"/>
        <v>0.5</v>
      </c>
      <c r="CW27" s="248">
        <f t="shared" si="31"/>
        <v>1</v>
      </c>
      <c r="CX27" s="249">
        <f t="shared" si="32"/>
        <v>1</v>
      </c>
      <c r="CY27" s="249">
        <f t="shared" si="33"/>
        <v>1</v>
      </c>
      <c r="CZ27" s="249">
        <f t="shared" si="34"/>
        <v>1</v>
      </c>
      <c r="DA27" s="248">
        <f t="shared" si="35"/>
        <v>1</v>
      </c>
      <c r="DB27" s="248">
        <f t="shared" si="36"/>
        <v>2</v>
      </c>
      <c r="DC27" s="248">
        <f t="shared" si="37"/>
        <v>3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0.5</v>
      </c>
      <c r="DM27" s="248">
        <f t="shared" si="55"/>
        <v>0.5</v>
      </c>
      <c r="DN27" s="248">
        <f t="shared" si="55"/>
        <v>0.5</v>
      </c>
      <c r="DO27" s="249">
        <f t="shared" si="55"/>
        <v>1</v>
      </c>
      <c r="DP27" s="249">
        <f t="shared" si="55"/>
        <v>1</v>
      </c>
      <c r="DQ27" s="249">
        <f t="shared" si="55"/>
        <v>1</v>
      </c>
      <c r="DR27" s="248">
        <f t="shared" si="55"/>
        <v>1.5</v>
      </c>
      <c r="DS27" s="248">
        <f t="shared" si="55"/>
        <v>2</v>
      </c>
      <c r="DT27" s="248">
        <f t="shared" si="55"/>
        <v>2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2</v>
      </c>
      <c r="D28" s="160">
        <v>2</v>
      </c>
      <c r="E28" s="160">
        <v>3</v>
      </c>
      <c r="F28" s="160">
        <v>11</v>
      </c>
      <c r="G28" s="160">
        <v>3</v>
      </c>
      <c r="H28" s="160">
        <v>4</v>
      </c>
      <c r="I28" s="160">
        <v>9</v>
      </c>
      <c r="J28" s="160">
        <v>2</v>
      </c>
      <c r="K28" s="160">
        <v>2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2</v>
      </c>
      <c r="BC28" s="224">
        <v>3</v>
      </c>
      <c r="BD28" s="224">
        <v>2</v>
      </c>
      <c r="BE28" s="224">
        <v>15</v>
      </c>
      <c r="BF28" s="224">
        <v>2.5</v>
      </c>
      <c r="BG28" s="224">
        <v>4</v>
      </c>
      <c r="BH28" s="224">
        <v>3</v>
      </c>
      <c r="BI28" s="224">
        <v>2.5</v>
      </c>
      <c r="BJ28" s="224">
        <v>2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1"/>
      <c r="CK28" s="256"/>
      <c r="CL28" s="224"/>
      <c r="CM28" s="225"/>
      <c r="CN28" s="200"/>
      <c r="CO28" s="138">
        <f t="shared" si="23"/>
        <v>3.5625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2</v>
      </c>
      <c r="CV28" s="248">
        <f t="shared" si="30"/>
        <v>2</v>
      </c>
      <c r="CW28" s="248">
        <f t="shared" si="31"/>
        <v>2</v>
      </c>
      <c r="CX28" s="249">
        <f t="shared" si="32"/>
        <v>2</v>
      </c>
      <c r="CY28" s="249">
        <f t="shared" si="33"/>
        <v>3</v>
      </c>
      <c r="CZ28" s="249">
        <f t="shared" si="34"/>
        <v>3</v>
      </c>
      <c r="DA28" s="248">
        <f t="shared" si="35"/>
        <v>4</v>
      </c>
      <c r="DB28" s="248">
        <f t="shared" si="36"/>
        <v>9</v>
      </c>
      <c r="DC28" s="248">
        <f t="shared" si="37"/>
        <v>11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2</v>
      </c>
      <c r="DM28" s="248">
        <f t="shared" si="56"/>
        <v>2</v>
      </c>
      <c r="DN28" s="248">
        <f t="shared" si="56"/>
        <v>2</v>
      </c>
      <c r="DO28" s="249">
        <f t="shared" si="56"/>
        <v>2.5</v>
      </c>
      <c r="DP28" s="249">
        <f t="shared" si="56"/>
        <v>2.5</v>
      </c>
      <c r="DQ28" s="249">
        <f t="shared" si="56"/>
        <v>3</v>
      </c>
      <c r="DR28" s="248">
        <f t="shared" si="56"/>
        <v>3</v>
      </c>
      <c r="DS28" s="248">
        <f t="shared" si="56"/>
        <v>4</v>
      </c>
      <c r="DT28" s="248">
        <f t="shared" si="56"/>
        <v>15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10"/>
      <c r="B29" s="227" t="str">
        <f>$B$12</f>
        <v>BO</v>
      </c>
      <c r="C29" s="264">
        <v>4</v>
      </c>
      <c r="D29" s="228">
        <v>2</v>
      </c>
      <c r="E29" s="228">
        <v>5</v>
      </c>
      <c r="F29" s="228">
        <v>14</v>
      </c>
      <c r="G29" s="228">
        <v>5</v>
      </c>
      <c r="H29" s="228">
        <v>18</v>
      </c>
      <c r="I29" s="228">
        <v>30</v>
      </c>
      <c r="J29" s="228">
        <v>1</v>
      </c>
      <c r="K29" s="228">
        <v>15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4</v>
      </c>
      <c r="BT29" s="238">
        <v>10</v>
      </c>
      <c r="BU29" s="238">
        <v>12</v>
      </c>
      <c r="BV29" s="238">
        <v>10</v>
      </c>
      <c r="BW29" s="238">
        <v>4</v>
      </c>
      <c r="BX29" s="238">
        <v>13</v>
      </c>
      <c r="BY29" s="238">
        <v>4</v>
      </c>
      <c r="BZ29" s="238">
        <v>5</v>
      </c>
      <c r="CA29" s="238">
        <v>2.5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/>
      <c r="CL29" s="238"/>
      <c r="CM29" s="239"/>
      <c r="CN29" s="200"/>
      <c r="CO29" s="138">
        <f t="shared" si="23"/>
        <v>7.96875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4</v>
      </c>
      <c r="CX29" s="249">
        <f t="shared" si="32"/>
        <v>5</v>
      </c>
      <c r="CY29" s="249">
        <f t="shared" si="33"/>
        <v>5</v>
      </c>
      <c r="CZ29" s="249">
        <f t="shared" si="34"/>
        <v>14</v>
      </c>
      <c r="DA29" s="248">
        <f t="shared" si="35"/>
        <v>15</v>
      </c>
      <c r="DB29" s="248">
        <f t="shared" si="36"/>
        <v>18</v>
      </c>
      <c r="DC29" s="248">
        <f t="shared" si="37"/>
        <v>30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2.5</v>
      </c>
      <c r="DM29" s="248">
        <f t="shared" si="57"/>
        <v>4</v>
      </c>
      <c r="DN29" s="248">
        <f t="shared" si="57"/>
        <v>4</v>
      </c>
      <c r="DO29" s="249">
        <f t="shared" si="57"/>
        <v>4</v>
      </c>
      <c r="DP29" s="249">
        <f t="shared" si="57"/>
        <v>5</v>
      </c>
      <c r="DQ29" s="249">
        <f t="shared" si="57"/>
        <v>10</v>
      </c>
      <c r="DR29" s="248">
        <f t="shared" si="57"/>
        <v>10</v>
      </c>
      <c r="DS29" s="248">
        <f t="shared" si="57"/>
        <v>12</v>
      </c>
      <c r="DT29" s="248">
        <f t="shared" si="57"/>
        <v>13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>
        <v>0</v>
      </c>
      <c r="D30" s="146">
        <v>0</v>
      </c>
      <c r="E30" s="146">
        <v>0</v>
      </c>
      <c r="F30" s="146">
        <v>0.25</v>
      </c>
      <c r="G30" s="146">
        <v>0.5</v>
      </c>
      <c r="H30" s="146">
        <v>0</v>
      </c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>
        <v>0.1</v>
      </c>
      <c r="U30" s="188">
        <v>0</v>
      </c>
      <c r="V30" s="188">
        <v>0.25</v>
      </c>
      <c r="W30" s="188">
        <v>0.25</v>
      </c>
      <c r="X30" s="188">
        <v>0.5</v>
      </c>
      <c r="Y30" s="188">
        <v>0.5</v>
      </c>
      <c r="Z30" s="188">
        <v>0.5</v>
      </c>
      <c r="AA30" s="188">
        <v>0.5</v>
      </c>
      <c r="AB30" s="188">
        <v>0.5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/>
      <c r="CL30" s="188"/>
      <c r="CM30" s="190"/>
      <c r="CN30" s="272"/>
      <c r="CO30" s="138">
        <f t="shared" si="23"/>
        <v>0.20937500000000001</v>
      </c>
      <c r="CP30" s="151">
        <f t="shared" si="24"/>
        <v>18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>
        <f t="shared" si="29"/>
        <v>0</v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0.25</v>
      </c>
      <c r="DC30" s="248">
        <f t="shared" si="37"/>
        <v>0.5</v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>
        <f t="shared" si="58"/>
        <v>0</v>
      </c>
      <c r="DM30" s="248">
        <f t="shared" si="58"/>
        <v>0.1</v>
      </c>
      <c r="DN30" s="248">
        <f t="shared" si="58"/>
        <v>0.25</v>
      </c>
      <c r="DO30" s="249">
        <f t="shared" si="58"/>
        <v>0.25</v>
      </c>
      <c r="DP30" s="249">
        <f t="shared" si="58"/>
        <v>0.5</v>
      </c>
      <c r="DQ30" s="249">
        <f t="shared" si="58"/>
        <v>0.5</v>
      </c>
      <c r="DR30" s="248">
        <f t="shared" si="58"/>
        <v>0.5</v>
      </c>
      <c r="DS30" s="248">
        <f t="shared" si="58"/>
        <v>0.5</v>
      </c>
      <c r="DT30" s="248">
        <f t="shared" si="58"/>
        <v>0.5</v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0.5</v>
      </c>
      <c r="D31" s="160">
        <v>0</v>
      </c>
      <c r="E31" s="160">
        <v>1</v>
      </c>
      <c r="F31" s="160">
        <v>1</v>
      </c>
      <c r="G31" s="160">
        <v>1</v>
      </c>
      <c r="H31" s="160">
        <v>0</v>
      </c>
      <c r="I31" s="160">
        <v>0</v>
      </c>
      <c r="J31" s="160">
        <v>1.5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0.5</v>
      </c>
      <c r="AL31" s="159">
        <v>0.5</v>
      </c>
      <c r="AM31" s="159">
        <v>1</v>
      </c>
      <c r="AN31" s="209">
        <v>1</v>
      </c>
      <c r="AO31" s="209">
        <v>2</v>
      </c>
      <c r="AP31" s="209">
        <v>0</v>
      </c>
      <c r="AQ31" s="209">
        <v>1</v>
      </c>
      <c r="AR31" s="209">
        <v>1.5</v>
      </c>
      <c r="AS31" s="209">
        <v>1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1"/>
      <c r="CK31" s="273"/>
      <c r="CL31" s="274"/>
      <c r="CM31" s="275"/>
      <c r="CN31" s="272"/>
      <c r="CO31" s="138">
        <f t="shared" si="23"/>
        <v>0.78125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0.5</v>
      </c>
      <c r="CY31" s="249">
        <f t="shared" si="33"/>
        <v>1</v>
      </c>
      <c r="CZ31" s="249">
        <f t="shared" si="34"/>
        <v>1</v>
      </c>
      <c r="DA31" s="248">
        <f t="shared" si="35"/>
        <v>1</v>
      </c>
      <c r="DB31" s="248">
        <f t="shared" si="36"/>
        <v>1</v>
      </c>
      <c r="DC31" s="248">
        <f t="shared" si="37"/>
        <v>1.5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0.5</v>
      </c>
      <c r="DN31" s="248">
        <f t="shared" si="59"/>
        <v>0.5</v>
      </c>
      <c r="DO31" s="249">
        <f t="shared" si="59"/>
        <v>1</v>
      </c>
      <c r="DP31" s="249">
        <f t="shared" si="59"/>
        <v>1</v>
      </c>
      <c r="DQ31" s="249">
        <f t="shared" si="59"/>
        <v>1</v>
      </c>
      <c r="DR31" s="248">
        <f t="shared" si="59"/>
        <v>1</v>
      </c>
      <c r="DS31" s="248">
        <f t="shared" si="59"/>
        <v>1.5</v>
      </c>
      <c r="DT31" s="248">
        <f t="shared" si="59"/>
        <v>2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3</v>
      </c>
      <c r="D32" s="160">
        <v>3</v>
      </c>
      <c r="E32" s="160">
        <v>2</v>
      </c>
      <c r="F32" s="160">
        <v>9</v>
      </c>
      <c r="G32" s="160">
        <v>3</v>
      </c>
      <c r="H32" s="160">
        <v>2</v>
      </c>
      <c r="I32" s="160">
        <v>1</v>
      </c>
      <c r="J32" s="160">
        <v>5</v>
      </c>
      <c r="K32" s="160">
        <v>2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2</v>
      </c>
      <c r="BC32" s="224">
        <v>2</v>
      </c>
      <c r="BD32" s="224">
        <v>2</v>
      </c>
      <c r="BE32" s="224">
        <v>2</v>
      </c>
      <c r="BF32" s="224">
        <v>2</v>
      </c>
      <c r="BG32" s="224">
        <v>4</v>
      </c>
      <c r="BH32" s="224">
        <v>1</v>
      </c>
      <c r="BI32" s="224">
        <v>1</v>
      </c>
      <c r="BJ32" s="224">
        <v>6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/>
      <c r="CL32" s="274"/>
      <c r="CM32" s="275"/>
      <c r="CN32" s="272"/>
      <c r="CO32" s="138">
        <f t="shared" si="23"/>
        <v>2.625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1</v>
      </c>
      <c r="CV32" s="248">
        <f t="shared" si="30"/>
        <v>2</v>
      </c>
      <c r="CW32" s="248">
        <f t="shared" si="31"/>
        <v>2</v>
      </c>
      <c r="CX32" s="249">
        <f t="shared" si="32"/>
        <v>2</v>
      </c>
      <c r="CY32" s="249">
        <f t="shared" si="33"/>
        <v>3</v>
      </c>
      <c r="CZ32" s="249">
        <f t="shared" si="34"/>
        <v>3</v>
      </c>
      <c r="DA32" s="248">
        <f t="shared" si="35"/>
        <v>3</v>
      </c>
      <c r="DB32" s="248">
        <f t="shared" si="36"/>
        <v>5</v>
      </c>
      <c r="DC32" s="248">
        <f t="shared" si="37"/>
        <v>9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1</v>
      </c>
      <c r="DM32" s="248">
        <f t="shared" si="60"/>
        <v>1</v>
      </c>
      <c r="DN32" s="248">
        <f t="shared" si="60"/>
        <v>2</v>
      </c>
      <c r="DO32" s="249">
        <f t="shared" si="60"/>
        <v>2</v>
      </c>
      <c r="DP32" s="249">
        <f t="shared" si="60"/>
        <v>2</v>
      </c>
      <c r="DQ32" s="249">
        <f t="shared" si="60"/>
        <v>2</v>
      </c>
      <c r="DR32" s="248">
        <f t="shared" si="60"/>
        <v>2</v>
      </c>
      <c r="DS32" s="248">
        <f t="shared" si="60"/>
        <v>4</v>
      </c>
      <c r="DT32" s="248">
        <f t="shared" si="60"/>
        <v>6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10"/>
      <c r="B33" s="227" t="str">
        <f>$B$12</f>
        <v>BO</v>
      </c>
      <c r="C33" s="264">
        <v>9</v>
      </c>
      <c r="D33" s="228">
        <v>6</v>
      </c>
      <c r="E33" s="228">
        <v>4</v>
      </c>
      <c r="F33" s="228">
        <v>11</v>
      </c>
      <c r="G33" s="228">
        <v>5</v>
      </c>
      <c r="H33" s="228">
        <v>2</v>
      </c>
      <c r="I33" s="228">
        <v>15</v>
      </c>
      <c r="J33" s="228">
        <v>21.5</v>
      </c>
      <c r="K33" s="228">
        <v>5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15.5</v>
      </c>
      <c r="BT33" s="238">
        <v>4</v>
      </c>
      <c r="BU33" s="238">
        <v>8</v>
      </c>
      <c r="BV33" s="238">
        <v>5</v>
      </c>
      <c r="BW33" s="238">
        <v>5</v>
      </c>
      <c r="BX33" s="238">
        <v>2</v>
      </c>
      <c r="BY33" s="238">
        <v>10</v>
      </c>
      <c r="BZ33" s="238">
        <v>15</v>
      </c>
      <c r="CA33" s="238">
        <v>12.5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/>
      <c r="CL33" s="238"/>
      <c r="CM33" s="239"/>
      <c r="CN33" s="272"/>
      <c r="CO33" s="138">
        <f t="shared" si="23"/>
        <v>8.25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2</v>
      </c>
      <c r="CV33" s="248">
        <f t="shared" si="30"/>
        <v>4</v>
      </c>
      <c r="CW33" s="248">
        <f t="shared" si="31"/>
        <v>5</v>
      </c>
      <c r="CX33" s="249">
        <f t="shared" si="32"/>
        <v>5</v>
      </c>
      <c r="CY33" s="249">
        <f t="shared" si="33"/>
        <v>6</v>
      </c>
      <c r="CZ33" s="249">
        <f t="shared" si="34"/>
        <v>9</v>
      </c>
      <c r="DA33" s="248">
        <f t="shared" si="35"/>
        <v>11</v>
      </c>
      <c r="DB33" s="248">
        <f t="shared" si="36"/>
        <v>15</v>
      </c>
      <c r="DC33" s="248">
        <f t="shared" si="37"/>
        <v>21.5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2</v>
      </c>
      <c r="DM33" s="248">
        <f t="shared" si="61"/>
        <v>4</v>
      </c>
      <c r="DN33" s="248">
        <f t="shared" si="61"/>
        <v>5</v>
      </c>
      <c r="DO33" s="249">
        <f t="shared" si="61"/>
        <v>5</v>
      </c>
      <c r="DP33" s="249">
        <f t="shared" si="61"/>
        <v>8</v>
      </c>
      <c r="DQ33" s="249">
        <f t="shared" si="61"/>
        <v>10</v>
      </c>
      <c r="DR33" s="248">
        <f t="shared" si="61"/>
        <v>12.5</v>
      </c>
      <c r="DS33" s="248">
        <f t="shared" si="61"/>
        <v>15</v>
      </c>
      <c r="DT33" s="248">
        <f t="shared" si="61"/>
        <v>15.5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1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1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1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1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1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1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1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1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1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1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1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1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1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1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1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1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1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1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1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1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1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1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1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1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>
        <v>0</v>
      </c>
      <c r="U66" s="257">
        <v>0</v>
      </c>
      <c r="V66" s="257">
        <v>0</v>
      </c>
      <c r="W66" s="257">
        <v>0</v>
      </c>
      <c r="X66" s="257">
        <v>0</v>
      </c>
      <c r="Y66" s="257">
        <v>0</v>
      </c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1"/>
      <c r="CK66" s="256"/>
      <c r="CL66" s="257"/>
      <c r="CM66" s="258"/>
      <c r="CN66" s="324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2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1"/>
      <c r="CK67" s="256"/>
      <c r="CL67" s="257"/>
      <c r="CM67" s="258"/>
      <c r="CN67" s="325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1</v>
      </c>
      <c r="BC68" s="257">
        <v>4</v>
      </c>
      <c r="BD68" s="257">
        <v>4</v>
      </c>
      <c r="BE68" s="257">
        <v>2</v>
      </c>
      <c r="BF68" s="257">
        <v>4</v>
      </c>
      <c r="BG68" s="257">
        <v>6</v>
      </c>
      <c r="BH68" s="257">
        <v>6</v>
      </c>
      <c r="BI68" s="257">
        <v>2</v>
      </c>
      <c r="BJ68" s="257">
        <v>4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1"/>
      <c r="CK68" s="256"/>
      <c r="CL68" s="257"/>
      <c r="CM68" s="258"/>
      <c r="CN68" s="325" t="str">
        <f>IF(CK86=0,"",100*CK68/CK86)</f>
        <v/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6</v>
      </c>
      <c r="D69" s="328">
        <v>6</v>
      </c>
      <c r="E69" s="328">
        <v>4</v>
      </c>
      <c r="F69" s="328">
        <v>6</v>
      </c>
      <c r="G69" s="328">
        <v>8</v>
      </c>
      <c r="H69" s="328">
        <v>12</v>
      </c>
      <c r="I69" s="328">
        <v>9</v>
      </c>
      <c r="J69" s="328">
        <v>5</v>
      </c>
      <c r="K69" s="328">
        <v>6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/>
      <c r="CL69" s="274"/>
      <c r="CM69" s="275"/>
      <c r="CN69" s="335" t="str">
        <f>IF(CK94=0,"",100*CK69/CK94)</f>
        <v/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>
        <v>0</v>
      </c>
      <c r="D70" s="316">
        <v>0</v>
      </c>
      <c r="E70" s="316">
        <v>0</v>
      </c>
      <c r="F70" s="316"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>
        <v>0</v>
      </c>
      <c r="D71" s="328">
        <v>0</v>
      </c>
      <c r="E71" s="328">
        <v>0</v>
      </c>
      <c r="F71" s="328">
        <v>0</v>
      </c>
      <c r="G71" s="328">
        <v>0</v>
      </c>
      <c r="H71" s="328">
        <v>0</v>
      </c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>
        <f t="shared" ref="T77:AC77" si="108">IF(T70="","",SUM(T70,T72,-T73,-T74,-T75,T76))</f>
        <v>0</v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>
        <f t="shared" si="108"/>
        <v>0</v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1</v>
      </c>
      <c r="D78" s="316">
        <v>3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1</v>
      </c>
      <c r="AL78" s="319">
        <v>3</v>
      </c>
      <c r="AM78" s="319">
        <v>2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1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20">
        <v>1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1</v>
      </c>
      <c r="AL80" s="320">
        <v>1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2</v>
      </c>
      <c r="AL85" s="331">
        <f t="shared" si="129"/>
        <v>4</v>
      </c>
      <c r="AM85" s="331">
        <f t="shared" si="129"/>
        <v>2</v>
      </c>
      <c r="AN85" s="331">
        <f t="shared" si="129"/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15</v>
      </c>
      <c r="D86" s="316">
        <v>15</v>
      </c>
      <c r="E86" s="316">
        <v>10</v>
      </c>
      <c r="F86" s="316">
        <v>12</v>
      </c>
      <c r="G86" s="316">
        <v>3</v>
      </c>
      <c r="H86" s="316">
        <v>6</v>
      </c>
      <c r="I86" s="316">
        <v>6</v>
      </c>
      <c r="J86" s="316">
        <v>2</v>
      </c>
      <c r="K86" s="316">
        <v>4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8</v>
      </c>
      <c r="D87" s="328">
        <v>5</v>
      </c>
      <c r="E87" s="328">
        <v>6</v>
      </c>
      <c r="F87" s="328">
        <v>7</v>
      </c>
      <c r="G87" s="328">
        <v>1</v>
      </c>
      <c r="H87" s="328">
        <v>3</v>
      </c>
      <c r="I87" s="328">
        <v>2</v>
      </c>
      <c r="J87" s="328">
        <v>0</v>
      </c>
      <c r="K87" s="328">
        <v>1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3</v>
      </c>
      <c r="BC93" s="331">
        <f t="shared" si="150"/>
        <v>17</v>
      </c>
      <c r="BD93" s="331">
        <f t="shared" si="150"/>
        <v>6</v>
      </c>
      <c r="BE93" s="331">
        <f t="shared" si="150"/>
        <v>6</v>
      </c>
      <c r="BF93" s="331">
        <f t="shared" si="150"/>
        <v>7</v>
      </c>
      <c r="BG93" s="331">
        <f t="shared" si="150"/>
        <v>22</v>
      </c>
      <c r="BH93" s="331">
        <f t="shared" si="150"/>
        <v>11</v>
      </c>
      <c r="BI93" s="331">
        <f t="shared" si="150"/>
        <v>2</v>
      </c>
      <c r="BJ93" s="331">
        <f t="shared" si="150"/>
        <v>5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40</v>
      </c>
      <c r="D94" s="357">
        <v>30</v>
      </c>
      <c r="E94" s="357">
        <v>20</v>
      </c>
      <c r="F94" s="357">
        <v>35</v>
      </c>
      <c r="G94" s="357">
        <v>20</v>
      </c>
      <c r="H94" s="357">
        <v>50</v>
      </c>
      <c r="I94" s="357">
        <v>15</v>
      </c>
      <c r="J94" s="357">
        <v>20</v>
      </c>
      <c r="K94" s="357">
        <v>16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66</v>
      </c>
      <c r="BT101" s="331">
        <f t="shared" si="172"/>
        <v>34</v>
      </c>
      <c r="BU101" s="331">
        <f t="shared" si="172"/>
        <v>50</v>
      </c>
      <c r="BV101" s="331">
        <f t="shared" si="172"/>
        <v>27</v>
      </c>
      <c r="BW101" s="331">
        <f t="shared" si="172"/>
        <v>18</v>
      </c>
      <c r="BX101" s="331">
        <f t="shared" si="172"/>
        <v>18</v>
      </c>
      <c r="BY101" s="331">
        <f t="shared" si="172"/>
        <v>11</v>
      </c>
      <c r="BZ101" s="331">
        <f t="shared" si="172"/>
        <v>20</v>
      </c>
      <c r="CA101" s="331">
        <f t="shared" si="172"/>
        <v>10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>
        <v>0</v>
      </c>
      <c r="D102" s="316">
        <v>3</v>
      </c>
      <c r="E102" s="316">
        <v>0</v>
      </c>
      <c r="F102" s="316"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>
        <v>0</v>
      </c>
      <c r="D103" s="328">
        <v>3</v>
      </c>
      <c r="E103" s="328">
        <v>0</v>
      </c>
      <c r="F103" s="328">
        <v>0</v>
      </c>
      <c r="G103" s="328">
        <v>0</v>
      </c>
      <c r="H103" s="328">
        <v>0</v>
      </c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>
        <f t="shared" ref="T109:AC109" si="193">IF(T102="","",SUM(T102,T104,-T105,-T106,-T107,T108))</f>
        <v>6</v>
      </c>
      <c r="U109" s="331">
        <f t="shared" si="193"/>
        <v>4</v>
      </c>
      <c r="V109" s="331">
        <f t="shared" si="193"/>
        <v>4</v>
      </c>
      <c r="W109" s="331">
        <f t="shared" si="193"/>
        <v>0</v>
      </c>
      <c r="X109" s="331">
        <f t="shared" si="193"/>
        <v>0</v>
      </c>
      <c r="Y109" s="331">
        <f t="shared" si="193"/>
        <v>0</v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2</v>
      </c>
      <c r="D110" s="316">
        <v>5</v>
      </c>
      <c r="E110" s="316">
        <v>0</v>
      </c>
      <c r="F110" s="316">
        <v>2</v>
      </c>
      <c r="G110" s="316">
        <v>5</v>
      </c>
      <c r="H110" s="316">
        <v>0</v>
      </c>
      <c r="I110" s="316">
        <v>0</v>
      </c>
      <c r="J110" s="316">
        <v>2</v>
      </c>
      <c r="K110" s="316">
        <v>2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2</v>
      </c>
      <c r="D111" s="328">
        <v>2</v>
      </c>
      <c r="E111" s="328">
        <v>0</v>
      </c>
      <c r="F111" s="328">
        <v>1</v>
      </c>
      <c r="G111" s="328">
        <v>2</v>
      </c>
      <c r="H111" s="328">
        <v>0</v>
      </c>
      <c r="I111" s="328">
        <v>0</v>
      </c>
      <c r="J111" s="328">
        <v>1</v>
      </c>
      <c r="K111" s="328">
        <v>1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3</v>
      </c>
      <c r="AL117" s="331">
        <f t="shared" si="214"/>
        <v>6</v>
      </c>
      <c r="AM117" s="331">
        <f t="shared" si="214"/>
        <v>8</v>
      </c>
      <c r="AN117" s="331">
        <f t="shared" si="214"/>
        <v>3</v>
      </c>
      <c r="AO117" s="331">
        <f t="shared" si="214"/>
        <v>4</v>
      </c>
      <c r="AP117" s="331">
        <f t="shared" si="214"/>
        <v>0</v>
      </c>
      <c r="AQ117" s="331">
        <f t="shared" si="214"/>
        <v>0</v>
      </c>
      <c r="AR117" s="331">
        <f t="shared" si="214"/>
        <v>3</v>
      </c>
      <c r="AS117" s="331">
        <f t="shared" si="214"/>
        <v>6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15</v>
      </c>
      <c r="D118" s="316">
        <v>15</v>
      </c>
      <c r="E118" s="316">
        <v>10</v>
      </c>
      <c r="F118" s="316">
        <v>20</v>
      </c>
      <c r="G118" s="316">
        <v>6</v>
      </c>
      <c r="H118" s="316">
        <v>2</v>
      </c>
      <c r="I118" s="316">
        <v>6</v>
      </c>
      <c r="J118" s="316">
        <v>15</v>
      </c>
      <c r="K118" s="316">
        <v>7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10</v>
      </c>
      <c r="D119" s="328">
        <v>8</v>
      </c>
      <c r="E119" s="328">
        <v>6</v>
      </c>
      <c r="F119" s="328">
        <v>15</v>
      </c>
      <c r="G119" s="328">
        <v>2</v>
      </c>
      <c r="H119" s="328">
        <v>1</v>
      </c>
      <c r="I119" s="328">
        <v>5</v>
      </c>
      <c r="J119" s="328">
        <v>10</v>
      </c>
      <c r="K119" s="328">
        <v>2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2</v>
      </c>
      <c r="BC125" s="331">
        <f t="shared" si="235"/>
        <v>11</v>
      </c>
      <c r="BD125" s="331">
        <f t="shared" si="235"/>
        <v>6</v>
      </c>
      <c r="BE125" s="331">
        <f t="shared" si="235"/>
        <v>11</v>
      </c>
      <c r="BF125" s="331">
        <f t="shared" si="235"/>
        <v>17</v>
      </c>
      <c r="BG125" s="331">
        <f t="shared" si="235"/>
        <v>8</v>
      </c>
      <c r="BH125" s="331">
        <f t="shared" si="235"/>
        <v>7</v>
      </c>
      <c r="BI125" s="331">
        <f t="shared" si="235"/>
        <v>0</v>
      </c>
      <c r="BJ125" s="331">
        <f t="shared" si="235"/>
        <v>2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33</v>
      </c>
      <c r="D126" s="357">
        <v>25</v>
      </c>
      <c r="E126" s="357">
        <v>40</v>
      </c>
      <c r="F126" s="357">
        <v>50</v>
      </c>
      <c r="G126" s="357">
        <v>10</v>
      </c>
      <c r="H126" s="357">
        <v>15</v>
      </c>
      <c r="I126" s="357">
        <v>16</v>
      </c>
      <c r="J126" s="357">
        <v>0</v>
      </c>
      <c r="K126" s="357">
        <v>10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 t="shared" ref="BS133:BX133" si="257">IF(BS126="","",SUM(BS126,BS128,-BS129,-BS130,-BS131,BS132))</f>
        <v>36</v>
      </c>
      <c r="BT133" s="331">
        <f t="shared" si="257"/>
        <v>16</v>
      </c>
      <c r="BU133" s="331">
        <f t="shared" si="257"/>
        <v>7</v>
      </c>
      <c r="BV133" s="331">
        <f t="shared" si="257"/>
        <v>18</v>
      </c>
      <c r="BW133" s="331">
        <f t="shared" si="257"/>
        <v>7</v>
      </c>
      <c r="BX133" s="331">
        <f t="shared" si="257"/>
        <v>10</v>
      </c>
      <c r="BY133" s="331">
        <f t="shared" ref="BY133:CI133" si="258">IF(BY126="","",SUM(BY126,BY128,-BY129,-BY130,-BY131,BY132))</f>
        <v>8</v>
      </c>
      <c r="BZ133" s="331">
        <f t="shared" si="258"/>
        <v>6</v>
      </c>
      <c r="CA133" s="331">
        <f t="shared" si="258"/>
        <v>14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>
        <v>0</v>
      </c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>
        <f t="shared" ref="T141:AC141" si="279">IF(T134="","",SUM(T134,T136,-T137,-T138,-T139,T140))</f>
        <v>0</v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>
        <f t="shared" si="279"/>
        <v>0</v>
      </c>
      <c r="Z141" s="331">
        <f t="shared" si="279"/>
        <v>0</v>
      </c>
      <c r="AA141" s="331">
        <f t="shared" si="279"/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2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6"/>
      <c r="CL143" s="257"/>
      <c r="CM143" s="258"/>
      <c r="CN143" s="297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3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10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5</v>
      </c>
      <c r="E158" s="357">
        <v>0</v>
      </c>
      <c r="F158" s="357">
        <v>10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6"/>
      <c r="CL159" s="257"/>
      <c r="CM159" s="258"/>
      <c r="CN159" s="297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 t="shared" ref="BS165:BX165" si="343">IF(BS158="","",SUM(BS158,BS160,-BS161,-BS162,-BS163,BS164))</f>
        <v>0</v>
      </c>
      <c r="BT165" s="331">
        <f t="shared" si="343"/>
        <v>0</v>
      </c>
      <c r="BU165" s="331">
        <f t="shared" si="343"/>
        <v>0</v>
      </c>
      <c r="BV165" s="331">
        <f t="shared" si="343"/>
        <v>0</v>
      </c>
      <c r="BW165" s="331">
        <f t="shared" si="343"/>
        <v>0</v>
      </c>
      <c r="BX165" s="331">
        <f t="shared" si="343"/>
        <v>0</v>
      </c>
      <c r="BY165" s="331">
        <f t="shared" ref="BY165:CI165" si="344">IF(BY158="","",SUM(BY158,BY160,-BY161,-BY162,-BY163,BY164))</f>
        <v>0</v>
      </c>
      <c r="BZ165" s="331">
        <f t="shared" si="344"/>
        <v>0</v>
      </c>
      <c r="CA165" s="331">
        <f t="shared" si="344"/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60">
        <v>1</v>
      </c>
      <c r="E166" s="360">
        <v>0</v>
      </c>
      <c r="F166" s="360">
        <v>0</v>
      </c>
      <c r="G166" s="360">
        <v>0</v>
      </c>
      <c r="H166" s="360">
        <v>0</v>
      </c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5</v>
      </c>
      <c r="E167" s="362">
        <v>0</v>
      </c>
      <c r="F167" s="362">
        <v>1</v>
      </c>
      <c r="G167" s="362">
        <v>0</v>
      </c>
      <c r="H167" s="362">
        <v>0</v>
      </c>
      <c r="I167" s="362">
        <v>5</v>
      </c>
      <c r="J167" s="362">
        <v>2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73"/>
      <c r="CL167" s="274"/>
      <c r="CM167" s="275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0</v>
      </c>
      <c r="D168" s="362">
        <v>15</v>
      </c>
      <c r="E168" s="362">
        <v>12</v>
      </c>
      <c r="F168" s="362">
        <v>3</v>
      </c>
      <c r="G168" s="362">
        <v>3</v>
      </c>
      <c r="H168" s="362">
        <v>3</v>
      </c>
      <c r="I168" s="362">
        <v>10</v>
      </c>
      <c r="J168" s="362">
        <v>5</v>
      </c>
      <c r="K168" s="362">
        <v>5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73"/>
      <c r="CL168" s="274"/>
      <c r="CM168" s="275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64">
        <v>0</v>
      </c>
      <c r="D169" s="364">
        <v>22</v>
      </c>
      <c r="E169" s="364">
        <v>15</v>
      </c>
      <c r="F169" s="364">
        <v>16</v>
      </c>
      <c r="G169" s="364">
        <v>8</v>
      </c>
      <c r="H169" s="364">
        <v>10</v>
      </c>
      <c r="I169" s="364">
        <v>12</v>
      </c>
      <c r="J169" s="364">
        <v>10</v>
      </c>
      <c r="K169" s="364">
        <v>40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60">
        <v>8</v>
      </c>
      <c r="E170" s="360">
        <v>5</v>
      </c>
      <c r="F170" s="360">
        <v>0</v>
      </c>
      <c r="G170" s="360">
        <v>4</v>
      </c>
      <c r="H170" s="360">
        <v>0</v>
      </c>
      <c r="I170" s="360">
        <v>0</v>
      </c>
      <c r="J170" s="360">
        <v>0</v>
      </c>
      <c r="K170" s="360">
        <v>0</v>
      </c>
      <c r="L170" s="360"/>
      <c r="M170" s="360"/>
      <c r="N170" s="360"/>
      <c r="O170" s="360"/>
      <c r="P170" s="360"/>
      <c r="Q170" s="360"/>
      <c r="R170" s="360"/>
      <c r="S170" s="361"/>
      <c r="T170" s="271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6</v>
      </c>
      <c r="D171" s="362">
        <v>13</v>
      </c>
      <c r="E171" s="362">
        <v>10</v>
      </c>
      <c r="F171" s="362">
        <v>2</v>
      </c>
      <c r="G171" s="362">
        <v>3</v>
      </c>
      <c r="H171" s="362">
        <v>10</v>
      </c>
      <c r="I171" s="362">
        <v>5</v>
      </c>
      <c r="J171" s="362">
        <v>5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73"/>
      <c r="CL171" s="274"/>
      <c r="CM171" s="275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20</v>
      </c>
      <c r="D172" s="362">
        <v>35</v>
      </c>
      <c r="E172" s="362">
        <v>20</v>
      </c>
      <c r="F172" s="362">
        <v>10</v>
      </c>
      <c r="G172" s="362">
        <v>6</v>
      </c>
      <c r="H172" s="362">
        <v>5</v>
      </c>
      <c r="I172" s="362">
        <v>10</v>
      </c>
      <c r="J172" s="362">
        <v>15</v>
      </c>
      <c r="K172" s="362">
        <v>15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66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73"/>
      <c r="CL172" s="274"/>
      <c r="CM172" s="275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64">
        <v>30</v>
      </c>
      <c r="D173" s="364">
        <v>45</v>
      </c>
      <c r="E173" s="364">
        <v>40</v>
      </c>
      <c r="F173" s="364">
        <v>25</v>
      </c>
      <c r="G173" s="364">
        <v>50</v>
      </c>
      <c r="H173" s="364">
        <v>15</v>
      </c>
      <c r="I173" s="364">
        <v>12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60">
        <v>0</v>
      </c>
      <c r="E174" s="360">
        <v>0</v>
      </c>
      <c r="F174" s="360">
        <v>0</v>
      </c>
      <c r="G174" s="360">
        <v>0</v>
      </c>
      <c r="H174" s="360">
        <v>0</v>
      </c>
      <c r="I174" s="360">
        <v>0</v>
      </c>
      <c r="J174" s="360">
        <v>0</v>
      </c>
      <c r="K174" s="360">
        <v>0</v>
      </c>
      <c r="L174" s="360"/>
      <c r="M174" s="360"/>
      <c r="N174" s="360"/>
      <c r="O174" s="360"/>
      <c r="P174" s="360"/>
      <c r="Q174" s="360"/>
      <c r="R174" s="360"/>
      <c r="S174" s="361"/>
      <c r="T174" s="271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0</v>
      </c>
      <c r="D175" s="362">
        <v>0</v>
      </c>
      <c r="E175" s="362">
        <v>0</v>
      </c>
      <c r="F175" s="362">
        <v>0</v>
      </c>
      <c r="G175" s="362">
        <v>0</v>
      </c>
      <c r="H175" s="362">
        <v>0</v>
      </c>
      <c r="I175" s="362">
        <v>0</v>
      </c>
      <c r="J175" s="362">
        <v>0</v>
      </c>
      <c r="K175" s="362">
        <v>0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73"/>
      <c r="CL175" s="274"/>
      <c r="CM175" s="275"/>
      <c r="CN175" s="272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0</v>
      </c>
      <c r="D176" s="362">
        <v>0</v>
      </c>
      <c r="E176" s="362">
        <v>0</v>
      </c>
      <c r="F176" s="362">
        <v>0</v>
      </c>
      <c r="G176" s="362">
        <v>0</v>
      </c>
      <c r="H176" s="362">
        <v>0</v>
      </c>
      <c r="I176" s="362">
        <v>0</v>
      </c>
      <c r="J176" s="362">
        <v>0</v>
      </c>
      <c r="K176" s="362">
        <v>0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73"/>
      <c r="CL176" s="274"/>
      <c r="CM176" s="275"/>
      <c r="CN176" s="272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64">
        <v>0</v>
      </c>
      <c r="D177" s="364">
        <v>0</v>
      </c>
      <c r="E177" s="364">
        <v>0</v>
      </c>
      <c r="F177" s="364">
        <v>0</v>
      </c>
      <c r="G177" s="364">
        <v>0</v>
      </c>
      <c r="H177" s="364">
        <v>0</v>
      </c>
      <c r="I177" s="364">
        <v>0</v>
      </c>
      <c r="J177" s="364">
        <v>0</v>
      </c>
      <c r="K177" s="364">
        <v>0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71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73"/>
      <c r="CL179" s="274"/>
      <c r="CM179" s="275"/>
      <c r="CN179" s="272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72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10"/>
      <c r="B181" s="227" t="str">
        <f>$B$12</f>
        <v>BO</v>
      </c>
      <c r="C181" s="264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73"/>
      <c r="CL183" s="274"/>
      <c r="CM183" s="275"/>
      <c r="CN183" s="272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73"/>
      <c r="CL184" s="274"/>
      <c r="CM184" s="275"/>
      <c r="CN184" s="272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64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64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254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254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73"/>
      <c r="CL192" s="274"/>
      <c r="CM192" s="275"/>
      <c r="CN192" s="272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64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254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254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73"/>
      <c r="CL196" s="274"/>
      <c r="CM196" s="275"/>
      <c r="CN196" s="272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64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2.6875</v>
      </c>
      <c r="CP197" s="372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99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100</v>
      </c>
      <c r="CO199" s="376" t="s">
        <v>101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102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26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26"/>
      <c r="AL200" s="384"/>
      <c r="AM200" s="384"/>
      <c r="AN200" s="1534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26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26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1"/>
      <c r="CK200" s="382"/>
      <c r="CL200" s="380"/>
      <c r="CM200" s="381"/>
      <c r="CN200" s="385">
        <f>$CK$206*CK200/100</f>
        <v>0</v>
      </c>
      <c r="CO200" s="386" t="str">
        <f>IF(wb_summary=0,"",CN200/wb_summary)</f>
        <v/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27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27"/>
      <c r="AL201" s="394"/>
      <c r="AM201" s="394"/>
      <c r="AN201" s="1535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27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27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1"/>
      <c r="CK201" s="392"/>
      <c r="CL201" s="395"/>
      <c r="CM201" s="391"/>
      <c r="CN201" s="385">
        <f>$CK$206*CK201/100</f>
        <v>0</v>
      </c>
      <c r="CO201" s="386" t="str">
        <f>IF(wb_summary=0,"",CN201/wb_summary)</f>
        <v/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27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27"/>
      <c r="AL202" s="394"/>
      <c r="AM202" s="394"/>
      <c r="AN202" s="1535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27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27"/>
      <c r="BT202" s="394"/>
      <c r="BU202" s="394"/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1"/>
      <c r="CK202" s="392"/>
      <c r="CL202" s="395"/>
      <c r="CM202" s="391"/>
      <c r="CN202" s="385">
        <f>$CK$206*CK202/100</f>
        <v>0</v>
      </c>
      <c r="CO202" s="386" t="str">
        <f>IF(wb_summary=0,"",CN202/wb_summary)</f>
        <v/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36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1"/>
      <c r="CK203" s="392"/>
      <c r="CL203" s="395"/>
      <c r="CM203" s="391"/>
      <c r="CN203" s="385">
        <f>$CK$206*CK203/100</f>
        <v>0</v>
      </c>
      <c r="CO203" s="386" t="str">
        <f>IF(wb_summary=0,"",CN203/wb_summary)</f>
        <v/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28"/>
      <c r="U205" s="1528"/>
      <c r="V205" s="410"/>
      <c r="W205" s="1528"/>
      <c r="X205" s="1528"/>
      <c r="Y205" s="152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104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105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26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26"/>
      <c r="AL207" s="384"/>
      <c r="AM207" s="384"/>
      <c r="AN207" s="1534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26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26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1"/>
      <c r="CK207" s="413"/>
      <c r="CL207" s="413"/>
      <c r="CM207" s="413"/>
      <c r="CN207" s="385">
        <f>$CK$213*CK207/100</f>
        <v>0</v>
      </c>
      <c r="CO207" s="386" t="str">
        <f>IF(wb_summary=0,"",CN207/wb_summary)</f>
        <v/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27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27"/>
      <c r="AL208" s="394"/>
      <c r="AM208" s="394"/>
      <c r="AN208" s="1535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27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27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1"/>
      <c r="CK208" s="413"/>
      <c r="CL208" s="413"/>
      <c r="CM208" s="413"/>
      <c r="CN208" s="385">
        <f>$CK$213*CK208/100</f>
        <v>0</v>
      </c>
      <c r="CO208" s="386" t="str">
        <f>IF(wb_summary=0,"",CN208/wb_summary)</f>
        <v/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27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27"/>
      <c r="AL209" s="394"/>
      <c r="AM209" s="394"/>
      <c r="AN209" s="1535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27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27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1"/>
      <c r="CK209" s="413"/>
      <c r="CL209" s="413"/>
      <c r="CM209" s="413"/>
      <c r="CN209" s="385">
        <f>$CK$213*CK209/100</f>
        <v>0</v>
      </c>
      <c r="CO209" s="386" t="str">
        <f>IF(wb_summary=0,"",CN209/wb_summary)</f>
        <v/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36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1"/>
      <c r="CK210" s="413"/>
      <c r="CL210" s="413"/>
      <c r="CM210" s="413"/>
      <c r="CN210" s="385">
        <f>$CK$213*CK210/100</f>
        <v>0</v>
      </c>
      <c r="CO210" s="386" t="str">
        <f>IF(wb_summary=0,"",CN210/wb_summary)</f>
        <v/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28"/>
      <c r="U212" s="1528"/>
      <c r="V212" s="410"/>
      <c r="W212" s="1528"/>
      <c r="X212" s="1528"/>
      <c r="Y212" s="152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104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106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26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26"/>
      <c r="AL214" s="384"/>
      <c r="AM214" s="384"/>
      <c r="AN214" s="1534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26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26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1"/>
      <c r="CK214" s="413"/>
      <c r="CL214" s="413"/>
      <c r="CM214" s="413"/>
      <c r="CN214" s="385">
        <f>$CK$220*CK214/100</f>
        <v>0</v>
      </c>
      <c r="CO214" s="386" t="str">
        <f>IF(wb_summary=0,"",CN214/wb_summary)</f>
        <v/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27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27"/>
      <c r="AL215" s="394"/>
      <c r="AM215" s="394"/>
      <c r="AN215" s="1535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27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27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1"/>
      <c r="CK215" s="413"/>
      <c r="CL215" s="413"/>
      <c r="CM215" s="413"/>
      <c r="CN215" s="385">
        <f>$CK$220*CK215/100</f>
        <v>0</v>
      </c>
      <c r="CO215" s="386" t="str">
        <f>IF(wb_summary=0,"",CN215/wb_summary)</f>
        <v/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27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27"/>
      <c r="AL216" s="394"/>
      <c r="AM216" s="394"/>
      <c r="AN216" s="1535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27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27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1"/>
      <c r="CK216" s="413"/>
      <c r="CL216" s="413"/>
      <c r="CM216" s="413"/>
      <c r="CN216" s="385">
        <f>$CK$220*CK216/100</f>
        <v>0</v>
      </c>
      <c r="CO216" s="386" t="str">
        <f>IF(wb_summary=0,"",CN216/wb_summary)</f>
        <v/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36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1"/>
      <c r="CK217" s="413"/>
      <c r="CL217" s="413"/>
      <c r="CM217" s="413"/>
      <c r="CN217" s="385">
        <f>$CK$220*CK217/100</f>
        <v>0</v>
      </c>
      <c r="CO217" s="386" t="str">
        <f>IF(wb_summary=0,"",CN217/wb_summary)</f>
        <v/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103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28"/>
      <c r="U219" s="1528"/>
      <c r="V219" s="410"/>
      <c r="W219" s="1528"/>
      <c r="X219" s="1528"/>
      <c r="Y219" s="152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104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107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26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26"/>
      <c r="AL221" s="384"/>
      <c r="AM221" s="384"/>
      <c r="AN221" s="1534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26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26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1"/>
      <c r="CK221" s="413"/>
      <c r="CL221" s="413"/>
      <c r="CM221" s="413"/>
      <c r="CN221" s="434">
        <f>$CK$227*CK221/100</f>
        <v>0</v>
      </c>
      <c r="CO221" s="435" t="str">
        <f>IF(wb_summary=0,"",CN221/wb_summary)</f>
        <v/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27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27"/>
      <c r="AL222" s="394"/>
      <c r="AM222" s="394"/>
      <c r="AN222" s="1535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27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27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1"/>
      <c r="CK222" s="413"/>
      <c r="CL222" s="413"/>
      <c r="CM222" s="413"/>
      <c r="CN222" s="436">
        <f>$CK$227*CK222/100</f>
        <v>0</v>
      </c>
      <c r="CO222" s="437" t="str">
        <f>IF(wb_summary=0,"",CN222/wb_summary)</f>
        <v/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27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27"/>
      <c r="AL223" s="394"/>
      <c r="AM223" s="394"/>
      <c r="AN223" s="1535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27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27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1"/>
      <c r="CK223" s="413"/>
      <c r="CL223" s="413"/>
      <c r="CM223" s="413"/>
      <c r="CN223" s="436">
        <f>$CK$227*CK223/100</f>
        <v>0</v>
      </c>
      <c r="CO223" s="437" t="str">
        <f>IF(wb_summary=0,"",CN223/wb_summary)</f>
        <v/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36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1"/>
      <c r="CK224" s="413"/>
      <c r="CL224" s="413"/>
      <c r="CM224" s="413"/>
      <c r="CN224" s="436">
        <f>$CK$227*CK224/100</f>
        <v>0</v>
      </c>
      <c r="CO224" s="437" t="str">
        <f>IF(wb_summary=0,"",CN224/wb_summary)</f>
        <v/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103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28"/>
      <c r="U226" s="1528"/>
      <c r="V226" s="410"/>
      <c r="W226" s="1528"/>
      <c r="X226" s="1528"/>
      <c r="Y226" s="152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104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569</v>
      </c>
      <c r="D232" s="1326" t="s">
        <v>570</v>
      </c>
      <c r="E232" s="1326" t="s">
        <v>571</v>
      </c>
      <c r="F232" s="1326" t="s">
        <v>572</v>
      </c>
      <c r="G232" s="1326" t="s">
        <v>573</v>
      </c>
      <c r="H232" s="1326" t="s">
        <v>574</v>
      </c>
      <c r="I232" s="1326" t="s">
        <v>575</v>
      </c>
      <c r="J232" s="1326" t="s">
        <v>576</v>
      </c>
      <c r="K232" s="1326" t="s">
        <v>577</v>
      </c>
      <c r="L232" s="1326" t="s">
        <v>578</v>
      </c>
      <c r="M232" s="1326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30" t="s">
        <v>585</v>
      </c>
      <c r="U232" s="1530" t="s">
        <v>586</v>
      </c>
      <c r="V232" s="1530" t="s">
        <v>587</v>
      </c>
      <c r="W232" s="1530" t="s">
        <v>588</v>
      </c>
      <c r="X232" s="1530" t="s">
        <v>589</v>
      </c>
      <c r="Y232" s="1530" t="s">
        <v>590</v>
      </c>
      <c r="Z232" s="1530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30" t="s">
        <v>602</v>
      </c>
      <c r="AL232" s="1530" t="s">
        <v>603</v>
      </c>
      <c r="AM232" s="1530" t="s">
        <v>604</v>
      </c>
      <c r="AN232" s="1530" t="s">
        <v>605</v>
      </c>
      <c r="AO232" s="1530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30" t="s">
        <v>621</v>
      </c>
      <c r="U237" s="1530" t="s">
        <v>622</v>
      </c>
      <c r="V237" s="1530" t="s">
        <v>623</v>
      </c>
      <c r="W237" s="1530" t="s">
        <v>624</v>
      </c>
      <c r="X237" s="1530" t="s">
        <v>625</v>
      </c>
      <c r="Y237" s="1530" t="s">
        <v>626</v>
      </c>
      <c r="Z237" s="1530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67"/>
      <c r="W270" s="1567"/>
      <c r="X270" s="1532" t="s">
        <v>637</v>
      </c>
      <c r="Y270" s="1532">
        <v>59301</v>
      </c>
      <c r="Z270" s="1532" t="s">
        <v>638</v>
      </c>
      <c r="AA270" s="1329" t="s">
        <v>639</v>
      </c>
      <c r="AB270" s="1329" t="s">
        <v>640</v>
      </c>
      <c r="AC270" s="1329" t="s">
        <v>641</v>
      </c>
      <c r="AD270" s="1329" t="s">
        <v>645</v>
      </c>
      <c r="AE270" t="s">
        <v>642</v>
      </c>
      <c r="AF270" t="s">
        <v>643</v>
      </c>
      <c r="AG270" s="1568" t="s">
        <v>644</v>
      </c>
      <c r="AH270" s="1568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646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647</v>
      </c>
      <c r="Y272" s="1533">
        <v>4</v>
      </c>
      <c r="Z272" s="1533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648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649</v>
      </c>
      <c r="Y274" s="1533">
        <v>6</v>
      </c>
      <c r="Z274" s="1533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650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651</v>
      </c>
      <c r="Y276" s="1533">
        <v>8</v>
      </c>
      <c r="Z276" s="1533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652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653</v>
      </c>
      <c r="Y278" s="1533">
        <v>10</v>
      </c>
      <c r="Z278" s="1533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67"/>
      <c r="W310" s="1567"/>
      <c r="X310" s="1530"/>
      <c r="Y310" s="1530"/>
      <c r="Z310" s="1530"/>
      <c r="AA310"/>
      <c r="AB310"/>
      <c r="AC310"/>
      <c r="AD310"/>
      <c r="AE310"/>
      <c r="AF310"/>
      <c r="AG310" s="1568"/>
      <c r="AH310" s="1568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663</v>
      </c>
      <c r="O320" s="1413" t="s">
        <v>664</v>
      </c>
      <c r="P320" s="1413" t="s">
        <v>665</v>
      </c>
      <c r="Q320" s="1414" t="s">
        <v>666</v>
      </c>
      <c r="R320" s="1413" t="s">
        <v>667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668</v>
      </c>
      <c r="O321" s="1413">
        <v>83</v>
      </c>
      <c r="P321" s="1413">
        <v>96</v>
      </c>
      <c r="Q321" s="1414">
        <f>IF(SUM(P321)=0,"",O321/P321)</f>
        <v>0.86458333333333337</v>
      </c>
      <c r="R321" s="1415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449</v>
      </c>
      <c r="O322" s="1413">
        <v>4</v>
      </c>
      <c r="P322" s="1413">
        <v>96</v>
      </c>
      <c r="Q322" s="1414">
        <f t="shared" ref="Q322:Q327" si="426">IF(SUM(P322)=0,"",O322/P322)</f>
        <v>4.1666666666666664E-2</v>
      </c>
      <c r="R322" s="1415" t="e">
        <f>Q322/SUM(CK$9:CK$10)</f>
        <v>#DIV/0!</v>
      </c>
    </row>
    <row r="323" spans="3:50" ht="12" customHeight="1">
      <c r="N323" s="1413" t="s">
        <v>669</v>
      </c>
      <c r="O323" s="1413">
        <v>44</v>
      </c>
      <c r="P323" s="1413">
        <v>96</v>
      </c>
      <c r="Q323" s="1414">
        <f t="shared" si="426"/>
        <v>0.45833333333333331</v>
      </c>
      <c r="R323" s="1415" t="e">
        <f>Q323/SUM(CK$9:CK$10)</f>
        <v>#DIV/0!</v>
      </c>
    </row>
    <row r="324" spans="3:50" ht="12" customHeight="1">
      <c r="N324" s="1413" t="s">
        <v>670</v>
      </c>
      <c r="O324" s="1413">
        <v>1</v>
      </c>
      <c r="P324" s="1413">
        <v>96</v>
      </c>
      <c r="Q324" s="1414">
        <f t="shared" si="426"/>
        <v>1.0416666666666666E-2</v>
      </c>
      <c r="R324" s="1415" t="e">
        <f>Q324/SUM(CK$9:CK$10)</f>
        <v>#DIV/0!</v>
      </c>
    </row>
    <row r="325" spans="3:50" ht="12" customHeight="1">
      <c r="N325" s="1413" t="s">
        <v>671</v>
      </c>
      <c r="O325" s="1413">
        <v>0</v>
      </c>
      <c r="P325" s="1413">
        <v>96</v>
      </c>
      <c r="Q325" s="1414">
        <f t="shared" si="426"/>
        <v>0</v>
      </c>
      <c r="R325" s="1415" t="e">
        <f>Q325/SUM(CK$9:CK$12)</f>
        <v>#DIV/0!</v>
      </c>
    </row>
    <row r="326" spans="3:50" ht="12" customHeight="1">
      <c r="N326" s="1413" t="s">
        <v>672</v>
      </c>
      <c r="O326" s="1413">
        <v>0</v>
      </c>
      <c r="P326" s="1413">
        <v>96</v>
      </c>
      <c r="Q326" s="1414">
        <f t="shared" si="426"/>
        <v>0</v>
      </c>
      <c r="R326" s="1415" t="e">
        <f>Q326/SUM(CK$9:CK$12)</f>
        <v>#DIV/0!</v>
      </c>
    </row>
    <row r="327" spans="3:50" ht="12" customHeight="1">
      <c r="N327" s="1413" t="s">
        <v>673</v>
      </c>
      <c r="O327" s="1413">
        <v>0</v>
      </c>
      <c r="P327" s="1413">
        <v>96</v>
      </c>
      <c r="Q327" s="1414">
        <f t="shared" si="426"/>
        <v>0</v>
      </c>
      <c r="R327" s="1415" t="e">
        <f>Q327/SUM(CK$9:CK$10)</f>
        <v>#DIV/0!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R8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49" customWidth="1"/>
    <col min="3" max="10" width="8.6640625" style="47" customWidth="1"/>
    <col min="11" max="18" width="8.83203125" style="47" customWidth="1"/>
    <col min="19" max="19" width="1.83203125" style="450" customWidth="1"/>
    <col min="20" max="36" width="8.83203125" style="47" customWidth="1"/>
    <col min="37" max="37" width="1.83203125" style="450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50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50" customWidth="1"/>
    <col min="74" max="77" width="8.1640625" style="449" customWidth="1"/>
    <col min="78" max="81" width="11.5" style="451"/>
    <col min="82" max="98" width="8" style="1392" customWidth="1"/>
    <col min="99" max="115" width="6.33203125" style="451" hidden="1" customWidth="1"/>
    <col min="116" max="119" width="5" style="452" customWidth="1"/>
    <col min="120" max="120" width="5" style="47" customWidth="1"/>
    <col min="121" max="127" width="11.5" style="47"/>
    <col min="128" max="128" width="60" style="453" customWidth="1"/>
    <col min="129" max="16384" width="11.5" style="47"/>
  </cols>
  <sheetData>
    <row r="1" spans="1:129" s="30" customFormat="1" ht="17" customHeight="1">
      <c r="A1" s="454" t="str">
        <f>IF(WB!A1="","",WB!A1)</f>
        <v>Zambia Baseline Assessment</v>
      </c>
      <c r="B1" s="454" t="str">
        <f>IF(WB!B1="","",WB!B1)</f>
        <v>[ZM17]</v>
      </c>
      <c r="C1" s="455"/>
      <c r="D1" s="456" t="s">
        <v>701</v>
      </c>
      <c r="E1" s="456"/>
      <c r="F1" s="456"/>
      <c r="G1" s="1437">
        <f>[1]ExpFactors!$C$1</f>
        <v>2100</v>
      </c>
      <c r="H1" s="1438" t="str">
        <f>[1]ExpFactors!$D$1</f>
        <v>kcal</v>
      </c>
      <c r="I1" s="455"/>
      <c r="J1" s="1463" t="s">
        <v>707</v>
      </c>
      <c r="K1" s="1464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[ZM17]</v>
      </c>
      <c r="BW1" s="458"/>
      <c r="BX1" s="458"/>
      <c r="BY1" s="458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[Name of livelihood zone ZM17]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31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200" t="s">
        <v>113</v>
      </c>
      <c r="CA3" s="200"/>
      <c r="CB3" s="200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7" t="s">
        <v>60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571" t="s">
        <v>50</v>
      </c>
      <c r="DR4" s="1571"/>
      <c r="DS4" s="1571"/>
      <c r="DT4" s="1571"/>
      <c r="DU4" s="1571"/>
      <c r="DV4" s="1571"/>
      <c r="DW4" s="1571"/>
      <c r="DX4" s="491" t="s">
        <v>49</v>
      </c>
      <c r="DY4" s="499"/>
    </row>
    <row r="5" spans="1:129" s="500" customFormat="1" ht="24.5" customHeight="1">
      <c r="A5" s="501" t="s">
        <v>119</v>
      </c>
      <c r="B5" s="488" t="str">
        <f>IF(WB!T5="","",WB!T5)</f>
        <v>Mwase 1/ Kapumbulu</v>
      </c>
      <c r="C5" s="488" t="str">
        <f>IF(WB!U5="","",WB!U5)</f>
        <v>Mwase 1/ Mutchuka</v>
      </c>
      <c r="D5" s="488" t="str">
        <f>IF(WB!V5="","",WB!V5)</f>
        <v>Mwase 1/ Mahlalela</v>
      </c>
      <c r="E5" s="488" t="str">
        <f>IF(WB!W5="","",WB!W5)</f>
        <v>Emusa/ Kamzoole</v>
      </c>
      <c r="F5" s="488" t="str">
        <f>IF(WB!X5="","",WB!X5)</f>
        <v>Emusa/ Chitinda</v>
      </c>
      <c r="G5" s="488" t="str">
        <f>IF(WB!Y5="","",WB!Y5)</f>
        <v>Emusa/ Makalanje</v>
      </c>
      <c r="H5" s="488" t="str">
        <f>IF(WB!Z5="","",WB!Z5)</f>
        <v>Zozwe/ Kachile</v>
      </c>
      <c r="I5" s="488" t="str">
        <f>IF(WB!AA5="","",WB!AA5)</f>
        <v>Zozwe/ Zozwe</v>
      </c>
      <c r="J5" s="488" t="str">
        <f>IF(WB!AB5="","",WB!AB5)</f>
        <v>Zozwe/ Chiwaula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Mwase 1/ Kapumbulu</v>
      </c>
      <c r="U5" s="488" t="str">
        <f>IF(WB!AL5="","",WB!AL5)</f>
        <v>Mwase 1/ Mutchuka</v>
      </c>
      <c r="V5" s="488" t="str">
        <f>IF(WB!AM5="","",WB!AM5)</f>
        <v>Mwase 1/ Mahlalela</v>
      </c>
      <c r="W5" s="488" t="str">
        <f>IF(WB!AN5="","",WB!AN5)</f>
        <v>Emusa/ Kamzoole</v>
      </c>
      <c r="X5" s="488" t="str">
        <f>IF(WB!AO5="","",WB!AO5)</f>
        <v>Emusa/ Chitinda</v>
      </c>
      <c r="Y5" s="488" t="str">
        <f>IF(WB!AP5="","",WB!AP5)</f>
        <v>Emusa/ Makalanje</v>
      </c>
      <c r="Z5" s="488" t="str">
        <f>IF(WB!AQ5="","",WB!AQ5)</f>
        <v>Zozwe/ Kachile</v>
      </c>
      <c r="AA5" s="488" t="str">
        <f>IF(WB!AR5="","",WB!AR5)</f>
        <v>Zozwe/ Zozwe</v>
      </c>
      <c r="AB5" s="488" t="str">
        <f>IF(WB!AS5="","",WB!AS5)</f>
        <v>Zozwe/ Chiwaula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Mwase 1/ Kapumbulu</v>
      </c>
      <c r="AM5" s="488" t="str">
        <f>IF(WB!BC5="","",WB!BC5)</f>
        <v>Mwase 1/ Mutchuka</v>
      </c>
      <c r="AN5" s="488" t="str">
        <f>IF(WB!BD5="","",WB!BD5)</f>
        <v>Mwase 1/ Mahlalela</v>
      </c>
      <c r="AO5" s="488" t="str">
        <f>IF(WB!BE5="","",WB!BE5)</f>
        <v>Emusa/ Kamzoole</v>
      </c>
      <c r="AP5" s="488" t="str">
        <f>IF(WB!BF5="","",WB!BF5)</f>
        <v>Emusa/ Chitinda</v>
      </c>
      <c r="AQ5" s="488" t="str">
        <f>IF(WB!BG5="","",WB!BG5)</f>
        <v>Emusa/ Makalanje</v>
      </c>
      <c r="AR5" s="488" t="str">
        <f>IF(WB!BH5="","",WB!BH5)</f>
        <v>Zozwe/ Kachile</v>
      </c>
      <c r="AS5" s="488" t="str">
        <f>IF(WB!BI5="","",WB!BI5)</f>
        <v>Zozwe/ Zozwe</v>
      </c>
      <c r="AT5" s="488" t="str">
        <f>IF(WB!BJ5="","",WB!BJ5)</f>
        <v>Zozwe/ Chiwaula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Mwase 1/ Kapumbulu</v>
      </c>
      <c r="BE5" s="488" t="str">
        <f>IF(WB!BT5="","",WB!BT5)</f>
        <v>Mwase 1/ Mutchuka</v>
      </c>
      <c r="BF5" s="488" t="str">
        <f>IF(WB!BU5="","",WB!BU5)</f>
        <v>Mwase 1/ Mahlalela</v>
      </c>
      <c r="BG5" s="488" t="str">
        <f>IF(WB!BV5="","",WB!BV5)</f>
        <v>Emusa/ Kamzoole</v>
      </c>
      <c r="BH5" s="488" t="str">
        <f>IF(WB!BW5="","",WB!BW5)</f>
        <v>Emusa/ Chitinda</v>
      </c>
      <c r="BI5" s="488" t="str">
        <f>IF(WB!BX5="","",WB!BX5)</f>
        <v>Emusa/ Makalanje</v>
      </c>
      <c r="BJ5" s="488" t="str">
        <f>IF(WB!BY5="","",WB!BY5)</f>
        <v>Zozwe/ Kachile</v>
      </c>
      <c r="BK5" s="488" t="str">
        <f>IF(WB!BZ5="","",WB!BZ5)</f>
        <v>Zozwe/ Zozwe</v>
      </c>
      <c r="BL5" s="488" t="str">
        <f>IF(WB!CA5="","",WB!CA5)</f>
        <v>Zozwe/ Chiwaula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42" t="str">
        <f>IF(UPPER($CD$4)=UPPER($BZ$4),$BV$4,IF(UPPER($CD$4)=UPPER($CA$4),$BW$4,IF(UPPER($CD$4)=UPPER($CB$4),$BX$4,$BY$4)))</f>
        <v>'Very 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2" t="str">
        <f>IF($CD$4=$BZ$4,$BW$4,$BY$4)</f>
        <v>'Poor'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572" t="s">
        <v>47</v>
      </c>
      <c r="CE6" s="1572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73" t="s">
        <v>48</v>
      </c>
      <c r="CT6" s="1573"/>
      <c r="CU6" s="1574" t="s">
        <v>47</v>
      </c>
      <c r="CV6" s="1574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5" t="s">
        <v>48</v>
      </c>
      <c r="DK6" s="1575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121</v>
      </c>
      <c r="B7" s="516" t="str">
        <f>IF(WB!T7="","",WB!T7)</f>
        <v>Team 6</v>
      </c>
      <c r="C7" s="517" t="str">
        <f>IF(WB!U7="","",WB!U7)</f>
        <v>Team 6</v>
      </c>
      <c r="D7" s="517" t="str">
        <f>IF(WB!V7="","",WB!V7)</f>
        <v>Team 6</v>
      </c>
      <c r="E7" s="517" t="str">
        <f>IF(WB!W7="","",WB!W7)</f>
        <v>Team 6</v>
      </c>
      <c r="F7" s="517" t="str">
        <f>IF(WB!X7="","",WB!X7)</f>
        <v>Team 6</v>
      </c>
      <c r="G7" s="517" t="str">
        <f>IF(WB!Y7="","",WB!Y7)</f>
        <v>Team 6</v>
      </c>
      <c r="H7" s="517" t="str">
        <f>IF(WB!Z7="","",WB!Z7)</f>
        <v>Team 6</v>
      </c>
      <c r="I7" s="517" t="str">
        <f>IF(WB!AA7="","",WB!AA7)</f>
        <v>Team 6</v>
      </c>
      <c r="J7" s="517" t="str">
        <f>IF(WB!AB7="","",WB!AB7)</f>
        <v>Team 6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Team 6</v>
      </c>
      <c r="U7" s="517" t="str">
        <f>IF(WB!AL7="","",WB!AL7)</f>
        <v>Team 6</v>
      </c>
      <c r="V7" s="517" t="str">
        <f>IF(WB!AM7="","",WB!AM7)</f>
        <v>Team 6</v>
      </c>
      <c r="W7" s="517" t="str">
        <f>IF(WB!AN7="","",WB!AN7)</f>
        <v>Team 6</v>
      </c>
      <c r="X7" s="517" t="str">
        <f>IF(WB!AO7="","",WB!AO7)</f>
        <v>Team 6</v>
      </c>
      <c r="Y7" s="517" t="str">
        <f>IF(WB!AP7="","",WB!AP7)</f>
        <v>Team 6</v>
      </c>
      <c r="Z7" s="517" t="str">
        <f>IF(WB!AQ7="","",WB!AQ7)</f>
        <v>Team 6</v>
      </c>
      <c r="AA7" s="517" t="str">
        <f>IF(WB!AR7="","",WB!AR7)</f>
        <v>Team 6</v>
      </c>
      <c r="AB7" s="517" t="str">
        <f>IF(WB!AS7="","",WB!AS7)</f>
        <v>Team 6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Team 6</v>
      </c>
      <c r="AM7" s="517" t="str">
        <f>IF(WB!BC7="","",WB!BC7)</f>
        <v>Team 6</v>
      </c>
      <c r="AN7" s="517" t="str">
        <f>IF(WB!BD7="","",WB!BD7)</f>
        <v>Team 6</v>
      </c>
      <c r="AO7" s="517" t="str">
        <f>IF(WB!BE7="","",WB!BE7)</f>
        <v>Team 6</v>
      </c>
      <c r="AP7" s="517" t="str">
        <f>IF(WB!BF7="","",WB!BF7)</f>
        <v>Team 6</v>
      </c>
      <c r="AQ7" s="517" t="str">
        <f>IF(WB!BG7="","",WB!BG7)</f>
        <v>Team 6</v>
      </c>
      <c r="AR7" s="517" t="str">
        <f>IF(WB!BH7="","",WB!BH7)</f>
        <v>Team 6</v>
      </c>
      <c r="AS7" s="517" t="str">
        <f>IF(WB!BI7="","",WB!BI7)</f>
        <v>Team 6</v>
      </c>
      <c r="AT7" s="517" t="str">
        <f>IF(WB!BJ7="","",WB!BJ7)</f>
        <v>Team 6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Team 6</v>
      </c>
      <c r="BE7" s="517" t="str">
        <f>IF(WB!BT7="","",WB!BT7)</f>
        <v>Team 6</v>
      </c>
      <c r="BF7" s="517" t="str">
        <f>IF(WB!BU7="","",WB!BU7)</f>
        <v>Team 6</v>
      </c>
      <c r="BG7" s="517" t="str">
        <f>IF(WB!BV7="","",WB!BV7)</f>
        <v>Team 6</v>
      </c>
      <c r="BH7" s="517" t="str">
        <f>IF(WB!BW7="","",WB!BW7)</f>
        <v>Team 6</v>
      </c>
      <c r="BI7" s="517" t="str">
        <f>IF(WB!BX7="","",WB!BX7)</f>
        <v>Team 6</v>
      </c>
      <c r="BJ7" s="517" t="str">
        <f>IF(WB!BY7="","",WB!BY7)</f>
        <v>Team 6</v>
      </c>
      <c r="BK7" s="517" t="str">
        <f>IF(WB!BZ7="","",WB!BZ7)</f>
        <v>Team 6</v>
      </c>
      <c r="BL7" s="517" t="str">
        <f>IF(WB!CA7="","",WB!CA7)</f>
        <v>Team 6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1524" t="s">
        <v>784</v>
      </c>
      <c r="C8" s="1524" t="s">
        <v>784</v>
      </c>
      <c r="D8" s="1524" t="s">
        <v>784</v>
      </c>
      <c r="E8" s="1524" t="s">
        <v>784</v>
      </c>
      <c r="F8" s="1524" t="s">
        <v>784</v>
      </c>
      <c r="G8" s="1524" t="s">
        <v>784</v>
      </c>
      <c r="H8" s="1524" t="s">
        <v>784</v>
      </c>
      <c r="I8" s="1524" t="s">
        <v>784</v>
      </c>
      <c r="J8" s="1524" t="s">
        <v>784</v>
      </c>
      <c r="K8" s="524" t="s">
        <v>123</v>
      </c>
      <c r="L8" s="524" t="s">
        <v>123</v>
      </c>
      <c r="M8" s="524" t="s">
        <v>123</v>
      </c>
      <c r="N8" s="524" t="s">
        <v>123</v>
      </c>
      <c r="O8" s="524" t="s">
        <v>123</v>
      </c>
      <c r="P8" s="524" t="s">
        <v>123</v>
      </c>
      <c r="Q8" s="524" t="s">
        <v>123</v>
      </c>
      <c r="R8" s="524" t="s">
        <v>123</v>
      </c>
      <c r="S8" s="525"/>
      <c r="T8" s="524" t="s">
        <v>784</v>
      </c>
      <c r="U8" s="524" t="s">
        <v>784</v>
      </c>
      <c r="V8" s="524" t="s">
        <v>784</v>
      </c>
      <c r="W8" s="524" t="s">
        <v>784</v>
      </c>
      <c r="X8" s="1524" t="s">
        <v>784</v>
      </c>
      <c r="Y8" s="1524" t="s">
        <v>784</v>
      </c>
      <c r="Z8" s="1524" t="s">
        <v>784</v>
      </c>
      <c r="AA8" s="1524" t="s">
        <v>784</v>
      </c>
      <c r="AB8" s="1524" t="s">
        <v>784</v>
      </c>
      <c r="AC8" s="524" t="s">
        <v>123</v>
      </c>
      <c r="AD8" s="524" t="s">
        <v>123</v>
      </c>
      <c r="AE8" s="524" t="s">
        <v>123</v>
      </c>
      <c r="AF8" s="524" t="s">
        <v>123</v>
      </c>
      <c r="AG8" s="524" t="s">
        <v>123</v>
      </c>
      <c r="AH8" s="524" t="s">
        <v>123</v>
      </c>
      <c r="AI8" s="524" t="s">
        <v>123</v>
      </c>
      <c r="AJ8" s="524" t="s">
        <v>123</v>
      </c>
      <c r="AK8" s="525"/>
      <c r="AL8" s="1524" t="s">
        <v>784</v>
      </c>
      <c r="AM8" s="1524" t="s">
        <v>784</v>
      </c>
      <c r="AN8" s="1524" t="s">
        <v>784</v>
      </c>
      <c r="AO8" s="1524" t="s">
        <v>784</v>
      </c>
      <c r="AP8" s="1524" t="s">
        <v>784</v>
      </c>
      <c r="AQ8" s="1524" t="s">
        <v>784</v>
      </c>
      <c r="AR8" s="1524" t="s">
        <v>784</v>
      </c>
      <c r="AS8" s="1524" t="s">
        <v>784</v>
      </c>
      <c r="AT8" s="1524" t="s">
        <v>784</v>
      </c>
      <c r="AU8" s="1524" t="s">
        <v>784</v>
      </c>
      <c r="AV8" s="1524" t="s">
        <v>942</v>
      </c>
      <c r="AW8" s="1524" t="s">
        <v>942</v>
      </c>
      <c r="AX8" s="1524" t="s">
        <v>942</v>
      </c>
      <c r="AY8" s="1524" t="s">
        <v>942</v>
      </c>
      <c r="AZ8" s="1524" t="s">
        <v>942</v>
      </c>
      <c r="BA8" s="1524" t="s">
        <v>942</v>
      </c>
      <c r="BB8" s="1524" t="s">
        <v>942</v>
      </c>
      <c r="BC8" s="525"/>
      <c r="BD8" s="1524" t="s">
        <v>942</v>
      </c>
      <c r="BE8" s="1524" t="s">
        <v>942</v>
      </c>
      <c r="BF8" s="1524" t="s">
        <v>942</v>
      </c>
      <c r="BG8" s="1524" t="s">
        <v>942</v>
      </c>
      <c r="BH8" s="1524" t="s">
        <v>942</v>
      </c>
      <c r="BI8" s="1524" t="s">
        <v>942</v>
      </c>
      <c r="BJ8" s="1524" t="s">
        <v>942</v>
      </c>
      <c r="BK8" s="1524" t="s">
        <v>942</v>
      </c>
      <c r="BL8" s="1524" t="s">
        <v>942</v>
      </c>
      <c r="BM8" s="524" t="s">
        <v>123</v>
      </c>
      <c r="BN8" s="524" t="s">
        <v>123</v>
      </c>
      <c r="BO8" s="524" t="s">
        <v>123</v>
      </c>
      <c r="BP8" s="524" t="s">
        <v>123</v>
      </c>
      <c r="BQ8" s="524" t="s">
        <v>123</v>
      </c>
      <c r="BR8" s="524" t="s">
        <v>123</v>
      </c>
      <c r="BS8" s="524" t="s">
        <v>123</v>
      </c>
      <c r="BT8" s="524" t="s">
        <v>123</v>
      </c>
      <c r="BU8" s="526"/>
      <c r="BV8" s="524" t="s">
        <v>123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124</v>
      </c>
      <c r="B9" s="115" t="s">
        <v>952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125</v>
      </c>
      <c r="B10" s="529">
        <f t="shared" ref="B10:R10" si="4">SUM(B11:B19)</f>
        <v>1.0094933681235052</v>
      </c>
      <c r="C10" s="529">
        <f t="shared" si="4"/>
        <v>1.0220645792563601</v>
      </c>
      <c r="D10" s="529">
        <f t="shared" si="4"/>
        <v>1.012869257291958</v>
      </c>
      <c r="E10" s="529">
        <f t="shared" si="4"/>
        <v>1.0026320939334639</v>
      </c>
      <c r="F10" s="529">
        <f t="shared" si="4"/>
        <v>1.0238421395955644</v>
      </c>
      <c r="G10" s="529">
        <f t="shared" si="4"/>
        <v>0.99564742335290279</v>
      </c>
      <c r="H10" s="529">
        <f t="shared" si="4"/>
        <v>1.0325538160469667</v>
      </c>
      <c r="I10" s="529">
        <f t="shared" si="4"/>
        <v>1.0390319634703196</v>
      </c>
      <c r="J10" s="529">
        <f t="shared" si="4"/>
        <v>1.0075221321405277</v>
      </c>
      <c r="K10" s="529">
        <f t="shared" si="4"/>
        <v>0</v>
      </c>
      <c r="L10" s="529">
        <f t="shared" si="4"/>
        <v>0</v>
      </c>
      <c r="M10" s="529">
        <f t="shared" si="4"/>
        <v>0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1.0743181343770385</v>
      </c>
      <c r="U10" s="529">
        <f t="shared" si="5"/>
        <v>1.0220890410958905</v>
      </c>
      <c r="V10" s="529">
        <f t="shared" si="5"/>
        <v>1.0458745690056845</v>
      </c>
      <c r="W10" s="529">
        <f t="shared" si="5"/>
        <v>1.039971950424005</v>
      </c>
      <c r="X10" s="529">
        <f t="shared" si="5"/>
        <v>1.0897211350293543</v>
      </c>
      <c r="Y10" s="529">
        <f t="shared" si="5"/>
        <v>1.0268374547826602</v>
      </c>
      <c r="Z10" s="529">
        <f t="shared" si="5"/>
        <v>1.1588011306805828</v>
      </c>
      <c r="AA10" s="529">
        <f t="shared" si="5"/>
        <v>1.0292444734362542</v>
      </c>
      <c r="AB10" s="529">
        <f t="shared" si="5"/>
        <v>1.1766989097008669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1.1106797129810828</v>
      </c>
      <c r="AM10" s="529">
        <f t="shared" si="6"/>
        <v>1.0859863945578232</v>
      </c>
      <c r="AN10" s="529">
        <f t="shared" si="6"/>
        <v>1.1127449445531639</v>
      </c>
      <c r="AO10" s="529">
        <f t="shared" si="6"/>
        <v>1.0522287453794303</v>
      </c>
      <c r="AP10" s="529">
        <f t="shared" si="6"/>
        <v>1.1533007175472929</v>
      </c>
      <c r="AQ10" s="529">
        <f t="shared" si="6"/>
        <v>1.0895549032398346</v>
      </c>
      <c r="AR10" s="529">
        <f t="shared" si="6"/>
        <v>1.1461598173515983</v>
      </c>
      <c r="AS10" s="529">
        <f t="shared" si="6"/>
        <v>1.0987851706892804</v>
      </c>
      <c r="AT10" s="529">
        <f t="shared" si="6"/>
        <v>1.0293672537508154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25" t="s">
        <v>943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1.1930297890845838</v>
      </c>
      <c r="BE10" s="529">
        <f t="shared" si="7"/>
        <v>1.2254863013698629</v>
      </c>
      <c r="BF10" s="529">
        <f t="shared" si="7"/>
        <v>1.0894469812278031</v>
      </c>
      <c r="BG10" s="529">
        <f t="shared" si="7"/>
        <v>1.2352818003913892</v>
      </c>
      <c r="BH10" s="529">
        <f t="shared" si="7"/>
        <v>1.275222874537943</v>
      </c>
      <c r="BI10" s="529">
        <f t="shared" si="7"/>
        <v>1.243784300934986</v>
      </c>
      <c r="BJ10" s="529">
        <f t="shared" si="7"/>
        <v>1.141167210263101</v>
      </c>
      <c r="BK10" s="529">
        <f t="shared" si="7"/>
        <v>1.2089636007827786</v>
      </c>
      <c r="BL10" s="529">
        <f t="shared" si="7"/>
        <v>1.0995871276364426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0</v>
      </c>
      <c r="BW10" s="529">
        <f>SUM(BW11:BW19)</f>
        <v>0</v>
      </c>
      <c r="BX10" s="529">
        <f>SUM(BX11:BX19)</f>
        <v>0</v>
      </c>
      <c r="BY10" s="529">
        <f>SUM(BY11:BY19)</f>
        <v>0</v>
      </c>
      <c r="BZ10" s="531">
        <f>IF(DL10&lt;3,"",(SUM(B10:R10)-MIN(B10:R10)-MAX(B10:R10))/(DL10-2))</f>
        <v>0.5404416539827499</v>
      </c>
      <c r="CA10" s="531">
        <f>IF(DM10&lt;3,"",(SUM(T10:AJ10)-MIN(T10:AJ10)-MAX(T10:AJ10))/(DM10-2))</f>
        <v>0.565790525922098</v>
      </c>
      <c r="CB10" s="531">
        <f>IF(DN10&lt;3,"",(SUM(AL10:BB10)-MIN(AL10:BB10)-MAX(AL10:BB10))/(DN10-2))</f>
        <v>0.62325049589307358</v>
      </c>
      <c r="CC10" s="531">
        <f>IF(DO10&lt;3,"",(SUM(BD10:BT10)-MIN(BD10:BT10)-MAX(BD10:BT10))/(DO10-2))</f>
        <v>0.62911647411272975</v>
      </c>
      <c r="CD10" s="1349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8"/>
        <v>0</v>
      </c>
      <c r="CG10" s="1351">
        <f t="shared" si="8"/>
        <v>0</v>
      </c>
      <c r="CH10" s="1351">
        <f t="shared" si="8"/>
        <v>0</v>
      </c>
      <c r="CI10" s="1351">
        <f t="shared" si="8"/>
        <v>0</v>
      </c>
      <c r="CJ10" s="1351">
        <f t="shared" si="8"/>
        <v>0</v>
      </c>
      <c r="CK10" s="1352">
        <f t="shared" si="8"/>
        <v>0</v>
      </c>
      <c r="CL10" s="1352">
        <f t="shared" si="8"/>
        <v>0.99564742335290279</v>
      </c>
      <c r="CM10" s="1352">
        <f t="shared" si="8"/>
        <v>1.0026320939334639</v>
      </c>
      <c r="CN10" s="1351">
        <f t="shared" si="8"/>
        <v>1.0075221321405277</v>
      </c>
      <c r="CO10" s="1351">
        <f t="shared" si="8"/>
        <v>1.0094933681235052</v>
      </c>
      <c r="CP10" s="1351">
        <f t="shared" si="8"/>
        <v>1.012869257291958</v>
      </c>
      <c r="CQ10" s="1351">
        <f t="shared" si="8"/>
        <v>1.0220645792563601</v>
      </c>
      <c r="CR10" s="1351">
        <f t="shared" si="8"/>
        <v>1.0238421395955644</v>
      </c>
      <c r="CS10" s="1350">
        <f t="shared" si="8"/>
        <v>1.0325538160469667</v>
      </c>
      <c r="CT10" s="1353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36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39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38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38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38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38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38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37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36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40">
        <f>COUNT(B10:R10)</f>
        <v>17</v>
      </c>
      <c r="DM10" s="511">
        <f>COUNT(T10:AJ10)</f>
        <v>17</v>
      </c>
      <c r="DN10" s="511">
        <f>COUNT(AL10:BB10)</f>
        <v>16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680</v>
      </c>
      <c r="B11" s="543">
        <f>SUM(B831:B834,B837:B840,B843)</f>
        <v>0.31572080887149384</v>
      </c>
      <c r="C11" s="543">
        <f t="shared" ref="C11:R11" si="28">SUM(C831:C834,C837:C840,C843)</f>
        <v>0.26638943248532287</v>
      </c>
      <c r="D11" s="543">
        <f t="shared" si="28"/>
        <v>0.38898518311434166</v>
      </c>
      <c r="E11" s="543">
        <f t="shared" si="28"/>
        <v>0.14799412915851273</v>
      </c>
      <c r="F11" s="543">
        <f t="shared" si="28"/>
        <v>0.15525114155251141</v>
      </c>
      <c r="G11" s="543">
        <f t="shared" si="28"/>
        <v>0.2071917808219178</v>
      </c>
      <c r="H11" s="543">
        <f t="shared" si="28"/>
        <v>0.23679060665362037</v>
      </c>
      <c r="I11" s="543">
        <f t="shared" si="28"/>
        <v>0.39951467710371819</v>
      </c>
      <c r="J11" s="543">
        <f t="shared" si="28"/>
        <v>0.35756220296337715</v>
      </c>
      <c r="K11" s="543">
        <f t="shared" si="28"/>
        <v>0</v>
      </c>
      <c r="L11" s="543">
        <f t="shared" si="28"/>
        <v>0</v>
      </c>
      <c r="M11" s="543">
        <f t="shared" si="28"/>
        <v>0</v>
      </c>
      <c r="N11" s="543">
        <f t="shared" si="28"/>
        <v>0</v>
      </c>
      <c r="O11" s="543">
        <f t="shared" si="28"/>
        <v>0</v>
      </c>
      <c r="P11" s="543">
        <f t="shared" si="28"/>
        <v>0</v>
      </c>
      <c r="Q11" s="543">
        <f t="shared" si="28"/>
        <v>0</v>
      </c>
      <c r="R11" s="543">
        <f t="shared" si="28"/>
        <v>0</v>
      </c>
      <c r="S11" s="544"/>
      <c r="T11" s="543">
        <f>SUM(T831:T834,T837:T840,T843)</f>
        <v>0.56074690150032613</v>
      </c>
      <c r="U11" s="543">
        <f t="shared" ref="U11:AJ11" si="29">SUM(U831:U834,U837:U840,U843)</f>
        <v>0.62960697977821267</v>
      </c>
      <c r="V11" s="543">
        <f t="shared" si="29"/>
        <v>0.55029354207436398</v>
      </c>
      <c r="W11" s="543">
        <f t="shared" si="29"/>
        <v>0.38414872798434441</v>
      </c>
      <c r="X11" s="543">
        <f t="shared" si="29"/>
        <v>0.57648401826484019</v>
      </c>
      <c r="Y11" s="543">
        <f t="shared" si="29"/>
        <v>0.30305402360196881</v>
      </c>
      <c r="Z11" s="543">
        <f t="shared" si="29"/>
        <v>0.32306153511632968</v>
      </c>
      <c r="AA11" s="543">
        <f t="shared" si="29"/>
        <v>0.43914981517721241</v>
      </c>
      <c r="AB11" s="543">
        <f t="shared" si="29"/>
        <v>0.56429969247973166</v>
      </c>
      <c r="AC11" s="543">
        <f t="shared" si="29"/>
        <v>0</v>
      </c>
      <c r="AD11" s="543">
        <f t="shared" si="29"/>
        <v>0</v>
      </c>
      <c r="AE11" s="543">
        <f t="shared" si="29"/>
        <v>0</v>
      </c>
      <c r="AF11" s="543">
        <f t="shared" si="29"/>
        <v>0</v>
      </c>
      <c r="AG11" s="543">
        <f t="shared" si="29"/>
        <v>0</v>
      </c>
      <c r="AH11" s="543">
        <f t="shared" si="29"/>
        <v>0</v>
      </c>
      <c r="AI11" s="543">
        <f t="shared" si="29"/>
        <v>0</v>
      </c>
      <c r="AJ11" s="543">
        <f t="shared" si="29"/>
        <v>0</v>
      </c>
      <c r="AK11" s="544"/>
      <c r="AL11" s="543">
        <f>SUM(AL831:AL834,AL837:AL840,AL843)</f>
        <v>1.0217873450750163</v>
      </c>
      <c r="AM11" s="543">
        <f t="shared" ref="AM11:BB11" si="30">SUM(AM831:AM834,AM837:AM840,AM843)</f>
        <v>0.8881371726772902</v>
      </c>
      <c r="AN11" s="543">
        <f t="shared" si="30"/>
        <v>0.87795172863666016</v>
      </c>
      <c r="AO11" s="543">
        <f t="shared" si="30"/>
        <v>0.78930202217873457</v>
      </c>
      <c r="AP11" s="543">
        <f t="shared" si="30"/>
        <v>0.73675799086757998</v>
      </c>
      <c r="AQ11" s="543">
        <f t="shared" si="30"/>
        <v>0.84105240269623838</v>
      </c>
      <c r="AR11" s="543">
        <f t="shared" si="30"/>
        <v>0.8337899543378996</v>
      </c>
      <c r="AS11" s="543">
        <f t="shared" si="30"/>
        <v>0.97371711241574255</v>
      </c>
      <c r="AT11" s="543">
        <f t="shared" si="30"/>
        <v>0.90287018917155903</v>
      </c>
      <c r="AU11" s="543">
        <f t="shared" si="30"/>
        <v>0</v>
      </c>
      <c r="AV11" s="543">
        <f t="shared" si="30"/>
        <v>0</v>
      </c>
      <c r="AW11" s="543">
        <f t="shared" si="30"/>
        <v>0</v>
      </c>
      <c r="AX11" s="543">
        <f t="shared" si="30"/>
        <v>0</v>
      </c>
      <c r="AY11" s="543">
        <f t="shared" si="30"/>
        <v>0</v>
      </c>
      <c r="AZ11" s="543">
        <f t="shared" si="30"/>
        <v>0</v>
      </c>
      <c r="BA11" s="543">
        <f t="shared" si="30"/>
        <v>0</v>
      </c>
      <c r="BB11" s="543">
        <f t="shared" si="30"/>
        <v>0</v>
      </c>
      <c r="BC11" s="544"/>
      <c r="BD11" s="543">
        <f>SUM(BD831:BD834,BD837:BD840,BD843)</f>
        <v>0.65783866057838669</v>
      </c>
      <c r="BE11" s="543">
        <f t="shared" ref="BE11:BT11" si="31">SUM(BE831:BE834,BE837:BE840,BE843)</f>
        <v>0.78171885192433122</v>
      </c>
      <c r="BF11" s="543">
        <f t="shared" si="31"/>
        <v>0.67900558092338914</v>
      </c>
      <c r="BG11" s="543">
        <f t="shared" si="31"/>
        <v>0.79111219830397905</v>
      </c>
      <c r="BH11" s="543">
        <f t="shared" si="31"/>
        <v>1.1121711241574255</v>
      </c>
      <c r="BI11" s="543">
        <f t="shared" si="31"/>
        <v>0.99343335507719088</v>
      </c>
      <c r="BJ11" s="543">
        <f t="shared" si="31"/>
        <v>0.82083061535116353</v>
      </c>
      <c r="BK11" s="543">
        <f t="shared" si="31"/>
        <v>0.90808871493803001</v>
      </c>
      <c r="BL11" s="543">
        <f t="shared" si="31"/>
        <v>0.92173298543161553</v>
      </c>
      <c r="BM11" s="543">
        <f t="shared" si="31"/>
        <v>0</v>
      </c>
      <c r="BN11" s="543">
        <f t="shared" si="31"/>
        <v>0</v>
      </c>
      <c r="BO11" s="543">
        <f t="shared" si="31"/>
        <v>0</v>
      </c>
      <c r="BP11" s="543">
        <f t="shared" si="31"/>
        <v>0</v>
      </c>
      <c r="BQ11" s="543">
        <f t="shared" si="31"/>
        <v>0</v>
      </c>
      <c r="BR11" s="543">
        <f t="shared" si="31"/>
        <v>0</v>
      </c>
      <c r="BS11" s="543">
        <f t="shared" si="31"/>
        <v>0</v>
      </c>
      <c r="BT11" s="543">
        <f t="shared" si="31"/>
        <v>0</v>
      </c>
      <c r="BU11" s="544"/>
      <c r="BV11" s="543">
        <f>SUM(BV831:BV834)</f>
        <v>0</v>
      </c>
      <c r="BW11" s="543">
        <f t="shared" ref="BW11:BY11" si="32">SUM(BW831:BW834)</f>
        <v>0</v>
      </c>
      <c r="BX11" s="543">
        <f t="shared" si="32"/>
        <v>0</v>
      </c>
      <c r="BY11" s="543">
        <f t="shared" si="32"/>
        <v>0</v>
      </c>
      <c r="BZ11" s="531">
        <f>IF(DL11&lt;3,"",(SUM(B11:R11)-MIN(B11:R11)-MAX(B11:R11))/(DL11-2))</f>
        <v>0.13839235237473982</v>
      </c>
      <c r="CA11" s="531">
        <f>IF(DM11&lt;3,"",(SUM(T11:AJ11)-MIN(T11:AJ11)-MAX(T11:AJ11))/(DM11-2))</f>
        <v>0.2467492170799411</v>
      </c>
      <c r="CB11" s="531">
        <f>IF(DN11&lt;3,"",(SUM(AL11:BB11)-MIN(AL11:BB11)-MAX(AL11:BB11))/(DN11-2))</f>
        <v>0.45623857153211367</v>
      </c>
      <c r="CC11" s="531">
        <f>IF(DO11&lt;3,"",(SUM(BD11:BT11)-MIN(BD11:BT11)-MAX(BD11:BT11))/(DO11-2))</f>
        <v>0.43691739750187242</v>
      </c>
      <c r="CD11" s="1349">
        <f t="shared" si="8"/>
        <v>0</v>
      </c>
      <c r="CE11" s="1350">
        <f t="shared" si="9"/>
        <v>0</v>
      </c>
      <c r="CF11" s="1351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3"/>
        <v>0</v>
      </c>
      <c r="CH11" s="1351">
        <f t="shared" si="33"/>
        <v>0</v>
      </c>
      <c r="CI11" s="1351">
        <f t="shared" si="33"/>
        <v>0</v>
      </c>
      <c r="CJ11" s="1351">
        <f t="shared" si="33"/>
        <v>0</v>
      </c>
      <c r="CK11" s="1352">
        <f t="shared" si="33"/>
        <v>0</v>
      </c>
      <c r="CL11" s="1352">
        <f t="shared" si="33"/>
        <v>0.14799412915851273</v>
      </c>
      <c r="CM11" s="1352">
        <f t="shared" si="33"/>
        <v>0.15525114155251141</v>
      </c>
      <c r="CN11" s="1351">
        <f t="shared" si="33"/>
        <v>0.2071917808219178</v>
      </c>
      <c r="CO11" s="1351">
        <f t="shared" si="33"/>
        <v>0.23679060665362037</v>
      </c>
      <c r="CP11" s="1351">
        <f t="shared" si="33"/>
        <v>0.26638943248532287</v>
      </c>
      <c r="CQ11" s="1351">
        <f t="shared" si="33"/>
        <v>0.31572080887149384</v>
      </c>
      <c r="CR11" s="1351">
        <f t="shared" si="33"/>
        <v>0.35756220296337715</v>
      </c>
      <c r="CS11" s="1350">
        <f t="shared" si="33"/>
        <v>0.38898518311434166</v>
      </c>
      <c r="CT11" s="1353">
        <f t="shared" si="10"/>
        <v>0.39951467710371819</v>
      </c>
      <c r="CU11" s="536">
        <f t="shared" si="11"/>
        <v>0</v>
      </c>
      <c r="CV11" s="537">
        <f t="shared" si="12"/>
        <v>0</v>
      </c>
      <c r="CW11" s="538">
        <f t="shared" si="13"/>
        <v>0</v>
      </c>
      <c r="CX11" s="538">
        <f t="shared" si="14"/>
        <v>0</v>
      </c>
      <c r="CY11" s="538">
        <f t="shared" si="15"/>
        <v>0</v>
      </c>
      <c r="CZ11" s="538">
        <f t="shared" si="16"/>
        <v>0</v>
      </c>
      <c r="DA11" s="538">
        <f t="shared" si="17"/>
        <v>0</v>
      </c>
      <c r="DB11" s="539">
        <f t="shared" si="18"/>
        <v>0</v>
      </c>
      <c r="DC11" s="539">
        <f t="shared" si="19"/>
        <v>0.30305402360196881</v>
      </c>
      <c r="DD11" s="539">
        <f t="shared" si="20"/>
        <v>0.32306153511632968</v>
      </c>
      <c r="DE11" s="538">
        <f t="shared" si="21"/>
        <v>0.38414872798434441</v>
      </c>
      <c r="DF11" s="538">
        <f t="shared" si="22"/>
        <v>0.43914981517721241</v>
      </c>
      <c r="DG11" s="538">
        <f t="shared" si="23"/>
        <v>0.55029354207436398</v>
      </c>
      <c r="DH11" s="538">
        <f t="shared" si="24"/>
        <v>0.56074690150032613</v>
      </c>
      <c r="DI11" s="538">
        <f t="shared" si="25"/>
        <v>0.56429969247973166</v>
      </c>
      <c r="DJ11" s="537">
        <f t="shared" si="26"/>
        <v>0.57648401826484019</v>
      </c>
      <c r="DK11" s="536">
        <f t="shared" si="27"/>
        <v>0.62960697977821267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681</v>
      </c>
      <c r="B12" s="543">
        <f>SUM(B829:B830,B835:B836,B841:B842,B844:B848)</f>
        <v>8.9136768862796256E-2</v>
      </c>
      <c r="C12" s="543">
        <f t="shared" ref="C12:R12" si="34">SUM(C829:C830,C835:C836,C841:C842,C844:C848)</f>
        <v>6.9148727984344432E-2</v>
      </c>
      <c r="D12" s="543">
        <f t="shared" si="34"/>
        <v>4.1006429969247971E-2</v>
      </c>
      <c r="E12" s="543">
        <f t="shared" si="34"/>
        <v>2.8326810176125244E-2</v>
      </c>
      <c r="F12" s="543">
        <f t="shared" si="34"/>
        <v>3.1474233529028048E-2</v>
      </c>
      <c r="G12" s="543">
        <f t="shared" si="34"/>
        <v>3.8494781474233533E-2</v>
      </c>
      <c r="H12" s="543">
        <f t="shared" si="34"/>
        <v>2.8326810176125244E-2</v>
      </c>
      <c r="I12" s="543">
        <f t="shared" si="34"/>
        <v>1.3596868884540118E-2</v>
      </c>
      <c r="J12" s="543">
        <f t="shared" si="34"/>
        <v>8.5732923306308824E-4</v>
      </c>
      <c r="K12" s="543">
        <f t="shared" si="34"/>
        <v>0</v>
      </c>
      <c r="L12" s="543">
        <f t="shared" si="34"/>
        <v>0</v>
      </c>
      <c r="M12" s="543">
        <f t="shared" si="34"/>
        <v>0</v>
      </c>
      <c r="N12" s="543">
        <f t="shared" si="34"/>
        <v>0</v>
      </c>
      <c r="O12" s="543">
        <f t="shared" si="34"/>
        <v>0</v>
      </c>
      <c r="P12" s="543">
        <f t="shared" si="34"/>
        <v>0</v>
      </c>
      <c r="Q12" s="543">
        <f t="shared" si="34"/>
        <v>0</v>
      </c>
      <c r="R12" s="543">
        <f t="shared" si="34"/>
        <v>0</v>
      </c>
      <c r="S12" s="544"/>
      <c r="T12" s="543">
        <f>SUM(T829:T830,T835:T836,T841:T842,T844:T848)</f>
        <v>7.9730919765166344E-2</v>
      </c>
      <c r="U12" s="543">
        <f t="shared" ref="U12:AJ12" si="35">SUM(U829:U830,U835:U836,U841:U842,U844:U848)</f>
        <v>4.7075994781474235E-2</v>
      </c>
      <c r="V12" s="543">
        <f t="shared" si="35"/>
        <v>4.7068306774764701E-2</v>
      </c>
      <c r="W12" s="543">
        <f t="shared" si="35"/>
        <v>1.7589693411611221E-2</v>
      </c>
      <c r="X12" s="543">
        <f t="shared" si="35"/>
        <v>3.1418786692759298E-2</v>
      </c>
      <c r="Y12" s="543">
        <f t="shared" si="35"/>
        <v>6.9264069264069264E-4</v>
      </c>
      <c r="Z12" s="543">
        <f t="shared" si="35"/>
        <v>1.3916068710589258E-3</v>
      </c>
      <c r="AA12" s="543">
        <f t="shared" si="35"/>
        <v>4.391389432485323E-2</v>
      </c>
      <c r="AB12" s="543">
        <f t="shared" si="35"/>
        <v>5.9677569658000182E-2</v>
      </c>
      <c r="AC12" s="543">
        <f t="shared" si="35"/>
        <v>0</v>
      </c>
      <c r="AD12" s="543">
        <f t="shared" si="35"/>
        <v>0</v>
      </c>
      <c r="AE12" s="543">
        <f t="shared" si="35"/>
        <v>0</v>
      </c>
      <c r="AF12" s="543">
        <f t="shared" si="35"/>
        <v>0</v>
      </c>
      <c r="AG12" s="543">
        <f t="shared" si="35"/>
        <v>0</v>
      </c>
      <c r="AH12" s="543">
        <f t="shared" si="35"/>
        <v>0</v>
      </c>
      <c r="AI12" s="543">
        <f t="shared" si="35"/>
        <v>0</v>
      </c>
      <c r="AJ12" s="543">
        <f t="shared" si="35"/>
        <v>0</v>
      </c>
      <c r="AK12" s="544"/>
      <c r="AL12" s="543">
        <f>SUM(AL829:AL830,AL835:AL836,AL841:AL842,AL844:AL848)</f>
        <v>3.7769080234833663E-2</v>
      </c>
      <c r="AM12" s="543">
        <f t="shared" ref="AM12:BB12" si="36">SUM(AM829:AM830,AM835:AM836,AM841:AM842,AM844:AM848)</f>
        <v>3.243686515702171E-2</v>
      </c>
      <c r="AN12" s="543">
        <f t="shared" si="36"/>
        <v>8.206131767775604E-2</v>
      </c>
      <c r="AO12" s="543">
        <f t="shared" si="36"/>
        <v>6.8384431398130024E-2</v>
      </c>
      <c r="AP12" s="543">
        <f t="shared" si="36"/>
        <v>0.13542074363992171</v>
      </c>
      <c r="AQ12" s="543">
        <f t="shared" si="36"/>
        <v>7.2765818656229608E-2</v>
      </c>
      <c r="AR12" s="543">
        <f t="shared" si="36"/>
        <v>0.12206457925636008</v>
      </c>
      <c r="AS12" s="543">
        <f t="shared" si="36"/>
        <v>4.9902152641878667E-2</v>
      </c>
      <c r="AT12" s="543">
        <f t="shared" si="36"/>
        <v>7.5538160469667326E-2</v>
      </c>
      <c r="AU12" s="543">
        <f t="shared" si="36"/>
        <v>0</v>
      </c>
      <c r="AV12" s="543">
        <f t="shared" si="36"/>
        <v>0</v>
      </c>
      <c r="AW12" s="543">
        <f t="shared" si="36"/>
        <v>0</v>
      </c>
      <c r="AX12" s="543">
        <f t="shared" si="36"/>
        <v>0</v>
      </c>
      <c r="AY12" s="543">
        <f t="shared" si="36"/>
        <v>0</v>
      </c>
      <c r="AZ12" s="543">
        <f t="shared" si="36"/>
        <v>0</v>
      </c>
      <c r="BA12" s="543">
        <f t="shared" si="36"/>
        <v>0</v>
      </c>
      <c r="BB12" s="543">
        <f t="shared" si="36"/>
        <v>0</v>
      </c>
      <c r="BC12" s="544"/>
      <c r="BD12" s="543">
        <f>SUM(BD829:BD830,BD835:BD836,BD841:BD842,BD844:BD848)</f>
        <v>0.27097195042400524</v>
      </c>
      <c r="BE12" s="543">
        <f t="shared" ref="BE12:BT12" si="37">SUM(BE829:BE830,BE835:BE836,BE841:BE842,BE844:BE848)</f>
        <v>0.103750815394651</v>
      </c>
      <c r="BF12" s="543">
        <f t="shared" si="37"/>
        <v>5.2109878959194028E-2</v>
      </c>
      <c r="BG12" s="543">
        <f t="shared" si="37"/>
        <v>0.10922048271363341</v>
      </c>
      <c r="BH12" s="543">
        <f t="shared" si="37"/>
        <v>8.3173515981735169E-2</v>
      </c>
      <c r="BI12" s="543">
        <f t="shared" si="37"/>
        <v>0.14169602087410305</v>
      </c>
      <c r="BJ12" s="543">
        <f t="shared" si="37"/>
        <v>0.1501630789302022</v>
      </c>
      <c r="BK12" s="543">
        <f t="shared" si="37"/>
        <v>7.1420743639921722E-2</v>
      </c>
      <c r="BL12" s="543">
        <f t="shared" si="37"/>
        <v>4.8866275277234181E-2</v>
      </c>
      <c r="BM12" s="543">
        <f t="shared" si="37"/>
        <v>0</v>
      </c>
      <c r="BN12" s="543">
        <f t="shared" si="37"/>
        <v>0</v>
      </c>
      <c r="BO12" s="543">
        <f t="shared" si="37"/>
        <v>0</v>
      </c>
      <c r="BP12" s="543">
        <f t="shared" si="37"/>
        <v>0</v>
      </c>
      <c r="BQ12" s="543">
        <f t="shared" si="37"/>
        <v>0</v>
      </c>
      <c r="BR12" s="543">
        <f t="shared" si="37"/>
        <v>0</v>
      </c>
      <c r="BS12" s="543">
        <f t="shared" si="37"/>
        <v>0</v>
      </c>
      <c r="BT12" s="543">
        <f t="shared" si="37"/>
        <v>0</v>
      </c>
      <c r="BU12" s="544"/>
      <c r="BV12" s="543">
        <f>SUM(BV829:BV830,BV835:BV848)</f>
        <v>0</v>
      </c>
      <c r="BW12" s="543">
        <f t="shared" ref="BW12:BY12" si="38">SUM(BW829:BW830,BW835:BW848)</f>
        <v>0</v>
      </c>
      <c r="BX12" s="543">
        <f t="shared" si="38"/>
        <v>0</v>
      </c>
      <c r="BY12" s="543">
        <f t="shared" si="38"/>
        <v>0</v>
      </c>
      <c r="BZ12" s="531">
        <f t="shared" ref="BZ12:BZ19" si="39">IF(DL12&lt;3,"",(SUM(B12:R12)-MIN(B12:R12)-MAX(B12:R12))/(DL12-2))</f>
        <v>1.6748799428447179E-2</v>
      </c>
      <c r="CA12" s="531">
        <f t="shared" ref="CA12:CA19" si="40">IF(DM12&lt;3,"",(SUM(T12:AJ12)-MIN(T12:AJ12)-MAX(T12:AJ12))/(DM12-2))</f>
        <v>1.6588566213810836E-2</v>
      </c>
      <c r="CB12" s="531">
        <f t="shared" ref="CB12:CB19" si="41">IF(DN12&lt;3,"",(SUM(AL12:BB12)-MIN(AL12:BB12)-MAX(AL12:BB12))/(DN12-2))</f>
        <v>3.606149369945847E-2</v>
      </c>
      <c r="CC12" s="531">
        <f t="shared" ref="CC12:CC19" si="42">IF(DO12&lt;3,"",(SUM(BD12:BT12)-MIN(BD12:BT12)-MAX(BD12:BT12))/(DO12-2))</f>
        <v>5.0693387451378316E-2</v>
      </c>
      <c r="CD12" s="1349">
        <f t="shared" si="8"/>
        <v>0</v>
      </c>
      <c r="CE12" s="1350">
        <f t="shared" si="9"/>
        <v>0</v>
      </c>
      <c r="CF12" s="1351">
        <f t="shared" si="33"/>
        <v>0</v>
      </c>
      <c r="CG12" s="1351">
        <f t="shared" si="33"/>
        <v>0</v>
      </c>
      <c r="CH12" s="1351">
        <f t="shared" si="33"/>
        <v>0</v>
      </c>
      <c r="CI12" s="1351">
        <f t="shared" si="33"/>
        <v>0</v>
      </c>
      <c r="CJ12" s="1351">
        <f t="shared" si="33"/>
        <v>0</v>
      </c>
      <c r="CK12" s="1352">
        <f t="shared" si="33"/>
        <v>0</v>
      </c>
      <c r="CL12" s="1352">
        <f t="shared" si="33"/>
        <v>8.5732923306308824E-4</v>
      </c>
      <c r="CM12" s="1352">
        <f t="shared" si="33"/>
        <v>1.3596868884540118E-2</v>
      </c>
      <c r="CN12" s="1351">
        <f t="shared" si="33"/>
        <v>2.8326810176125244E-2</v>
      </c>
      <c r="CO12" s="1351">
        <f t="shared" si="33"/>
        <v>2.8326810176125244E-2</v>
      </c>
      <c r="CP12" s="1351">
        <f t="shared" si="33"/>
        <v>3.1474233529028048E-2</v>
      </c>
      <c r="CQ12" s="1351">
        <f t="shared" si="33"/>
        <v>3.8494781474233533E-2</v>
      </c>
      <c r="CR12" s="1351">
        <f t="shared" si="33"/>
        <v>4.1006429969247971E-2</v>
      </c>
      <c r="CS12" s="1350">
        <f t="shared" si="33"/>
        <v>6.9148727984344432E-2</v>
      </c>
      <c r="CT12" s="1353">
        <f t="shared" si="10"/>
        <v>8.9136768862796256E-2</v>
      </c>
      <c r="CU12" s="536">
        <f t="shared" si="11"/>
        <v>0</v>
      </c>
      <c r="CV12" s="537">
        <f t="shared" si="12"/>
        <v>0</v>
      </c>
      <c r="CW12" s="538">
        <f t="shared" si="13"/>
        <v>0</v>
      </c>
      <c r="CX12" s="538">
        <f t="shared" si="14"/>
        <v>0</v>
      </c>
      <c r="CY12" s="538">
        <f t="shared" si="15"/>
        <v>0</v>
      </c>
      <c r="CZ12" s="538">
        <f t="shared" si="16"/>
        <v>0</v>
      </c>
      <c r="DA12" s="538">
        <f t="shared" si="17"/>
        <v>0</v>
      </c>
      <c r="DB12" s="539">
        <f t="shared" si="18"/>
        <v>0</v>
      </c>
      <c r="DC12" s="539">
        <f t="shared" si="19"/>
        <v>6.9264069264069264E-4</v>
      </c>
      <c r="DD12" s="539">
        <f t="shared" si="20"/>
        <v>1.3916068710589258E-3</v>
      </c>
      <c r="DE12" s="538">
        <f t="shared" si="21"/>
        <v>1.7589693411611221E-2</v>
      </c>
      <c r="DF12" s="538">
        <f t="shared" si="22"/>
        <v>3.1418786692759298E-2</v>
      </c>
      <c r="DG12" s="538">
        <f t="shared" si="23"/>
        <v>4.391389432485323E-2</v>
      </c>
      <c r="DH12" s="538">
        <f t="shared" si="24"/>
        <v>4.7068306774764701E-2</v>
      </c>
      <c r="DI12" s="538">
        <f t="shared" si="25"/>
        <v>4.7075994781474235E-2</v>
      </c>
      <c r="DJ12" s="537">
        <f t="shared" si="26"/>
        <v>5.9677569658000182E-2</v>
      </c>
      <c r="DK12" s="536">
        <f t="shared" si="27"/>
        <v>7.9730919765166344E-2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126</v>
      </c>
      <c r="B13" s="543">
        <f t="shared" ref="B13:R13" si="43">SUM(B819:B828)</f>
        <v>0</v>
      </c>
      <c r="C13" s="543">
        <f t="shared" si="43"/>
        <v>0</v>
      </c>
      <c r="D13" s="543">
        <f t="shared" si="43"/>
        <v>0</v>
      </c>
      <c r="E13" s="543">
        <f t="shared" si="43"/>
        <v>0</v>
      </c>
      <c r="F13" s="543">
        <f t="shared" si="43"/>
        <v>0</v>
      </c>
      <c r="G13" s="543">
        <f t="shared" si="43"/>
        <v>0</v>
      </c>
      <c r="H13" s="543">
        <f t="shared" si="43"/>
        <v>0</v>
      </c>
      <c r="I13" s="543">
        <f t="shared" si="43"/>
        <v>0</v>
      </c>
      <c r="J13" s="543">
        <f t="shared" si="43"/>
        <v>0</v>
      </c>
      <c r="K13" s="543">
        <f t="shared" si="43"/>
        <v>0</v>
      </c>
      <c r="L13" s="543">
        <f t="shared" si="43"/>
        <v>0</v>
      </c>
      <c r="M13" s="543">
        <f t="shared" si="43"/>
        <v>0</v>
      </c>
      <c r="N13" s="543">
        <f t="shared" si="43"/>
        <v>0</v>
      </c>
      <c r="O13" s="543">
        <f t="shared" si="43"/>
        <v>0</v>
      </c>
      <c r="P13" s="543">
        <f t="shared" si="43"/>
        <v>0</v>
      </c>
      <c r="Q13" s="543">
        <f t="shared" si="43"/>
        <v>0</v>
      </c>
      <c r="R13" s="543">
        <f t="shared" si="43"/>
        <v>0</v>
      </c>
      <c r="S13" s="544"/>
      <c r="T13" s="543">
        <f t="shared" ref="T13:AJ13" si="44">SUM(T819:T828)</f>
        <v>1.4090019569471625E-2</v>
      </c>
      <c r="U13" s="543">
        <f t="shared" si="44"/>
        <v>1.4090019569471625E-2</v>
      </c>
      <c r="V13" s="543">
        <f t="shared" si="44"/>
        <v>0</v>
      </c>
      <c r="W13" s="543">
        <f t="shared" si="44"/>
        <v>0</v>
      </c>
      <c r="X13" s="543">
        <f t="shared" si="44"/>
        <v>0</v>
      </c>
      <c r="Y13" s="543">
        <f t="shared" si="44"/>
        <v>0</v>
      </c>
      <c r="Z13" s="543">
        <f t="shared" si="44"/>
        <v>0</v>
      </c>
      <c r="AA13" s="543">
        <f t="shared" si="44"/>
        <v>0</v>
      </c>
      <c r="AB13" s="543">
        <f t="shared" si="44"/>
        <v>0</v>
      </c>
      <c r="AC13" s="543">
        <f t="shared" si="44"/>
        <v>0</v>
      </c>
      <c r="AD13" s="543">
        <f t="shared" si="44"/>
        <v>0</v>
      </c>
      <c r="AE13" s="543">
        <f t="shared" si="44"/>
        <v>0</v>
      </c>
      <c r="AF13" s="543">
        <f t="shared" si="44"/>
        <v>0</v>
      </c>
      <c r="AG13" s="543">
        <f t="shared" si="44"/>
        <v>0</v>
      </c>
      <c r="AH13" s="543">
        <f t="shared" si="44"/>
        <v>0</v>
      </c>
      <c r="AI13" s="543">
        <f t="shared" si="44"/>
        <v>0</v>
      </c>
      <c r="AJ13" s="543">
        <f t="shared" si="44"/>
        <v>0</v>
      </c>
      <c r="AK13" s="544"/>
      <c r="AL13" s="543">
        <f t="shared" ref="AL13:BB13" si="45">SUM(AL819:AL828)</f>
        <v>0</v>
      </c>
      <c r="AM13" s="543">
        <f t="shared" si="45"/>
        <v>0</v>
      </c>
      <c r="AN13" s="543">
        <f t="shared" si="45"/>
        <v>0</v>
      </c>
      <c r="AO13" s="543">
        <f t="shared" si="45"/>
        <v>2.8527940856707977E-2</v>
      </c>
      <c r="AP13" s="543">
        <f t="shared" si="45"/>
        <v>5.9282452707110238E-2</v>
      </c>
      <c r="AQ13" s="543">
        <f t="shared" si="45"/>
        <v>7.5608828006088286E-2</v>
      </c>
      <c r="AR13" s="543">
        <f t="shared" si="45"/>
        <v>2.7136333985649054E-2</v>
      </c>
      <c r="AS13" s="543">
        <f t="shared" si="45"/>
        <v>0</v>
      </c>
      <c r="AT13" s="543">
        <f t="shared" si="45"/>
        <v>0</v>
      </c>
      <c r="AU13" s="543">
        <f t="shared" si="45"/>
        <v>0</v>
      </c>
      <c r="AV13" s="543">
        <f t="shared" si="45"/>
        <v>0</v>
      </c>
      <c r="AW13" s="543">
        <f t="shared" si="45"/>
        <v>0</v>
      </c>
      <c r="AX13" s="543">
        <f t="shared" si="45"/>
        <v>0</v>
      </c>
      <c r="AY13" s="543">
        <f t="shared" si="45"/>
        <v>0</v>
      </c>
      <c r="AZ13" s="543">
        <f t="shared" si="45"/>
        <v>0</v>
      </c>
      <c r="BA13" s="543">
        <f t="shared" si="45"/>
        <v>0</v>
      </c>
      <c r="BB13" s="543">
        <f t="shared" si="45"/>
        <v>0</v>
      </c>
      <c r="BC13" s="544"/>
      <c r="BD13" s="543">
        <f t="shared" ref="BD13:BT13" si="46">SUM(BD819:BD828)</f>
        <v>0.12257012393998697</v>
      </c>
      <c r="BE13" s="543">
        <f t="shared" si="46"/>
        <v>8.5895303326810168E-2</v>
      </c>
      <c r="BF13" s="543">
        <f t="shared" si="46"/>
        <v>0.17942306298470681</v>
      </c>
      <c r="BG13" s="543">
        <f t="shared" si="46"/>
        <v>0.16991193737769078</v>
      </c>
      <c r="BH13" s="543">
        <f t="shared" si="46"/>
        <v>3.1724287888671453E-2</v>
      </c>
      <c r="BI13" s="543">
        <f t="shared" si="46"/>
        <v>1.8917155903457276E-2</v>
      </c>
      <c r="BJ13" s="543">
        <f t="shared" si="46"/>
        <v>3.1528593172428791E-3</v>
      </c>
      <c r="BK13" s="543">
        <f t="shared" si="46"/>
        <v>5.0717547292889763E-2</v>
      </c>
      <c r="BL13" s="543">
        <f t="shared" si="46"/>
        <v>9.4585779517286361E-3</v>
      </c>
      <c r="BM13" s="543">
        <f t="shared" si="46"/>
        <v>0</v>
      </c>
      <c r="BN13" s="543">
        <f t="shared" si="46"/>
        <v>0</v>
      </c>
      <c r="BO13" s="543">
        <f t="shared" si="46"/>
        <v>0</v>
      </c>
      <c r="BP13" s="543">
        <f t="shared" si="46"/>
        <v>0</v>
      </c>
      <c r="BQ13" s="543">
        <f t="shared" si="46"/>
        <v>0</v>
      </c>
      <c r="BR13" s="543">
        <f t="shared" si="46"/>
        <v>0</v>
      </c>
      <c r="BS13" s="543">
        <f t="shared" si="46"/>
        <v>0</v>
      </c>
      <c r="BT13" s="543">
        <f t="shared" si="46"/>
        <v>0</v>
      </c>
      <c r="BU13" s="544"/>
      <c r="BV13" s="543">
        <f>SUM(BV819:BV828)</f>
        <v>0</v>
      </c>
      <c r="BW13" s="543">
        <f>SUM(BW819:BW828)</f>
        <v>0</v>
      </c>
      <c r="BX13" s="543">
        <f>SUM(BX819:BX828)</f>
        <v>0</v>
      </c>
      <c r="BY13" s="543">
        <f>SUM(BY819:BY828)</f>
        <v>0</v>
      </c>
      <c r="BZ13" s="531">
        <f t="shared" si="39"/>
        <v>0</v>
      </c>
      <c r="CA13" s="531">
        <f t="shared" si="40"/>
        <v>9.3933463796477498E-4</v>
      </c>
      <c r="CB13" s="531">
        <f t="shared" si="41"/>
        <v>7.6631151699644851E-3</v>
      </c>
      <c r="CC13" s="531">
        <f t="shared" si="42"/>
        <v>3.2823186199898539E-2</v>
      </c>
      <c r="CD13" s="1349">
        <f t="shared" si="8"/>
        <v>0</v>
      </c>
      <c r="CE13" s="1350">
        <f t="shared" si="9"/>
        <v>0</v>
      </c>
      <c r="CF13" s="1351">
        <f t="shared" si="33"/>
        <v>0</v>
      </c>
      <c r="CG13" s="1351">
        <f t="shared" si="33"/>
        <v>0</v>
      </c>
      <c r="CH13" s="1351">
        <f t="shared" si="33"/>
        <v>0</v>
      </c>
      <c r="CI13" s="1351">
        <f t="shared" si="33"/>
        <v>0</v>
      </c>
      <c r="CJ13" s="1351">
        <f t="shared" si="33"/>
        <v>0</v>
      </c>
      <c r="CK13" s="1352">
        <f t="shared" si="33"/>
        <v>0</v>
      </c>
      <c r="CL13" s="1352">
        <f t="shared" si="33"/>
        <v>0</v>
      </c>
      <c r="CM13" s="1352">
        <f t="shared" si="33"/>
        <v>0</v>
      </c>
      <c r="CN13" s="1351">
        <f t="shared" si="33"/>
        <v>0</v>
      </c>
      <c r="CO13" s="1351">
        <f t="shared" si="33"/>
        <v>0</v>
      </c>
      <c r="CP13" s="1351">
        <f t="shared" si="33"/>
        <v>0</v>
      </c>
      <c r="CQ13" s="1351">
        <f t="shared" si="33"/>
        <v>0</v>
      </c>
      <c r="CR13" s="1351">
        <f t="shared" si="33"/>
        <v>0</v>
      </c>
      <c r="CS13" s="1350">
        <f t="shared" si="33"/>
        <v>0</v>
      </c>
      <c r="CT13" s="1353">
        <f t="shared" si="10"/>
        <v>0</v>
      </c>
      <c r="CU13" s="536">
        <f t="shared" si="11"/>
        <v>0</v>
      </c>
      <c r="CV13" s="537">
        <f t="shared" si="12"/>
        <v>0</v>
      </c>
      <c r="CW13" s="538">
        <f t="shared" si="13"/>
        <v>0</v>
      </c>
      <c r="CX13" s="538">
        <f t="shared" si="14"/>
        <v>0</v>
      </c>
      <c r="CY13" s="538">
        <f t="shared" si="15"/>
        <v>0</v>
      </c>
      <c r="CZ13" s="538">
        <f t="shared" si="16"/>
        <v>0</v>
      </c>
      <c r="DA13" s="538">
        <f t="shared" si="17"/>
        <v>0</v>
      </c>
      <c r="DB13" s="539">
        <f t="shared" si="18"/>
        <v>0</v>
      </c>
      <c r="DC13" s="539">
        <f t="shared" si="19"/>
        <v>0</v>
      </c>
      <c r="DD13" s="539">
        <f t="shared" si="20"/>
        <v>0</v>
      </c>
      <c r="DE13" s="538">
        <f t="shared" si="21"/>
        <v>0</v>
      </c>
      <c r="DF13" s="538">
        <f t="shared" si="22"/>
        <v>0</v>
      </c>
      <c r="DG13" s="538">
        <f t="shared" si="23"/>
        <v>0</v>
      </c>
      <c r="DH13" s="538">
        <f t="shared" si="24"/>
        <v>0</v>
      </c>
      <c r="DI13" s="538">
        <f t="shared" si="25"/>
        <v>0</v>
      </c>
      <c r="DJ13" s="537">
        <f t="shared" si="26"/>
        <v>1.4090019569471625E-2</v>
      </c>
      <c r="DK13" s="536">
        <f t="shared" si="27"/>
        <v>1.4090019569471625E-2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127</v>
      </c>
      <c r="B14" s="543">
        <f t="shared" ref="B14:R14" si="47">+SUM(B850:B851)</f>
        <v>0</v>
      </c>
      <c r="C14" s="543">
        <f t="shared" si="47"/>
        <v>0</v>
      </c>
      <c r="D14" s="543">
        <f t="shared" si="47"/>
        <v>0</v>
      </c>
      <c r="E14" s="543">
        <f t="shared" si="47"/>
        <v>0</v>
      </c>
      <c r="F14" s="543">
        <f t="shared" si="47"/>
        <v>0</v>
      </c>
      <c r="G14" s="543">
        <f t="shared" si="47"/>
        <v>0</v>
      </c>
      <c r="H14" s="543">
        <f t="shared" si="47"/>
        <v>0</v>
      </c>
      <c r="I14" s="543">
        <f t="shared" si="47"/>
        <v>0</v>
      </c>
      <c r="J14" s="543">
        <f t="shared" si="47"/>
        <v>0</v>
      </c>
      <c r="K14" s="543">
        <f t="shared" si="47"/>
        <v>0</v>
      </c>
      <c r="L14" s="543">
        <f t="shared" si="47"/>
        <v>0</v>
      </c>
      <c r="M14" s="543">
        <f t="shared" si="47"/>
        <v>0</v>
      </c>
      <c r="N14" s="543">
        <f t="shared" si="47"/>
        <v>0</v>
      </c>
      <c r="O14" s="543">
        <f t="shared" si="47"/>
        <v>0</v>
      </c>
      <c r="P14" s="543">
        <f t="shared" si="47"/>
        <v>0</v>
      </c>
      <c r="Q14" s="543">
        <f t="shared" si="47"/>
        <v>0</v>
      </c>
      <c r="R14" s="543">
        <f t="shared" si="47"/>
        <v>0</v>
      </c>
      <c r="S14" s="544"/>
      <c r="T14" s="543">
        <f t="shared" ref="T14:AJ14" si="48">+SUM(T850:T851)</f>
        <v>0</v>
      </c>
      <c r="U14" s="543">
        <f t="shared" si="48"/>
        <v>0</v>
      </c>
      <c r="V14" s="543">
        <f t="shared" si="48"/>
        <v>0</v>
      </c>
      <c r="W14" s="543">
        <f t="shared" si="48"/>
        <v>0</v>
      </c>
      <c r="X14" s="543">
        <f t="shared" si="48"/>
        <v>2.146118721461187E-2</v>
      </c>
      <c r="Y14" s="543">
        <f t="shared" si="48"/>
        <v>0</v>
      </c>
      <c r="Z14" s="543">
        <f t="shared" si="48"/>
        <v>0</v>
      </c>
      <c r="AA14" s="543">
        <f t="shared" si="48"/>
        <v>0</v>
      </c>
      <c r="AB14" s="543">
        <f t="shared" si="48"/>
        <v>0</v>
      </c>
      <c r="AC14" s="543">
        <f t="shared" si="48"/>
        <v>0</v>
      </c>
      <c r="AD14" s="543">
        <f t="shared" si="48"/>
        <v>0</v>
      </c>
      <c r="AE14" s="543">
        <f t="shared" si="48"/>
        <v>0</v>
      </c>
      <c r="AF14" s="543">
        <f t="shared" si="48"/>
        <v>0</v>
      </c>
      <c r="AG14" s="543">
        <f t="shared" si="48"/>
        <v>0</v>
      </c>
      <c r="AH14" s="543">
        <f t="shared" si="48"/>
        <v>0</v>
      </c>
      <c r="AI14" s="543">
        <f t="shared" si="48"/>
        <v>0</v>
      </c>
      <c r="AJ14" s="543">
        <f t="shared" si="48"/>
        <v>0</v>
      </c>
      <c r="AK14" s="544"/>
      <c r="AL14" s="543">
        <f t="shared" ref="AL14:BB14" si="49">+SUM(AL850:AL851)</f>
        <v>0</v>
      </c>
      <c r="AM14" s="543">
        <f t="shared" si="49"/>
        <v>0</v>
      </c>
      <c r="AN14" s="543">
        <f t="shared" si="49"/>
        <v>0</v>
      </c>
      <c r="AO14" s="543">
        <f t="shared" si="49"/>
        <v>2.0656664492280929E-3</v>
      </c>
      <c r="AP14" s="543">
        <f t="shared" si="49"/>
        <v>0</v>
      </c>
      <c r="AQ14" s="543">
        <f t="shared" si="49"/>
        <v>0</v>
      </c>
      <c r="AR14" s="543">
        <f t="shared" si="49"/>
        <v>0</v>
      </c>
      <c r="AS14" s="543">
        <f t="shared" si="49"/>
        <v>0</v>
      </c>
      <c r="AT14" s="543">
        <f t="shared" si="49"/>
        <v>0</v>
      </c>
      <c r="AU14" s="543">
        <f t="shared" si="49"/>
        <v>0</v>
      </c>
      <c r="AV14" s="543">
        <f t="shared" si="49"/>
        <v>0</v>
      </c>
      <c r="AW14" s="543">
        <f t="shared" si="49"/>
        <v>0</v>
      </c>
      <c r="AX14" s="543">
        <f t="shared" si="49"/>
        <v>0</v>
      </c>
      <c r="AY14" s="543">
        <f t="shared" si="49"/>
        <v>0</v>
      </c>
      <c r="AZ14" s="543">
        <f t="shared" si="49"/>
        <v>0</v>
      </c>
      <c r="BA14" s="543">
        <f t="shared" si="49"/>
        <v>0</v>
      </c>
      <c r="BB14" s="543">
        <f t="shared" si="49"/>
        <v>0</v>
      </c>
      <c r="BC14" s="544"/>
      <c r="BD14" s="543">
        <f t="shared" ref="BD14:BT14" si="50">+SUM(BD850:BD851)</f>
        <v>0</v>
      </c>
      <c r="BE14" s="543">
        <f t="shared" si="50"/>
        <v>0</v>
      </c>
      <c r="BF14" s="543">
        <f t="shared" si="50"/>
        <v>0</v>
      </c>
      <c r="BG14" s="543">
        <f t="shared" si="50"/>
        <v>0</v>
      </c>
      <c r="BH14" s="543">
        <f t="shared" si="50"/>
        <v>0</v>
      </c>
      <c r="BI14" s="543">
        <f t="shared" si="50"/>
        <v>0</v>
      </c>
      <c r="BJ14" s="543">
        <f t="shared" si="50"/>
        <v>0</v>
      </c>
      <c r="BK14" s="543">
        <f t="shared" si="50"/>
        <v>0</v>
      </c>
      <c r="BL14" s="543">
        <f t="shared" si="50"/>
        <v>0</v>
      </c>
      <c r="BM14" s="543">
        <f t="shared" si="50"/>
        <v>0</v>
      </c>
      <c r="BN14" s="543">
        <f t="shared" si="50"/>
        <v>0</v>
      </c>
      <c r="BO14" s="543">
        <f t="shared" si="50"/>
        <v>0</v>
      </c>
      <c r="BP14" s="543">
        <f t="shared" si="50"/>
        <v>0</v>
      </c>
      <c r="BQ14" s="543">
        <f t="shared" si="50"/>
        <v>0</v>
      </c>
      <c r="BR14" s="543">
        <f t="shared" si="50"/>
        <v>0</v>
      </c>
      <c r="BS14" s="543">
        <f t="shared" si="50"/>
        <v>0</v>
      </c>
      <c r="BT14" s="543">
        <f t="shared" si="50"/>
        <v>0</v>
      </c>
      <c r="BU14" s="544"/>
      <c r="BV14" s="543">
        <f>+SUM(BV850:BV851)</f>
        <v>0</v>
      </c>
      <c r="BW14" s="543">
        <f>+SUM(BW850:BW851)</f>
        <v>0</v>
      </c>
      <c r="BX14" s="543">
        <f>+SUM(BX850:BX851)</f>
        <v>0</v>
      </c>
      <c r="BY14" s="543">
        <f>+SUM(BY850:BY851)</f>
        <v>0</v>
      </c>
      <c r="BZ14" s="531">
        <f t="shared" si="39"/>
        <v>0</v>
      </c>
      <c r="CA14" s="531">
        <f t="shared" si="40"/>
        <v>0</v>
      </c>
      <c r="CB14" s="531">
        <f t="shared" si="41"/>
        <v>0</v>
      </c>
      <c r="CC14" s="531">
        <f t="shared" si="42"/>
        <v>0</v>
      </c>
      <c r="CD14" s="1349">
        <f t="shared" si="8"/>
        <v>0</v>
      </c>
      <c r="CE14" s="1350">
        <f t="shared" si="9"/>
        <v>0</v>
      </c>
      <c r="CF14" s="1351">
        <f t="shared" si="33"/>
        <v>0</v>
      </c>
      <c r="CG14" s="1351">
        <f t="shared" si="33"/>
        <v>0</v>
      </c>
      <c r="CH14" s="1351">
        <f t="shared" si="33"/>
        <v>0</v>
      </c>
      <c r="CI14" s="1351">
        <f t="shared" si="33"/>
        <v>0</v>
      </c>
      <c r="CJ14" s="1351">
        <f t="shared" si="33"/>
        <v>0</v>
      </c>
      <c r="CK14" s="1352">
        <f t="shared" si="33"/>
        <v>0</v>
      </c>
      <c r="CL14" s="1352">
        <f t="shared" si="33"/>
        <v>0</v>
      </c>
      <c r="CM14" s="1352">
        <f t="shared" si="33"/>
        <v>0</v>
      </c>
      <c r="CN14" s="1351">
        <f t="shared" si="33"/>
        <v>0</v>
      </c>
      <c r="CO14" s="1351">
        <f t="shared" si="33"/>
        <v>0</v>
      </c>
      <c r="CP14" s="1351">
        <f t="shared" si="33"/>
        <v>0</v>
      </c>
      <c r="CQ14" s="1351">
        <f t="shared" si="33"/>
        <v>0</v>
      </c>
      <c r="CR14" s="1351">
        <f t="shared" si="33"/>
        <v>0</v>
      </c>
      <c r="CS14" s="1350">
        <f t="shared" si="33"/>
        <v>0</v>
      </c>
      <c r="CT14" s="1353">
        <f t="shared" si="10"/>
        <v>0</v>
      </c>
      <c r="CU14" s="536">
        <f t="shared" si="11"/>
        <v>0</v>
      </c>
      <c r="CV14" s="537">
        <f t="shared" si="12"/>
        <v>0</v>
      </c>
      <c r="CW14" s="538">
        <f t="shared" si="13"/>
        <v>0</v>
      </c>
      <c r="CX14" s="538">
        <f t="shared" si="14"/>
        <v>0</v>
      </c>
      <c r="CY14" s="538">
        <f t="shared" si="15"/>
        <v>0</v>
      </c>
      <c r="CZ14" s="538">
        <f t="shared" si="16"/>
        <v>0</v>
      </c>
      <c r="DA14" s="538">
        <f t="shared" si="17"/>
        <v>0</v>
      </c>
      <c r="DB14" s="539">
        <f t="shared" si="18"/>
        <v>0</v>
      </c>
      <c r="DC14" s="539">
        <f t="shared" si="19"/>
        <v>0</v>
      </c>
      <c r="DD14" s="539">
        <f t="shared" si="20"/>
        <v>0</v>
      </c>
      <c r="DE14" s="538">
        <f t="shared" si="21"/>
        <v>0</v>
      </c>
      <c r="DF14" s="538">
        <f t="shared" si="22"/>
        <v>0</v>
      </c>
      <c r="DG14" s="538">
        <f t="shared" si="23"/>
        <v>0</v>
      </c>
      <c r="DH14" s="538">
        <f t="shared" si="24"/>
        <v>0</v>
      </c>
      <c r="DI14" s="538">
        <f t="shared" si="25"/>
        <v>0</v>
      </c>
      <c r="DJ14" s="537">
        <f t="shared" si="26"/>
        <v>0</v>
      </c>
      <c r="DK14" s="536">
        <f t="shared" si="27"/>
        <v>2.146118721461187E-2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128</v>
      </c>
      <c r="B15" s="543">
        <f t="shared" ref="B15:R15" si="51">SUM(B853:B857)</f>
        <v>0.47358121330724068</v>
      </c>
      <c r="C15" s="543">
        <f t="shared" si="51"/>
        <v>0.53869863013698627</v>
      </c>
      <c r="D15" s="543">
        <f t="shared" si="51"/>
        <v>0.45666759854626787</v>
      </c>
      <c r="E15" s="543">
        <f t="shared" si="51"/>
        <v>0.81692759295499018</v>
      </c>
      <c r="F15" s="543">
        <f t="shared" si="51"/>
        <v>0.80508806262230925</v>
      </c>
      <c r="G15" s="543">
        <f t="shared" si="51"/>
        <v>0.71037181996086107</v>
      </c>
      <c r="H15" s="543">
        <f t="shared" si="51"/>
        <v>0.72221135029354211</v>
      </c>
      <c r="I15" s="543">
        <f t="shared" si="51"/>
        <v>0.56829745596868886</v>
      </c>
      <c r="J15" s="543">
        <f t="shared" si="51"/>
        <v>0.6088901313950239</v>
      </c>
      <c r="K15" s="543">
        <f t="shared" si="51"/>
        <v>0</v>
      </c>
      <c r="L15" s="543">
        <f t="shared" si="51"/>
        <v>0</v>
      </c>
      <c r="M15" s="543">
        <f t="shared" si="51"/>
        <v>0</v>
      </c>
      <c r="N15" s="543">
        <f t="shared" si="51"/>
        <v>0</v>
      </c>
      <c r="O15" s="543">
        <f t="shared" si="51"/>
        <v>0</v>
      </c>
      <c r="P15" s="543">
        <f t="shared" si="51"/>
        <v>0</v>
      </c>
      <c r="Q15" s="543">
        <f t="shared" si="51"/>
        <v>0</v>
      </c>
      <c r="R15" s="543">
        <f t="shared" si="51"/>
        <v>0</v>
      </c>
      <c r="S15" s="544"/>
      <c r="T15" s="543">
        <f t="shared" ref="T15:AJ15" si="52">SUM(T853:T857)</f>
        <v>0.26638943248532287</v>
      </c>
      <c r="U15" s="543">
        <f t="shared" si="52"/>
        <v>0.29302837573385521</v>
      </c>
      <c r="V15" s="543">
        <f t="shared" si="52"/>
        <v>0.40592675426334923</v>
      </c>
      <c r="W15" s="543">
        <f t="shared" si="52"/>
        <v>0.56687671232876713</v>
      </c>
      <c r="X15" s="543">
        <f t="shared" si="52"/>
        <v>0.35163405088062627</v>
      </c>
      <c r="Y15" s="543">
        <f t="shared" si="52"/>
        <v>0.57690802348336589</v>
      </c>
      <c r="Z15" s="543">
        <f t="shared" si="52"/>
        <v>0.82087410306588393</v>
      </c>
      <c r="AA15" s="543">
        <f t="shared" si="52"/>
        <v>0.42990650141335079</v>
      </c>
      <c r="AB15" s="543">
        <f t="shared" si="52"/>
        <v>0.34503774112384683</v>
      </c>
      <c r="AC15" s="543">
        <f t="shared" si="52"/>
        <v>0</v>
      </c>
      <c r="AD15" s="543">
        <f t="shared" si="52"/>
        <v>0</v>
      </c>
      <c r="AE15" s="543">
        <f t="shared" si="52"/>
        <v>0</v>
      </c>
      <c r="AF15" s="543">
        <f t="shared" si="52"/>
        <v>0</v>
      </c>
      <c r="AG15" s="543">
        <f t="shared" si="52"/>
        <v>0</v>
      </c>
      <c r="AH15" s="543">
        <f t="shared" si="52"/>
        <v>0</v>
      </c>
      <c r="AI15" s="543">
        <f t="shared" si="52"/>
        <v>0</v>
      </c>
      <c r="AJ15" s="543">
        <f t="shared" si="52"/>
        <v>0</v>
      </c>
      <c r="AK15" s="544"/>
      <c r="AL15" s="543">
        <f t="shared" ref="AL15:BB15" si="53">SUM(AL853:AL857)</f>
        <v>0</v>
      </c>
      <c r="AM15" s="543">
        <f t="shared" si="53"/>
        <v>0</v>
      </c>
      <c r="AN15" s="543">
        <f t="shared" si="53"/>
        <v>0</v>
      </c>
      <c r="AO15" s="543">
        <f t="shared" si="53"/>
        <v>0</v>
      </c>
      <c r="AP15" s="543">
        <f t="shared" si="53"/>
        <v>0</v>
      </c>
      <c r="AQ15" s="543">
        <f t="shared" si="53"/>
        <v>0</v>
      </c>
      <c r="AR15" s="543">
        <f t="shared" si="53"/>
        <v>0</v>
      </c>
      <c r="AS15" s="543">
        <f t="shared" si="53"/>
        <v>0</v>
      </c>
      <c r="AT15" s="543">
        <f t="shared" si="53"/>
        <v>0</v>
      </c>
      <c r="AU15" s="543">
        <f t="shared" si="53"/>
        <v>0</v>
      </c>
      <c r="AV15" s="543">
        <f t="shared" si="53"/>
        <v>0</v>
      </c>
      <c r="AW15" s="543">
        <f t="shared" si="53"/>
        <v>0</v>
      </c>
      <c r="AX15" s="543">
        <f t="shared" si="53"/>
        <v>0</v>
      </c>
      <c r="AY15" s="543">
        <f t="shared" si="53"/>
        <v>0</v>
      </c>
      <c r="AZ15" s="543">
        <f t="shared" si="53"/>
        <v>0</v>
      </c>
      <c r="BA15" s="543">
        <f t="shared" si="53"/>
        <v>0</v>
      </c>
      <c r="BB15" s="543">
        <f t="shared" si="53"/>
        <v>0</v>
      </c>
      <c r="BC15" s="544"/>
      <c r="BD15" s="543">
        <f t="shared" ref="BD15:BT15" si="54">SUM(BD853:BD857)</f>
        <v>0</v>
      </c>
      <c r="BE15" s="543">
        <f t="shared" si="54"/>
        <v>0</v>
      </c>
      <c r="BF15" s="543">
        <f t="shared" si="54"/>
        <v>0</v>
      </c>
      <c r="BG15" s="543">
        <f t="shared" si="54"/>
        <v>0</v>
      </c>
      <c r="BH15" s="543">
        <f t="shared" si="54"/>
        <v>0</v>
      </c>
      <c r="BI15" s="543">
        <f t="shared" si="54"/>
        <v>0</v>
      </c>
      <c r="BJ15" s="543">
        <f t="shared" si="54"/>
        <v>0</v>
      </c>
      <c r="BK15" s="543">
        <f t="shared" si="54"/>
        <v>0</v>
      </c>
      <c r="BL15" s="543">
        <f t="shared" si="54"/>
        <v>0</v>
      </c>
      <c r="BM15" s="543">
        <f t="shared" si="54"/>
        <v>0</v>
      </c>
      <c r="BN15" s="543">
        <f t="shared" si="54"/>
        <v>0</v>
      </c>
      <c r="BO15" s="543">
        <f t="shared" si="54"/>
        <v>0</v>
      </c>
      <c r="BP15" s="543">
        <f t="shared" si="54"/>
        <v>0</v>
      </c>
      <c r="BQ15" s="543">
        <f t="shared" si="54"/>
        <v>0</v>
      </c>
      <c r="BR15" s="543">
        <f t="shared" si="54"/>
        <v>0</v>
      </c>
      <c r="BS15" s="543">
        <f t="shared" si="54"/>
        <v>0</v>
      </c>
      <c r="BT15" s="543">
        <f t="shared" si="54"/>
        <v>0</v>
      </c>
      <c r="BU15" s="544"/>
      <c r="BV15" s="543">
        <f>SUM(BV853:BV857)</f>
        <v>0</v>
      </c>
      <c r="BW15" s="543">
        <f>SUM(BW853:BW857)</f>
        <v>0</v>
      </c>
      <c r="BX15" s="543">
        <f>SUM(BX853:BX857)</f>
        <v>0</v>
      </c>
      <c r="BY15" s="543">
        <f>SUM(BY853:BY857)</f>
        <v>0</v>
      </c>
      <c r="BZ15" s="531">
        <f t="shared" si="39"/>
        <v>0.32558708414872795</v>
      </c>
      <c r="CA15" s="531">
        <f t="shared" si="40"/>
        <v>0.215713839447499</v>
      </c>
      <c r="CB15" s="531">
        <f t="shared" si="41"/>
        <v>0</v>
      </c>
      <c r="CC15" s="531">
        <f t="shared" si="42"/>
        <v>0</v>
      </c>
      <c r="CD15" s="1349">
        <f t="shared" si="8"/>
        <v>0</v>
      </c>
      <c r="CE15" s="1350">
        <f t="shared" si="9"/>
        <v>0</v>
      </c>
      <c r="CF15" s="1351">
        <f t="shared" si="33"/>
        <v>0</v>
      </c>
      <c r="CG15" s="1351">
        <f t="shared" si="33"/>
        <v>0</v>
      </c>
      <c r="CH15" s="1351">
        <f t="shared" si="33"/>
        <v>0</v>
      </c>
      <c r="CI15" s="1351">
        <f t="shared" si="33"/>
        <v>0</v>
      </c>
      <c r="CJ15" s="1351">
        <f t="shared" si="33"/>
        <v>0</v>
      </c>
      <c r="CK15" s="1352">
        <f t="shared" si="33"/>
        <v>0</v>
      </c>
      <c r="CL15" s="1352">
        <f t="shared" si="33"/>
        <v>0.45666759854626787</v>
      </c>
      <c r="CM15" s="1352">
        <f t="shared" si="33"/>
        <v>0.47358121330724068</v>
      </c>
      <c r="CN15" s="1351">
        <f t="shared" si="33"/>
        <v>0.53869863013698627</v>
      </c>
      <c r="CO15" s="1351">
        <f t="shared" si="33"/>
        <v>0.56829745596868886</v>
      </c>
      <c r="CP15" s="1351">
        <f t="shared" si="33"/>
        <v>0.6088901313950239</v>
      </c>
      <c r="CQ15" s="1351">
        <f t="shared" si="33"/>
        <v>0.71037181996086107</v>
      </c>
      <c r="CR15" s="1351">
        <f t="shared" si="33"/>
        <v>0.72221135029354211</v>
      </c>
      <c r="CS15" s="1350">
        <f t="shared" si="33"/>
        <v>0.80508806262230925</v>
      </c>
      <c r="CT15" s="1353">
        <f t="shared" si="10"/>
        <v>0.81692759295499018</v>
      </c>
      <c r="CU15" s="536">
        <f t="shared" si="11"/>
        <v>0</v>
      </c>
      <c r="CV15" s="537">
        <f t="shared" si="12"/>
        <v>0</v>
      </c>
      <c r="CW15" s="538">
        <f t="shared" si="13"/>
        <v>0</v>
      </c>
      <c r="CX15" s="538">
        <f t="shared" si="14"/>
        <v>0</v>
      </c>
      <c r="CY15" s="538">
        <f t="shared" si="15"/>
        <v>0</v>
      </c>
      <c r="CZ15" s="538">
        <f t="shared" si="16"/>
        <v>0</v>
      </c>
      <c r="DA15" s="538">
        <f t="shared" si="17"/>
        <v>0</v>
      </c>
      <c r="DB15" s="539">
        <f t="shared" si="18"/>
        <v>0</v>
      </c>
      <c r="DC15" s="539">
        <f t="shared" si="19"/>
        <v>0.26638943248532287</v>
      </c>
      <c r="DD15" s="539">
        <f t="shared" si="20"/>
        <v>0.29302837573385521</v>
      </c>
      <c r="DE15" s="538">
        <f t="shared" si="21"/>
        <v>0.34503774112384683</v>
      </c>
      <c r="DF15" s="538">
        <f t="shared" si="22"/>
        <v>0.35163405088062627</v>
      </c>
      <c r="DG15" s="538">
        <f t="shared" si="23"/>
        <v>0.40592675426334923</v>
      </c>
      <c r="DH15" s="538">
        <f t="shared" si="24"/>
        <v>0.42990650141335079</v>
      </c>
      <c r="DI15" s="538">
        <f t="shared" si="25"/>
        <v>0.56687671232876713</v>
      </c>
      <c r="DJ15" s="537">
        <f t="shared" si="26"/>
        <v>0.57690802348336589</v>
      </c>
      <c r="DK15" s="536">
        <f t="shared" si="27"/>
        <v>0.82087410306588393</v>
      </c>
      <c r="DL15" s="540">
        <f t="shared" ref="DL15:DL27" si="55">COUNT(B15:R15)</f>
        <v>17</v>
      </c>
      <c r="DM15" s="511">
        <f t="shared" ref="DM15:DM27" si="56">COUNT(T15:AJ15)</f>
        <v>17</v>
      </c>
      <c r="DN15" s="511">
        <f t="shared" ref="DN15:DN27" si="57">COUNT(AL15:BB15)</f>
        <v>17</v>
      </c>
      <c r="DO15" s="511">
        <f t="shared" ref="DO15:DO27" si="58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682</v>
      </c>
      <c r="B16" s="543">
        <f t="shared" ref="B16:R16" si="59">SUM(B858:B859)</f>
        <v>0.10524026962383128</v>
      </c>
      <c r="C16" s="543">
        <f t="shared" si="59"/>
        <v>0.11839530332681018</v>
      </c>
      <c r="D16" s="543">
        <f t="shared" si="59"/>
        <v>0.10148168856583731</v>
      </c>
      <c r="E16" s="543">
        <f t="shared" si="59"/>
        <v>0</v>
      </c>
      <c r="F16" s="543">
        <f t="shared" si="59"/>
        <v>0</v>
      </c>
      <c r="G16" s="543">
        <f t="shared" si="59"/>
        <v>0</v>
      </c>
      <c r="H16" s="543">
        <f t="shared" si="59"/>
        <v>0</v>
      </c>
      <c r="I16" s="543">
        <f t="shared" si="59"/>
        <v>0</v>
      </c>
      <c r="J16" s="543">
        <f t="shared" si="59"/>
        <v>0</v>
      </c>
      <c r="K16" s="543">
        <f t="shared" si="59"/>
        <v>0</v>
      </c>
      <c r="L16" s="543">
        <f t="shared" si="59"/>
        <v>0</v>
      </c>
      <c r="M16" s="543">
        <f t="shared" si="59"/>
        <v>0</v>
      </c>
      <c r="N16" s="543">
        <f t="shared" si="59"/>
        <v>0</v>
      </c>
      <c r="O16" s="543">
        <f t="shared" si="59"/>
        <v>0</v>
      </c>
      <c r="P16" s="543">
        <f t="shared" si="59"/>
        <v>0</v>
      </c>
      <c r="Q16" s="543">
        <f t="shared" si="59"/>
        <v>0</v>
      </c>
      <c r="R16" s="543">
        <f t="shared" si="59"/>
        <v>0</v>
      </c>
      <c r="S16" s="544"/>
      <c r="T16" s="543">
        <f t="shared" ref="T16:AJ16" si="60">SUM(T858:T859)</f>
        <v>0</v>
      </c>
      <c r="U16" s="543">
        <f t="shared" si="60"/>
        <v>0</v>
      </c>
      <c r="V16" s="543">
        <f t="shared" si="60"/>
        <v>1.6913614760972882E-2</v>
      </c>
      <c r="W16" s="543">
        <f t="shared" si="60"/>
        <v>4.6966731898238745E-2</v>
      </c>
      <c r="X16" s="543">
        <f t="shared" si="60"/>
        <v>5.6360078277886499E-2</v>
      </c>
      <c r="Y16" s="543">
        <f t="shared" si="60"/>
        <v>0.13663049279487635</v>
      </c>
      <c r="Z16" s="543">
        <f t="shared" si="60"/>
        <v>0</v>
      </c>
      <c r="AA16" s="543">
        <f t="shared" si="60"/>
        <v>6.3144161774298768E-2</v>
      </c>
      <c r="AB16" s="543">
        <f t="shared" si="60"/>
        <v>0</v>
      </c>
      <c r="AC16" s="543">
        <f t="shared" si="60"/>
        <v>0</v>
      </c>
      <c r="AD16" s="543">
        <f t="shared" si="60"/>
        <v>0</v>
      </c>
      <c r="AE16" s="543">
        <f t="shared" si="60"/>
        <v>0</v>
      </c>
      <c r="AF16" s="543">
        <f t="shared" si="60"/>
        <v>0</v>
      </c>
      <c r="AG16" s="543">
        <f t="shared" si="60"/>
        <v>0</v>
      </c>
      <c r="AH16" s="543">
        <f t="shared" si="60"/>
        <v>0</v>
      </c>
      <c r="AI16" s="543">
        <f t="shared" si="60"/>
        <v>0</v>
      </c>
      <c r="AJ16" s="543">
        <f t="shared" si="60"/>
        <v>0</v>
      </c>
      <c r="AK16" s="544"/>
      <c r="AL16" s="543">
        <f t="shared" ref="AL16:BB16" si="61">SUM(AL858:AL859)</f>
        <v>0</v>
      </c>
      <c r="AM16" s="543">
        <f t="shared" si="61"/>
        <v>0</v>
      </c>
      <c r="AN16" s="543">
        <f t="shared" si="61"/>
        <v>0</v>
      </c>
      <c r="AO16" s="543">
        <f t="shared" si="61"/>
        <v>0</v>
      </c>
      <c r="AP16" s="543">
        <f t="shared" si="61"/>
        <v>0</v>
      </c>
      <c r="AQ16" s="543">
        <f t="shared" si="61"/>
        <v>0</v>
      </c>
      <c r="AR16" s="543">
        <f t="shared" si="61"/>
        <v>0</v>
      </c>
      <c r="AS16" s="543">
        <f t="shared" si="61"/>
        <v>0</v>
      </c>
      <c r="AT16" s="543">
        <f t="shared" si="61"/>
        <v>0</v>
      </c>
      <c r="AU16" s="543">
        <f t="shared" si="61"/>
        <v>0</v>
      </c>
      <c r="AV16" s="543">
        <f t="shared" si="61"/>
        <v>0</v>
      </c>
      <c r="AW16" s="543">
        <f t="shared" si="61"/>
        <v>0</v>
      </c>
      <c r="AX16" s="543">
        <f t="shared" si="61"/>
        <v>0</v>
      </c>
      <c r="AY16" s="543">
        <f t="shared" si="61"/>
        <v>0</v>
      </c>
      <c r="AZ16" s="543">
        <f t="shared" si="61"/>
        <v>0</v>
      </c>
      <c r="BA16" s="543">
        <f t="shared" si="61"/>
        <v>0</v>
      </c>
      <c r="BB16" s="543">
        <f t="shared" si="61"/>
        <v>0</v>
      </c>
      <c r="BC16" s="544"/>
      <c r="BD16" s="543">
        <f t="shared" ref="BD16:BT16" si="62">SUM(BD858:BD859)</f>
        <v>0</v>
      </c>
      <c r="BE16" s="543">
        <f t="shared" si="62"/>
        <v>0</v>
      </c>
      <c r="BF16" s="543">
        <f t="shared" si="62"/>
        <v>0</v>
      </c>
      <c r="BG16" s="543">
        <f t="shared" si="62"/>
        <v>0</v>
      </c>
      <c r="BH16" s="543">
        <f t="shared" si="62"/>
        <v>0</v>
      </c>
      <c r="BI16" s="543">
        <f t="shared" si="62"/>
        <v>0</v>
      </c>
      <c r="BJ16" s="543">
        <f t="shared" si="62"/>
        <v>0</v>
      </c>
      <c r="BK16" s="543">
        <f t="shared" si="62"/>
        <v>0</v>
      </c>
      <c r="BL16" s="543">
        <f t="shared" si="62"/>
        <v>0</v>
      </c>
      <c r="BM16" s="543">
        <f t="shared" si="62"/>
        <v>0</v>
      </c>
      <c r="BN16" s="543">
        <f t="shared" si="62"/>
        <v>0</v>
      </c>
      <c r="BO16" s="543">
        <f t="shared" si="62"/>
        <v>0</v>
      </c>
      <c r="BP16" s="543">
        <f t="shared" si="62"/>
        <v>0</v>
      </c>
      <c r="BQ16" s="543">
        <f t="shared" si="62"/>
        <v>0</v>
      </c>
      <c r="BR16" s="543">
        <f t="shared" si="62"/>
        <v>0</v>
      </c>
      <c r="BS16" s="543">
        <f t="shared" si="62"/>
        <v>0</v>
      </c>
      <c r="BT16" s="543">
        <f t="shared" si="62"/>
        <v>0</v>
      </c>
      <c r="BU16" s="544"/>
      <c r="BV16" s="543">
        <f>SUM(BV858:BV859)</f>
        <v>0</v>
      </c>
      <c r="BW16" s="543">
        <f t="shared" ref="BW16:BY16" si="63">SUM(BW858:BW859)</f>
        <v>0</v>
      </c>
      <c r="BX16" s="543">
        <f t="shared" si="63"/>
        <v>0</v>
      </c>
      <c r="BY16" s="543">
        <f t="shared" si="63"/>
        <v>0</v>
      </c>
      <c r="BZ16" s="531">
        <f t="shared" si="39"/>
        <v>1.3781463879311239E-2</v>
      </c>
      <c r="CA16" s="531">
        <f t="shared" si="40"/>
        <v>1.2225639114093126E-2</v>
      </c>
      <c r="CB16" s="531">
        <f t="shared" si="41"/>
        <v>0</v>
      </c>
      <c r="CC16" s="531">
        <f t="shared" si="42"/>
        <v>0</v>
      </c>
      <c r="CD16" s="1349">
        <f t="shared" si="8"/>
        <v>0</v>
      </c>
      <c r="CE16" s="1350">
        <f t="shared" si="9"/>
        <v>0</v>
      </c>
      <c r="CF16" s="1351">
        <f t="shared" si="33"/>
        <v>0</v>
      </c>
      <c r="CG16" s="1351">
        <f t="shared" si="33"/>
        <v>0</v>
      </c>
      <c r="CH16" s="1351">
        <f t="shared" si="33"/>
        <v>0</v>
      </c>
      <c r="CI16" s="1351">
        <f t="shared" si="33"/>
        <v>0</v>
      </c>
      <c r="CJ16" s="1351">
        <f t="shared" si="33"/>
        <v>0</v>
      </c>
      <c r="CK16" s="1352">
        <f t="shared" si="33"/>
        <v>0</v>
      </c>
      <c r="CL16" s="1352">
        <f t="shared" si="33"/>
        <v>0</v>
      </c>
      <c r="CM16" s="1352">
        <f t="shared" si="33"/>
        <v>0</v>
      </c>
      <c r="CN16" s="1351">
        <f t="shared" si="33"/>
        <v>0</v>
      </c>
      <c r="CO16" s="1351">
        <f t="shared" si="33"/>
        <v>0</v>
      </c>
      <c r="CP16" s="1351">
        <f t="shared" si="33"/>
        <v>0</v>
      </c>
      <c r="CQ16" s="1351">
        <f t="shared" si="33"/>
        <v>0</v>
      </c>
      <c r="CR16" s="1351">
        <f t="shared" si="33"/>
        <v>0.10148168856583731</v>
      </c>
      <c r="CS16" s="1350">
        <f t="shared" si="33"/>
        <v>0.10524026962383128</v>
      </c>
      <c r="CT16" s="1353">
        <f t="shared" si="10"/>
        <v>0.11839530332681018</v>
      </c>
      <c r="CU16" s="536">
        <f t="shared" si="11"/>
        <v>0</v>
      </c>
      <c r="CV16" s="537">
        <f t="shared" si="12"/>
        <v>0</v>
      </c>
      <c r="CW16" s="538">
        <f t="shared" si="13"/>
        <v>0</v>
      </c>
      <c r="CX16" s="538">
        <f t="shared" si="14"/>
        <v>0</v>
      </c>
      <c r="CY16" s="538">
        <f t="shared" si="15"/>
        <v>0</v>
      </c>
      <c r="CZ16" s="538">
        <f t="shared" si="16"/>
        <v>0</v>
      </c>
      <c r="DA16" s="538">
        <f t="shared" si="17"/>
        <v>0</v>
      </c>
      <c r="DB16" s="539">
        <f t="shared" si="18"/>
        <v>0</v>
      </c>
      <c r="DC16" s="539">
        <f t="shared" si="19"/>
        <v>0</v>
      </c>
      <c r="DD16" s="539">
        <f t="shared" si="20"/>
        <v>0</v>
      </c>
      <c r="DE16" s="538">
        <f t="shared" si="21"/>
        <v>0</v>
      </c>
      <c r="DF16" s="538">
        <f t="shared" si="22"/>
        <v>0</v>
      </c>
      <c r="DG16" s="538">
        <f t="shared" si="23"/>
        <v>1.6913614760972882E-2</v>
      </c>
      <c r="DH16" s="538">
        <f t="shared" si="24"/>
        <v>4.6966731898238745E-2</v>
      </c>
      <c r="DI16" s="538">
        <f t="shared" si="25"/>
        <v>5.6360078277886499E-2</v>
      </c>
      <c r="DJ16" s="537">
        <f t="shared" si="26"/>
        <v>6.3144161774298768E-2</v>
      </c>
      <c r="DK16" s="536">
        <f t="shared" si="27"/>
        <v>0.13663049279487635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660</v>
      </c>
      <c r="B17" s="543">
        <f t="shared" ref="B17:R17" si="64">SUM(B860:B887)</f>
        <v>2.5814307458143074E-2</v>
      </c>
      <c r="C17" s="543">
        <f t="shared" si="64"/>
        <v>2.9432485322896284E-2</v>
      </c>
      <c r="D17" s="543">
        <f t="shared" si="64"/>
        <v>2.4728357096263164E-2</v>
      </c>
      <c r="E17" s="543">
        <f t="shared" si="64"/>
        <v>9.3835616438356154E-3</v>
      </c>
      <c r="F17" s="543">
        <f t="shared" si="64"/>
        <v>3.202870189171559E-2</v>
      </c>
      <c r="G17" s="543">
        <f t="shared" si="64"/>
        <v>3.9589041095890412E-2</v>
      </c>
      <c r="H17" s="543">
        <f t="shared" si="64"/>
        <v>4.5225048923679061E-2</v>
      </c>
      <c r="I17" s="543">
        <f t="shared" si="64"/>
        <v>5.7622961513372477E-2</v>
      </c>
      <c r="J17" s="543">
        <f t="shared" si="64"/>
        <v>4.0212468549063463E-2</v>
      </c>
      <c r="K17" s="543">
        <f t="shared" si="64"/>
        <v>0</v>
      </c>
      <c r="L17" s="543">
        <f t="shared" si="64"/>
        <v>0</v>
      </c>
      <c r="M17" s="543">
        <f t="shared" si="64"/>
        <v>0</v>
      </c>
      <c r="N17" s="543">
        <f t="shared" si="64"/>
        <v>0</v>
      </c>
      <c r="O17" s="543">
        <f t="shared" si="64"/>
        <v>0</v>
      </c>
      <c r="P17" s="543">
        <f t="shared" si="64"/>
        <v>0</v>
      </c>
      <c r="Q17" s="543">
        <f t="shared" si="64"/>
        <v>0</v>
      </c>
      <c r="R17" s="543">
        <f t="shared" si="64"/>
        <v>0</v>
      </c>
      <c r="S17" s="544"/>
      <c r="T17" s="543">
        <f t="shared" ref="T17:AJ17" si="65">SUM(T860:T887)</f>
        <v>0.15336086105675145</v>
      </c>
      <c r="U17" s="543">
        <f t="shared" si="65"/>
        <v>3.828767123287672E-2</v>
      </c>
      <c r="V17" s="543">
        <f t="shared" si="65"/>
        <v>2.5672351132233717E-2</v>
      </c>
      <c r="W17" s="543">
        <f t="shared" si="65"/>
        <v>2.4390084801043706E-2</v>
      </c>
      <c r="X17" s="543">
        <f t="shared" si="65"/>
        <v>5.2363013698630133E-2</v>
      </c>
      <c r="Y17" s="543">
        <f t="shared" si="65"/>
        <v>9.5522742098084566E-3</v>
      </c>
      <c r="Z17" s="543">
        <f t="shared" si="65"/>
        <v>1.3473885627310283E-2</v>
      </c>
      <c r="AA17" s="543">
        <f t="shared" si="65"/>
        <v>5.3130100746539101E-2</v>
      </c>
      <c r="AB17" s="543">
        <f t="shared" si="65"/>
        <v>0.20768390643928805</v>
      </c>
      <c r="AC17" s="543">
        <f t="shared" si="65"/>
        <v>0</v>
      </c>
      <c r="AD17" s="543">
        <f t="shared" si="65"/>
        <v>0</v>
      </c>
      <c r="AE17" s="543">
        <f t="shared" si="65"/>
        <v>0</v>
      </c>
      <c r="AF17" s="543">
        <f t="shared" si="65"/>
        <v>0</v>
      </c>
      <c r="AG17" s="543">
        <f t="shared" si="65"/>
        <v>0</v>
      </c>
      <c r="AH17" s="543">
        <f t="shared" si="65"/>
        <v>0</v>
      </c>
      <c r="AI17" s="543">
        <f t="shared" si="65"/>
        <v>0</v>
      </c>
      <c r="AJ17" s="543">
        <f t="shared" si="65"/>
        <v>0</v>
      </c>
      <c r="AK17" s="544"/>
      <c r="AL17" s="543">
        <f t="shared" ref="AL17:BB17" si="66">SUM(AL860:AL887)</f>
        <v>5.1123287671232878E-2</v>
      </c>
      <c r="AM17" s="543">
        <f t="shared" si="66"/>
        <v>0.16541235672351132</v>
      </c>
      <c r="AN17" s="543">
        <f t="shared" si="66"/>
        <v>0.15273189823874755</v>
      </c>
      <c r="AO17" s="543">
        <f t="shared" si="66"/>
        <v>0.16394868449662969</v>
      </c>
      <c r="AP17" s="543">
        <f t="shared" si="66"/>
        <v>0.221839530332681</v>
      </c>
      <c r="AQ17" s="543">
        <f t="shared" si="66"/>
        <v>0.10012785388127854</v>
      </c>
      <c r="AR17" s="543">
        <f t="shared" si="66"/>
        <v>0.1631689497716895</v>
      </c>
      <c r="AS17" s="543">
        <f t="shared" si="66"/>
        <v>7.516590563165905E-2</v>
      </c>
      <c r="AT17" s="543">
        <f t="shared" si="66"/>
        <v>5.0958904109589032E-2</v>
      </c>
      <c r="AU17" s="543">
        <f t="shared" si="66"/>
        <v>0</v>
      </c>
      <c r="AV17" s="543">
        <f t="shared" si="66"/>
        <v>0</v>
      </c>
      <c r="AW17" s="543">
        <f t="shared" si="66"/>
        <v>0</v>
      </c>
      <c r="AX17" s="543">
        <f t="shared" si="66"/>
        <v>0</v>
      </c>
      <c r="AY17" s="543">
        <f t="shared" si="66"/>
        <v>0</v>
      </c>
      <c r="AZ17" s="543">
        <f t="shared" si="66"/>
        <v>0</v>
      </c>
      <c r="BA17" s="543">
        <f t="shared" si="66"/>
        <v>0</v>
      </c>
      <c r="BB17" s="543">
        <f t="shared" si="66"/>
        <v>0</v>
      </c>
      <c r="BC17" s="544"/>
      <c r="BD17" s="543">
        <f t="shared" ref="BD17:BT17" si="67">SUM(BD860:BD887)</f>
        <v>0.14164905414220483</v>
      </c>
      <c r="BE17" s="543">
        <f t="shared" si="67"/>
        <v>0.25412133072407045</v>
      </c>
      <c r="BF17" s="543">
        <f t="shared" si="67"/>
        <v>0.17890845836051314</v>
      </c>
      <c r="BG17" s="543">
        <f t="shared" si="67"/>
        <v>0.16503718199608611</v>
      </c>
      <c r="BH17" s="543">
        <f t="shared" si="67"/>
        <v>4.8153946510110887E-2</v>
      </c>
      <c r="BI17" s="543">
        <f t="shared" si="67"/>
        <v>8.9737769080234842E-2</v>
      </c>
      <c r="BJ17" s="543">
        <f t="shared" si="67"/>
        <v>0.16702065666449228</v>
      </c>
      <c r="BK17" s="543">
        <f t="shared" si="67"/>
        <v>0.17873659491193736</v>
      </c>
      <c r="BL17" s="543">
        <f t="shared" si="67"/>
        <v>0.11952928897586432</v>
      </c>
      <c r="BM17" s="543">
        <f t="shared" si="67"/>
        <v>0</v>
      </c>
      <c r="BN17" s="543">
        <f t="shared" si="67"/>
        <v>0</v>
      </c>
      <c r="BO17" s="543">
        <f t="shared" si="67"/>
        <v>0</v>
      </c>
      <c r="BP17" s="543">
        <f t="shared" si="67"/>
        <v>0</v>
      </c>
      <c r="BQ17" s="543">
        <f t="shared" si="67"/>
        <v>0</v>
      </c>
      <c r="BR17" s="543">
        <f t="shared" si="67"/>
        <v>0</v>
      </c>
      <c r="BS17" s="543">
        <f t="shared" si="67"/>
        <v>0</v>
      </c>
      <c r="BT17" s="543">
        <f t="shared" si="67"/>
        <v>0</v>
      </c>
      <c r="BU17" s="544"/>
      <c r="BV17" s="543">
        <f>SUM(BV860:BV886)</f>
        <v>0</v>
      </c>
      <c r="BW17" s="543">
        <f t="shared" ref="BW17:BY17" si="68">SUM(BW860:BW886)</f>
        <v>0</v>
      </c>
      <c r="BX17" s="543">
        <f t="shared" si="68"/>
        <v>0</v>
      </c>
      <c r="BY17" s="543">
        <f t="shared" si="68"/>
        <v>0</v>
      </c>
      <c r="BZ17" s="531">
        <f t="shared" si="39"/>
        <v>1.6427598132099111E-2</v>
      </c>
      <c r="CA17" s="531">
        <f t="shared" si="40"/>
        <v>2.4682016167012912E-2</v>
      </c>
      <c r="CB17" s="531">
        <f t="shared" si="41"/>
        <v>6.1509189368289176E-2</v>
      </c>
      <c r="CC17" s="531">
        <f t="shared" si="42"/>
        <v>7.2584863376096237E-2</v>
      </c>
      <c r="CD17" s="1349">
        <f t="shared" si="8"/>
        <v>0</v>
      </c>
      <c r="CE17" s="1350">
        <f t="shared" si="9"/>
        <v>0</v>
      </c>
      <c r="CF17" s="1351">
        <f t="shared" si="33"/>
        <v>0</v>
      </c>
      <c r="CG17" s="1351">
        <f t="shared" si="33"/>
        <v>0</v>
      </c>
      <c r="CH17" s="1351">
        <f t="shared" si="33"/>
        <v>0</v>
      </c>
      <c r="CI17" s="1351">
        <f t="shared" si="33"/>
        <v>0</v>
      </c>
      <c r="CJ17" s="1351">
        <f t="shared" si="33"/>
        <v>0</v>
      </c>
      <c r="CK17" s="1352">
        <f t="shared" si="33"/>
        <v>0</v>
      </c>
      <c r="CL17" s="1352">
        <f t="shared" si="33"/>
        <v>9.3835616438356154E-3</v>
      </c>
      <c r="CM17" s="1352">
        <f t="shared" si="33"/>
        <v>2.4728357096263164E-2</v>
      </c>
      <c r="CN17" s="1351">
        <f t="shared" si="33"/>
        <v>2.5814307458143074E-2</v>
      </c>
      <c r="CO17" s="1351">
        <f t="shared" si="33"/>
        <v>2.9432485322896284E-2</v>
      </c>
      <c r="CP17" s="1351">
        <f t="shared" si="33"/>
        <v>3.202870189171559E-2</v>
      </c>
      <c r="CQ17" s="1351">
        <f t="shared" si="33"/>
        <v>3.9589041095890412E-2</v>
      </c>
      <c r="CR17" s="1351">
        <f t="shared" si="33"/>
        <v>4.0212468549063463E-2</v>
      </c>
      <c r="CS17" s="1350">
        <f t="shared" si="33"/>
        <v>4.5225048923679061E-2</v>
      </c>
      <c r="CT17" s="1353">
        <f t="shared" si="10"/>
        <v>5.7622961513372477E-2</v>
      </c>
      <c r="CU17" s="536">
        <f t="shared" si="11"/>
        <v>0</v>
      </c>
      <c r="CV17" s="537">
        <f t="shared" si="12"/>
        <v>0</v>
      </c>
      <c r="CW17" s="538">
        <f t="shared" si="13"/>
        <v>0</v>
      </c>
      <c r="CX17" s="538">
        <f t="shared" si="14"/>
        <v>0</v>
      </c>
      <c r="CY17" s="538">
        <f t="shared" si="15"/>
        <v>0</v>
      </c>
      <c r="CZ17" s="538">
        <f t="shared" si="16"/>
        <v>0</v>
      </c>
      <c r="DA17" s="538">
        <f t="shared" si="17"/>
        <v>0</v>
      </c>
      <c r="DB17" s="539">
        <f t="shared" si="18"/>
        <v>0</v>
      </c>
      <c r="DC17" s="539">
        <f t="shared" si="19"/>
        <v>9.5522742098084566E-3</v>
      </c>
      <c r="DD17" s="539">
        <f t="shared" si="20"/>
        <v>1.3473885627310283E-2</v>
      </c>
      <c r="DE17" s="538">
        <f t="shared" si="21"/>
        <v>2.4390084801043706E-2</v>
      </c>
      <c r="DF17" s="538">
        <f t="shared" si="22"/>
        <v>2.5672351132233717E-2</v>
      </c>
      <c r="DG17" s="538">
        <f t="shared" si="23"/>
        <v>3.828767123287672E-2</v>
      </c>
      <c r="DH17" s="538">
        <f t="shared" si="24"/>
        <v>5.2363013698630133E-2</v>
      </c>
      <c r="DI17" s="538">
        <f t="shared" si="25"/>
        <v>5.3130100746539101E-2</v>
      </c>
      <c r="DJ17" s="537">
        <f t="shared" si="26"/>
        <v>0.15336086105675145</v>
      </c>
      <c r="DK17" s="536">
        <f t="shared" si="27"/>
        <v>0.20768390643928805</v>
      </c>
      <c r="DL17" s="540">
        <f t="shared" si="55"/>
        <v>17</v>
      </c>
      <c r="DM17" s="511">
        <f t="shared" si="56"/>
        <v>17</v>
      </c>
      <c r="DN17" s="511">
        <f t="shared" si="57"/>
        <v>17</v>
      </c>
      <c r="DO17" s="511">
        <f t="shared" si="58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129</v>
      </c>
      <c r="B18" s="543">
        <f t="shared" ref="B18:R18" si="69">SUM(B888:B894)</f>
        <v>0</v>
      </c>
      <c r="C18" s="543">
        <f t="shared" si="69"/>
        <v>0</v>
      </c>
      <c r="D18" s="543">
        <f t="shared" si="69"/>
        <v>0</v>
      </c>
      <c r="E18" s="543">
        <f t="shared" si="69"/>
        <v>0</v>
      </c>
      <c r="F18" s="543">
        <f t="shared" si="69"/>
        <v>0</v>
      </c>
      <c r="G18" s="543">
        <f t="shared" si="69"/>
        <v>0</v>
      </c>
      <c r="H18" s="543">
        <f t="shared" si="69"/>
        <v>0</v>
      </c>
      <c r="I18" s="543">
        <f t="shared" si="69"/>
        <v>0</v>
      </c>
      <c r="J18" s="543">
        <f t="shared" si="69"/>
        <v>0</v>
      </c>
      <c r="K18" s="543">
        <f t="shared" si="69"/>
        <v>0</v>
      </c>
      <c r="L18" s="543">
        <f t="shared" si="69"/>
        <v>0</v>
      </c>
      <c r="M18" s="543">
        <f t="shared" si="69"/>
        <v>0</v>
      </c>
      <c r="N18" s="543">
        <f t="shared" si="69"/>
        <v>0</v>
      </c>
      <c r="O18" s="543">
        <f t="shared" si="69"/>
        <v>0</v>
      </c>
      <c r="P18" s="543">
        <f t="shared" si="69"/>
        <v>0</v>
      </c>
      <c r="Q18" s="543">
        <f t="shared" si="69"/>
        <v>0</v>
      </c>
      <c r="R18" s="543">
        <f t="shared" si="69"/>
        <v>0</v>
      </c>
      <c r="S18" s="544"/>
      <c r="T18" s="543">
        <f t="shared" ref="T18:AJ18" si="70">SUM(T888:T894)</f>
        <v>0</v>
      </c>
      <c r="U18" s="543">
        <f t="shared" si="70"/>
        <v>0</v>
      </c>
      <c r="V18" s="543">
        <f t="shared" si="70"/>
        <v>0</v>
      </c>
      <c r="W18" s="543">
        <f t="shared" si="70"/>
        <v>0</v>
      </c>
      <c r="X18" s="543">
        <f t="shared" si="70"/>
        <v>0</v>
      </c>
      <c r="Y18" s="543">
        <f t="shared" si="70"/>
        <v>0</v>
      </c>
      <c r="Z18" s="543">
        <f t="shared" si="70"/>
        <v>0</v>
      </c>
      <c r="AA18" s="543">
        <f t="shared" si="70"/>
        <v>0</v>
      </c>
      <c r="AB18" s="543">
        <f t="shared" si="70"/>
        <v>0</v>
      </c>
      <c r="AC18" s="543">
        <f t="shared" si="70"/>
        <v>0</v>
      </c>
      <c r="AD18" s="543">
        <f t="shared" si="70"/>
        <v>0</v>
      </c>
      <c r="AE18" s="543">
        <f t="shared" si="70"/>
        <v>0</v>
      </c>
      <c r="AF18" s="543">
        <f t="shared" si="70"/>
        <v>0</v>
      </c>
      <c r="AG18" s="543">
        <f t="shared" si="70"/>
        <v>0</v>
      </c>
      <c r="AH18" s="543">
        <f t="shared" si="70"/>
        <v>0</v>
      </c>
      <c r="AI18" s="543">
        <f t="shared" si="70"/>
        <v>0</v>
      </c>
      <c r="AJ18" s="543">
        <f t="shared" si="70"/>
        <v>0</v>
      </c>
      <c r="AK18" s="544"/>
      <c r="AL18" s="543">
        <f t="shared" ref="AL18:BB18" si="71">SUM(AL888:AL894)</f>
        <v>0</v>
      </c>
      <c r="AM18" s="543">
        <f t="shared" si="71"/>
        <v>0</v>
      </c>
      <c r="AN18" s="543">
        <f t="shared" si="71"/>
        <v>0</v>
      </c>
      <c r="AO18" s="543">
        <f t="shared" si="71"/>
        <v>0</v>
      </c>
      <c r="AP18" s="543">
        <f t="shared" si="71"/>
        <v>0</v>
      </c>
      <c r="AQ18" s="543">
        <f t="shared" si="71"/>
        <v>0</v>
      </c>
      <c r="AR18" s="543">
        <f t="shared" si="71"/>
        <v>0</v>
      </c>
      <c r="AS18" s="543">
        <f t="shared" si="71"/>
        <v>0</v>
      </c>
      <c r="AT18" s="543">
        <f t="shared" si="71"/>
        <v>0</v>
      </c>
      <c r="AU18" s="543">
        <f t="shared" si="71"/>
        <v>0</v>
      </c>
      <c r="AV18" s="543">
        <f t="shared" si="71"/>
        <v>0</v>
      </c>
      <c r="AW18" s="543">
        <f t="shared" si="71"/>
        <v>0</v>
      </c>
      <c r="AX18" s="543">
        <f t="shared" si="71"/>
        <v>0</v>
      </c>
      <c r="AY18" s="543">
        <f t="shared" si="71"/>
        <v>0</v>
      </c>
      <c r="AZ18" s="543">
        <f t="shared" si="71"/>
        <v>0</v>
      </c>
      <c r="BA18" s="543">
        <f t="shared" si="71"/>
        <v>0</v>
      </c>
      <c r="BB18" s="543">
        <f t="shared" si="71"/>
        <v>0</v>
      </c>
      <c r="BC18" s="544"/>
      <c r="BD18" s="543">
        <f t="shared" ref="BD18:BT18" si="72">SUM(BD888:BD894)</f>
        <v>0</v>
      </c>
      <c r="BE18" s="543">
        <f t="shared" si="72"/>
        <v>0</v>
      </c>
      <c r="BF18" s="543">
        <f t="shared" si="72"/>
        <v>0</v>
      </c>
      <c r="BG18" s="543">
        <f t="shared" si="72"/>
        <v>0</v>
      </c>
      <c r="BH18" s="543">
        <f t="shared" si="72"/>
        <v>0</v>
      </c>
      <c r="BI18" s="543">
        <f t="shared" si="72"/>
        <v>0</v>
      </c>
      <c r="BJ18" s="543">
        <f t="shared" si="72"/>
        <v>0</v>
      </c>
      <c r="BK18" s="543">
        <f t="shared" si="72"/>
        <v>0</v>
      </c>
      <c r="BL18" s="543">
        <f t="shared" si="72"/>
        <v>0</v>
      </c>
      <c r="BM18" s="543">
        <f t="shared" si="72"/>
        <v>0</v>
      </c>
      <c r="BN18" s="543">
        <f t="shared" si="72"/>
        <v>0</v>
      </c>
      <c r="BO18" s="543">
        <f t="shared" si="72"/>
        <v>0</v>
      </c>
      <c r="BP18" s="543">
        <f t="shared" si="72"/>
        <v>0</v>
      </c>
      <c r="BQ18" s="543">
        <f t="shared" si="72"/>
        <v>0</v>
      </c>
      <c r="BR18" s="543">
        <f t="shared" si="72"/>
        <v>0</v>
      </c>
      <c r="BS18" s="543">
        <f t="shared" si="72"/>
        <v>0</v>
      </c>
      <c r="BT18" s="543">
        <f t="shared" si="72"/>
        <v>0</v>
      </c>
      <c r="BU18" s="544"/>
      <c r="BV18" s="543">
        <f>SUM(BV888:BV894)</f>
        <v>0</v>
      </c>
      <c r="BW18" s="543">
        <f>SUM(BW888:BW894)</f>
        <v>0</v>
      </c>
      <c r="BX18" s="543">
        <f>SUM(BX888:BX894)</f>
        <v>0</v>
      </c>
      <c r="BY18" s="543">
        <f>SUM(BY888:BY894)</f>
        <v>0</v>
      </c>
      <c r="BZ18" s="531">
        <f t="shared" si="39"/>
        <v>0</v>
      </c>
      <c r="CA18" s="531">
        <f t="shared" si="40"/>
        <v>0</v>
      </c>
      <c r="CB18" s="531">
        <f t="shared" si="41"/>
        <v>0</v>
      </c>
      <c r="CC18" s="531">
        <f t="shared" si="42"/>
        <v>0</v>
      </c>
      <c r="CD18" s="1349">
        <f t="shared" si="8"/>
        <v>0</v>
      </c>
      <c r="CE18" s="1350">
        <f t="shared" si="9"/>
        <v>0</v>
      </c>
      <c r="CF18" s="1351">
        <f t="shared" si="33"/>
        <v>0</v>
      </c>
      <c r="CG18" s="1351">
        <f t="shared" si="33"/>
        <v>0</v>
      </c>
      <c r="CH18" s="1351">
        <f t="shared" si="33"/>
        <v>0</v>
      </c>
      <c r="CI18" s="1351">
        <f t="shared" si="33"/>
        <v>0</v>
      </c>
      <c r="CJ18" s="1351">
        <f t="shared" si="33"/>
        <v>0</v>
      </c>
      <c r="CK18" s="1352">
        <f t="shared" si="33"/>
        <v>0</v>
      </c>
      <c r="CL18" s="1352">
        <f t="shared" si="33"/>
        <v>0</v>
      </c>
      <c r="CM18" s="1352">
        <f t="shared" si="33"/>
        <v>0</v>
      </c>
      <c r="CN18" s="1351">
        <f t="shared" si="33"/>
        <v>0</v>
      </c>
      <c r="CO18" s="1351">
        <f t="shared" si="33"/>
        <v>0</v>
      </c>
      <c r="CP18" s="1351">
        <f t="shared" si="33"/>
        <v>0</v>
      </c>
      <c r="CQ18" s="1351">
        <f t="shared" si="33"/>
        <v>0</v>
      </c>
      <c r="CR18" s="1351">
        <f t="shared" si="33"/>
        <v>0</v>
      </c>
      <c r="CS18" s="1350">
        <f t="shared" si="33"/>
        <v>0</v>
      </c>
      <c r="CT18" s="1353">
        <f t="shared" si="10"/>
        <v>0</v>
      </c>
      <c r="CU18" s="536">
        <f t="shared" si="11"/>
        <v>0</v>
      </c>
      <c r="CV18" s="537">
        <f t="shared" si="12"/>
        <v>0</v>
      </c>
      <c r="CW18" s="538">
        <f t="shared" si="13"/>
        <v>0</v>
      </c>
      <c r="CX18" s="538">
        <f t="shared" si="14"/>
        <v>0</v>
      </c>
      <c r="CY18" s="538">
        <f t="shared" si="15"/>
        <v>0</v>
      </c>
      <c r="CZ18" s="538">
        <f t="shared" si="16"/>
        <v>0</v>
      </c>
      <c r="DA18" s="538">
        <f t="shared" si="17"/>
        <v>0</v>
      </c>
      <c r="DB18" s="539">
        <f t="shared" si="18"/>
        <v>0</v>
      </c>
      <c r="DC18" s="539">
        <f t="shared" si="19"/>
        <v>0</v>
      </c>
      <c r="DD18" s="539">
        <f t="shared" si="20"/>
        <v>0</v>
      </c>
      <c r="DE18" s="538">
        <f t="shared" si="21"/>
        <v>0</v>
      </c>
      <c r="DF18" s="538">
        <f t="shared" si="22"/>
        <v>0</v>
      </c>
      <c r="DG18" s="538">
        <f t="shared" si="23"/>
        <v>0</v>
      </c>
      <c r="DH18" s="538">
        <f t="shared" si="24"/>
        <v>0</v>
      </c>
      <c r="DI18" s="538">
        <f t="shared" si="25"/>
        <v>0</v>
      </c>
      <c r="DJ18" s="537">
        <f t="shared" si="26"/>
        <v>0</v>
      </c>
      <c r="DK18" s="536">
        <f t="shared" si="27"/>
        <v>0</v>
      </c>
      <c r="DL18" s="540">
        <f t="shared" si="55"/>
        <v>17</v>
      </c>
      <c r="DM18" s="511">
        <f t="shared" si="56"/>
        <v>17</v>
      </c>
      <c r="DN18" s="511">
        <f t="shared" si="57"/>
        <v>17</v>
      </c>
      <c r="DO18" s="511">
        <f t="shared" si="58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130</v>
      </c>
      <c r="B19" s="543">
        <f>SUM(B895:B898)</f>
        <v>0</v>
      </c>
      <c r="C19" s="543">
        <f t="shared" ref="C19:R19" si="73">SUM(C895:C898)</f>
        <v>0</v>
      </c>
      <c r="D19" s="543">
        <f t="shared" si="73"/>
        <v>0</v>
      </c>
      <c r="E19" s="543">
        <f t="shared" si="73"/>
        <v>0</v>
      </c>
      <c r="F19" s="543">
        <f t="shared" si="73"/>
        <v>0</v>
      </c>
      <c r="G19" s="543">
        <f t="shared" si="73"/>
        <v>0</v>
      </c>
      <c r="H19" s="543">
        <f t="shared" si="73"/>
        <v>0</v>
      </c>
      <c r="I19" s="543">
        <f t="shared" si="73"/>
        <v>0</v>
      </c>
      <c r="J19" s="543">
        <f t="shared" si="73"/>
        <v>0</v>
      </c>
      <c r="K19" s="543">
        <f t="shared" si="73"/>
        <v>0</v>
      </c>
      <c r="L19" s="543">
        <f t="shared" si="73"/>
        <v>0</v>
      </c>
      <c r="M19" s="543">
        <f t="shared" si="73"/>
        <v>0</v>
      </c>
      <c r="N19" s="543">
        <f t="shared" si="73"/>
        <v>0</v>
      </c>
      <c r="O19" s="543">
        <f t="shared" si="73"/>
        <v>0</v>
      </c>
      <c r="P19" s="543">
        <f t="shared" si="73"/>
        <v>0</v>
      </c>
      <c r="Q19" s="543">
        <f t="shared" si="73"/>
        <v>0</v>
      </c>
      <c r="R19" s="543">
        <f t="shared" si="73"/>
        <v>0</v>
      </c>
      <c r="S19" s="544"/>
      <c r="T19" s="543">
        <f>SUM(T895:T898)</f>
        <v>0</v>
      </c>
      <c r="U19" s="543">
        <f t="shared" ref="U19:AJ19" si="74">SUM(U895:U898)</f>
        <v>0</v>
      </c>
      <c r="V19" s="543">
        <f t="shared" si="74"/>
        <v>0</v>
      </c>
      <c r="W19" s="543">
        <f t="shared" si="74"/>
        <v>0</v>
      </c>
      <c r="X19" s="543">
        <f t="shared" si="74"/>
        <v>0</v>
      </c>
      <c r="Y19" s="543">
        <f t="shared" si="74"/>
        <v>0</v>
      </c>
      <c r="Z19" s="543">
        <f t="shared" si="74"/>
        <v>0</v>
      </c>
      <c r="AA19" s="543">
        <f t="shared" si="74"/>
        <v>0</v>
      </c>
      <c r="AB19" s="543">
        <f t="shared" si="74"/>
        <v>0</v>
      </c>
      <c r="AC19" s="543">
        <f t="shared" si="74"/>
        <v>0</v>
      </c>
      <c r="AD19" s="543">
        <f t="shared" si="74"/>
        <v>0</v>
      </c>
      <c r="AE19" s="543">
        <f t="shared" si="74"/>
        <v>0</v>
      </c>
      <c r="AF19" s="543">
        <f t="shared" si="74"/>
        <v>0</v>
      </c>
      <c r="AG19" s="543">
        <f t="shared" si="74"/>
        <v>0</v>
      </c>
      <c r="AH19" s="543">
        <f t="shared" si="74"/>
        <v>0</v>
      </c>
      <c r="AI19" s="543">
        <f t="shared" si="74"/>
        <v>0</v>
      </c>
      <c r="AJ19" s="543">
        <f t="shared" si="74"/>
        <v>0</v>
      </c>
      <c r="AK19" s="544"/>
      <c r="AL19" s="543">
        <f>SUM(AL895:AL898)</f>
        <v>0</v>
      </c>
      <c r="AM19" s="543">
        <f t="shared" ref="AM19:BB19" si="75">SUM(AM895:AM898)</f>
        <v>0</v>
      </c>
      <c r="AN19" s="543">
        <f t="shared" si="75"/>
        <v>0</v>
      </c>
      <c r="AO19" s="543">
        <f t="shared" si="75"/>
        <v>0</v>
      </c>
      <c r="AP19" s="543">
        <f t="shared" si="75"/>
        <v>0</v>
      </c>
      <c r="AQ19" s="543">
        <f t="shared" si="75"/>
        <v>0</v>
      </c>
      <c r="AR19" s="543">
        <f t="shared" si="75"/>
        <v>0</v>
      </c>
      <c r="AS19" s="543">
        <f t="shared" si="75"/>
        <v>0</v>
      </c>
      <c r="AT19" s="543">
        <f t="shared" si="75"/>
        <v>0</v>
      </c>
      <c r="AU19" s="543">
        <f t="shared" si="75"/>
        <v>0</v>
      </c>
      <c r="AV19" s="543">
        <f t="shared" si="75"/>
        <v>0</v>
      </c>
      <c r="AW19" s="543">
        <f t="shared" si="75"/>
        <v>0</v>
      </c>
      <c r="AX19" s="543">
        <f t="shared" si="75"/>
        <v>0</v>
      </c>
      <c r="AY19" s="543">
        <f t="shared" si="75"/>
        <v>0</v>
      </c>
      <c r="AZ19" s="543">
        <f t="shared" si="75"/>
        <v>0</v>
      </c>
      <c r="BA19" s="543">
        <f t="shared" si="75"/>
        <v>0</v>
      </c>
      <c r="BB19" s="543">
        <f t="shared" si="75"/>
        <v>0</v>
      </c>
      <c r="BC19" s="544"/>
      <c r="BD19" s="543">
        <f>SUM(BD895:BD898)</f>
        <v>0</v>
      </c>
      <c r="BE19" s="543">
        <f t="shared" ref="BE19:BY19" si="76">SUM(BE895:BE898)</f>
        <v>0</v>
      </c>
      <c r="BF19" s="543">
        <f t="shared" si="76"/>
        <v>0</v>
      </c>
      <c r="BG19" s="543">
        <f t="shared" si="76"/>
        <v>0</v>
      </c>
      <c r="BH19" s="543">
        <f t="shared" si="76"/>
        <v>0</v>
      </c>
      <c r="BI19" s="543">
        <f t="shared" si="76"/>
        <v>0</v>
      </c>
      <c r="BJ19" s="543">
        <f t="shared" si="76"/>
        <v>0</v>
      </c>
      <c r="BK19" s="543">
        <f t="shared" si="76"/>
        <v>0</v>
      </c>
      <c r="BL19" s="543">
        <f t="shared" si="76"/>
        <v>0</v>
      </c>
      <c r="BM19" s="543">
        <f t="shared" si="76"/>
        <v>0</v>
      </c>
      <c r="BN19" s="543">
        <f t="shared" si="76"/>
        <v>0</v>
      </c>
      <c r="BO19" s="543">
        <f t="shared" si="76"/>
        <v>0</v>
      </c>
      <c r="BP19" s="543">
        <f t="shared" si="76"/>
        <v>0</v>
      </c>
      <c r="BQ19" s="543">
        <f t="shared" si="76"/>
        <v>0</v>
      </c>
      <c r="BR19" s="543">
        <f t="shared" si="76"/>
        <v>0</v>
      </c>
      <c r="BS19" s="543">
        <f t="shared" si="76"/>
        <v>0</v>
      </c>
      <c r="BT19" s="543">
        <f t="shared" si="76"/>
        <v>0</v>
      </c>
      <c r="BU19" s="544"/>
      <c r="BV19" s="543">
        <f>SUM(BV895:BV898)</f>
        <v>0</v>
      </c>
      <c r="BW19" s="543">
        <f>SUM(BW895:BW898)</f>
        <v>0</v>
      </c>
      <c r="BX19" s="543">
        <f>SUM(BX895:BX898)</f>
        <v>0</v>
      </c>
      <c r="BY19" s="543">
        <f>SUM(BY895:BY898)</f>
        <v>0</v>
      </c>
      <c r="BZ19" s="531">
        <f t="shared" si="39"/>
        <v>0</v>
      </c>
      <c r="CA19" s="531">
        <f t="shared" si="40"/>
        <v>0</v>
      </c>
      <c r="CB19" s="531">
        <f t="shared" si="41"/>
        <v>0</v>
      </c>
      <c r="CC19" s="531">
        <f t="shared" si="42"/>
        <v>0</v>
      </c>
      <c r="CD19" s="1349">
        <f t="shared" si="8"/>
        <v>0</v>
      </c>
      <c r="CE19" s="1350">
        <f t="shared" si="9"/>
        <v>0</v>
      </c>
      <c r="CF19" s="1351">
        <f t="shared" si="33"/>
        <v>0</v>
      </c>
      <c r="CG19" s="1351">
        <f t="shared" si="33"/>
        <v>0</v>
      </c>
      <c r="CH19" s="1351">
        <f t="shared" si="33"/>
        <v>0</v>
      </c>
      <c r="CI19" s="1351">
        <f t="shared" si="33"/>
        <v>0</v>
      </c>
      <c r="CJ19" s="1351">
        <f t="shared" si="33"/>
        <v>0</v>
      </c>
      <c r="CK19" s="1352">
        <f t="shared" si="33"/>
        <v>0</v>
      </c>
      <c r="CL19" s="1352">
        <f t="shared" si="33"/>
        <v>0</v>
      </c>
      <c r="CM19" s="1352">
        <f t="shared" si="33"/>
        <v>0</v>
      </c>
      <c r="CN19" s="1351">
        <f t="shared" si="33"/>
        <v>0</v>
      </c>
      <c r="CO19" s="1351">
        <f t="shared" si="33"/>
        <v>0</v>
      </c>
      <c r="CP19" s="1351">
        <f t="shared" si="33"/>
        <v>0</v>
      </c>
      <c r="CQ19" s="1351">
        <f t="shared" si="33"/>
        <v>0</v>
      </c>
      <c r="CR19" s="1351">
        <f t="shared" si="33"/>
        <v>0</v>
      </c>
      <c r="CS19" s="1350">
        <f t="shared" si="33"/>
        <v>0</v>
      </c>
      <c r="CT19" s="1353">
        <f t="shared" si="10"/>
        <v>0</v>
      </c>
      <c r="CU19" s="536">
        <f t="shared" si="11"/>
        <v>0</v>
      </c>
      <c r="CV19" s="537">
        <f t="shared" si="12"/>
        <v>0</v>
      </c>
      <c r="CW19" s="538">
        <f t="shared" si="13"/>
        <v>0</v>
      </c>
      <c r="CX19" s="538">
        <f t="shared" si="14"/>
        <v>0</v>
      </c>
      <c r="CY19" s="538">
        <f t="shared" si="15"/>
        <v>0</v>
      </c>
      <c r="CZ19" s="538">
        <f t="shared" si="16"/>
        <v>0</v>
      </c>
      <c r="DA19" s="538">
        <f t="shared" si="17"/>
        <v>0</v>
      </c>
      <c r="DB19" s="539">
        <f t="shared" si="18"/>
        <v>0</v>
      </c>
      <c r="DC19" s="539">
        <f t="shared" si="19"/>
        <v>0</v>
      </c>
      <c r="DD19" s="539">
        <f t="shared" si="20"/>
        <v>0</v>
      </c>
      <c r="DE19" s="538">
        <f t="shared" si="21"/>
        <v>0</v>
      </c>
      <c r="DF19" s="538">
        <f t="shared" si="22"/>
        <v>0</v>
      </c>
      <c r="DG19" s="538">
        <f t="shared" si="23"/>
        <v>0</v>
      </c>
      <c r="DH19" s="538">
        <f t="shared" si="24"/>
        <v>0</v>
      </c>
      <c r="DI19" s="538">
        <f t="shared" si="25"/>
        <v>0</v>
      </c>
      <c r="DJ19" s="537">
        <f t="shared" si="26"/>
        <v>0</v>
      </c>
      <c r="DK19" s="536">
        <f t="shared" si="27"/>
        <v>0</v>
      </c>
      <c r="DL19" s="540">
        <f t="shared" si="55"/>
        <v>17</v>
      </c>
      <c r="DM19" s="511">
        <f t="shared" si="56"/>
        <v>17</v>
      </c>
      <c r="DN19" s="511">
        <f t="shared" si="57"/>
        <v>17</v>
      </c>
      <c r="DO19" s="511">
        <f t="shared" si="58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131</v>
      </c>
      <c r="B20" s="545">
        <f t="shared" ref="B20:R20" si="77">SUM(B21:B30)</f>
        <v>5724.4</v>
      </c>
      <c r="C20" s="545">
        <f t="shared" si="77"/>
        <v>5177.5</v>
      </c>
      <c r="D20" s="545">
        <f t="shared" si="77"/>
        <v>4000</v>
      </c>
      <c r="E20" s="545">
        <f t="shared" si="77"/>
        <v>2034</v>
      </c>
      <c r="F20" s="545">
        <f t="shared" si="77"/>
        <v>3435</v>
      </c>
      <c r="G20" s="545">
        <f t="shared" si="77"/>
        <v>3412</v>
      </c>
      <c r="H20" s="545">
        <f t="shared" si="77"/>
        <v>4290</v>
      </c>
      <c r="I20" s="545">
        <f t="shared" si="77"/>
        <v>4146</v>
      </c>
      <c r="J20" s="545">
        <f t="shared" si="77"/>
        <v>5278</v>
      </c>
      <c r="K20" s="545">
        <f t="shared" si="77"/>
        <v>0</v>
      </c>
      <c r="L20" s="545">
        <f t="shared" si="77"/>
        <v>0</v>
      </c>
      <c r="M20" s="545">
        <f t="shared" si="77"/>
        <v>0</v>
      </c>
      <c r="N20" s="545">
        <f t="shared" si="77"/>
        <v>0</v>
      </c>
      <c r="O20" s="545">
        <f t="shared" si="77"/>
        <v>0</v>
      </c>
      <c r="P20" s="545">
        <f t="shared" si="77"/>
        <v>0</v>
      </c>
      <c r="Q20" s="545">
        <f t="shared" si="77"/>
        <v>0</v>
      </c>
      <c r="R20" s="545">
        <f t="shared" si="77"/>
        <v>0</v>
      </c>
      <c r="S20" s="546"/>
      <c r="T20" s="545">
        <f t="shared" ref="T20:AJ20" si="78">SUM(T21:T30)</f>
        <v>11423.25</v>
      </c>
      <c r="U20" s="545">
        <f t="shared" si="78"/>
        <v>11028.5</v>
      </c>
      <c r="V20" s="545">
        <f t="shared" si="78"/>
        <v>5879</v>
      </c>
      <c r="W20" s="545">
        <f t="shared" si="78"/>
        <v>8041</v>
      </c>
      <c r="X20" s="545">
        <f t="shared" si="78"/>
        <v>5120.5</v>
      </c>
      <c r="Y20" s="545">
        <f t="shared" si="78"/>
        <v>18697</v>
      </c>
      <c r="Z20" s="545">
        <f t="shared" si="78"/>
        <v>6420</v>
      </c>
      <c r="AA20" s="545">
        <f t="shared" si="78"/>
        <v>12882.5</v>
      </c>
      <c r="AB20" s="545">
        <f t="shared" si="78"/>
        <v>11502.375</v>
      </c>
      <c r="AC20" s="545">
        <f t="shared" si="78"/>
        <v>0</v>
      </c>
      <c r="AD20" s="545">
        <f t="shared" si="78"/>
        <v>0</v>
      </c>
      <c r="AE20" s="545">
        <f t="shared" si="78"/>
        <v>0</v>
      </c>
      <c r="AF20" s="545">
        <f t="shared" si="78"/>
        <v>0</v>
      </c>
      <c r="AG20" s="545">
        <f t="shared" si="78"/>
        <v>0</v>
      </c>
      <c r="AH20" s="545">
        <f t="shared" si="78"/>
        <v>0</v>
      </c>
      <c r="AI20" s="545">
        <f t="shared" si="78"/>
        <v>0</v>
      </c>
      <c r="AJ20" s="545">
        <f t="shared" si="78"/>
        <v>0</v>
      </c>
      <c r="AK20" s="546"/>
      <c r="AL20" s="545">
        <f t="shared" ref="AL20:BB20" si="79">SUM(AL21:AL30)</f>
        <v>24659.55</v>
      </c>
      <c r="AM20" s="545">
        <f t="shared" si="79"/>
        <v>20664.34</v>
      </c>
      <c r="AN20" s="545">
        <f t="shared" si="79"/>
        <v>27514.9</v>
      </c>
      <c r="AO20" s="545">
        <f t="shared" si="79"/>
        <v>28115</v>
      </c>
      <c r="AP20" s="545">
        <f t="shared" si="79"/>
        <v>25377.85</v>
      </c>
      <c r="AQ20" s="545">
        <f t="shared" si="79"/>
        <v>23376.95</v>
      </c>
      <c r="AR20" s="545">
        <f t="shared" si="79"/>
        <v>39815</v>
      </c>
      <c r="AS20" s="545">
        <f t="shared" si="79"/>
        <v>34071.5</v>
      </c>
      <c r="AT20" s="545">
        <f t="shared" si="79"/>
        <v>32260</v>
      </c>
      <c r="AU20" s="545">
        <f t="shared" si="79"/>
        <v>0</v>
      </c>
      <c r="AV20" s="545">
        <f t="shared" si="79"/>
        <v>0</v>
      </c>
      <c r="AW20" s="545">
        <f t="shared" si="79"/>
        <v>0</v>
      </c>
      <c r="AX20" s="545">
        <f t="shared" si="79"/>
        <v>0</v>
      </c>
      <c r="AY20" s="545">
        <f t="shared" si="79"/>
        <v>0</v>
      </c>
      <c r="AZ20" s="545">
        <f t="shared" si="79"/>
        <v>0</v>
      </c>
      <c r="BA20" s="545">
        <f t="shared" si="79"/>
        <v>0</v>
      </c>
      <c r="BB20" s="545">
        <f t="shared" si="79"/>
        <v>0</v>
      </c>
      <c r="BC20" s="546"/>
      <c r="BD20" s="545">
        <f t="shared" ref="BD20:BT20" si="80">SUM(BD21:BD30)</f>
        <v>368284</v>
      </c>
      <c r="BE20" s="545">
        <f t="shared" si="80"/>
        <v>62927</v>
      </c>
      <c r="BF20" s="545">
        <f t="shared" si="80"/>
        <v>57026.5</v>
      </c>
      <c r="BG20" s="545">
        <f t="shared" si="80"/>
        <v>60666.52</v>
      </c>
      <c r="BH20" s="545">
        <f t="shared" si="80"/>
        <v>45280.800000000003</v>
      </c>
      <c r="BI20" s="545">
        <f t="shared" si="80"/>
        <v>96362.6</v>
      </c>
      <c r="BJ20" s="545">
        <f t="shared" si="80"/>
        <v>78775.100000000006</v>
      </c>
      <c r="BK20" s="545">
        <f t="shared" si="80"/>
        <v>180962.5</v>
      </c>
      <c r="BL20" s="545">
        <f t="shared" si="80"/>
        <v>45990.5</v>
      </c>
      <c r="BM20" s="545">
        <f t="shared" si="80"/>
        <v>0</v>
      </c>
      <c r="BN20" s="545">
        <f t="shared" si="80"/>
        <v>0</v>
      </c>
      <c r="BO20" s="545">
        <f t="shared" si="80"/>
        <v>0</v>
      </c>
      <c r="BP20" s="545">
        <f t="shared" si="80"/>
        <v>0</v>
      </c>
      <c r="BQ20" s="545">
        <f t="shared" si="80"/>
        <v>0</v>
      </c>
      <c r="BR20" s="545">
        <f t="shared" si="80"/>
        <v>0</v>
      </c>
      <c r="BS20" s="545">
        <f t="shared" si="80"/>
        <v>0</v>
      </c>
      <c r="BT20" s="545">
        <f t="shared" si="80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>IF(DL20&lt;3,"",(SUM(B20:R20)-MIN(B20:R20)-MAX(B20:R20))/(DL20-2))</f>
        <v>2118.1666666666665</v>
      </c>
      <c r="CA20" s="547">
        <f>IF(DM20&lt;3,"",(SUM(T20:AJ20)-MIN(T20:AJ20)-MAX(T20:AJ20))/(DM20-2))</f>
        <v>4819.8083333333334</v>
      </c>
      <c r="CB20" s="547">
        <f>IF(DN20&lt;3,"",(SUM(AL20:BB20)-MIN(AL20:BB20)-MAX(AL20:BB20))/(DN20-2))</f>
        <v>14402.672666666669</v>
      </c>
      <c r="CC20" s="547">
        <f>IF(DO20&lt;3,"",(SUM(BD20:BT20)-MIN(BD20:BT20)-MAX(BD20:BT20))/(DO20-2))</f>
        <v>41866.101333333332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8"/>
        <v>0</v>
      </c>
      <c r="CF20" s="1395">
        <f t="shared" si="8"/>
        <v>0</v>
      </c>
      <c r="CG20" s="1395">
        <f t="shared" si="8"/>
        <v>0</v>
      </c>
      <c r="CH20" s="1395">
        <f t="shared" si="8"/>
        <v>0</v>
      </c>
      <c r="CI20" s="1395">
        <f t="shared" si="8"/>
        <v>0</v>
      </c>
      <c r="CJ20" s="1395">
        <f t="shared" si="8"/>
        <v>0</v>
      </c>
      <c r="CK20" s="1396">
        <f t="shared" si="8"/>
        <v>0</v>
      </c>
      <c r="CL20" s="1396">
        <f t="shared" si="8"/>
        <v>2034</v>
      </c>
      <c r="CM20" s="1396">
        <f t="shared" si="8"/>
        <v>3412</v>
      </c>
      <c r="CN20" s="1395">
        <f t="shared" si="8"/>
        <v>3435</v>
      </c>
      <c r="CO20" s="1395">
        <f t="shared" si="8"/>
        <v>4000</v>
      </c>
      <c r="CP20" s="1395">
        <f t="shared" si="8"/>
        <v>4146</v>
      </c>
      <c r="CQ20" s="1395">
        <f t="shared" si="8"/>
        <v>4290</v>
      </c>
      <c r="CR20" s="1395">
        <f t="shared" si="8"/>
        <v>5177.5</v>
      </c>
      <c r="CS20" s="1394">
        <f t="shared" si="8"/>
        <v>5278</v>
      </c>
      <c r="CT20" s="1397">
        <f t="shared" si="10"/>
        <v>5724.4</v>
      </c>
      <c r="CU20" s="548">
        <f t="shared" si="11"/>
        <v>0</v>
      </c>
      <c r="CV20" s="549">
        <f t="shared" si="12"/>
        <v>0</v>
      </c>
      <c r="CW20" s="550">
        <f t="shared" si="13"/>
        <v>0</v>
      </c>
      <c r="CX20" s="550">
        <f t="shared" si="14"/>
        <v>0</v>
      </c>
      <c r="CY20" s="550">
        <f t="shared" si="15"/>
        <v>0</v>
      </c>
      <c r="CZ20" s="550">
        <f t="shared" si="16"/>
        <v>0</v>
      </c>
      <c r="DA20" s="550">
        <f t="shared" si="17"/>
        <v>0</v>
      </c>
      <c r="DB20" s="551">
        <f t="shared" si="18"/>
        <v>0</v>
      </c>
      <c r="DC20" s="551">
        <f t="shared" si="19"/>
        <v>5120.5</v>
      </c>
      <c r="DD20" s="551">
        <f t="shared" si="20"/>
        <v>5879</v>
      </c>
      <c r="DE20" s="550">
        <f t="shared" si="21"/>
        <v>6420</v>
      </c>
      <c r="DF20" s="550">
        <f t="shared" si="22"/>
        <v>8041</v>
      </c>
      <c r="DG20" s="550">
        <f t="shared" si="23"/>
        <v>11028.5</v>
      </c>
      <c r="DH20" s="550">
        <f t="shared" si="24"/>
        <v>11423.25</v>
      </c>
      <c r="DI20" s="550">
        <f t="shared" si="25"/>
        <v>11502.375</v>
      </c>
      <c r="DJ20" s="549">
        <f t="shared" si="26"/>
        <v>12882.5</v>
      </c>
      <c r="DK20" s="548">
        <f t="shared" si="27"/>
        <v>18697</v>
      </c>
      <c r="DL20" s="540">
        <f t="shared" si="55"/>
        <v>17</v>
      </c>
      <c r="DM20" s="511">
        <f t="shared" si="56"/>
        <v>17</v>
      </c>
      <c r="DN20" s="511">
        <f t="shared" si="57"/>
        <v>17</v>
      </c>
      <c r="DO20" s="511">
        <f t="shared" si="58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132</v>
      </c>
      <c r="B21" s="553">
        <f t="shared" ref="B21:R21" si="81">SUM(B930:B960)</f>
        <v>864.4</v>
      </c>
      <c r="C21" s="553">
        <f t="shared" si="81"/>
        <v>812.5</v>
      </c>
      <c r="D21" s="553">
        <f t="shared" si="81"/>
        <v>1005</v>
      </c>
      <c r="E21" s="553">
        <f t="shared" si="81"/>
        <v>184</v>
      </c>
      <c r="F21" s="553">
        <f t="shared" si="81"/>
        <v>670</v>
      </c>
      <c r="G21" s="553">
        <f t="shared" si="81"/>
        <v>500</v>
      </c>
      <c r="H21" s="553">
        <f t="shared" si="81"/>
        <v>260</v>
      </c>
      <c r="I21" s="553">
        <f t="shared" si="81"/>
        <v>1814</v>
      </c>
      <c r="J21" s="553">
        <f t="shared" si="81"/>
        <v>2198</v>
      </c>
      <c r="K21" s="553">
        <f t="shared" si="81"/>
        <v>0</v>
      </c>
      <c r="L21" s="553">
        <f t="shared" si="81"/>
        <v>0</v>
      </c>
      <c r="M21" s="553">
        <f t="shared" si="81"/>
        <v>0</v>
      </c>
      <c r="N21" s="553">
        <f t="shared" si="81"/>
        <v>0</v>
      </c>
      <c r="O21" s="553">
        <f t="shared" si="81"/>
        <v>0</v>
      </c>
      <c r="P21" s="553">
        <f t="shared" si="81"/>
        <v>0</v>
      </c>
      <c r="Q21" s="553">
        <f t="shared" si="81"/>
        <v>0</v>
      </c>
      <c r="R21" s="553">
        <f t="shared" si="81"/>
        <v>0</v>
      </c>
      <c r="S21" s="546"/>
      <c r="T21" s="553">
        <f t="shared" ref="T21:AJ21" si="82">SUM(T930:T960)</f>
        <v>2071.25</v>
      </c>
      <c r="U21" s="553">
        <f t="shared" si="82"/>
        <v>4898.5</v>
      </c>
      <c r="V21" s="553">
        <f t="shared" si="82"/>
        <v>697</v>
      </c>
      <c r="W21" s="553">
        <f t="shared" si="82"/>
        <v>1105</v>
      </c>
      <c r="X21" s="553">
        <f t="shared" si="82"/>
        <v>1450.5</v>
      </c>
      <c r="Y21" s="553">
        <f t="shared" si="82"/>
        <v>167</v>
      </c>
      <c r="Z21" s="553">
        <f t="shared" si="82"/>
        <v>1330</v>
      </c>
      <c r="AA21" s="553">
        <f t="shared" si="82"/>
        <v>1502.5</v>
      </c>
      <c r="AB21" s="553">
        <f t="shared" si="82"/>
        <v>2166.875</v>
      </c>
      <c r="AC21" s="553">
        <f t="shared" si="82"/>
        <v>0</v>
      </c>
      <c r="AD21" s="553">
        <f t="shared" si="82"/>
        <v>0</v>
      </c>
      <c r="AE21" s="553">
        <f t="shared" si="82"/>
        <v>0</v>
      </c>
      <c r="AF21" s="553">
        <f t="shared" si="82"/>
        <v>0</v>
      </c>
      <c r="AG21" s="553">
        <f t="shared" si="82"/>
        <v>0</v>
      </c>
      <c r="AH21" s="553">
        <f t="shared" si="82"/>
        <v>0</v>
      </c>
      <c r="AI21" s="553">
        <f t="shared" si="82"/>
        <v>0</v>
      </c>
      <c r="AJ21" s="553">
        <f t="shared" si="82"/>
        <v>0</v>
      </c>
      <c r="AK21" s="546"/>
      <c r="AL21" s="553">
        <f t="shared" ref="AL21:BB21" si="83">SUM(AL930:AL960)</f>
        <v>2739.5</v>
      </c>
      <c r="AM21" s="553">
        <f t="shared" si="83"/>
        <v>6524.88</v>
      </c>
      <c r="AN21" s="553">
        <f t="shared" si="83"/>
        <v>6530</v>
      </c>
      <c r="AO21" s="553">
        <f t="shared" si="83"/>
        <v>6785</v>
      </c>
      <c r="AP21" s="553">
        <f t="shared" si="83"/>
        <v>9821.35</v>
      </c>
      <c r="AQ21" s="553">
        <f t="shared" si="83"/>
        <v>12134.95</v>
      </c>
      <c r="AR21" s="553">
        <f t="shared" si="83"/>
        <v>26795</v>
      </c>
      <c r="AS21" s="553">
        <f t="shared" si="83"/>
        <v>13721.5</v>
      </c>
      <c r="AT21" s="553">
        <f t="shared" si="83"/>
        <v>8990</v>
      </c>
      <c r="AU21" s="553">
        <f t="shared" si="83"/>
        <v>0</v>
      </c>
      <c r="AV21" s="553">
        <f t="shared" si="83"/>
        <v>0</v>
      </c>
      <c r="AW21" s="553">
        <f t="shared" si="83"/>
        <v>0</v>
      </c>
      <c r="AX21" s="553">
        <f t="shared" si="83"/>
        <v>0</v>
      </c>
      <c r="AY21" s="553">
        <f t="shared" si="83"/>
        <v>0</v>
      </c>
      <c r="AZ21" s="553">
        <f t="shared" si="83"/>
        <v>0</v>
      </c>
      <c r="BA21" s="553">
        <f t="shared" si="83"/>
        <v>0</v>
      </c>
      <c r="BB21" s="553">
        <f t="shared" si="83"/>
        <v>0</v>
      </c>
      <c r="BC21" s="546"/>
      <c r="BD21" s="553">
        <f t="shared" ref="BD21:BT21" si="84">SUM(BD930:BD960)</f>
        <v>346334</v>
      </c>
      <c r="BE21" s="553">
        <f t="shared" si="84"/>
        <v>48292</v>
      </c>
      <c r="BF21" s="553">
        <f t="shared" si="84"/>
        <v>34136.5</v>
      </c>
      <c r="BG21" s="553">
        <f t="shared" si="84"/>
        <v>44896.52</v>
      </c>
      <c r="BH21" s="553">
        <f t="shared" si="84"/>
        <v>33780.800000000003</v>
      </c>
      <c r="BI21" s="553">
        <f t="shared" si="84"/>
        <v>54622.6</v>
      </c>
      <c r="BJ21" s="553">
        <f t="shared" si="84"/>
        <v>50737.599999999999</v>
      </c>
      <c r="BK21" s="553">
        <f t="shared" si="84"/>
        <v>173437.5</v>
      </c>
      <c r="BL21" s="553">
        <f t="shared" si="84"/>
        <v>38645.5</v>
      </c>
      <c r="BM21" s="553">
        <f t="shared" si="84"/>
        <v>0</v>
      </c>
      <c r="BN21" s="553">
        <f t="shared" si="84"/>
        <v>0</v>
      </c>
      <c r="BO21" s="553">
        <f t="shared" si="84"/>
        <v>0</v>
      </c>
      <c r="BP21" s="553">
        <f t="shared" si="84"/>
        <v>0</v>
      </c>
      <c r="BQ21" s="553">
        <f t="shared" si="84"/>
        <v>0</v>
      </c>
      <c r="BR21" s="553">
        <f t="shared" si="84"/>
        <v>0</v>
      </c>
      <c r="BS21" s="553">
        <f t="shared" si="84"/>
        <v>0</v>
      </c>
      <c r="BT21" s="553">
        <f t="shared" si="84"/>
        <v>0</v>
      </c>
      <c r="BU21" s="546"/>
      <c r="BV21" s="553">
        <f>SUM(BV930:BV960)</f>
        <v>0</v>
      </c>
      <c r="BW21" s="553">
        <f>SUM(BW930:BW960)</f>
        <v>0</v>
      </c>
      <c r="BX21" s="553">
        <f>SUM(BX930:BX960)</f>
        <v>0</v>
      </c>
      <c r="BY21" s="553">
        <f>SUM(BY930:BY960)</f>
        <v>0</v>
      </c>
      <c r="BZ21" s="547">
        <f>IF(DL21&lt;3,"",(SUM(B21:R21)-MIN(B21:R21)-MAX(B21:R21))/(DL21-2))</f>
        <v>407.32666666666665</v>
      </c>
      <c r="CA21" s="547">
        <f>IF(DM21&lt;3,"",(SUM(T21:AJ21)-MIN(T21:AJ21)-MAX(T21:AJ21))/(DM21-2))</f>
        <v>699.3416666666667</v>
      </c>
      <c r="CB21" s="547">
        <f>IF(DN21&lt;3,"",(SUM(AL21:BB21)-MIN(AL21:BB21)-MAX(AL21:BB21))/(DN21-2))</f>
        <v>4483.1453333333338</v>
      </c>
      <c r="CC21" s="547">
        <f>IF(DO21&lt;3,"",(SUM(BD21:BT21)-MIN(BD21:BT21)-MAX(BD21:BT21))/(DO21-2))</f>
        <v>31903.268</v>
      </c>
      <c r="CD21" s="1393">
        <f t="shared" si="8"/>
        <v>0</v>
      </c>
      <c r="CE21" s="1394">
        <f t="shared" si="8"/>
        <v>0</v>
      </c>
      <c r="CF21" s="1395">
        <f t="shared" si="8"/>
        <v>0</v>
      </c>
      <c r="CG21" s="1395">
        <f t="shared" si="8"/>
        <v>0</v>
      </c>
      <c r="CH21" s="1395">
        <f t="shared" si="8"/>
        <v>0</v>
      </c>
      <c r="CI21" s="1395">
        <f t="shared" si="8"/>
        <v>0</v>
      </c>
      <c r="CJ21" s="1395">
        <f t="shared" si="8"/>
        <v>0</v>
      </c>
      <c r="CK21" s="1396">
        <f t="shared" si="8"/>
        <v>0</v>
      </c>
      <c r="CL21" s="1396">
        <f t="shared" si="8"/>
        <v>184</v>
      </c>
      <c r="CM21" s="1396">
        <f t="shared" si="8"/>
        <v>260</v>
      </c>
      <c r="CN21" s="1395">
        <f t="shared" si="8"/>
        <v>500</v>
      </c>
      <c r="CO21" s="1395">
        <f t="shared" si="8"/>
        <v>670</v>
      </c>
      <c r="CP21" s="1395">
        <f t="shared" si="8"/>
        <v>812.5</v>
      </c>
      <c r="CQ21" s="1395">
        <f t="shared" si="8"/>
        <v>864.4</v>
      </c>
      <c r="CR21" s="1395">
        <f t="shared" si="8"/>
        <v>1005</v>
      </c>
      <c r="CS21" s="1394">
        <f t="shared" si="8"/>
        <v>1814</v>
      </c>
      <c r="CT21" s="1397">
        <f t="shared" si="10"/>
        <v>2198</v>
      </c>
      <c r="CU21" s="548">
        <f t="shared" si="11"/>
        <v>0</v>
      </c>
      <c r="CV21" s="549">
        <f t="shared" si="12"/>
        <v>0</v>
      </c>
      <c r="CW21" s="550">
        <f t="shared" si="13"/>
        <v>0</v>
      </c>
      <c r="CX21" s="550">
        <f t="shared" si="14"/>
        <v>0</v>
      </c>
      <c r="CY21" s="550">
        <f t="shared" si="15"/>
        <v>0</v>
      </c>
      <c r="CZ21" s="550">
        <f t="shared" si="16"/>
        <v>0</v>
      </c>
      <c r="DA21" s="550">
        <f t="shared" si="17"/>
        <v>0</v>
      </c>
      <c r="DB21" s="551">
        <f t="shared" si="18"/>
        <v>0</v>
      </c>
      <c r="DC21" s="551">
        <f t="shared" si="19"/>
        <v>167</v>
      </c>
      <c r="DD21" s="551">
        <f t="shared" si="20"/>
        <v>697</v>
      </c>
      <c r="DE21" s="550">
        <f t="shared" si="21"/>
        <v>1105</v>
      </c>
      <c r="DF21" s="550">
        <f t="shared" si="22"/>
        <v>1330</v>
      </c>
      <c r="DG21" s="550">
        <f t="shared" si="23"/>
        <v>1450.5</v>
      </c>
      <c r="DH21" s="550">
        <f t="shared" si="24"/>
        <v>1502.5</v>
      </c>
      <c r="DI21" s="550">
        <f t="shared" si="25"/>
        <v>2071.25</v>
      </c>
      <c r="DJ21" s="549">
        <f t="shared" si="26"/>
        <v>2166.875</v>
      </c>
      <c r="DK21" s="548">
        <f t="shared" si="27"/>
        <v>4898.5</v>
      </c>
      <c r="DL21" s="540">
        <f t="shared" si="55"/>
        <v>17</v>
      </c>
      <c r="DM21" s="511">
        <f t="shared" si="56"/>
        <v>17</v>
      </c>
      <c r="DN21" s="511">
        <f t="shared" si="57"/>
        <v>17</v>
      </c>
      <c r="DO21" s="511">
        <f t="shared" si="58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133</v>
      </c>
      <c r="B22" s="553">
        <f t="shared" ref="B22:R22" si="85">SUM(B903:B918)</f>
        <v>0</v>
      </c>
      <c r="C22" s="553">
        <f t="shared" si="85"/>
        <v>0</v>
      </c>
      <c r="D22" s="553">
        <f t="shared" si="85"/>
        <v>0</v>
      </c>
      <c r="E22" s="553">
        <f t="shared" si="85"/>
        <v>0</v>
      </c>
      <c r="F22" s="553">
        <f t="shared" si="85"/>
        <v>0</v>
      </c>
      <c r="G22" s="553">
        <f t="shared" si="85"/>
        <v>0</v>
      </c>
      <c r="H22" s="553">
        <f t="shared" si="85"/>
        <v>0</v>
      </c>
      <c r="I22" s="553">
        <f t="shared" si="85"/>
        <v>0</v>
      </c>
      <c r="J22" s="553">
        <f t="shared" si="85"/>
        <v>0</v>
      </c>
      <c r="K22" s="553">
        <f t="shared" si="85"/>
        <v>0</v>
      </c>
      <c r="L22" s="553">
        <f t="shared" si="85"/>
        <v>0</v>
      </c>
      <c r="M22" s="553">
        <f t="shared" si="85"/>
        <v>0</v>
      </c>
      <c r="N22" s="553">
        <f t="shared" si="85"/>
        <v>0</v>
      </c>
      <c r="O22" s="553">
        <f t="shared" si="85"/>
        <v>0</v>
      </c>
      <c r="P22" s="553">
        <f t="shared" si="85"/>
        <v>0</v>
      </c>
      <c r="Q22" s="553">
        <f t="shared" si="85"/>
        <v>0</v>
      </c>
      <c r="R22" s="553">
        <f t="shared" si="85"/>
        <v>0</v>
      </c>
      <c r="S22" s="546"/>
      <c r="T22" s="553">
        <f t="shared" ref="T22:AJ22" si="86">SUM(T903:T918)</f>
        <v>0</v>
      </c>
      <c r="U22" s="553">
        <f t="shared" si="86"/>
        <v>0</v>
      </c>
      <c r="V22" s="553">
        <f t="shared" si="86"/>
        <v>0</v>
      </c>
      <c r="W22" s="553">
        <f t="shared" si="86"/>
        <v>0</v>
      </c>
      <c r="X22" s="553">
        <f t="shared" si="86"/>
        <v>0</v>
      </c>
      <c r="Y22" s="553">
        <f t="shared" si="86"/>
        <v>0</v>
      </c>
      <c r="Z22" s="553">
        <f t="shared" si="86"/>
        <v>0</v>
      </c>
      <c r="AA22" s="553">
        <f t="shared" si="86"/>
        <v>0</v>
      </c>
      <c r="AB22" s="553">
        <f t="shared" si="86"/>
        <v>0</v>
      </c>
      <c r="AC22" s="553">
        <f t="shared" si="86"/>
        <v>0</v>
      </c>
      <c r="AD22" s="553">
        <f t="shared" si="86"/>
        <v>0</v>
      </c>
      <c r="AE22" s="553">
        <f t="shared" si="86"/>
        <v>0</v>
      </c>
      <c r="AF22" s="553">
        <f t="shared" si="86"/>
        <v>0</v>
      </c>
      <c r="AG22" s="553">
        <f t="shared" si="86"/>
        <v>0</v>
      </c>
      <c r="AH22" s="553">
        <f t="shared" si="86"/>
        <v>0</v>
      </c>
      <c r="AI22" s="553">
        <f t="shared" si="86"/>
        <v>0</v>
      </c>
      <c r="AJ22" s="553">
        <f t="shared" si="86"/>
        <v>0</v>
      </c>
      <c r="AK22" s="546"/>
      <c r="AL22" s="553">
        <f t="shared" ref="AL22:BB22" si="87">SUM(AL903:AL918)</f>
        <v>0</v>
      </c>
      <c r="AM22" s="553">
        <f t="shared" si="87"/>
        <v>0</v>
      </c>
      <c r="AN22" s="553">
        <f t="shared" si="87"/>
        <v>0</v>
      </c>
      <c r="AO22" s="553">
        <f t="shared" si="87"/>
        <v>1400</v>
      </c>
      <c r="AP22" s="553">
        <f t="shared" si="87"/>
        <v>2836.5</v>
      </c>
      <c r="AQ22" s="553">
        <f t="shared" si="87"/>
        <v>7850</v>
      </c>
      <c r="AR22" s="553">
        <f t="shared" si="87"/>
        <v>1850</v>
      </c>
      <c r="AS22" s="553">
        <f t="shared" si="87"/>
        <v>0</v>
      </c>
      <c r="AT22" s="553">
        <f t="shared" si="87"/>
        <v>0</v>
      </c>
      <c r="AU22" s="553">
        <f t="shared" si="87"/>
        <v>0</v>
      </c>
      <c r="AV22" s="553">
        <f t="shared" si="87"/>
        <v>0</v>
      </c>
      <c r="AW22" s="553">
        <f t="shared" si="87"/>
        <v>0</v>
      </c>
      <c r="AX22" s="553">
        <f t="shared" si="87"/>
        <v>0</v>
      </c>
      <c r="AY22" s="553">
        <f t="shared" si="87"/>
        <v>0</v>
      </c>
      <c r="AZ22" s="553">
        <f t="shared" si="87"/>
        <v>0</v>
      </c>
      <c r="BA22" s="553">
        <f t="shared" si="87"/>
        <v>0</v>
      </c>
      <c r="BB22" s="553">
        <f t="shared" si="87"/>
        <v>0</v>
      </c>
      <c r="BC22" s="546"/>
      <c r="BD22" s="553">
        <f t="shared" ref="BD22:BT22" si="88">SUM(BD903:BD918)</f>
        <v>4880</v>
      </c>
      <c r="BE22" s="553">
        <f t="shared" si="88"/>
        <v>1675</v>
      </c>
      <c r="BF22" s="553">
        <f t="shared" si="88"/>
        <v>10620</v>
      </c>
      <c r="BG22" s="553">
        <f t="shared" si="88"/>
        <v>2260</v>
      </c>
      <c r="BH22" s="553">
        <f t="shared" si="88"/>
        <v>1050</v>
      </c>
      <c r="BI22" s="553">
        <f t="shared" si="88"/>
        <v>400</v>
      </c>
      <c r="BJ22" s="553">
        <f t="shared" si="88"/>
        <v>62.5</v>
      </c>
      <c r="BK22" s="553">
        <f t="shared" si="88"/>
        <v>1275</v>
      </c>
      <c r="BL22" s="553">
        <f t="shared" si="88"/>
        <v>420</v>
      </c>
      <c r="BM22" s="553">
        <f t="shared" si="88"/>
        <v>0</v>
      </c>
      <c r="BN22" s="553">
        <f t="shared" si="88"/>
        <v>0</v>
      </c>
      <c r="BO22" s="553">
        <f t="shared" si="88"/>
        <v>0</v>
      </c>
      <c r="BP22" s="553">
        <f t="shared" si="88"/>
        <v>0</v>
      </c>
      <c r="BQ22" s="553">
        <f t="shared" si="88"/>
        <v>0</v>
      </c>
      <c r="BR22" s="553">
        <f t="shared" si="88"/>
        <v>0</v>
      </c>
      <c r="BS22" s="553">
        <f t="shared" si="88"/>
        <v>0</v>
      </c>
      <c r="BT22" s="553">
        <f t="shared" si="88"/>
        <v>0</v>
      </c>
      <c r="BU22" s="546"/>
      <c r="BV22" s="553">
        <f>SUM(BV903:BV918)</f>
        <v>0</v>
      </c>
      <c r="BW22" s="553">
        <f>SUM(BW903:BW918)</f>
        <v>0</v>
      </c>
      <c r="BX22" s="553">
        <f>SUM(BX903:BX918)</f>
        <v>0</v>
      </c>
      <c r="BY22" s="553">
        <f>SUM(BY903:BY918)</f>
        <v>0</v>
      </c>
      <c r="BZ22" s="547">
        <f t="shared" ref="BZ22:BZ30" si="89">IF(DL22&lt;3,"",(SUM(B22:R22)-MIN(B22:R22)-MAX(B22:R22))/(DL22-2))</f>
        <v>0</v>
      </c>
      <c r="CA22" s="547">
        <f t="shared" ref="CA22:CA30" si="90">IF(DM22&lt;3,"",(SUM(T22:AJ22)-MIN(T22:AJ22)-MAX(T22:AJ22))/(DM22-2))</f>
        <v>0</v>
      </c>
      <c r="CB22" s="547">
        <f t="shared" ref="CB22:CB30" si="91">IF(DN22&lt;3,"",(SUM(AL22:BB22)-MIN(AL22:BB22)-MAX(AL22:BB22))/(DN22-2))</f>
        <v>405.76666666666665</v>
      </c>
      <c r="CC22" s="547">
        <f t="shared" ref="CC22:CC30" si="92">IF(DO22&lt;3,"",(SUM(BD22:BT22)-MIN(BD22:BT22)-MAX(BD22:BT22))/(DO22-2))</f>
        <v>801.5</v>
      </c>
      <c r="CD22" s="1393">
        <f t="shared" si="8"/>
        <v>0</v>
      </c>
      <c r="CE22" s="1394">
        <f t="shared" si="8"/>
        <v>0</v>
      </c>
      <c r="CF22" s="1395">
        <f t="shared" si="8"/>
        <v>0</v>
      </c>
      <c r="CG22" s="1395">
        <f t="shared" si="8"/>
        <v>0</v>
      </c>
      <c r="CH22" s="1395">
        <f t="shared" si="8"/>
        <v>0</v>
      </c>
      <c r="CI22" s="1395">
        <f t="shared" si="8"/>
        <v>0</v>
      </c>
      <c r="CJ22" s="1395">
        <f t="shared" si="8"/>
        <v>0</v>
      </c>
      <c r="CK22" s="1396">
        <f t="shared" si="8"/>
        <v>0</v>
      </c>
      <c r="CL22" s="1396">
        <f t="shared" si="8"/>
        <v>0</v>
      </c>
      <c r="CM22" s="1396">
        <f t="shared" si="8"/>
        <v>0</v>
      </c>
      <c r="CN22" s="1395">
        <f t="shared" si="8"/>
        <v>0</v>
      </c>
      <c r="CO22" s="1395">
        <f t="shared" si="8"/>
        <v>0</v>
      </c>
      <c r="CP22" s="1395">
        <f t="shared" si="8"/>
        <v>0</v>
      </c>
      <c r="CQ22" s="1395">
        <f t="shared" si="8"/>
        <v>0</v>
      </c>
      <c r="CR22" s="1395">
        <f t="shared" si="8"/>
        <v>0</v>
      </c>
      <c r="CS22" s="1394">
        <f t="shared" si="8"/>
        <v>0</v>
      </c>
      <c r="CT22" s="1397">
        <f t="shared" si="10"/>
        <v>0</v>
      </c>
      <c r="CU22" s="548">
        <f t="shared" si="11"/>
        <v>0</v>
      </c>
      <c r="CV22" s="549">
        <f t="shared" si="12"/>
        <v>0</v>
      </c>
      <c r="CW22" s="550">
        <f t="shared" si="13"/>
        <v>0</v>
      </c>
      <c r="CX22" s="550">
        <f t="shared" si="14"/>
        <v>0</v>
      </c>
      <c r="CY22" s="550">
        <f t="shared" si="15"/>
        <v>0</v>
      </c>
      <c r="CZ22" s="550">
        <f t="shared" si="16"/>
        <v>0</v>
      </c>
      <c r="DA22" s="550">
        <f t="shared" si="17"/>
        <v>0</v>
      </c>
      <c r="DB22" s="551">
        <f t="shared" si="18"/>
        <v>0</v>
      </c>
      <c r="DC22" s="551">
        <f t="shared" si="19"/>
        <v>0</v>
      </c>
      <c r="DD22" s="551">
        <f t="shared" si="20"/>
        <v>0</v>
      </c>
      <c r="DE22" s="550">
        <f t="shared" si="21"/>
        <v>0</v>
      </c>
      <c r="DF22" s="550">
        <f t="shared" si="22"/>
        <v>0</v>
      </c>
      <c r="DG22" s="550">
        <f t="shared" si="23"/>
        <v>0</v>
      </c>
      <c r="DH22" s="550">
        <f t="shared" si="24"/>
        <v>0</v>
      </c>
      <c r="DI22" s="550">
        <f t="shared" si="25"/>
        <v>0</v>
      </c>
      <c r="DJ22" s="549">
        <f t="shared" si="26"/>
        <v>0</v>
      </c>
      <c r="DK22" s="548">
        <f t="shared" si="27"/>
        <v>0</v>
      </c>
      <c r="DL22" s="540">
        <f t="shared" si="55"/>
        <v>17</v>
      </c>
      <c r="DM22" s="511">
        <f t="shared" si="56"/>
        <v>17</v>
      </c>
      <c r="DN22" s="511">
        <f t="shared" si="57"/>
        <v>17</v>
      </c>
      <c r="DO22" s="511">
        <f t="shared" si="58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134</v>
      </c>
      <c r="B23" s="553">
        <f t="shared" ref="B23:R23" si="93">SUM(B919:B929)</f>
        <v>300</v>
      </c>
      <c r="C23" s="553">
        <f t="shared" si="93"/>
        <v>225</v>
      </c>
      <c r="D23" s="553">
        <f t="shared" si="93"/>
        <v>795</v>
      </c>
      <c r="E23" s="553">
        <f t="shared" si="93"/>
        <v>0</v>
      </c>
      <c r="F23" s="553">
        <f t="shared" si="93"/>
        <v>0</v>
      </c>
      <c r="G23" s="553">
        <f t="shared" si="93"/>
        <v>0</v>
      </c>
      <c r="H23" s="553">
        <f t="shared" si="93"/>
        <v>70</v>
      </c>
      <c r="I23" s="553">
        <f t="shared" si="93"/>
        <v>32</v>
      </c>
      <c r="J23" s="553">
        <f t="shared" si="93"/>
        <v>40</v>
      </c>
      <c r="K23" s="553">
        <f t="shared" si="93"/>
        <v>0</v>
      </c>
      <c r="L23" s="553">
        <f t="shared" si="93"/>
        <v>0</v>
      </c>
      <c r="M23" s="553">
        <f t="shared" si="93"/>
        <v>0</v>
      </c>
      <c r="N23" s="553">
        <f t="shared" si="93"/>
        <v>0</v>
      </c>
      <c r="O23" s="553">
        <f t="shared" si="93"/>
        <v>0</v>
      </c>
      <c r="P23" s="553">
        <f t="shared" si="93"/>
        <v>0</v>
      </c>
      <c r="Q23" s="553">
        <f t="shared" si="93"/>
        <v>0</v>
      </c>
      <c r="R23" s="553">
        <f t="shared" si="93"/>
        <v>0</v>
      </c>
      <c r="S23" s="546"/>
      <c r="T23" s="553">
        <f t="shared" ref="T23:AJ23" si="94">SUM(T919:T929)</f>
        <v>200</v>
      </c>
      <c r="U23" s="553">
        <f t="shared" si="94"/>
        <v>170</v>
      </c>
      <c r="V23" s="553">
        <f t="shared" si="94"/>
        <v>150</v>
      </c>
      <c r="W23" s="553">
        <f t="shared" si="94"/>
        <v>0</v>
      </c>
      <c r="X23" s="553">
        <f t="shared" si="94"/>
        <v>30</v>
      </c>
      <c r="Y23" s="553">
        <f t="shared" si="94"/>
        <v>30</v>
      </c>
      <c r="Z23" s="553">
        <f t="shared" si="94"/>
        <v>50</v>
      </c>
      <c r="AA23" s="553">
        <f t="shared" si="94"/>
        <v>610</v>
      </c>
      <c r="AB23" s="553">
        <f t="shared" si="94"/>
        <v>245</v>
      </c>
      <c r="AC23" s="553">
        <f t="shared" si="94"/>
        <v>0</v>
      </c>
      <c r="AD23" s="553">
        <f t="shared" si="94"/>
        <v>0</v>
      </c>
      <c r="AE23" s="553">
        <f t="shared" si="94"/>
        <v>0</v>
      </c>
      <c r="AF23" s="553">
        <f t="shared" si="94"/>
        <v>0</v>
      </c>
      <c r="AG23" s="553">
        <f t="shared" si="94"/>
        <v>0</v>
      </c>
      <c r="AH23" s="553">
        <f t="shared" si="94"/>
        <v>0</v>
      </c>
      <c r="AI23" s="553">
        <f t="shared" si="94"/>
        <v>0</v>
      </c>
      <c r="AJ23" s="553">
        <f t="shared" si="94"/>
        <v>0</v>
      </c>
      <c r="AK23" s="546"/>
      <c r="AL23" s="553">
        <f t="shared" ref="AL23:BB23" si="95">SUM(AL919:AL929)</f>
        <v>2570</v>
      </c>
      <c r="AM23" s="553">
        <f t="shared" si="95"/>
        <v>1770</v>
      </c>
      <c r="AN23" s="553">
        <f t="shared" si="95"/>
        <v>8025</v>
      </c>
      <c r="AO23" s="553">
        <f t="shared" si="95"/>
        <v>1850</v>
      </c>
      <c r="AP23" s="553">
        <f t="shared" si="95"/>
        <v>1560</v>
      </c>
      <c r="AQ23" s="553">
        <f t="shared" si="95"/>
        <v>2000</v>
      </c>
      <c r="AR23" s="553">
        <f t="shared" si="95"/>
        <v>8830</v>
      </c>
      <c r="AS23" s="553">
        <f t="shared" si="95"/>
        <v>1710</v>
      </c>
      <c r="AT23" s="553">
        <f t="shared" si="95"/>
        <v>1430</v>
      </c>
      <c r="AU23" s="553">
        <f t="shared" si="95"/>
        <v>0</v>
      </c>
      <c r="AV23" s="553">
        <f t="shared" si="95"/>
        <v>0</v>
      </c>
      <c r="AW23" s="553">
        <f t="shared" si="95"/>
        <v>0</v>
      </c>
      <c r="AX23" s="553">
        <f t="shared" si="95"/>
        <v>0</v>
      </c>
      <c r="AY23" s="553">
        <f t="shared" si="95"/>
        <v>0</v>
      </c>
      <c r="AZ23" s="553">
        <f t="shared" si="95"/>
        <v>0</v>
      </c>
      <c r="BA23" s="553">
        <f t="shared" si="95"/>
        <v>0</v>
      </c>
      <c r="BB23" s="553">
        <f t="shared" si="95"/>
        <v>0</v>
      </c>
      <c r="BC23" s="546"/>
      <c r="BD23" s="553">
        <f t="shared" ref="BD23:BT23" si="96">SUM(BD919:BD929)</f>
        <v>7650</v>
      </c>
      <c r="BE23" s="553">
        <f t="shared" si="96"/>
        <v>1760</v>
      </c>
      <c r="BF23" s="553">
        <f t="shared" si="96"/>
        <v>10110</v>
      </c>
      <c r="BG23" s="553">
        <f>SUM(BG919:BG929)</f>
        <v>5010</v>
      </c>
      <c r="BH23" s="553">
        <f t="shared" si="96"/>
        <v>3450</v>
      </c>
      <c r="BI23" s="553">
        <f t="shared" si="96"/>
        <v>2840</v>
      </c>
      <c r="BJ23" s="553">
        <f t="shared" si="96"/>
        <v>975</v>
      </c>
      <c r="BK23" s="553">
        <f t="shared" si="96"/>
        <v>6250</v>
      </c>
      <c r="BL23" s="553">
        <f t="shared" si="96"/>
        <v>6925</v>
      </c>
      <c r="BM23" s="553">
        <f t="shared" si="96"/>
        <v>0</v>
      </c>
      <c r="BN23" s="553">
        <f t="shared" si="96"/>
        <v>0</v>
      </c>
      <c r="BO23" s="553">
        <f t="shared" si="96"/>
        <v>0</v>
      </c>
      <c r="BP23" s="553">
        <f t="shared" si="96"/>
        <v>0</v>
      </c>
      <c r="BQ23" s="553">
        <f t="shared" si="96"/>
        <v>0</v>
      </c>
      <c r="BR23" s="553">
        <f t="shared" si="96"/>
        <v>0</v>
      </c>
      <c r="BS23" s="553">
        <f t="shared" si="96"/>
        <v>0</v>
      </c>
      <c r="BT23" s="553">
        <f t="shared" si="96"/>
        <v>0</v>
      </c>
      <c r="BU23" s="546"/>
      <c r="BV23" s="553">
        <f>SUM(BV919:BV929)</f>
        <v>0</v>
      </c>
      <c r="BW23" s="553">
        <f>SUM(BW919:BW929)</f>
        <v>0</v>
      </c>
      <c r="BX23" s="553">
        <f>SUM(BX919:BX929)</f>
        <v>0</v>
      </c>
      <c r="BY23" s="553">
        <f>SUM(BY919:BY929)</f>
        <v>0</v>
      </c>
      <c r="BZ23" s="547">
        <f t="shared" si="89"/>
        <v>44.466666666666669</v>
      </c>
      <c r="CA23" s="547">
        <f t="shared" si="90"/>
        <v>58.333333333333336</v>
      </c>
      <c r="CB23" s="547">
        <f t="shared" si="91"/>
        <v>1394.3333333333333</v>
      </c>
      <c r="CC23" s="547">
        <f t="shared" si="92"/>
        <v>2324</v>
      </c>
      <c r="CD23" s="1393">
        <f t="shared" si="8"/>
        <v>0</v>
      </c>
      <c r="CE23" s="1394">
        <f t="shared" si="8"/>
        <v>0</v>
      </c>
      <c r="CF23" s="1395">
        <f t="shared" si="8"/>
        <v>0</v>
      </c>
      <c r="CG23" s="1395">
        <f t="shared" si="8"/>
        <v>0</v>
      </c>
      <c r="CH23" s="1395">
        <f t="shared" si="8"/>
        <v>0</v>
      </c>
      <c r="CI23" s="1395">
        <f t="shared" si="8"/>
        <v>0</v>
      </c>
      <c r="CJ23" s="1395">
        <f t="shared" si="8"/>
        <v>0</v>
      </c>
      <c r="CK23" s="1396">
        <f t="shared" si="8"/>
        <v>0</v>
      </c>
      <c r="CL23" s="1396">
        <f t="shared" si="8"/>
        <v>0</v>
      </c>
      <c r="CM23" s="1396">
        <f t="shared" si="8"/>
        <v>0</v>
      </c>
      <c r="CN23" s="1395">
        <f t="shared" si="8"/>
        <v>0</v>
      </c>
      <c r="CO23" s="1395">
        <f t="shared" si="8"/>
        <v>32</v>
      </c>
      <c r="CP23" s="1395">
        <f t="shared" si="8"/>
        <v>40</v>
      </c>
      <c r="CQ23" s="1395">
        <f t="shared" si="8"/>
        <v>70</v>
      </c>
      <c r="CR23" s="1395">
        <f t="shared" si="8"/>
        <v>225</v>
      </c>
      <c r="CS23" s="1394">
        <f t="shared" si="8"/>
        <v>300</v>
      </c>
      <c r="CT23" s="1397">
        <f t="shared" si="10"/>
        <v>795</v>
      </c>
      <c r="CU23" s="548">
        <f t="shared" si="11"/>
        <v>0</v>
      </c>
      <c r="CV23" s="549">
        <f t="shared" si="12"/>
        <v>0</v>
      </c>
      <c r="CW23" s="550">
        <f t="shared" si="13"/>
        <v>0</v>
      </c>
      <c r="CX23" s="550">
        <f t="shared" si="14"/>
        <v>0</v>
      </c>
      <c r="CY23" s="550">
        <f t="shared" si="15"/>
        <v>0</v>
      </c>
      <c r="CZ23" s="550">
        <f t="shared" si="16"/>
        <v>0</v>
      </c>
      <c r="DA23" s="550">
        <f t="shared" si="17"/>
        <v>0</v>
      </c>
      <c r="DB23" s="551">
        <f t="shared" si="18"/>
        <v>0</v>
      </c>
      <c r="DC23" s="551">
        <f t="shared" si="19"/>
        <v>0</v>
      </c>
      <c r="DD23" s="551">
        <f t="shared" si="20"/>
        <v>30</v>
      </c>
      <c r="DE23" s="550">
        <f t="shared" si="21"/>
        <v>30</v>
      </c>
      <c r="DF23" s="550">
        <f t="shared" si="22"/>
        <v>50</v>
      </c>
      <c r="DG23" s="550">
        <f t="shared" si="23"/>
        <v>150</v>
      </c>
      <c r="DH23" s="550">
        <f t="shared" si="24"/>
        <v>170</v>
      </c>
      <c r="DI23" s="550">
        <f t="shared" si="25"/>
        <v>200</v>
      </c>
      <c r="DJ23" s="549">
        <f t="shared" si="26"/>
        <v>245</v>
      </c>
      <c r="DK23" s="548">
        <f t="shared" si="27"/>
        <v>610</v>
      </c>
      <c r="DL23" s="540">
        <f t="shared" si="55"/>
        <v>17</v>
      </c>
      <c r="DM23" s="511">
        <f t="shared" si="56"/>
        <v>17</v>
      </c>
      <c r="DN23" s="511">
        <f t="shared" si="57"/>
        <v>17</v>
      </c>
      <c r="DO23" s="511">
        <f t="shared" si="58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654</v>
      </c>
      <c r="B24" s="553">
        <f>SUM(B964:B967)</f>
        <v>550</v>
      </c>
      <c r="C24" s="553">
        <f t="shared" ref="C24:R24" si="97">SUM(C964:C967)</f>
        <v>540</v>
      </c>
      <c r="D24" s="553">
        <f t="shared" si="97"/>
        <v>400</v>
      </c>
      <c r="E24" s="553">
        <f t="shared" si="97"/>
        <v>500</v>
      </c>
      <c r="F24" s="553">
        <f t="shared" si="97"/>
        <v>525</v>
      </c>
      <c r="G24" s="553">
        <f t="shared" si="97"/>
        <v>1280</v>
      </c>
      <c r="H24" s="553">
        <f t="shared" si="97"/>
        <v>2400</v>
      </c>
      <c r="I24" s="553">
        <f t="shared" si="97"/>
        <v>1500</v>
      </c>
      <c r="J24" s="553">
        <f t="shared" si="97"/>
        <v>2040</v>
      </c>
      <c r="K24" s="553">
        <f t="shared" si="97"/>
        <v>0</v>
      </c>
      <c r="L24" s="553">
        <f t="shared" si="97"/>
        <v>0</v>
      </c>
      <c r="M24" s="553">
        <f t="shared" si="97"/>
        <v>0</v>
      </c>
      <c r="N24" s="553">
        <f t="shared" si="97"/>
        <v>0</v>
      </c>
      <c r="O24" s="553">
        <f t="shared" si="97"/>
        <v>0</v>
      </c>
      <c r="P24" s="553">
        <f t="shared" si="97"/>
        <v>0</v>
      </c>
      <c r="Q24" s="553">
        <f t="shared" si="97"/>
        <v>0</v>
      </c>
      <c r="R24" s="553">
        <f t="shared" si="97"/>
        <v>0</v>
      </c>
      <c r="S24" s="546"/>
      <c r="T24" s="553">
        <f>SUM(T964:T967)</f>
        <v>5232</v>
      </c>
      <c r="U24" s="553">
        <f t="shared" ref="U24:AJ24" si="98">SUM(U964:U967)</f>
        <v>3280</v>
      </c>
      <c r="V24" s="553">
        <f t="shared" si="98"/>
        <v>4312</v>
      </c>
      <c r="W24" s="553">
        <f t="shared" si="98"/>
        <v>1896</v>
      </c>
      <c r="X24" s="553">
        <f t="shared" si="98"/>
        <v>3280</v>
      </c>
      <c r="Y24" s="553">
        <f t="shared" si="98"/>
        <v>14900</v>
      </c>
      <c r="Z24" s="553">
        <f t="shared" si="98"/>
        <v>3960</v>
      </c>
      <c r="AA24" s="553">
        <f t="shared" si="98"/>
        <v>4150</v>
      </c>
      <c r="AB24" s="553">
        <f t="shared" si="98"/>
        <v>1690.5</v>
      </c>
      <c r="AC24" s="553">
        <f t="shared" si="98"/>
        <v>0</v>
      </c>
      <c r="AD24" s="553">
        <f t="shared" si="98"/>
        <v>0</v>
      </c>
      <c r="AE24" s="553">
        <f t="shared" si="98"/>
        <v>0</v>
      </c>
      <c r="AF24" s="553">
        <f t="shared" si="98"/>
        <v>0</v>
      </c>
      <c r="AG24" s="553">
        <f t="shared" si="98"/>
        <v>0</v>
      </c>
      <c r="AH24" s="553">
        <f t="shared" si="98"/>
        <v>0</v>
      </c>
      <c r="AI24" s="553">
        <f t="shared" si="98"/>
        <v>0</v>
      </c>
      <c r="AJ24" s="553">
        <f t="shared" si="98"/>
        <v>0</v>
      </c>
      <c r="AK24" s="546"/>
      <c r="AL24" s="553">
        <f>SUM(AL964:AL967)</f>
        <v>10650.05</v>
      </c>
      <c r="AM24" s="553">
        <f t="shared" ref="AM24:BB24" si="99">SUM(AM964:AM967)</f>
        <v>549.46</v>
      </c>
      <c r="AN24" s="553">
        <f t="shared" si="99"/>
        <v>2539.9</v>
      </c>
      <c r="AO24" s="553">
        <f t="shared" si="99"/>
        <v>1800</v>
      </c>
      <c r="AP24" s="553">
        <f t="shared" si="99"/>
        <v>0</v>
      </c>
      <c r="AQ24" s="553">
        <f t="shared" si="99"/>
        <v>0</v>
      </c>
      <c r="AR24" s="553">
        <f t="shared" si="99"/>
        <v>0</v>
      </c>
      <c r="AS24" s="553">
        <f t="shared" si="99"/>
        <v>880</v>
      </c>
      <c r="AT24" s="553">
        <f t="shared" si="99"/>
        <v>0</v>
      </c>
      <c r="AU24" s="553">
        <f t="shared" si="99"/>
        <v>0</v>
      </c>
      <c r="AV24" s="553">
        <f t="shared" si="99"/>
        <v>0</v>
      </c>
      <c r="AW24" s="553">
        <f t="shared" si="99"/>
        <v>0</v>
      </c>
      <c r="AX24" s="553">
        <f t="shared" si="99"/>
        <v>0</v>
      </c>
      <c r="AY24" s="553">
        <f t="shared" si="99"/>
        <v>0</v>
      </c>
      <c r="AZ24" s="553">
        <f t="shared" si="99"/>
        <v>0</v>
      </c>
      <c r="BA24" s="553">
        <f t="shared" si="99"/>
        <v>0</v>
      </c>
      <c r="BB24" s="553">
        <f t="shared" si="99"/>
        <v>0</v>
      </c>
      <c r="BC24" s="546"/>
      <c r="BD24" s="553">
        <f>SUM(BD964:BD967)</f>
        <v>0</v>
      </c>
      <c r="BE24" s="553">
        <f t="shared" ref="BE24:BT24" si="100">SUM(BE964:BE967)</f>
        <v>0</v>
      </c>
      <c r="BF24" s="553">
        <f t="shared" si="100"/>
        <v>0</v>
      </c>
      <c r="BG24" s="553">
        <f t="shared" si="100"/>
        <v>0</v>
      </c>
      <c r="BH24" s="553">
        <f t="shared" si="100"/>
        <v>0</v>
      </c>
      <c r="BI24" s="553">
        <f t="shared" si="100"/>
        <v>0</v>
      </c>
      <c r="BJ24" s="553">
        <f t="shared" si="100"/>
        <v>0</v>
      </c>
      <c r="BK24" s="553">
        <f t="shared" si="100"/>
        <v>0</v>
      </c>
      <c r="BL24" s="553">
        <f t="shared" si="100"/>
        <v>0</v>
      </c>
      <c r="BM24" s="553">
        <f t="shared" si="100"/>
        <v>0</v>
      </c>
      <c r="BN24" s="553">
        <f t="shared" si="100"/>
        <v>0</v>
      </c>
      <c r="BO24" s="553">
        <f t="shared" si="100"/>
        <v>0</v>
      </c>
      <c r="BP24" s="553">
        <f t="shared" si="100"/>
        <v>0</v>
      </c>
      <c r="BQ24" s="553">
        <f t="shared" si="100"/>
        <v>0</v>
      </c>
      <c r="BR24" s="553">
        <f t="shared" si="100"/>
        <v>0</v>
      </c>
      <c r="BS24" s="553">
        <f t="shared" si="100"/>
        <v>0</v>
      </c>
      <c r="BT24" s="553">
        <f t="shared" si="100"/>
        <v>0</v>
      </c>
      <c r="BU24" s="546"/>
      <c r="BV24" s="553">
        <f>SUM(BV964:BV967)</f>
        <v>0</v>
      </c>
      <c r="BW24" s="553">
        <f>SUM(BW964:BW967)</f>
        <v>0</v>
      </c>
      <c r="BX24" s="553">
        <f>SUM(BX964:BX967)</f>
        <v>0</v>
      </c>
      <c r="BY24" s="553">
        <f>SUM(BY964:BY967)</f>
        <v>0</v>
      </c>
      <c r="BZ24" s="547">
        <f t="shared" si="89"/>
        <v>489</v>
      </c>
      <c r="CA24" s="547">
        <f t="shared" si="90"/>
        <v>1853.3666666666666</v>
      </c>
      <c r="CB24" s="547">
        <f t="shared" si="91"/>
        <v>384.6239999999998</v>
      </c>
      <c r="CC24" s="547">
        <f t="shared" si="92"/>
        <v>0</v>
      </c>
      <c r="CD24" s="1393">
        <f t="shared" si="8"/>
        <v>0</v>
      </c>
      <c r="CE24" s="1394">
        <f t="shared" si="8"/>
        <v>0</v>
      </c>
      <c r="CF24" s="1395">
        <f t="shared" si="8"/>
        <v>0</v>
      </c>
      <c r="CG24" s="1395">
        <f t="shared" si="8"/>
        <v>0</v>
      </c>
      <c r="CH24" s="1395">
        <f t="shared" si="8"/>
        <v>0</v>
      </c>
      <c r="CI24" s="1395">
        <f t="shared" si="8"/>
        <v>0</v>
      </c>
      <c r="CJ24" s="1395">
        <f t="shared" si="8"/>
        <v>0</v>
      </c>
      <c r="CK24" s="1396">
        <f t="shared" si="8"/>
        <v>0</v>
      </c>
      <c r="CL24" s="1396">
        <f t="shared" si="8"/>
        <v>400</v>
      </c>
      <c r="CM24" s="1396">
        <f t="shared" si="8"/>
        <v>500</v>
      </c>
      <c r="CN24" s="1395">
        <f t="shared" si="8"/>
        <v>525</v>
      </c>
      <c r="CO24" s="1395">
        <f t="shared" si="8"/>
        <v>540</v>
      </c>
      <c r="CP24" s="1395">
        <f t="shared" si="8"/>
        <v>550</v>
      </c>
      <c r="CQ24" s="1395">
        <f t="shared" si="8"/>
        <v>1280</v>
      </c>
      <c r="CR24" s="1395">
        <f t="shared" si="8"/>
        <v>1500</v>
      </c>
      <c r="CS24" s="1394">
        <f t="shared" si="8"/>
        <v>2040</v>
      </c>
      <c r="CT24" s="1397">
        <f t="shared" si="10"/>
        <v>2400</v>
      </c>
      <c r="CU24" s="548">
        <f t="shared" si="11"/>
        <v>0</v>
      </c>
      <c r="CV24" s="549">
        <f t="shared" si="12"/>
        <v>0</v>
      </c>
      <c r="CW24" s="550">
        <f t="shared" si="13"/>
        <v>0</v>
      </c>
      <c r="CX24" s="550">
        <f t="shared" si="14"/>
        <v>0</v>
      </c>
      <c r="CY24" s="550">
        <f t="shared" si="15"/>
        <v>0</v>
      </c>
      <c r="CZ24" s="550">
        <f t="shared" si="16"/>
        <v>0</v>
      </c>
      <c r="DA24" s="550">
        <f t="shared" si="17"/>
        <v>0</v>
      </c>
      <c r="DB24" s="551">
        <f t="shared" si="18"/>
        <v>0</v>
      </c>
      <c r="DC24" s="551">
        <f t="shared" si="19"/>
        <v>1690.5</v>
      </c>
      <c r="DD24" s="551">
        <f t="shared" si="20"/>
        <v>1896</v>
      </c>
      <c r="DE24" s="550">
        <f t="shared" si="21"/>
        <v>3280</v>
      </c>
      <c r="DF24" s="550">
        <f t="shared" si="22"/>
        <v>3280</v>
      </c>
      <c r="DG24" s="550">
        <f t="shared" si="23"/>
        <v>3960</v>
      </c>
      <c r="DH24" s="550">
        <f t="shared" si="24"/>
        <v>4150</v>
      </c>
      <c r="DI24" s="550">
        <f t="shared" si="25"/>
        <v>4312</v>
      </c>
      <c r="DJ24" s="549">
        <f t="shared" si="26"/>
        <v>5232</v>
      </c>
      <c r="DK24" s="548">
        <f t="shared" si="27"/>
        <v>14900</v>
      </c>
      <c r="DL24" s="540">
        <f t="shared" si="55"/>
        <v>17</v>
      </c>
      <c r="DM24" s="511">
        <f t="shared" si="56"/>
        <v>17</v>
      </c>
      <c r="DN24" s="511">
        <f t="shared" si="57"/>
        <v>17</v>
      </c>
      <c r="DO24" s="511">
        <f t="shared" si="58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655</v>
      </c>
      <c r="B25" s="553">
        <f>SUM(B968:B970)</f>
        <v>0</v>
      </c>
      <c r="C25" s="553">
        <f t="shared" ref="C25:R25" si="101">SUM(C968:C970)</f>
        <v>0</v>
      </c>
      <c r="D25" s="553">
        <f t="shared" si="101"/>
        <v>0</v>
      </c>
      <c r="E25" s="553">
        <f t="shared" si="101"/>
        <v>0</v>
      </c>
      <c r="F25" s="553">
        <f t="shared" si="101"/>
        <v>0</v>
      </c>
      <c r="G25" s="553">
        <f t="shared" si="101"/>
        <v>0</v>
      </c>
      <c r="H25" s="553">
        <f t="shared" si="101"/>
        <v>0</v>
      </c>
      <c r="I25" s="553">
        <f t="shared" si="101"/>
        <v>0</v>
      </c>
      <c r="J25" s="553">
        <f t="shared" si="101"/>
        <v>0</v>
      </c>
      <c r="K25" s="553">
        <f t="shared" si="101"/>
        <v>0</v>
      </c>
      <c r="L25" s="553">
        <f t="shared" si="101"/>
        <v>0</v>
      </c>
      <c r="M25" s="553">
        <f t="shared" si="101"/>
        <v>0</v>
      </c>
      <c r="N25" s="553">
        <f t="shared" si="101"/>
        <v>0</v>
      </c>
      <c r="O25" s="553">
        <f t="shared" si="101"/>
        <v>0</v>
      </c>
      <c r="P25" s="553">
        <f t="shared" si="101"/>
        <v>0</v>
      </c>
      <c r="Q25" s="553">
        <f t="shared" si="101"/>
        <v>0</v>
      </c>
      <c r="R25" s="553">
        <f t="shared" si="101"/>
        <v>0</v>
      </c>
      <c r="S25" s="546"/>
      <c r="T25" s="553">
        <f>SUM(T968:T970)</f>
        <v>0</v>
      </c>
      <c r="U25" s="553">
        <f t="shared" ref="U25:AJ25" si="102">SUM(U968:U970)</f>
        <v>0</v>
      </c>
      <c r="V25" s="553">
        <f t="shared" si="102"/>
        <v>0</v>
      </c>
      <c r="W25" s="553">
        <f t="shared" si="102"/>
        <v>0</v>
      </c>
      <c r="X25" s="553">
        <f t="shared" si="102"/>
        <v>0</v>
      </c>
      <c r="Y25" s="553">
        <f t="shared" si="102"/>
        <v>0</v>
      </c>
      <c r="Z25" s="553">
        <f t="shared" si="102"/>
        <v>0</v>
      </c>
      <c r="AA25" s="553">
        <f t="shared" si="102"/>
        <v>0</v>
      </c>
      <c r="AB25" s="553">
        <f t="shared" si="102"/>
        <v>0</v>
      </c>
      <c r="AC25" s="553">
        <f t="shared" si="102"/>
        <v>0</v>
      </c>
      <c r="AD25" s="553">
        <f t="shared" si="102"/>
        <v>0</v>
      </c>
      <c r="AE25" s="553">
        <f t="shared" si="102"/>
        <v>0</v>
      </c>
      <c r="AF25" s="553">
        <f t="shared" si="102"/>
        <v>0</v>
      </c>
      <c r="AG25" s="553">
        <f t="shared" si="102"/>
        <v>0</v>
      </c>
      <c r="AH25" s="553">
        <f t="shared" si="102"/>
        <v>0</v>
      </c>
      <c r="AI25" s="553">
        <f t="shared" si="102"/>
        <v>0</v>
      </c>
      <c r="AJ25" s="553">
        <f t="shared" si="102"/>
        <v>0</v>
      </c>
      <c r="AK25" s="546"/>
      <c r="AL25" s="553">
        <f>SUM(AL968:AL970)</f>
        <v>0</v>
      </c>
      <c r="AM25" s="553">
        <f t="shared" ref="AM25:BB25" si="103">SUM(AM968:AM970)</f>
        <v>0</v>
      </c>
      <c r="AN25" s="553">
        <f t="shared" si="103"/>
        <v>0</v>
      </c>
      <c r="AO25" s="553">
        <f t="shared" si="103"/>
        <v>0</v>
      </c>
      <c r="AP25" s="553">
        <f t="shared" si="103"/>
        <v>0</v>
      </c>
      <c r="AQ25" s="553">
        <f t="shared" si="103"/>
        <v>0</v>
      </c>
      <c r="AR25" s="553">
        <f t="shared" si="103"/>
        <v>0</v>
      </c>
      <c r="AS25" s="553">
        <f t="shared" si="103"/>
        <v>0</v>
      </c>
      <c r="AT25" s="553">
        <f t="shared" si="103"/>
        <v>0</v>
      </c>
      <c r="AU25" s="553">
        <f t="shared" si="103"/>
        <v>0</v>
      </c>
      <c r="AV25" s="553">
        <f t="shared" si="103"/>
        <v>0</v>
      </c>
      <c r="AW25" s="553">
        <f t="shared" si="103"/>
        <v>0</v>
      </c>
      <c r="AX25" s="553">
        <f t="shared" si="103"/>
        <v>0</v>
      </c>
      <c r="AY25" s="553">
        <f t="shared" si="103"/>
        <v>0</v>
      </c>
      <c r="AZ25" s="553">
        <f t="shared" si="103"/>
        <v>0</v>
      </c>
      <c r="BA25" s="553">
        <f t="shared" si="103"/>
        <v>0</v>
      </c>
      <c r="BB25" s="553">
        <f t="shared" si="103"/>
        <v>0</v>
      </c>
      <c r="BC25" s="546"/>
      <c r="BD25" s="553">
        <f>SUM(BD968:BD970)</f>
        <v>0</v>
      </c>
      <c r="BE25" s="553">
        <f t="shared" ref="BE25:BT25" si="104">SUM(BE968:BE970)</f>
        <v>0</v>
      </c>
      <c r="BF25" s="553">
        <f t="shared" si="104"/>
        <v>0</v>
      </c>
      <c r="BG25" s="553">
        <f t="shared" si="104"/>
        <v>0</v>
      </c>
      <c r="BH25" s="553">
        <f t="shared" si="104"/>
        <v>0</v>
      </c>
      <c r="BI25" s="553">
        <f t="shared" si="104"/>
        <v>0</v>
      </c>
      <c r="BJ25" s="553">
        <f t="shared" si="104"/>
        <v>0</v>
      </c>
      <c r="BK25" s="553">
        <f t="shared" si="104"/>
        <v>0</v>
      </c>
      <c r="BL25" s="553">
        <f t="shared" si="104"/>
        <v>0</v>
      </c>
      <c r="BM25" s="553">
        <f t="shared" si="104"/>
        <v>0</v>
      </c>
      <c r="BN25" s="553">
        <f t="shared" si="104"/>
        <v>0</v>
      </c>
      <c r="BO25" s="553">
        <f t="shared" si="104"/>
        <v>0</v>
      </c>
      <c r="BP25" s="553">
        <f t="shared" si="104"/>
        <v>0</v>
      </c>
      <c r="BQ25" s="553">
        <f t="shared" si="104"/>
        <v>0</v>
      </c>
      <c r="BR25" s="553">
        <f t="shared" si="104"/>
        <v>0</v>
      </c>
      <c r="BS25" s="553">
        <f t="shared" si="104"/>
        <v>0</v>
      </c>
      <c r="BT25" s="553">
        <f t="shared" si="104"/>
        <v>0</v>
      </c>
      <c r="BU25" s="546"/>
      <c r="BV25" s="553">
        <f>SUM(BV968:BV970)</f>
        <v>0</v>
      </c>
      <c r="BW25" s="553">
        <f>SUM(BW968:BW970)</f>
        <v>0</v>
      </c>
      <c r="BX25" s="553">
        <f>SUM(BX968:BX970)</f>
        <v>0</v>
      </c>
      <c r="BY25" s="553">
        <f>SUM(BY968:BY970)</f>
        <v>0</v>
      </c>
      <c r="BZ25" s="547">
        <f t="shared" si="89"/>
        <v>0</v>
      </c>
      <c r="CA25" s="547">
        <f t="shared" si="90"/>
        <v>0</v>
      </c>
      <c r="CB25" s="547">
        <f t="shared" si="91"/>
        <v>0</v>
      </c>
      <c r="CC25" s="547">
        <f t="shared" si="92"/>
        <v>0</v>
      </c>
      <c r="CD25" s="1393">
        <f t="shared" si="8"/>
        <v>0</v>
      </c>
      <c r="CE25" s="1394">
        <f t="shared" si="8"/>
        <v>0</v>
      </c>
      <c r="CF25" s="1395">
        <f t="shared" si="8"/>
        <v>0</v>
      </c>
      <c r="CG25" s="1395">
        <f t="shared" si="8"/>
        <v>0</v>
      </c>
      <c r="CH25" s="1395">
        <f t="shared" si="8"/>
        <v>0</v>
      </c>
      <c r="CI25" s="1395">
        <f t="shared" si="8"/>
        <v>0</v>
      </c>
      <c r="CJ25" s="1395">
        <f t="shared" si="8"/>
        <v>0</v>
      </c>
      <c r="CK25" s="1396">
        <f t="shared" si="8"/>
        <v>0</v>
      </c>
      <c r="CL25" s="1396">
        <f t="shared" si="8"/>
        <v>0</v>
      </c>
      <c r="CM25" s="1396">
        <f t="shared" si="8"/>
        <v>0</v>
      </c>
      <c r="CN25" s="1395">
        <f t="shared" si="8"/>
        <v>0</v>
      </c>
      <c r="CO25" s="1395">
        <f t="shared" si="8"/>
        <v>0</v>
      </c>
      <c r="CP25" s="1395">
        <f t="shared" si="8"/>
        <v>0</v>
      </c>
      <c r="CQ25" s="1395">
        <f t="shared" si="8"/>
        <v>0</v>
      </c>
      <c r="CR25" s="1395">
        <f t="shared" si="8"/>
        <v>0</v>
      </c>
      <c r="CS25" s="1394">
        <f t="shared" si="8"/>
        <v>0</v>
      </c>
      <c r="CT25" s="1397">
        <f t="shared" si="10"/>
        <v>0</v>
      </c>
      <c r="CU25" s="548">
        <f t="shared" si="11"/>
        <v>0</v>
      </c>
      <c r="CV25" s="549">
        <f t="shared" si="12"/>
        <v>0</v>
      </c>
      <c r="CW25" s="550">
        <f t="shared" si="13"/>
        <v>0</v>
      </c>
      <c r="CX25" s="550">
        <f t="shared" si="14"/>
        <v>0</v>
      </c>
      <c r="CY25" s="550">
        <f t="shared" si="15"/>
        <v>0</v>
      </c>
      <c r="CZ25" s="550">
        <f t="shared" si="16"/>
        <v>0</v>
      </c>
      <c r="DA25" s="550">
        <f t="shared" si="17"/>
        <v>0</v>
      </c>
      <c r="DB25" s="551">
        <f t="shared" si="18"/>
        <v>0</v>
      </c>
      <c r="DC25" s="551">
        <f t="shared" si="19"/>
        <v>0</v>
      </c>
      <c r="DD25" s="551">
        <f t="shared" si="20"/>
        <v>0</v>
      </c>
      <c r="DE25" s="550">
        <f t="shared" si="21"/>
        <v>0</v>
      </c>
      <c r="DF25" s="550">
        <f t="shared" si="22"/>
        <v>0</v>
      </c>
      <c r="DG25" s="550">
        <f t="shared" si="23"/>
        <v>0</v>
      </c>
      <c r="DH25" s="550">
        <f t="shared" si="24"/>
        <v>0</v>
      </c>
      <c r="DI25" s="550">
        <f t="shared" si="25"/>
        <v>0</v>
      </c>
      <c r="DJ25" s="549">
        <f t="shared" si="26"/>
        <v>0</v>
      </c>
      <c r="DK25" s="548">
        <f t="shared" si="27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135</v>
      </c>
      <c r="B26" s="553">
        <f t="shared" ref="B26:R26" si="105">SUM(B971:B973)</f>
        <v>1800</v>
      </c>
      <c r="C26" s="553">
        <f t="shared" si="105"/>
        <v>3600</v>
      </c>
      <c r="D26" s="553">
        <f t="shared" si="105"/>
        <v>1800</v>
      </c>
      <c r="E26" s="553">
        <f t="shared" si="105"/>
        <v>0</v>
      </c>
      <c r="F26" s="553">
        <f t="shared" si="105"/>
        <v>0</v>
      </c>
      <c r="G26" s="553">
        <f t="shared" si="105"/>
        <v>0</v>
      </c>
      <c r="H26" s="553">
        <f t="shared" si="105"/>
        <v>1560</v>
      </c>
      <c r="I26" s="553">
        <f t="shared" si="105"/>
        <v>800</v>
      </c>
      <c r="J26" s="553">
        <f t="shared" si="105"/>
        <v>1000</v>
      </c>
      <c r="K26" s="553">
        <f t="shared" si="105"/>
        <v>0</v>
      </c>
      <c r="L26" s="553">
        <f t="shared" si="105"/>
        <v>0</v>
      </c>
      <c r="M26" s="553">
        <f t="shared" si="105"/>
        <v>0</v>
      </c>
      <c r="N26" s="553">
        <f t="shared" si="105"/>
        <v>0</v>
      </c>
      <c r="O26" s="553">
        <f t="shared" si="105"/>
        <v>0</v>
      </c>
      <c r="P26" s="553">
        <f t="shared" si="105"/>
        <v>0</v>
      </c>
      <c r="Q26" s="553">
        <f t="shared" si="105"/>
        <v>0</v>
      </c>
      <c r="R26" s="553">
        <f t="shared" si="105"/>
        <v>0</v>
      </c>
      <c r="S26" s="546"/>
      <c r="T26" s="553">
        <f t="shared" ref="T26:AJ26" si="106">SUM(T971:T973)</f>
        <v>0</v>
      </c>
      <c r="U26" s="553">
        <f t="shared" si="106"/>
        <v>0</v>
      </c>
      <c r="V26" s="553">
        <f t="shared" si="106"/>
        <v>80</v>
      </c>
      <c r="W26" s="553">
        <f t="shared" si="106"/>
        <v>0</v>
      </c>
      <c r="X26" s="553">
        <f t="shared" si="106"/>
        <v>0</v>
      </c>
      <c r="Y26" s="553">
        <f t="shared" si="106"/>
        <v>0</v>
      </c>
      <c r="Z26" s="553">
        <f t="shared" si="106"/>
        <v>330</v>
      </c>
      <c r="AA26" s="553">
        <f t="shared" si="106"/>
        <v>620</v>
      </c>
      <c r="AB26" s="553">
        <f t="shared" si="106"/>
        <v>0</v>
      </c>
      <c r="AC26" s="553">
        <f t="shared" si="106"/>
        <v>0</v>
      </c>
      <c r="AD26" s="553">
        <f t="shared" si="106"/>
        <v>0</v>
      </c>
      <c r="AE26" s="553">
        <f t="shared" si="106"/>
        <v>0</v>
      </c>
      <c r="AF26" s="553">
        <f t="shared" si="106"/>
        <v>0</v>
      </c>
      <c r="AG26" s="553">
        <f t="shared" si="106"/>
        <v>0</v>
      </c>
      <c r="AH26" s="553">
        <f t="shared" si="106"/>
        <v>0</v>
      </c>
      <c r="AI26" s="553">
        <f t="shared" si="106"/>
        <v>0</v>
      </c>
      <c r="AJ26" s="553">
        <f t="shared" si="106"/>
        <v>0</v>
      </c>
      <c r="AK26" s="546"/>
      <c r="AL26" s="553">
        <f t="shared" ref="AL26:BB26" si="107">SUM(AL971:AL973)</f>
        <v>8700</v>
      </c>
      <c r="AM26" s="553">
        <f t="shared" si="107"/>
        <v>4320</v>
      </c>
      <c r="AN26" s="553">
        <f t="shared" si="107"/>
        <v>4320</v>
      </c>
      <c r="AO26" s="553">
        <f t="shared" si="107"/>
        <v>8640</v>
      </c>
      <c r="AP26" s="553">
        <f t="shared" si="107"/>
        <v>0</v>
      </c>
      <c r="AQ26" s="553">
        <f t="shared" si="107"/>
        <v>0</v>
      </c>
      <c r="AR26" s="553">
        <f t="shared" si="107"/>
        <v>0</v>
      </c>
      <c r="AS26" s="553">
        <f t="shared" si="107"/>
        <v>2160</v>
      </c>
      <c r="AT26" s="553">
        <f t="shared" si="107"/>
        <v>16920</v>
      </c>
      <c r="AU26" s="553">
        <f t="shared" si="107"/>
        <v>0</v>
      </c>
      <c r="AV26" s="553">
        <f t="shared" si="107"/>
        <v>0</v>
      </c>
      <c r="AW26" s="553">
        <f t="shared" si="107"/>
        <v>0</v>
      </c>
      <c r="AX26" s="553">
        <f t="shared" si="107"/>
        <v>0</v>
      </c>
      <c r="AY26" s="553">
        <f t="shared" si="107"/>
        <v>0</v>
      </c>
      <c r="AZ26" s="553">
        <f t="shared" si="107"/>
        <v>0</v>
      </c>
      <c r="BA26" s="553">
        <f t="shared" si="107"/>
        <v>0</v>
      </c>
      <c r="BB26" s="553">
        <f t="shared" si="107"/>
        <v>0</v>
      </c>
      <c r="BC26" s="546"/>
      <c r="BD26" s="553">
        <f t="shared" ref="BD26:BT26" si="108">SUM(BD971:BD973)</f>
        <v>0</v>
      </c>
      <c r="BE26" s="553">
        <f t="shared" si="108"/>
        <v>0</v>
      </c>
      <c r="BF26" s="553">
        <f t="shared" si="108"/>
        <v>0</v>
      </c>
      <c r="BG26" s="553">
        <f t="shared" si="108"/>
        <v>0</v>
      </c>
      <c r="BH26" s="553">
        <f t="shared" si="108"/>
        <v>0</v>
      </c>
      <c r="BI26" s="553">
        <f t="shared" si="108"/>
        <v>0</v>
      </c>
      <c r="BJ26" s="553">
        <f t="shared" si="108"/>
        <v>0</v>
      </c>
      <c r="BK26" s="553">
        <f t="shared" si="108"/>
        <v>0</v>
      </c>
      <c r="BL26" s="553">
        <f t="shared" si="108"/>
        <v>0</v>
      </c>
      <c r="BM26" s="553">
        <f t="shared" si="108"/>
        <v>0</v>
      </c>
      <c r="BN26" s="553">
        <f t="shared" si="108"/>
        <v>0</v>
      </c>
      <c r="BO26" s="553">
        <f t="shared" si="108"/>
        <v>0</v>
      </c>
      <c r="BP26" s="553">
        <f t="shared" si="108"/>
        <v>0</v>
      </c>
      <c r="BQ26" s="553">
        <f t="shared" si="108"/>
        <v>0</v>
      </c>
      <c r="BR26" s="553">
        <f t="shared" si="108"/>
        <v>0</v>
      </c>
      <c r="BS26" s="553">
        <f t="shared" si="108"/>
        <v>0</v>
      </c>
      <c r="BT26" s="553">
        <f t="shared" si="108"/>
        <v>0</v>
      </c>
      <c r="BU26" s="546"/>
      <c r="BV26" s="553">
        <f>SUM(BV971:BV973)</f>
        <v>0</v>
      </c>
      <c r="BW26" s="553">
        <f>SUM(BW971:BW973)</f>
        <v>0</v>
      </c>
      <c r="BX26" s="553">
        <f>SUM(BX971:BX973)</f>
        <v>0</v>
      </c>
      <c r="BY26" s="553">
        <f>SUM(BY971:BY973)</f>
        <v>0</v>
      </c>
      <c r="BZ26" s="547">
        <f t="shared" si="89"/>
        <v>464</v>
      </c>
      <c r="CA26" s="547">
        <f t="shared" si="90"/>
        <v>27.333333333333332</v>
      </c>
      <c r="CB26" s="547">
        <f t="shared" si="91"/>
        <v>1876</v>
      </c>
      <c r="CC26" s="547">
        <f t="shared" si="92"/>
        <v>0</v>
      </c>
      <c r="CD26" s="1393">
        <f t="shared" si="8"/>
        <v>0</v>
      </c>
      <c r="CE26" s="1394">
        <f t="shared" si="8"/>
        <v>0</v>
      </c>
      <c r="CF26" s="1395">
        <f t="shared" si="8"/>
        <v>0</v>
      </c>
      <c r="CG26" s="1395">
        <f t="shared" si="8"/>
        <v>0</v>
      </c>
      <c r="CH26" s="1395">
        <f t="shared" si="8"/>
        <v>0</v>
      </c>
      <c r="CI26" s="1395">
        <f t="shared" si="8"/>
        <v>0</v>
      </c>
      <c r="CJ26" s="1395">
        <f t="shared" si="8"/>
        <v>0</v>
      </c>
      <c r="CK26" s="1396">
        <f t="shared" si="8"/>
        <v>0</v>
      </c>
      <c r="CL26" s="1396">
        <f t="shared" si="8"/>
        <v>0</v>
      </c>
      <c r="CM26" s="1396">
        <f t="shared" si="8"/>
        <v>0</v>
      </c>
      <c r="CN26" s="1395">
        <f t="shared" si="8"/>
        <v>0</v>
      </c>
      <c r="CO26" s="1395">
        <f t="shared" si="8"/>
        <v>800</v>
      </c>
      <c r="CP26" s="1395">
        <f t="shared" si="8"/>
        <v>1000</v>
      </c>
      <c r="CQ26" s="1395">
        <f t="shared" si="8"/>
        <v>1560</v>
      </c>
      <c r="CR26" s="1395">
        <f t="shared" si="8"/>
        <v>1800</v>
      </c>
      <c r="CS26" s="1394">
        <f t="shared" si="8"/>
        <v>1800</v>
      </c>
      <c r="CT26" s="1397">
        <f t="shared" si="10"/>
        <v>3600</v>
      </c>
      <c r="CU26" s="548">
        <f t="shared" si="11"/>
        <v>0</v>
      </c>
      <c r="CV26" s="549">
        <f t="shared" si="12"/>
        <v>0</v>
      </c>
      <c r="CW26" s="550">
        <f t="shared" si="13"/>
        <v>0</v>
      </c>
      <c r="CX26" s="550">
        <f t="shared" si="14"/>
        <v>0</v>
      </c>
      <c r="CY26" s="550">
        <f t="shared" si="15"/>
        <v>0</v>
      </c>
      <c r="CZ26" s="550">
        <f t="shared" si="16"/>
        <v>0</v>
      </c>
      <c r="DA26" s="550">
        <f t="shared" si="17"/>
        <v>0</v>
      </c>
      <c r="DB26" s="551">
        <f t="shared" si="18"/>
        <v>0</v>
      </c>
      <c r="DC26" s="551">
        <f t="shared" si="19"/>
        <v>0</v>
      </c>
      <c r="DD26" s="551">
        <f t="shared" si="20"/>
        <v>0</v>
      </c>
      <c r="DE26" s="550">
        <f t="shared" si="21"/>
        <v>0</v>
      </c>
      <c r="DF26" s="550">
        <f t="shared" si="22"/>
        <v>0</v>
      </c>
      <c r="DG26" s="550">
        <f t="shared" si="23"/>
        <v>0</v>
      </c>
      <c r="DH26" s="550">
        <f t="shared" si="24"/>
        <v>0</v>
      </c>
      <c r="DI26" s="550">
        <f t="shared" si="25"/>
        <v>80</v>
      </c>
      <c r="DJ26" s="549">
        <f t="shared" si="26"/>
        <v>330</v>
      </c>
      <c r="DK26" s="548">
        <f t="shared" si="27"/>
        <v>620</v>
      </c>
      <c r="DL26" s="540">
        <f t="shared" si="55"/>
        <v>17</v>
      </c>
      <c r="DM26" s="511">
        <f t="shared" si="56"/>
        <v>17</v>
      </c>
      <c r="DN26" s="511">
        <f t="shared" si="57"/>
        <v>17</v>
      </c>
      <c r="DO26" s="511">
        <f t="shared" si="58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136</v>
      </c>
      <c r="B27" s="553">
        <f t="shared" ref="B27:R27" si="109">SUM(B974:B975)</f>
        <v>2210</v>
      </c>
      <c r="C27" s="553">
        <f t="shared" si="109"/>
        <v>0</v>
      </c>
      <c r="D27" s="553">
        <f t="shared" si="109"/>
        <v>0</v>
      </c>
      <c r="E27" s="553">
        <f t="shared" si="109"/>
        <v>1350</v>
      </c>
      <c r="F27" s="553">
        <f t="shared" si="109"/>
        <v>2240</v>
      </c>
      <c r="G27" s="553">
        <f t="shared" si="109"/>
        <v>1632</v>
      </c>
      <c r="H27" s="553">
        <f t="shared" si="109"/>
        <v>0</v>
      </c>
      <c r="I27" s="553">
        <f t="shared" si="109"/>
        <v>0</v>
      </c>
      <c r="J27" s="553">
        <f t="shared" si="109"/>
        <v>0</v>
      </c>
      <c r="K27" s="553">
        <f t="shared" si="109"/>
        <v>0</v>
      </c>
      <c r="L27" s="553">
        <f t="shared" si="109"/>
        <v>0</v>
      </c>
      <c r="M27" s="553">
        <f t="shared" si="109"/>
        <v>0</v>
      </c>
      <c r="N27" s="553">
        <f t="shared" si="109"/>
        <v>0</v>
      </c>
      <c r="O27" s="553">
        <f t="shared" si="109"/>
        <v>0</v>
      </c>
      <c r="P27" s="553">
        <f t="shared" si="109"/>
        <v>0</v>
      </c>
      <c r="Q27" s="553">
        <f t="shared" si="109"/>
        <v>0</v>
      </c>
      <c r="R27" s="553">
        <f t="shared" si="109"/>
        <v>0</v>
      </c>
      <c r="S27" s="546"/>
      <c r="T27" s="553">
        <f t="shared" ref="T27:AJ27" si="110">SUM(T974:T975)</f>
        <v>3920</v>
      </c>
      <c r="U27" s="553">
        <f t="shared" si="110"/>
        <v>2680</v>
      </c>
      <c r="V27" s="553">
        <f t="shared" si="110"/>
        <v>640</v>
      </c>
      <c r="W27" s="553">
        <f t="shared" si="110"/>
        <v>5040</v>
      </c>
      <c r="X27" s="553">
        <f t="shared" si="110"/>
        <v>360</v>
      </c>
      <c r="Y27" s="553">
        <f t="shared" si="110"/>
        <v>3600</v>
      </c>
      <c r="Z27" s="553">
        <f t="shared" si="110"/>
        <v>750</v>
      </c>
      <c r="AA27" s="553">
        <f t="shared" si="110"/>
        <v>6000</v>
      </c>
      <c r="AB27" s="553">
        <f t="shared" si="110"/>
        <v>7400</v>
      </c>
      <c r="AC27" s="553">
        <f t="shared" si="110"/>
        <v>0</v>
      </c>
      <c r="AD27" s="553">
        <f t="shared" si="110"/>
        <v>0</v>
      </c>
      <c r="AE27" s="553">
        <f t="shared" si="110"/>
        <v>0</v>
      </c>
      <c r="AF27" s="553">
        <f t="shared" si="110"/>
        <v>0</v>
      </c>
      <c r="AG27" s="553">
        <f t="shared" si="110"/>
        <v>0</v>
      </c>
      <c r="AH27" s="553">
        <f t="shared" si="110"/>
        <v>0</v>
      </c>
      <c r="AI27" s="553">
        <f t="shared" si="110"/>
        <v>0</v>
      </c>
      <c r="AJ27" s="553">
        <f t="shared" si="110"/>
        <v>0</v>
      </c>
      <c r="AK27" s="546"/>
      <c r="AL27" s="553">
        <f t="shared" ref="AL27:BB27" si="111">SUM(AL974:AL975)</f>
        <v>0</v>
      </c>
      <c r="AM27" s="553">
        <f t="shared" si="111"/>
        <v>7500</v>
      </c>
      <c r="AN27" s="553">
        <f t="shared" si="111"/>
        <v>6100</v>
      </c>
      <c r="AO27" s="553">
        <f t="shared" si="111"/>
        <v>1640</v>
      </c>
      <c r="AP27" s="553">
        <f t="shared" si="111"/>
        <v>11160</v>
      </c>
      <c r="AQ27" s="553">
        <f t="shared" si="111"/>
        <v>1392</v>
      </c>
      <c r="AR27" s="553">
        <f t="shared" si="111"/>
        <v>2340</v>
      </c>
      <c r="AS27" s="553">
        <f t="shared" si="111"/>
        <v>15600</v>
      </c>
      <c r="AT27" s="553">
        <f t="shared" si="111"/>
        <v>4920</v>
      </c>
      <c r="AU27" s="553">
        <f t="shared" si="111"/>
        <v>0</v>
      </c>
      <c r="AV27" s="553">
        <f t="shared" si="111"/>
        <v>0</v>
      </c>
      <c r="AW27" s="553">
        <f t="shared" si="111"/>
        <v>0</v>
      </c>
      <c r="AX27" s="553">
        <f t="shared" si="111"/>
        <v>0</v>
      </c>
      <c r="AY27" s="553">
        <f t="shared" si="111"/>
        <v>0</v>
      </c>
      <c r="AZ27" s="553">
        <f t="shared" si="111"/>
        <v>0</v>
      </c>
      <c r="BA27" s="553">
        <f t="shared" si="111"/>
        <v>0</v>
      </c>
      <c r="BB27" s="553">
        <f t="shared" si="111"/>
        <v>0</v>
      </c>
      <c r="BC27" s="546"/>
      <c r="BD27" s="553">
        <f t="shared" ref="BD27:BT27" si="112">SUM(BD974:BD975)</f>
        <v>9420</v>
      </c>
      <c r="BE27" s="553">
        <f t="shared" si="112"/>
        <v>10800</v>
      </c>
      <c r="BF27" s="553">
        <f t="shared" si="112"/>
        <v>2160</v>
      </c>
      <c r="BG27" s="553">
        <f t="shared" si="112"/>
        <v>6500</v>
      </c>
      <c r="BH27" s="553">
        <f t="shared" si="112"/>
        <v>7000</v>
      </c>
      <c r="BI27" s="553">
        <f t="shared" si="112"/>
        <v>38500</v>
      </c>
      <c r="BJ27" s="553">
        <f t="shared" si="112"/>
        <v>27000</v>
      </c>
      <c r="BK27" s="553">
        <f t="shared" si="112"/>
        <v>0</v>
      </c>
      <c r="BL27" s="553">
        <f t="shared" si="112"/>
        <v>0</v>
      </c>
      <c r="BM27" s="553">
        <f t="shared" si="112"/>
        <v>0</v>
      </c>
      <c r="BN27" s="553">
        <f t="shared" si="112"/>
        <v>0</v>
      </c>
      <c r="BO27" s="553">
        <f t="shared" si="112"/>
        <v>0</v>
      </c>
      <c r="BP27" s="553">
        <f t="shared" si="112"/>
        <v>0</v>
      </c>
      <c r="BQ27" s="553">
        <f t="shared" si="112"/>
        <v>0</v>
      </c>
      <c r="BR27" s="553">
        <f t="shared" si="112"/>
        <v>0</v>
      </c>
      <c r="BS27" s="553">
        <f t="shared" si="112"/>
        <v>0</v>
      </c>
      <c r="BT27" s="553">
        <f t="shared" si="112"/>
        <v>0</v>
      </c>
      <c r="BU27" s="546"/>
      <c r="BV27" s="553">
        <f>SUM(BV974:BV975)</f>
        <v>0</v>
      </c>
      <c r="BW27" s="553">
        <f>SUM(BW974:BW975)</f>
        <v>0</v>
      </c>
      <c r="BX27" s="553">
        <f>SUM(BX974:BX975)</f>
        <v>0</v>
      </c>
      <c r="BY27" s="553">
        <f>SUM(BY974:BY975)</f>
        <v>0</v>
      </c>
      <c r="BZ27" s="547">
        <f t="shared" si="89"/>
        <v>346.13333333333333</v>
      </c>
      <c r="CA27" s="547">
        <f t="shared" si="90"/>
        <v>1532.6666666666667</v>
      </c>
      <c r="CB27" s="547">
        <f t="shared" si="91"/>
        <v>2336.8000000000002</v>
      </c>
      <c r="CC27" s="547">
        <f t="shared" si="92"/>
        <v>4192</v>
      </c>
      <c r="CD27" s="1393">
        <f t="shared" si="8"/>
        <v>0</v>
      </c>
      <c r="CE27" s="1394">
        <f t="shared" si="8"/>
        <v>0</v>
      </c>
      <c r="CF27" s="1395">
        <f t="shared" si="8"/>
        <v>0</v>
      </c>
      <c r="CG27" s="1395">
        <f t="shared" si="8"/>
        <v>0</v>
      </c>
      <c r="CH27" s="1395">
        <f t="shared" si="8"/>
        <v>0</v>
      </c>
      <c r="CI27" s="1395">
        <f t="shared" si="8"/>
        <v>0</v>
      </c>
      <c r="CJ27" s="1395">
        <f t="shared" si="8"/>
        <v>0</v>
      </c>
      <c r="CK27" s="1396">
        <f t="shared" si="8"/>
        <v>0</v>
      </c>
      <c r="CL27" s="1396">
        <f t="shared" si="8"/>
        <v>0</v>
      </c>
      <c r="CM27" s="1396">
        <f t="shared" si="8"/>
        <v>0</v>
      </c>
      <c r="CN27" s="1395">
        <f t="shared" si="8"/>
        <v>0</v>
      </c>
      <c r="CO27" s="1395">
        <f t="shared" si="8"/>
        <v>0</v>
      </c>
      <c r="CP27" s="1395">
        <f t="shared" si="8"/>
        <v>0</v>
      </c>
      <c r="CQ27" s="1395">
        <f t="shared" si="8"/>
        <v>1350</v>
      </c>
      <c r="CR27" s="1395">
        <f t="shared" si="8"/>
        <v>1632</v>
      </c>
      <c r="CS27" s="1394">
        <f t="shared" si="8"/>
        <v>2210</v>
      </c>
      <c r="CT27" s="1397">
        <f t="shared" si="10"/>
        <v>2240</v>
      </c>
      <c r="CU27" s="548">
        <f t="shared" si="11"/>
        <v>0</v>
      </c>
      <c r="CV27" s="549">
        <f t="shared" si="12"/>
        <v>0</v>
      </c>
      <c r="CW27" s="550">
        <f t="shared" si="13"/>
        <v>0</v>
      </c>
      <c r="CX27" s="550">
        <f t="shared" si="14"/>
        <v>0</v>
      </c>
      <c r="CY27" s="550">
        <f t="shared" si="15"/>
        <v>0</v>
      </c>
      <c r="CZ27" s="550">
        <f t="shared" si="16"/>
        <v>0</v>
      </c>
      <c r="DA27" s="550">
        <f t="shared" si="17"/>
        <v>0</v>
      </c>
      <c r="DB27" s="551">
        <f t="shared" si="18"/>
        <v>0</v>
      </c>
      <c r="DC27" s="551">
        <f t="shared" si="19"/>
        <v>360</v>
      </c>
      <c r="DD27" s="551">
        <f t="shared" si="20"/>
        <v>640</v>
      </c>
      <c r="DE27" s="550">
        <f t="shared" si="21"/>
        <v>750</v>
      </c>
      <c r="DF27" s="550">
        <f t="shared" si="22"/>
        <v>2680</v>
      </c>
      <c r="DG27" s="550">
        <f t="shared" si="23"/>
        <v>3600</v>
      </c>
      <c r="DH27" s="550">
        <f t="shared" si="24"/>
        <v>3920</v>
      </c>
      <c r="DI27" s="550">
        <f t="shared" si="25"/>
        <v>5040</v>
      </c>
      <c r="DJ27" s="549">
        <f t="shared" si="26"/>
        <v>6000</v>
      </c>
      <c r="DK27" s="548">
        <f t="shared" si="27"/>
        <v>7400</v>
      </c>
      <c r="DL27" s="540">
        <f t="shared" si="55"/>
        <v>17</v>
      </c>
      <c r="DM27" s="511">
        <f t="shared" si="56"/>
        <v>17</v>
      </c>
      <c r="DN27" s="511">
        <f t="shared" si="57"/>
        <v>17</v>
      </c>
      <c r="DO27" s="511">
        <f t="shared" si="58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137</v>
      </c>
      <c r="B28" s="553">
        <f t="shared" ref="B28:R28" si="113">SUM(B976:B979)</f>
        <v>0</v>
      </c>
      <c r="C28" s="553">
        <f t="shared" si="113"/>
        <v>0</v>
      </c>
      <c r="D28" s="553">
        <f t="shared" si="113"/>
        <v>0</v>
      </c>
      <c r="E28" s="553">
        <f t="shared" si="113"/>
        <v>0</v>
      </c>
      <c r="F28" s="553">
        <f t="shared" si="113"/>
        <v>0</v>
      </c>
      <c r="G28" s="553">
        <f t="shared" si="113"/>
        <v>0</v>
      </c>
      <c r="H28" s="553">
        <f t="shared" si="113"/>
        <v>0</v>
      </c>
      <c r="I28" s="553">
        <f t="shared" si="113"/>
        <v>0</v>
      </c>
      <c r="J28" s="553">
        <f t="shared" si="113"/>
        <v>0</v>
      </c>
      <c r="K28" s="553">
        <f t="shared" si="113"/>
        <v>0</v>
      </c>
      <c r="L28" s="553">
        <f t="shared" si="113"/>
        <v>0</v>
      </c>
      <c r="M28" s="553">
        <f t="shared" si="113"/>
        <v>0</v>
      </c>
      <c r="N28" s="553">
        <f t="shared" si="113"/>
        <v>0</v>
      </c>
      <c r="O28" s="553">
        <f t="shared" si="113"/>
        <v>0</v>
      </c>
      <c r="P28" s="553">
        <f t="shared" si="113"/>
        <v>0</v>
      </c>
      <c r="Q28" s="553">
        <f t="shared" si="113"/>
        <v>0</v>
      </c>
      <c r="R28" s="553">
        <f t="shared" si="113"/>
        <v>0</v>
      </c>
      <c r="S28" s="546"/>
      <c r="T28" s="553">
        <f t="shared" ref="T28:AJ28" si="114">SUM(T976:T979)</f>
        <v>0</v>
      </c>
      <c r="U28" s="553">
        <f t="shared" si="114"/>
        <v>0</v>
      </c>
      <c r="V28" s="553">
        <f t="shared" si="114"/>
        <v>0</v>
      </c>
      <c r="W28" s="553">
        <f t="shared" si="114"/>
        <v>0</v>
      </c>
      <c r="X28" s="553">
        <f t="shared" si="114"/>
        <v>0</v>
      </c>
      <c r="Y28" s="553">
        <f t="shared" si="114"/>
        <v>0</v>
      </c>
      <c r="Z28" s="553">
        <f t="shared" si="114"/>
        <v>0</v>
      </c>
      <c r="AA28" s="553">
        <f t="shared" si="114"/>
        <v>0</v>
      </c>
      <c r="AB28" s="553">
        <f t="shared" si="114"/>
        <v>0</v>
      </c>
      <c r="AC28" s="553">
        <f t="shared" si="114"/>
        <v>0</v>
      </c>
      <c r="AD28" s="553">
        <f t="shared" si="114"/>
        <v>0</v>
      </c>
      <c r="AE28" s="553">
        <f t="shared" si="114"/>
        <v>0</v>
      </c>
      <c r="AF28" s="553">
        <f t="shared" si="114"/>
        <v>0</v>
      </c>
      <c r="AG28" s="553">
        <f t="shared" si="114"/>
        <v>0</v>
      </c>
      <c r="AH28" s="553">
        <f t="shared" si="114"/>
        <v>0</v>
      </c>
      <c r="AI28" s="553">
        <f t="shared" si="114"/>
        <v>0</v>
      </c>
      <c r="AJ28" s="553">
        <f t="shared" si="114"/>
        <v>0</v>
      </c>
      <c r="AK28" s="546"/>
      <c r="AL28" s="553">
        <f t="shared" ref="AL28:BB28" si="115">SUM(AL976:AL979)</f>
        <v>0</v>
      </c>
      <c r="AM28" s="553">
        <f t="shared" si="115"/>
        <v>0</v>
      </c>
      <c r="AN28" s="553">
        <f t="shared" si="115"/>
        <v>0</v>
      </c>
      <c r="AO28" s="553">
        <f t="shared" si="115"/>
        <v>0</v>
      </c>
      <c r="AP28" s="553">
        <f t="shared" si="115"/>
        <v>0</v>
      </c>
      <c r="AQ28" s="553">
        <f t="shared" si="115"/>
        <v>0</v>
      </c>
      <c r="AR28" s="553">
        <f t="shared" si="115"/>
        <v>0</v>
      </c>
      <c r="AS28" s="553">
        <f t="shared" si="115"/>
        <v>0</v>
      </c>
      <c r="AT28" s="553">
        <f t="shared" si="115"/>
        <v>0</v>
      </c>
      <c r="AU28" s="553">
        <f t="shared" si="115"/>
        <v>0</v>
      </c>
      <c r="AV28" s="553">
        <f t="shared" si="115"/>
        <v>0</v>
      </c>
      <c r="AW28" s="553">
        <f t="shared" si="115"/>
        <v>0</v>
      </c>
      <c r="AX28" s="553">
        <f t="shared" si="115"/>
        <v>0</v>
      </c>
      <c r="AY28" s="553">
        <f t="shared" si="115"/>
        <v>0</v>
      </c>
      <c r="AZ28" s="553">
        <f t="shared" si="115"/>
        <v>0</v>
      </c>
      <c r="BA28" s="553">
        <f t="shared" si="115"/>
        <v>0</v>
      </c>
      <c r="BB28" s="553">
        <f t="shared" si="115"/>
        <v>0</v>
      </c>
      <c r="BC28" s="546"/>
      <c r="BD28" s="553">
        <f t="shared" ref="BD28:BT28" si="116">SUM(BD976:BD979)</f>
        <v>0</v>
      </c>
      <c r="BE28" s="553">
        <f t="shared" si="116"/>
        <v>0</v>
      </c>
      <c r="BF28" s="553">
        <f t="shared" si="116"/>
        <v>0</v>
      </c>
      <c r="BG28" s="553">
        <f t="shared" si="116"/>
        <v>0</v>
      </c>
      <c r="BH28" s="553">
        <f t="shared" si="116"/>
        <v>0</v>
      </c>
      <c r="BI28" s="553">
        <f t="shared" si="116"/>
        <v>0</v>
      </c>
      <c r="BJ28" s="553">
        <f t="shared" si="116"/>
        <v>0</v>
      </c>
      <c r="BK28" s="553">
        <f t="shared" si="116"/>
        <v>0</v>
      </c>
      <c r="BL28" s="553">
        <f t="shared" si="116"/>
        <v>0</v>
      </c>
      <c r="BM28" s="553">
        <f t="shared" si="116"/>
        <v>0</v>
      </c>
      <c r="BN28" s="553">
        <f t="shared" si="116"/>
        <v>0</v>
      </c>
      <c r="BO28" s="553">
        <f t="shared" si="116"/>
        <v>0</v>
      </c>
      <c r="BP28" s="553">
        <f t="shared" si="116"/>
        <v>0</v>
      </c>
      <c r="BQ28" s="553">
        <f t="shared" si="116"/>
        <v>0</v>
      </c>
      <c r="BR28" s="553">
        <f t="shared" si="116"/>
        <v>0</v>
      </c>
      <c r="BS28" s="553">
        <f t="shared" si="116"/>
        <v>0</v>
      </c>
      <c r="BT28" s="553">
        <f t="shared" si="116"/>
        <v>0</v>
      </c>
      <c r="BU28" s="546"/>
      <c r="BV28" s="553">
        <f>SUM(BV976:BV979)</f>
        <v>0</v>
      </c>
      <c r="BW28" s="553">
        <f>SUM(BW976:BW979)</f>
        <v>0</v>
      </c>
      <c r="BX28" s="553">
        <f>SUM(BX976:BX979)</f>
        <v>0</v>
      </c>
      <c r="BY28" s="553">
        <f>SUM(BY976:BY979)</f>
        <v>0</v>
      </c>
      <c r="BZ28" s="547" t="str">
        <f t="shared" si="89"/>
        <v/>
      </c>
      <c r="CA28" s="547" t="str">
        <f t="shared" si="90"/>
        <v/>
      </c>
      <c r="CB28" s="547" t="str">
        <f t="shared" si="91"/>
        <v/>
      </c>
      <c r="CC28" s="547" t="str">
        <f t="shared" si="92"/>
        <v/>
      </c>
      <c r="CD28" s="1393">
        <f t="shared" si="8"/>
        <v>0</v>
      </c>
      <c r="CE28" s="1394">
        <f t="shared" si="8"/>
        <v>0</v>
      </c>
      <c r="CF28" s="1395">
        <f t="shared" si="8"/>
        <v>0</v>
      </c>
      <c r="CG28" s="1395">
        <f t="shared" si="8"/>
        <v>0</v>
      </c>
      <c r="CH28" s="1395">
        <f t="shared" si="8"/>
        <v>0</v>
      </c>
      <c r="CI28" s="1395">
        <f t="shared" si="8"/>
        <v>0</v>
      </c>
      <c r="CJ28" s="1395">
        <f t="shared" si="8"/>
        <v>0</v>
      </c>
      <c r="CK28" s="1396">
        <f t="shared" si="8"/>
        <v>0</v>
      </c>
      <c r="CL28" s="1396">
        <f t="shared" si="8"/>
        <v>0</v>
      </c>
      <c r="CM28" s="1396">
        <f t="shared" si="8"/>
        <v>0</v>
      </c>
      <c r="CN28" s="1395">
        <f t="shared" si="8"/>
        <v>0</v>
      </c>
      <c r="CO28" s="1395">
        <f t="shared" si="8"/>
        <v>0</v>
      </c>
      <c r="CP28" s="1395">
        <f t="shared" si="8"/>
        <v>0</v>
      </c>
      <c r="CQ28" s="1395">
        <f t="shared" si="8"/>
        <v>0</v>
      </c>
      <c r="CR28" s="1395">
        <f t="shared" si="8"/>
        <v>0</v>
      </c>
      <c r="CS28" s="1394">
        <f t="shared" si="8"/>
        <v>0</v>
      </c>
      <c r="CT28" s="1397">
        <f t="shared" si="10"/>
        <v>0</v>
      </c>
      <c r="CU28" s="548">
        <f t="shared" si="11"/>
        <v>0</v>
      </c>
      <c r="CV28" s="549">
        <f t="shared" si="12"/>
        <v>0</v>
      </c>
      <c r="CW28" s="550">
        <f t="shared" si="13"/>
        <v>0</v>
      </c>
      <c r="CX28" s="550">
        <f t="shared" si="14"/>
        <v>0</v>
      </c>
      <c r="CY28" s="550">
        <f t="shared" si="15"/>
        <v>0</v>
      </c>
      <c r="CZ28" s="550">
        <f t="shared" si="16"/>
        <v>0</v>
      </c>
      <c r="DA28" s="550">
        <f t="shared" si="17"/>
        <v>0</v>
      </c>
      <c r="DB28" s="551">
        <f t="shared" si="18"/>
        <v>0</v>
      </c>
      <c r="DC28" s="551">
        <f t="shared" si="19"/>
        <v>0</v>
      </c>
      <c r="DD28" s="551">
        <f t="shared" si="20"/>
        <v>0</v>
      </c>
      <c r="DE28" s="550">
        <f t="shared" si="21"/>
        <v>0</v>
      </c>
      <c r="DF28" s="550">
        <f t="shared" si="22"/>
        <v>0</v>
      </c>
      <c r="DG28" s="550">
        <f t="shared" si="23"/>
        <v>0</v>
      </c>
      <c r="DH28" s="550">
        <f t="shared" si="24"/>
        <v>0</v>
      </c>
      <c r="DI28" s="550">
        <f t="shared" si="25"/>
        <v>0</v>
      </c>
      <c r="DJ28" s="549">
        <f t="shared" si="26"/>
        <v>0</v>
      </c>
      <c r="DK28" s="548">
        <f t="shared" si="27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138</v>
      </c>
      <c r="B29" s="553">
        <f t="shared" ref="B29:R29" si="117">SUM(B980:B983)</f>
        <v>0</v>
      </c>
      <c r="C29" s="553">
        <f t="shared" si="117"/>
        <v>0</v>
      </c>
      <c r="D29" s="553">
        <f t="shared" si="117"/>
        <v>0</v>
      </c>
      <c r="E29" s="553">
        <f t="shared" si="117"/>
        <v>0</v>
      </c>
      <c r="F29" s="553">
        <f t="shared" si="117"/>
        <v>0</v>
      </c>
      <c r="G29" s="553">
        <f t="shared" si="117"/>
        <v>0</v>
      </c>
      <c r="H29" s="553">
        <f t="shared" si="117"/>
        <v>0</v>
      </c>
      <c r="I29" s="553">
        <f t="shared" si="117"/>
        <v>0</v>
      </c>
      <c r="J29" s="553">
        <f t="shared" si="117"/>
        <v>0</v>
      </c>
      <c r="K29" s="553">
        <f t="shared" si="117"/>
        <v>0</v>
      </c>
      <c r="L29" s="553">
        <f t="shared" si="117"/>
        <v>0</v>
      </c>
      <c r="M29" s="553">
        <f t="shared" si="117"/>
        <v>0</v>
      </c>
      <c r="N29" s="553">
        <f t="shared" si="117"/>
        <v>0</v>
      </c>
      <c r="O29" s="553">
        <f t="shared" si="117"/>
        <v>0</v>
      </c>
      <c r="P29" s="553">
        <f t="shared" si="117"/>
        <v>0</v>
      </c>
      <c r="Q29" s="553">
        <f t="shared" si="117"/>
        <v>0</v>
      </c>
      <c r="R29" s="553">
        <f t="shared" si="117"/>
        <v>0</v>
      </c>
      <c r="S29" s="546"/>
      <c r="T29" s="553">
        <f t="shared" ref="T29:AJ29" si="118">SUM(T980:T983)</f>
        <v>0</v>
      </c>
      <c r="U29" s="553">
        <f t="shared" si="118"/>
        <v>0</v>
      </c>
      <c r="V29" s="553">
        <f t="shared" si="118"/>
        <v>0</v>
      </c>
      <c r="W29" s="553">
        <f t="shared" si="118"/>
        <v>0</v>
      </c>
      <c r="X29" s="553">
        <f t="shared" si="118"/>
        <v>0</v>
      </c>
      <c r="Y29" s="553">
        <f t="shared" si="118"/>
        <v>0</v>
      </c>
      <c r="Z29" s="553">
        <f t="shared" si="118"/>
        <v>0</v>
      </c>
      <c r="AA29" s="553">
        <f t="shared" si="118"/>
        <v>0</v>
      </c>
      <c r="AB29" s="553">
        <f t="shared" si="118"/>
        <v>0</v>
      </c>
      <c r="AC29" s="553">
        <f t="shared" si="118"/>
        <v>0</v>
      </c>
      <c r="AD29" s="553">
        <f t="shared" si="118"/>
        <v>0</v>
      </c>
      <c r="AE29" s="553">
        <f t="shared" si="118"/>
        <v>0</v>
      </c>
      <c r="AF29" s="553">
        <f t="shared" si="118"/>
        <v>0</v>
      </c>
      <c r="AG29" s="553">
        <f t="shared" si="118"/>
        <v>0</v>
      </c>
      <c r="AH29" s="553">
        <f t="shared" si="118"/>
        <v>0</v>
      </c>
      <c r="AI29" s="553">
        <f t="shared" si="118"/>
        <v>0</v>
      </c>
      <c r="AJ29" s="553">
        <f t="shared" si="118"/>
        <v>0</v>
      </c>
      <c r="AK29" s="546"/>
      <c r="AL29" s="553">
        <f t="shared" ref="AL29:BB29" si="119">SUM(AL980:AL983)</f>
        <v>0</v>
      </c>
      <c r="AM29" s="553">
        <f t="shared" si="119"/>
        <v>0</v>
      </c>
      <c r="AN29" s="553">
        <f t="shared" si="119"/>
        <v>0</v>
      </c>
      <c r="AO29" s="553">
        <f t="shared" si="119"/>
        <v>0</v>
      </c>
      <c r="AP29" s="553">
        <f t="shared" si="119"/>
        <v>0</v>
      </c>
      <c r="AQ29" s="553">
        <f t="shared" si="119"/>
        <v>0</v>
      </c>
      <c r="AR29" s="553">
        <f t="shared" si="119"/>
        <v>0</v>
      </c>
      <c r="AS29" s="553">
        <f t="shared" si="119"/>
        <v>0</v>
      </c>
      <c r="AT29" s="553">
        <f t="shared" si="119"/>
        <v>0</v>
      </c>
      <c r="AU29" s="553">
        <f t="shared" si="119"/>
        <v>0</v>
      </c>
      <c r="AV29" s="553">
        <f t="shared" si="119"/>
        <v>0</v>
      </c>
      <c r="AW29" s="553">
        <f t="shared" si="119"/>
        <v>0</v>
      </c>
      <c r="AX29" s="553">
        <f t="shared" si="119"/>
        <v>0</v>
      </c>
      <c r="AY29" s="553">
        <f t="shared" si="119"/>
        <v>0</v>
      </c>
      <c r="AZ29" s="553">
        <f t="shared" si="119"/>
        <v>0</v>
      </c>
      <c r="BA29" s="553">
        <f t="shared" si="119"/>
        <v>0</v>
      </c>
      <c r="BB29" s="553">
        <f t="shared" si="119"/>
        <v>0</v>
      </c>
      <c r="BC29" s="546"/>
      <c r="BD29" s="553">
        <f t="shared" ref="BD29:BT29" si="120">SUM(BD980:BD983)</f>
        <v>0</v>
      </c>
      <c r="BE29" s="553">
        <f t="shared" si="120"/>
        <v>400</v>
      </c>
      <c r="BF29" s="553">
        <f t="shared" si="120"/>
        <v>0</v>
      </c>
      <c r="BG29" s="553">
        <f t="shared" si="120"/>
        <v>2000</v>
      </c>
      <c r="BH29" s="553">
        <f t="shared" si="120"/>
        <v>0</v>
      </c>
      <c r="BI29" s="553">
        <f t="shared" si="120"/>
        <v>0</v>
      </c>
      <c r="BJ29" s="553">
        <f t="shared" si="120"/>
        <v>0</v>
      </c>
      <c r="BK29" s="553">
        <f t="shared" si="120"/>
        <v>0</v>
      </c>
      <c r="BL29" s="553">
        <f t="shared" si="120"/>
        <v>0</v>
      </c>
      <c r="BM29" s="553">
        <f t="shared" si="120"/>
        <v>0</v>
      </c>
      <c r="BN29" s="553">
        <f t="shared" si="120"/>
        <v>0</v>
      </c>
      <c r="BO29" s="553">
        <f t="shared" si="120"/>
        <v>0</v>
      </c>
      <c r="BP29" s="553">
        <f t="shared" si="120"/>
        <v>0</v>
      </c>
      <c r="BQ29" s="553">
        <f t="shared" si="120"/>
        <v>0</v>
      </c>
      <c r="BR29" s="553">
        <f t="shared" si="120"/>
        <v>0</v>
      </c>
      <c r="BS29" s="553">
        <f t="shared" si="120"/>
        <v>0</v>
      </c>
      <c r="BT29" s="553">
        <f t="shared" si="120"/>
        <v>0</v>
      </c>
      <c r="BU29" s="546"/>
      <c r="BV29" s="553">
        <f>SUM(BV980:BV983)</f>
        <v>0</v>
      </c>
      <c r="BW29" s="553">
        <f>SUM(BW980:BW983)</f>
        <v>0</v>
      </c>
      <c r="BX29" s="553">
        <f>SUM(BX980:BX983)</f>
        <v>0</v>
      </c>
      <c r="BY29" s="553">
        <f>SUM(BY980:BY983)</f>
        <v>0</v>
      </c>
      <c r="BZ29" s="547" t="str">
        <f t="shared" si="89"/>
        <v/>
      </c>
      <c r="CA29" s="547" t="str">
        <f t="shared" si="90"/>
        <v/>
      </c>
      <c r="CB29" s="547" t="str">
        <f t="shared" si="91"/>
        <v/>
      </c>
      <c r="CC29" s="547" t="str">
        <f t="shared" si="92"/>
        <v/>
      </c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1"/>
        <v>0</v>
      </c>
      <c r="CV29" s="549">
        <f t="shared" si="12"/>
        <v>0</v>
      </c>
      <c r="CW29" s="550">
        <f t="shared" si="13"/>
        <v>0</v>
      </c>
      <c r="CX29" s="550">
        <f t="shared" si="14"/>
        <v>0</v>
      </c>
      <c r="CY29" s="550">
        <f t="shared" si="15"/>
        <v>0</v>
      </c>
      <c r="CZ29" s="550">
        <f t="shared" si="16"/>
        <v>0</v>
      </c>
      <c r="DA29" s="550">
        <f t="shared" si="17"/>
        <v>0</v>
      </c>
      <c r="DB29" s="551">
        <f t="shared" si="18"/>
        <v>0</v>
      </c>
      <c r="DC29" s="551">
        <f t="shared" si="19"/>
        <v>0</v>
      </c>
      <c r="DD29" s="551">
        <f t="shared" si="20"/>
        <v>0</v>
      </c>
      <c r="DE29" s="550">
        <f t="shared" si="21"/>
        <v>0</v>
      </c>
      <c r="DF29" s="550">
        <f t="shared" si="22"/>
        <v>0</v>
      </c>
      <c r="DG29" s="550">
        <f t="shared" si="23"/>
        <v>0</v>
      </c>
      <c r="DH29" s="550">
        <f t="shared" si="24"/>
        <v>0</v>
      </c>
      <c r="DI29" s="550">
        <f t="shared" si="25"/>
        <v>0</v>
      </c>
      <c r="DJ29" s="549">
        <f t="shared" si="26"/>
        <v>0</v>
      </c>
      <c r="DK29" s="548">
        <f t="shared" si="27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139</v>
      </c>
      <c r="B30" s="553">
        <f t="shared" ref="B30:R30" si="123">SUM(B961:B963)</f>
        <v>0</v>
      </c>
      <c r="C30" s="553">
        <f t="shared" si="123"/>
        <v>0</v>
      </c>
      <c r="D30" s="553">
        <f t="shared" si="123"/>
        <v>0</v>
      </c>
      <c r="E30" s="553">
        <f t="shared" si="123"/>
        <v>0</v>
      </c>
      <c r="F30" s="553">
        <f t="shared" si="123"/>
        <v>0</v>
      </c>
      <c r="G30" s="553">
        <f t="shared" si="123"/>
        <v>0</v>
      </c>
      <c r="H30" s="553">
        <f t="shared" si="123"/>
        <v>0</v>
      </c>
      <c r="I30" s="553">
        <f t="shared" si="123"/>
        <v>0</v>
      </c>
      <c r="J30" s="553">
        <f t="shared" si="123"/>
        <v>0</v>
      </c>
      <c r="K30" s="553">
        <f t="shared" si="123"/>
        <v>0</v>
      </c>
      <c r="L30" s="553">
        <f t="shared" si="123"/>
        <v>0</v>
      </c>
      <c r="M30" s="553">
        <f t="shared" si="123"/>
        <v>0</v>
      </c>
      <c r="N30" s="553">
        <f t="shared" si="123"/>
        <v>0</v>
      </c>
      <c r="O30" s="553">
        <f t="shared" si="123"/>
        <v>0</v>
      </c>
      <c r="P30" s="553">
        <f t="shared" si="123"/>
        <v>0</v>
      </c>
      <c r="Q30" s="553">
        <f t="shared" si="123"/>
        <v>0</v>
      </c>
      <c r="R30" s="553">
        <f t="shared" si="123"/>
        <v>0</v>
      </c>
      <c r="S30" s="546"/>
      <c r="T30" s="553">
        <f t="shared" ref="T30:AJ30" si="124">SUM(T961:T963)</f>
        <v>0</v>
      </c>
      <c r="U30" s="553">
        <f t="shared" si="124"/>
        <v>0</v>
      </c>
      <c r="V30" s="553">
        <f t="shared" si="124"/>
        <v>0</v>
      </c>
      <c r="W30" s="553">
        <f t="shared" si="124"/>
        <v>0</v>
      </c>
      <c r="X30" s="553">
        <f t="shared" si="124"/>
        <v>0</v>
      </c>
      <c r="Y30" s="553">
        <f t="shared" si="124"/>
        <v>0</v>
      </c>
      <c r="Z30" s="553">
        <f t="shared" si="124"/>
        <v>0</v>
      </c>
      <c r="AA30" s="553">
        <f t="shared" si="124"/>
        <v>0</v>
      </c>
      <c r="AB30" s="553">
        <f t="shared" si="124"/>
        <v>0</v>
      </c>
      <c r="AC30" s="553">
        <f t="shared" si="124"/>
        <v>0</v>
      </c>
      <c r="AD30" s="553">
        <f t="shared" si="124"/>
        <v>0</v>
      </c>
      <c r="AE30" s="553">
        <f t="shared" si="124"/>
        <v>0</v>
      </c>
      <c r="AF30" s="553">
        <f t="shared" si="124"/>
        <v>0</v>
      </c>
      <c r="AG30" s="553">
        <f t="shared" si="124"/>
        <v>0</v>
      </c>
      <c r="AH30" s="553">
        <f t="shared" si="124"/>
        <v>0</v>
      </c>
      <c r="AI30" s="553">
        <f t="shared" si="124"/>
        <v>0</v>
      </c>
      <c r="AJ30" s="553">
        <f t="shared" si="124"/>
        <v>0</v>
      </c>
      <c r="AK30" s="546"/>
      <c r="AL30" s="553">
        <f t="shared" ref="AL30:BB30" si="125">SUM(AL961:AL963)</f>
        <v>0</v>
      </c>
      <c r="AM30" s="553">
        <f t="shared" si="125"/>
        <v>0</v>
      </c>
      <c r="AN30" s="553">
        <f t="shared" si="125"/>
        <v>0</v>
      </c>
      <c r="AO30" s="553">
        <f t="shared" si="125"/>
        <v>6000</v>
      </c>
      <c r="AP30" s="553">
        <f t="shared" si="125"/>
        <v>0</v>
      </c>
      <c r="AQ30" s="553">
        <f t="shared" si="125"/>
        <v>0</v>
      </c>
      <c r="AR30" s="553">
        <f t="shared" si="125"/>
        <v>0</v>
      </c>
      <c r="AS30" s="553">
        <f t="shared" si="125"/>
        <v>0</v>
      </c>
      <c r="AT30" s="553">
        <f t="shared" si="125"/>
        <v>0</v>
      </c>
      <c r="AU30" s="553">
        <f t="shared" si="125"/>
        <v>0</v>
      </c>
      <c r="AV30" s="553">
        <f t="shared" si="125"/>
        <v>0</v>
      </c>
      <c r="AW30" s="553">
        <f t="shared" si="125"/>
        <v>0</v>
      </c>
      <c r="AX30" s="553">
        <f t="shared" si="125"/>
        <v>0</v>
      </c>
      <c r="AY30" s="553">
        <f t="shared" si="125"/>
        <v>0</v>
      </c>
      <c r="AZ30" s="553">
        <f t="shared" si="125"/>
        <v>0</v>
      </c>
      <c r="BA30" s="553">
        <f t="shared" si="125"/>
        <v>0</v>
      </c>
      <c r="BB30" s="553">
        <f t="shared" si="125"/>
        <v>0</v>
      </c>
      <c r="BC30" s="546"/>
      <c r="BD30" s="553">
        <f t="shared" ref="BD30:BT30" si="126">SUM(BD961:BD963)</f>
        <v>0</v>
      </c>
      <c r="BE30" s="553">
        <f t="shared" si="126"/>
        <v>0</v>
      </c>
      <c r="BF30" s="553">
        <f t="shared" si="126"/>
        <v>0</v>
      </c>
      <c r="BG30" s="553">
        <f t="shared" si="126"/>
        <v>0</v>
      </c>
      <c r="BH30" s="553">
        <f t="shared" si="126"/>
        <v>0</v>
      </c>
      <c r="BI30" s="553">
        <f t="shared" si="126"/>
        <v>0</v>
      </c>
      <c r="BJ30" s="553">
        <f t="shared" si="126"/>
        <v>0</v>
      </c>
      <c r="BK30" s="553">
        <f t="shared" si="126"/>
        <v>0</v>
      </c>
      <c r="BL30" s="553">
        <f t="shared" si="126"/>
        <v>0</v>
      </c>
      <c r="BM30" s="553">
        <f t="shared" si="126"/>
        <v>0</v>
      </c>
      <c r="BN30" s="553">
        <f t="shared" si="126"/>
        <v>0</v>
      </c>
      <c r="BO30" s="553">
        <f t="shared" si="126"/>
        <v>0</v>
      </c>
      <c r="BP30" s="553">
        <f t="shared" si="126"/>
        <v>0</v>
      </c>
      <c r="BQ30" s="553">
        <f t="shared" si="126"/>
        <v>0</v>
      </c>
      <c r="BR30" s="553">
        <f t="shared" si="126"/>
        <v>0</v>
      </c>
      <c r="BS30" s="553">
        <f t="shared" si="126"/>
        <v>0</v>
      </c>
      <c r="BT30" s="553">
        <f t="shared" si="126"/>
        <v>0</v>
      </c>
      <c r="BU30" s="546"/>
      <c r="BV30" s="553">
        <f>SUM(BV961:BV963)</f>
        <v>0</v>
      </c>
      <c r="BW30" s="553">
        <f>SUM(BW961:BW963)</f>
        <v>0</v>
      </c>
      <c r="BX30" s="553">
        <f>SUM(BX961:BX963)</f>
        <v>0</v>
      </c>
      <c r="BY30" s="553">
        <f>SUM(BY961:BY963)</f>
        <v>0</v>
      </c>
      <c r="BZ30" s="547">
        <f t="shared" si="89"/>
        <v>0</v>
      </c>
      <c r="CA30" s="547">
        <f t="shared" si="90"/>
        <v>0</v>
      </c>
      <c r="CB30" s="547">
        <f t="shared" si="91"/>
        <v>0</v>
      </c>
      <c r="CC30" s="547">
        <f t="shared" si="92"/>
        <v>0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0</v>
      </c>
      <c r="CP30" s="1395">
        <f t="shared" si="121"/>
        <v>0</v>
      </c>
      <c r="CQ30" s="1395">
        <f t="shared" si="121"/>
        <v>0</v>
      </c>
      <c r="CR30" s="1395">
        <f t="shared" si="121"/>
        <v>0</v>
      </c>
      <c r="CS30" s="1394">
        <f t="shared" si="121"/>
        <v>0</v>
      </c>
      <c r="CT30" s="1397">
        <f t="shared" si="122"/>
        <v>0</v>
      </c>
      <c r="CU30" s="548">
        <f t="shared" si="11"/>
        <v>0</v>
      </c>
      <c r="CV30" s="549">
        <f t="shared" si="12"/>
        <v>0</v>
      </c>
      <c r="CW30" s="550">
        <f t="shared" si="13"/>
        <v>0</v>
      </c>
      <c r="CX30" s="550">
        <f t="shared" si="14"/>
        <v>0</v>
      </c>
      <c r="CY30" s="550">
        <f t="shared" si="15"/>
        <v>0</v>
      </c>
      <c r="CZ30" s="550">
        <f t="shared" si="16"/>
        <v>0</v>
      </c>
      <c r="DA30" s="550">
        <f t="shared" si="17"/>
        <v>0</v>
      </c>
      <c r="DB30" s="551">
        <f t="shared" si="18"/>
        <v>0</v>
      </c>
      <c r="DC30" s="551">
        <f t="shared" si="19"/>
        <v>0</v>
      </c>
      <c r="DD30" s="551">
        <f t="shared" si="20"/>
        <v>0</v>
      </c>
      <c r="DE30" s="550">
        <f t="shared" si="21"/>
        <v>0</v>
      </c>
      <c r="DF30" s="550">
        <f t="shared" si="22"/>
        <v>0</v>
      </c>
      <c r="DG30" s="550">
        <f t="shared" si="23"/>
        <v>0</v>
      </c>
      <c r="DH30" s="550">
        <f t="shared" si="24"/>
        <v>0</v>
      </c>
      <c r="DI30" s="550">
        <f t="shared" si="25"/>
        <v>0</v>
      </c>
      <c r="DJ30" s="549">
        <f t="shared" si="26"/>
        <v>0</v>
      </c>
      <c r="DK30" s="548">
        <f t="shared" si="27"/>
        <v>0</v>
      </c>
      <c r="DL30" s="540">
        <f t="shared" ref="DL30:DL43" si="127">COUNT(B30:R30)</f>
        <v>17</v>
      </c>
      <c r="DM30" s="511">
        <f t="shared" ref="DM30:DM43" si="128">COUNT(T30:AJ30)</f>
        <v>17</v>
      </c>
      <c r="DN30" s="511">
        <f t="shared" ref="DN30:DN43" si="129">COUNT(AL30:BB30)</f>
        <v>17</v>
      </c>
      <c r="DO30" s="511">
        <f t="shared" ref="DO30:DO43" si="130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140</v>
      </c>
      <c r="B31" s="545">
        <f t="shared" ref="B31:R31" si="131">SUM(B32:B41)</f>
        <v>5441</v>
      </c>
      <c r="C31" s="545">
        <f t="shared" si="131"/>
        <v>2796.9700000000003</v>
      </c>
      <c r="D31" s="545">
        <f t="shared" si="131"/>
        <v>4339</v>
      </c>
      <c r="E31" s="545">
        <f t="shared" si="131"/>
        <v>2376.9899999999998</v>
      </c>
      <c r="F31" s="545">
        <f t="shared" si="131"/>
        <v>2795</v>
      </c>
      <c r="G31" s="545">
        <f t="shared" si="131"/>
        <v>2503.9700000000003</v>
      </c>
      <c r="H31" s="545">
        <f t="shared" si="131"/>
        <v>3061.2</v>
      </c>
      <c r="I31" s="545">
        <f t="shared" si="131"/>
        <v>3738</v>
      </c>
      <c r="J31" s="545">
        <f t="shared" si="131"/>
        <v>2968</v>
      </c>
      <c r="K31" s="545">
        <f t="shared" si="131"/>
        <v>0</v>
      </c>
      <c r="L31" s="545">
        <f t="shared" si="131"/>
        <v>0</v>
      </c>
      <c r="M31" s="545">
        <f t="shared" si="131"/>
        <v>0</v>
      </c>
      <c r="N31" s="545">
        <f t="shared" si="131"/>
        <v>0</v>
      </c>
      <c r="O31" s="545">
        <f t="shared" si="131"/>
        <v>0</v>
      </c>
      <c r="P31" s="545">
        <f t="shared" si="131"/>
        <v>0</v>
      </c>
      <c r="Q31" s="545">
        <f t="shared" si="131"/>
        <v>0</v>
      </c>
      <c r="R31" s="545">
        <f t="shared" si="131"/>
        <v>0</v>
      </c>
      <c r="S31" s="546"/>
      <c r="T31" s="545">
        <f t="shared" ref="T31:AJ31" si="132">SUM(T32:T41)</f>
        <v>4872.1736000000001</v>
      </c>
      <c r="U31" s="545">
        <f t="shared" si="132"/>
        <v>3423.9700000000003</v>
      </c>
      <c r="V31" s="545">
        <f t="shared" si="132"/>
        <v>1048.5</v>
      </c>
      <c r="W31" s="545">
        <f t="shared" si="132"/>
        <v>6751.5749999999998</v>
      </c>
      <c r="X31" s="545">
        <f t="shared" si="132"/>
        <v>4937.5</v>
      </c>
      <c r="Y31" s="545">
        <f t="shared" si="132"/>
        <v>11237</v>
      </c>
      <c r="Z31" s="545">
        <f t="shared" si="132"/>
        <v>7844.6</v>
      </c>
      <c r="AA31" s="545">
        <f t="shared" si="132"/>
        <v>7836.35</v>
      </c>
      <c r="AB31" s="545">
        <f t="shared" si="132"/>
        <v>9874</v>
      </c>
      <c r="AC31" s="545">
        <f t="shared" si="132"/>
        <v>0</v>
      </c>
      <c r="AD31" s="545">
        <f t="shared" si="132"/>
        <v>0</v>
      </c>
      <c r="AE31" s="545">
        <f t="shared" si="132"/>
        <v>0</v>
      </c>
      <c r="AF31" s="545">
        <f t="shared" si="132"/>
        <v>0</v>
      </c>
      <c r="AG31" s="545">
        <f t="shared" si="132"/>
        <v>0</v>
      </c>
      <c r="AH31" s="545">
        <f t="shared" si="132"/>
        <v>0</v>
      </c>
      <c r="AI31" s="545">
        <f t="shared" si="132"/>
        <v>0</v>
      </c>
      <c r="AJ31" s="545">
        <f t="shared" si="132"/>
        <v>0</v>
      </c>
      <c r="AK31" s="546"/>
      <c r="AL31" s="545">
        <f t="shared" ref="AL31:BB31" si="133">SUM(AL32:AL41)</f>
        <v>7421.72</v>
      </c>
      <c r="AM31" s="545">
        <f t="shared" si="133"/>
        <v>9667</v>
      </c>
      <c r="AN31" s="545">
        <f t="shared" si="133"/>
        <v>4791.88</v>
      </c>
      <c r="AO31" s="545">
        <f t="shared" si="133"/>
        <v>16965</v>
      </c>
      <c r="AP31" s="545">
        <f t="shared" si="133"/>
        <v>15419</v>
      </c>
      <c r="AQ31" s="545">
        <f t="shared" si="133"/>
        <v>10154.996800000001</v>
      </c>
      <c r="AR31" s="545">
        <f t="shared" si="133"/>
        <v>12799.2</v>
      </c>
      <c r="AS31" s="545">
        <f t="shared" si="133"/>
        <v>8668</v>
      </c>
      <c r="AT31" s="545">
        <f t="shared" si="133"/>
        <v>21681</v>
      </c>
      <c r="AU31" s="545">
        <f t="shared" si="133"/>
        <v>0</v>
      </c>
      <c r="AV31" s="545">
        <f t="shared" si="133"/>
        <v>0</v>
      </c>
      <c r="AW31" s="545">
        <f t="shared" si="133"/>
        <v>0</v>
      </c>
      <c r="AX31" s="545">
        <f t="shared" si="133"/>
        <v>0</v>
      </c>
      <c r="AY31" s="545">
        <f t="shared" si="133"/>
        <v>0</v>
      </c>
      <c r="AZ31" s="545">
        <f t="shared" si="133"/>
        <v>0</v>
      </c>
      <c r="BA31" s="545">
        <f t="shared" si="133"/>
        <v>0</v>
      </c>
      <c r="BB31" s="545">
        <f t="shared" si="133"/>
        <v>0</v>
      </c>
      <c r="BC31" s="546"/>
      <c r="BD31" s="545">
        <f t="shared" ref="BD31:BT31" si="134">SUM(BD32:BD41)</f>
        <v>49012</v>
      </c>
      <c r="BE31" s="545">
        <f t="shared" si="134"/>
        <v>21155.9856</v>
      </c>
      <c r="BF31" s="545">
        <f t="shared" si="134"/>
        <v>19630</v>
      </c>
      <c r="BG31" s="545">
        <f t="shared" si="134"/>
        <v>21757</v>
      </c>
      <c r="BH31" s="545">
        <f t="shared" si="134"/>
        <v>20085</v>
      </c>
      <c r="BI31" s="545">
        <f t="shared" si="134"/>
        <v>19884</v>
      </c>
      <c r="BJ31" s="545">
        <f t="shared" si="134"/>
        <v>48576.56</v>
      </c>
      <c r="BK31" s="545">
        <f t="shared" si="134"/>
        <v>50786</v>
      </c>
      <c r="BL31" s="545">
        <f t="shared" si="134"/>
        <v>49722.2</v>
      </c>
      <c r="BM31" s="545">
        <f t="shared" si="134"/>
        <v>0</v>
      </c>
      <c r="BN31" s="545">
        <f t="shared" si="134"/>
        <v>0</v>
      </c>
      <c r="BO31" s="545">
        <f t="shared" si="134"/>
        <v>0</v>
      </c>
      <c r="BP31" s="545">
        <f t="shared" si="134"/>
        <v>0</v>
      </c>
      <c r="BQ31" s="545">
        <f t="shared" si="134"/>
        <v>0</v>
      </c>
      <c r="BR31" s="545">
        <f t="shared" si="134"/>
        <v>0</v>
      </c>
      <c r="BS31" s="545">
        <f t="shared" si="134"/>
        <v>0</v>
      </c>
      <c r="BT31" s="545">
        <f t="shared" si="134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ref="BZ31:BZ92" si="135">IF(DL31&lt;3,"",(SUM(B31:R31)-MIN(B31:R31)-MAX(B31:R31))/(DL31-2))</f>
        <v>1638.6086666666667</v>
      </c>
      <c r="CA31" s="547">
        <f t="shared" ref="CA31:CA93" si="136">IF(DM31&lt;3,"",(SUM(T31:AJ31)-MIN(T31:AJ31)-MAX(T31:AJ31))/(DM31-2))</f>
        <v>3105.9112399999999</v>
      </c>
      <c r="CB31" s="547">
        <f t="shared" ref="CB31:CB93" si="137">IF(DN31&lt;3,"",(SUM(AL31:BB31)-MIN(AL31:BB31)-MAX(AL31:BB31))/(DN31-2))</f>
        <v>5725.7864533333341</v>
      </c>
      <c r="CC31" s="547">
        <f t="shared" ref="CC31:CC93" si="138">IF(DO31&lt;3,"",(SUM(BD31:BT31)-MIN(BD31:BT31)-MAX(BD31:BT31))/(DO31-2))</f>
        <v>16654.849706666668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2376.9899999999998</v>
      </c>
      <c r="CM31" s="1396">
        <f t="shared" si="121"/>
        <v>2503.9700000000003</v>
      </c>
      <c r="CN31" s="1395">
        <f t="shared" si="121"/>
        <v>2795</v>
      </c>
      <c r="CO31" s="1395">
        <f t="shared" si="121"/>
        <v>2796.9700000000003</v>
      </c>
      <c r="CP31" s="1395">
        <f t="shared" si="121"/>
        <v>2968</v>
      </c>
      <c r="CQ31" s="1395">
        <f t="shared" si="121"/>
        <v>3061.2</v>
      </c>
      <c r="CR31" s="1395">
        <f t="shared" si="121"/>
        <v>3738</v>
      </c>
      <c r="CS31" s="1394">
        <f t="shared" si="121"/>
        <v>4339</v>
      </c>
      <c r="CT31" s="1397">
        <f t="shared" si="122"/>
        <v>5441</v>
      </c>
      <c r="CU31" s="548">
        <f t="shared" si="11"/>
        <v>0</v>
      </c>
      <c r="CV31" s="549">
        <f t="shared" si="12"/>
        <v>0</v>
      </c>
      <c r="CW31" s="550">
        <f t="shared" si="13"/>
        <v>0</v>
      </c>
      <c r="CX31" s="550">
        <f t="shared" si="14"/>
        <v>0</v>
      </c>
      <c r="CY31" s="550">
        <f t="shared" si="15"/>
        <v>0</v>
      </c>
      <c r="CZ31" s="550">
        <f t="shared" si="16"/>
        <v>0</v>
      </c>
      <c r="DA31" s="550">
        <f t="shared" si="17"/>
        <v>0</v>
      </c>
      <c r="DB31" s="551">
        <f t="shared" si="18"/>
        <v>0</v>
      </c>
      <c r="DC31" s="551">
        <f t="shared" si="19"/>
        <v>1048.5</v>
      </c>
      <c r="DD31" s="551">
        <f t="shared" si="20"/>
        <v>3423.9700000000003</v>
      </c>
      <c r="DE31" s="550">
        <f t="shared" si="21"/>
        <v>4872.1736000000001</v>
      </c>
      <c r="DF31" s="550">
        <f t="shared" si="22"/>
        <v>4937.5</v>
      </c>
      <c r="DG31" s="550">
        <f t="shared" si="23"/>
        <v>6751.5749999999998</v>
      </c>
      <c r="DH31" s="550">
        <f t="shared" si="24"/>
        <v>7836.35</v>
      </c>
      <c r="DI31" s="550">
        <f t="shared" si="25"/>
        <v>7844.6</v>
      </c>
      <c r="DJ31" s="549">
        <f t="shared" si="26"/>
        <v>9874</v>
      </c>
      <c r="DK31" s="548">
        <f t="shared" si="27"/>
        <v>11237</v>
      </c>
      <c r="DL31" s="540">
        <f t="shared" si="127"/>
        <v>17</v>
      </c>
      <c r="DM31" s="511">
        <f t="shared" si="128"/>
        <v>17</v>
      </c>
      <c r="DN31" s="511">
        <f t="shared" si="129"/>
        <v>17</v>
      </c>
      <c r="DO31" s="511">
        <f t="shared" si="130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141</v>
      </c>
      <c r="B32" s="558">
        <f t="shared" ref="B32:R32" si="139">B987</f>
        <v>280</v>
      </c>
      <c r="C32" s="558">
        <f t="shared" si="139"/>
        <v>280</v>
      </c>
      <c r="D32" s="558">
        <f t="shared" si="139"/>
        <v>210</v>
      </c>
      <c r="E32" s="558">
        <f t="shared" si="139"/>
        <v>0</v>
      </c>
      <c r="F32" s="558">
        <f t="shared" si="139"/>
        <v>0</v>
      </c>
      <c r="G32" s="558">
        <f t="shared" si="139"/>
        <v>0</v>
      </c>
      <c r="H32" s="558">
        <f t="shared" si="139"/>
        <v>0</v>
      </c>
      <c r="I32" s="558">
        <f t="shared" si="139"/>
        <v>0</v>
      </c>
      <c r="J32" s="558">
        <f t="shared" si="139"/>
        <v>0</v>
      </c>
      <c r="K32" s="558">
        <f t="shared" si="139"/>
        <v>0</v>
      </c>
      <c r="L32" s="558">
        <f t="shared" si="139"/>
        <v>0</v>
      </c>
      <c r="M32" s="558">
        <f t="shared" si="139"/>
        <v>0</v>
      </c>
      <c r="N32" s="558">
        <f t="shared" si="139"/>
        <v>0</v>
      </c>
      <c r="O32" s="558">
        <f t="shared" si="139"/>
        <v>0</v>
      </c>
      <c r="P32" s="558">
        <f t="shared" si="139"/>
        <v>0</v>
      </c>
      <c r="Q32" s="558">
        <f t="shared" si="139"/>
        <v>0</v>
      </c>
      <c r="R32" s="558">
        <f t="shared" si="139"/>
        <v>0</v>
      </c>
      <c r="S32" s="559"/>
      <c r="T32" s="558">
        <f t="shared" ref="T32:AJ32" si="140">T987</f>
        <v>0</v>
      </c>
      <c r="U32" s="558">
        <f t="shared" si="140"/>
        <v>0</v>
      </c>
      <c r="V32" s="558">
        <f t="shared" si="140"/>
        <v>0</v>
      </c>
      <c r="W32" s="558">
        <f t="shared" si="140"/>
        <v>40</v>
      </c>
      <c r="X32" s="558">
        <f t="shared" si="140"/>
        <v>192</v>
      </c>
      <c r="Y32" s="558">
        <f t="shared" si="140"/>
        <v>320</v>
      </c>
      <c r="Z32" s="558">
        <f t="shared" si="140"/>
        <v>0</v>
      </c>
      <c r="AA32" s="558">
        <f t="shared" si="140"/>
        <v>300</v>
      </c>
      <c r="AB32" s="558">
        <f t="shared" si="140"/>
        <v>0</v>
      </c>
      <c r="AC32" s="558">
        <f t="shared" si="140"/>
        <v>0</v>
      </c>
      <c r="AD32" s="558">
        <f t="shared" si="140"/>
        <v>0</v>
      </c>
      <c r="AE32" s="558">
        <f t="shared" si="140"/>
        <v>0</v>
      </c>
      <c r="AF32" s="558">
        <f t="shared" si="140"/>
        <v>0</v>
      </c>
      <c r="AG32" s="558">
        <f t="shared" si="140"/>
        <v>0</v>
      </c>
      <c r="AH32" s="558">
        <f t="shared" si="140"/>
        <v>0</v>
      </c>
      <c r="AI32" s="558">
        <f t="shared" si="140"/>
        <v>0</v>
      </c>
      <c r="AJ32" s="558">
        <f t="shared" si="140"/>
        <v>0</v>
      </c>
      <c r="AK32" s="559"/>
      <c r="AL32" s="558">
        <f t="shared" ref="AL32:BB32" si="141">AL987</f>
        <v>0</v>
      </c>
      <c r="AM32" s="558">
        <f t="shared" si="141"/>
        <v>0</v>
      </c>
      <c r="AN32" s="558">
        <f t="shared" si="141"/>
        <v>0</v>
      </c>
      <c r="AO32" s="558">
        <f t="shared" si="141"/>
        <v>0</v>
      </c>
      <c r="AP32" s="558">
        <f t="shared" si="141"/>
        <v>0</v>
      </c>
      <c r="AQ32" s="558">
        <f t="shared" si="141"/>
        <v>0</v>
      </c>
      <c r="AR32" s="558">
        <f t="shared" si="141"/>
        <v>0</v>
      </c>
      <c r="AS32" s="558">
        <f t="shared" si="141"/>
        <v>0</v>
      </c>
      <c r="AT32" s="558">
        <f t="shared" si="141"/>
        <v>0</v>
      </c>
      <c r="AU32" s="558">
        <f t="shared" si="141"/>
        <v>0</v>
      </c>
      <c r="AV32" s="558">
        <f t="shared" si="141"/>
        <v>0</v>
      </c>
      <c r="AW32" s="558">
        <f t="shared" si="141"/>
        <v>0</v>
      </c>
      <c r="AX32" s="558">
        <f t="shared" si="141"/>
        <v>0</v>
      </c>
      <c r="AY32" s="558">
        <f t="shared" si="141"/>
        <v>0</v>
      </c>
      <c r="AZ32" s="558">
        <f t="shared" si="141"/>
        <v>0</v>
      </c>
      <c r="BA32" s="558">
        <f t="shared" si="141"/>
        <v>0</v>
      </c>
      <c r="BB32" s="558">
        <f t="shared" si="141"/>
        <v>0</v>
      </c>
      <c r="BC32" s="559"/>
      <c r="BD32" s="558">
        <f t="shared" ref="BD32:BT32" si="142">BD987</f>
        <v>0</v>
      </c>
      <c r="BE32" s="558">
        <f t="shared" si="142"/>
        <v>0</v>
      </c>
      <c r="BF32" s="558">
        <f t="shared" si="142"/>
        <v>0</v>
      </c>
      <c r="BG32" s="558">
        <f t="shared" si="142"/>
        <v>0</v>
      </c>
      <c r="BH32" s="558">
        <f t="shared" si="142"/>
        <v>0</v>
      </c>
      <c r="BI32" s="558">
        <f t="shared" si="142"/>
        <v>0</v>
      </c>
      <c r="BJ32" s="558">
        <f t="shared" si="142"/>
        <v>0</v>
      </c>
      <c r="BK32" s="558">
        <f t="shared" si="142"/>
        <v>0</v>
      </c>
      <c r="BL32" s="558">
        <f t="shared" si="142"/>
        <v>0</v>
      </c>
      <c r="BM32" s="558">
        <f t="shared" si="142"/>
        <v>0</v>
      </c>
      <c r="BN32" s="558">
        <f t="shared" si="142"/>
        <v>0</v>
      </c>
      <c r="BO32" s="558">
        <f t="shared" si="142"/>
        <v>0</v>
      </c>
      <c r="BP32" s="558">
        <f t="shared" si="142"/>
        <v>0</v>
      </c>
      <c r="BQ32" s="558">
        <f t="shared" si="142"/>
        <v>0</v>
      </c>
      <c r="BR32" s="558">
        <f t="shared" si="142"/>
        <v>0</v>
      </c>
      <c r="BS32" s="558">
        <f t="shared" si="142"/>
        <v>0</v>
      </c>
      <c r="BT32" s="558">
        <f t="shared" si="142"/>
        <v>0</v>
      </c>
      <c r="BU32" s="559"/>
      <c r="BV32" s="558">
        <f>SUM(BV987)</f>
        <v>0</v>
      </c>
      <c r="BW32" s="558">
        <f>BW987</f>
        <v>0</v>
      </c>
      <c r="BX32" s="558">
        <f>BX987</f>
        <v>0</v>
      </c>
      <c r="BY32" s="558">
        <f>BY987</f>
        <v>0</v>
      </c>
      <c r="BZ32" s="547">
        <f t="shared" si="135"/>
        <v>32.666666666666664</v>
      </c>
      <c r="CA32" s="547">
        <f t="shared" si="136"/>
        <v>35.466666666666669</v>
      </c>
      <c r="CB32" s="547">
        <f t="shared" si="137"/>
        <v>0</v>
      </c>
      <c r="CC32" s="547">
        <f t="shared" si="138"/>
        <v>0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0</v>
      </c>
      <c r="CP32" s="1395">
        <f t="shared" si="121"/>
        <v>0</v>
      </c>
      <c r="CQ32" s="1395">
        <f t="shared" si="121"/>
        <v>0</v>
      </c>
      <c r="CR32" s="1395">
        <f t="shared" si="121"/>
        <v>210</v>
      </c>
      <c r="CS32" s="1394">
        <f t="shared" si="121"/>
        <v>280</v>
      </c>
      <c r="CT32" s="1397">
        <f t="shared" si="122"/>
        <v>280</v>
      </c>
      <c r="CU32" s="548">
        <f t="shared" si="11"/>
        <v>0</v>
      </c>
      <c r="CV32" s="549">
        <f t="shared" si="12"/>
        <v>0</v>
      </c>
      <c r="CW32" s="550">
        <f t="shared" si="13"/>
        <v>0</v>
      </c>
      <c r="CX32" s="550">
        <f t="shared" si="14"/>
        <v>0</v>
      </c>
      <c r="CY32" s="550">
        <f t="shared" si="15"/>
        <v>0</v>
      </c>
      <c r="CZ32" s="550">
        <f t="shared" si="16"/>
        <v>0</v>
      </c>
      <c r="DA32" s="550">
        <f t="shared" si="17"/>
        <v>0</v>
      </c>
      <c r="DB32" s="551">
        <f t="shared" si="18"/>
        <v>0</v>
      </c>
      <c r="DC32" s="551">
        <f t="shared" si="19"/>
        <v>0</v>
      </c>
      <c r="DD32" s="551">
        <f t="shared" si="20"/>
        <v>0</v>
      </c>
      <c r="DE32" s="550">
        <f t="shared" si="21"/>
        <v>0</v>
      </c>
      <c r="DF32" s="550">
        <f t="shared" si="22"/>
        <v>0</v>
      </c>
      <c r="DG32" s="550">
        <f t="shared" si="23"/>
        <v>0</v>
      </c>
      <c r="DH32" s="550">
        <f t="shared" si="24"/>
        <v>40</v>
      </c>
      <c r="DI32" s="550">
        <f t="shared" si="25"/>
        <v>192</v>
      </c>
      <c r="DJ32" s="549">
        <f t="shared" si="26"/>
        <v>300</v>
      </c>
      <c r="DK32" s="548">
        <f t="shared" si="27"/>
        <v>320</v>
      </c>
      <c r="DL32" s="540">
        <f t="shared" si="127"/>
        <v>17</v>
      </c>
      <c r="DM32" s="511">
        <f t="shared" si="128"/>
        <v>17</v>
      </c>
      <c r="DN32" s="511">
        <f t="shared" si="129"/>
        <v>17</v>
      </c>
      <c r="DO32" s="511">
        <f t="shared" si="130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142</v>
      </c>
      <c r="B33" s="558">
        <f>SUM(B988:B990)</f>
        <v>291</v>
      </c>
      <c r="C33" s="558">
        <f t="shared" ref="C33:R33" si="143">SUM(C988:C990)</f>
        <v>365.97</v>
      </c>
      <c r="D33" s="558">
        <f t="shared" si="143"/>
        <v>269</v>
      </c>
      <c r="E33" s="558">
        <f t="shared" si="143"/>
        <v>165.99</v>
      </c>
      <c r="F33" s="558">
        <f t="shared" si="143"/>
        <v>468</v>
      </c>
      <c r="G33" s="558">
        <f t="shared" si="143"/>
        <v>881.97</v>
      </c>
      <c r="H33" s="558">
        <f t="shared" si="143"/>
        <v>618</v>
      </c>
      <c r="I33" s="558">
        <f t="shared" si="143"/>
        <v>1358</v>
      </c>
      <c r="J33" s="558">
        <f t="shared" si="143"/>
        <v>810</v>
      </c>
      <c r="K33" s="558">
        <f t="shared" si="143"/>
        <v>0</v>
      </c>
      <c r="L33" s="558">
        <f t="shared" si="143"/>
        <v>0</v>
      </c>
      <c r="M33" s="558">
        <f t="shared" si="143"/>
        <v>0</v>
      </c>
      <c r="N33" s="558">
        <f t="shared" si="143"/>
        <v>0</v>
      </c>
      <c r="O33" s="558">
        <f t="shared" si="143"/>
        <v>0</v>
      </c>
      <c r="P33" s="558">
        <f t="shared" si="143"/>
        <v>0</v>
      </c>
      <c r="Q33" s="558">
        <f t="shared" si="143"/>
        <v>0</v>
      </c>
      <c r="R33" s="558">
        <f t="shared" si="143"/>
        <v>0</v>
      </c>
      <c r="S33" s="559"/>
      <c r="T33" s="558">
        <f>SUM(T988:T990)</f>
        <v>916.17360000000008</v>
      </c>
      <c r="U33" s="558">
        <f t="shared" ref="U33:AJ33" si="144">SUM(U988:U990)</f>
        <v>272.97000000000003</v>
      </c>
      <c r="V33" s="558">
        <f t="shared" si="144"/>
        <v>158.5</v>
      </c>
      <c r="W33" s="558">
        <f t="shared" si="144"/>
        <v>196.97499999999999</v>
      </c>
      <c r="X33" s="558">
        <f t="shared" si="144"/>
        <v>434.5</v>
      </c>
      <c r="Y33" s="558">
        <f t="shared" si="144"/>
        <v>189</v>
      </c>
      <c r="Z33" s="558">
        <f t="shared" si="144"/>
        <v>255.6</v>
      </c>
      <c r="AA33" s="558">
        <f t="shared" si="144"/>
        <v>391.35</v>
      </c>
      <c r="AB33" s="558">
        <f t="shared" si="144"/>
        <v>972</v>
      </c>
      <c r="AC33" s="558">
        <f t="shared" si="144"/>
        <v>0</v>
      </c>
      <c r="AD33" s="558">
        <f t="shared" si="144"/>
        <v>0</v>
      </c>
      <c r="AE33" s="558">
        <f t="shared" si="144"/>
        <v>0</v>
      </c>
      <c r="AF33" s="558">
        <f t="shared" si="144"/>
        <v>0</v>
      </c>
      <c r="AG33" s="558">
        <f t="shared" si="144"/>
        <v>0</v>
      </c>
      <c r="AH33" s="558">
        <f t="shared" si="144"/>
        <v>0</v>
      </c>
      <c r="AI33" s="558">
        <f t="shared" si="144"/>
        <v>0</v>
      </c>
      <c r="AJ33" s="558">
        <f t="shared" si="144"/>
        <v>0</v>
      </c>
      <c r="AK33" s="559"/>
      <c r="AL33" s="558">
        <f>SUM(AL988:AL990)</f>
        <v>1761.7200000000003</v>
      </c>
      <c r="AM33" s="558">
        <f t="shared" ref="AM33:BB33" si="145">SUM(AM988:AM990)</f>
        <v>1032</v>
      </c>
      <c r="AN33" s="558">
        <f t="shared" si="145"/>
        <v>3473.88</v>
      </c>
      <c r="AO33" s="558">
        <f t="shared" si="145"/>
        <v>4150</v>
      </c>
      <c r="AP33" s="558">
        <f t="shared" si="145"/>
        <v>5456</v>
      </c>
      <c r="AQ33" s="558">
        <f t="shared" si="145"/>
        <v>1804.9967999999999</v>
      </c>
      <c r="AR33" s="558">
        <f t="shared" si="145"/>
        <v>2157.1999999999998</v>
      </c>
      <c r="AS33" s="558">
        <f t="shared" si="145"/>
        <v>1078</v>
      </c>
      <c r="AT33" s="558">
        <f t="shared" si="145"/>
        <v>492</v>
      </c>
      <c r="AU33" s="558">
        <f t="shared" si="145"/>
        <v>0</v>
      </c>
      <c r="AV33" s="558">
        <f t="shared" si="145"/>
        <v>0</v>
      </c>
      <c r="AW33" s="558">
        <f t="shared" si="145"/>
        <v>0</v>
      </c>
      <c r="AX33" s="558">
        <f t="shared" si="145"/>
        <v>0</v>
      </c>
      <c r="AY33" s="558">
        <f t="shared" si="145"/>
        <v>0</v>
      </c>
      <c r="AZ33" s="558">
        <f t="shared" si="145"/>
        <v>0</v>
      </c>
      <c r="BA33" s="558">
        <f t="shared" si="145"/>
        <v>0</v>
      </c>
      <c r="BB33" s="558">
        <f t="shared" si="145"/>
        <v>0</v>
      </c>
      <c r="BC33" s="559"/>
      <c r="BD33" s="558">
        <f>SUM(BD988:BD990)</f>
        <v>1620</v>
      </c>
      <c r="BE33" s="558">
        <f t="shared" ref="BE33:BT33" si="146">SUM(BE988:BE990)</f>
        <v>3485.9856</v>
      </c>
      <c r="BF33" s="558">
        <f t="shared" si="146"/>
        <v>1800</v>
      </c>
      <c r="BG33" s="558">
        <f t="shared" si="146"/>
        <v>1903</v>
      </c>
      <c r="BH33" s="558">
        <f t="shared" si="146"/>
        <v>381</v>
      </c>
      <c r="BI33" s="558">
        <f t="shared" si="146"/>
        <v>180</v>
      </c>
      <c r="BJ33" s="558">
        <f t="shared" si="146"/>
        <v>1330.56</v>
      </c>
      <c r="BK33" s="558">
        <f t="shared" si="146"/>
        <v>3540</v>
      </c>
      <c r="BL33" s="558">
        <f t="shared" si="146"/>
        <v>2476.1999999999998</v>
      </c>
      <c r="BM33" s="558">
        <f t="shared" si="146"/>
        <v>0</v>
      </c>
      <c r="BN33" s="558">
        <f t="shared" si="146"/>
        <v>0</v>
      </c>
      <c r="BO33" s="558">
        <f t="shared" si="146"/>
        <v>0</v>
      </c>
      <c r="BP33" s="558">
        <f t="shared" si="146"/>
        <v>0</v>
      </c>
      <c r="BQ33" s="558">
        <f t="shared" si="146"/>
        <v>0</v>
      </c>
      <c r="BR33" s="558">
        <f t="shared" si="146"/>
        <v>0</v>
      </c>
      <c r="BS33" s="558">
        <f t="shared" si="146"/>
        <v>0</v>
      </c>
      <c r="BT33" s="558">
        <f t="shared" si="146"/>
        <v>0</v>
      </c>
      <c r="BU33" s="559"/>
      <c r="BV33" s="558">
        <f>SUM(BV988:BV990)</f>
        <v>0</v>
      </c>
      <c r="BW33" s="558">
        <f>SUM(BW988:BW990)</f>
        <v>0</v>
      </c>
      <c r="BX33" s="558">
        <f>SUM(BX988:BX990)</f>
        <v>0</v>
      </c>
      <c r="BY33" s="558">
        <f>SUM(BY988:BY990)</f>
        <v>0</v>
      </c>
      <c r="BZ33" s="547">
        <f t="shared" si="135"/>
        <v>257.99533333333335</v>
      </c>
      <c r="CA33" s="547">
        <f t="shared" si="136"/>
        <v>187.67123999999998</v>
      </c>
      <c r="CB33" s="547">
        <f t="shared" si="137"/>
        <v>1063.3197866666667</v>
      </c>
      <c r="CC33" s="547">
        <f t="shared" si="138"/>
        <v>878.44970666666654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165.99</v>
      </c>
      <c r="CM33" s="1396">
        <f t="shared" si="121"/>
        <v>269</v>
      </c>
      <c r="CN33" s="1395">
        <f t="shared" si="121"/>
        <v>291</v>
      </c>
      <c r="CO33" s="1395">
        <f t="shared" si="121"/>
        <v>365.97</v>
      </c>
      <c r="CP33" s="1395">
        <f t="shared" si="121"/>
        <v>468</v>
      </c>
      <c r="CQ33" s="1395">
        <f t="shared" si="121"/>
        <v>618</v>
      </c>
      <c r="CR33" s="1395">
        <f t="shared" si="121"/>
        <v>810</v>
      </c>
      <c r="CS33" s="1394">
        <f t="shared" si="121"/>
        <v>881.97</v>
      </c>
      <c r="CT33" s="1397">
        <f t="shared" si="122"/>
        <v>1358</v>
      </c>
      <c r="CU33" s="548">
        <f t="shared" si="11"/>
        <v>0</v>
      </c>
      <c r="CV33" s="549">
        <f t="shared" si="12"/>
        <v>0</v>
      </c>
      <c r="CW33" s="550">
        <f t="shared" si="13"/>
        <v>0</v>
      </c>
      <c r="CX33" s="550">
        <f t="shared" si="14"/>
        <v>0</v>
      </c>
      <c r="CY33" s="550">
        <f t="shared" si="15"/>
        <v>0</v>
      </c>
      <c r="CZ33" s="550">
        <f t="shared" si="16"/>
        <v>0</v>
      </c>
      <c r="DA33" s="550">
        <f t="shared" si="17"/>
        <v>0</v>
      </c>
      <c r="DB33" s="551">
        <f t="shared" si="18"/>
        <v>0</v>
      </c>
      <c r="DC33" s="551">
        <f t="shared" si="19"/>
        <v>158.5</v>
      </c>
      <c r="DD33" s="551">
        <f t="shared" si="20"/>
        <v>189</v>
      </c>
      <c r="DE33" s="550">
        <f t="shared" si="21"/>
        <v>196.97499999999999</v>
      </c>
      <c r="DF33" s="550">
        <f t="shared" si="22"/>
        <v>255.6</v>
      </c>
      <c r="DG33" s="550">
        <f t="shared" si="23"/>
        <v>272.97000000000003</v>
      </c>
      <c r="DH33" s="550">
        <f t="shared" si="24"/>
        <v>391.35</v>
      </c>
      <c r="DI33" s="550">
        <f t="shared" si="25"/>
        <v>434.5</v>
      </c>
      <c r="DJ33" s="549">
        <f t="shared" si="26"/>
        <v>916.17360000000008</v>
      </c>
      <c r="DK33" s="548">
        <f t="shared" si="27"/>
        <v>972</v>
      </c>
      <c r="DL33" s="540">
        <f t="shared" si="127"/>
        <v>17</v>
      </c>
      <c r="DM33" s="511">
        <f t="shared" si="128"/>
        <v>17</v>
      </c>
      <c r="DN33" s="511">
        <f t="shared" si="129"/>
        <v>17</v>
      </c>
      <c r="DO33" s="511">
        <f t="shared" si="130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143</v>
      </c>
      <c r="B34" s="558">
        <f t="shared" ref="B34:R34" si="147">B991</f>
        <v>1332</v>
      </c>
      <c r="C34" s="558">
        <f t="shared" si="147"/>
        <v>372</v>
      </c>
      <c r="D34" s="558">
        <f t="shared" si="147"/>
        <v>416</v>
      </c>
      <c r="E34" s="558">
        <f t="shared" si="147"/>
        <v>156</v>
      </c>
      <c r="F34" s="558">
        <f t="shared" si="147"/>
        <v>624</v>
      </c>
      <c r="G34" s="558">
        <f t="shared" si="147"/>
        <v>240</v>
      </c>
      <c r="H34" s="558">
        <f t="shared" si="147"/>
        <v>728</v>
      </c>
      <c r="I34" s="558">
        <f t="shared" si="147"/>
        <v>872</v>
      </c>
      <c r="J34" s="558">
        <f t="shared" si="147"/>
        <v>788</v>
      </c>
      <c r="K34" s="558">
        <f t="shared" si="147"/>
        <v>0</v>
      </c>
      <c r="L34" s="558">
        <f t="shared" si="147"/>
        <v>0</v>
      </c>
      <c r="M34" s="558">
        <f t="shared" si="147"/>
        <v>0</v>
      </c>
      <c r="N34" s="558">
        <f t="shared" si="147"/>
        <v>0</v>
      </c>
      <c r="O34" s="558">
        <f t="shared" si="147"/>
        <v>0</v>
      </c>
      <c r="P34" s="558">
        <f t="shared" si="147"/>
        <v>0</v>
      </c>
      <c r="Q34" s="558">
        <f t="shared" si="147"/>
        <v>0</v>
      </c>
      <c r="R34" s="558">
        <f t="shared" si="147"/>
        <v>0</v>
      </c>
      <c r="S34" s="559"/>
      <c r="T34" s="558">
        <f t="shared" ref="T34:AJ34" si="148">T991</f>
        <v>560</v>
      </c>
      <c r="U34" s="558">
        <f t="shared" si="148"/>
        <v>1352</v>
      </c>
      <c r="V34" s="558">
        <f t="shared" si="148"/>
        <v>232</v>
      </c>
      <c r="W34" s="558">
        <f t="shared" si="148"/>
        <v>226.6</v>
      </c>
      <c r="X34" s="558">
        <f t="shared" si="148"/>
        <v>244</v>
      </c>
      <c r="Y34" s="558">
        <f t="shared" si="148"/>
        <v>288</v>
      </c>
      <c r="Z34" s="558">
        <f t="shared" si="148"/>
        <v>784</v>
      </c>
      <c r="AA34" s="558">
        <f t="shared" si="148"/>
        <v>620</v>
      </c>
      <c r="AB34" s="558">
        <f t="shared" si="148"/>
        <v>867</v>
      </c>
      <c r="AC34" s="558">
        <f t="shared" si="148"/>
        <v>0</v>
      </c>
      <c r="AD34" s="558">
        <f t="shared" si="148"/>
        <v>0</v>
      </c>
      <c r="AE34" s="558">
        <f t="shared" si="148"/>
        <v>0</v>
      </c>
      <c r="AF34" s="558">
        <f t="shared" si="148"/>
        <v>0</v>
      </c>
      <c r="AG34" s="558">
        <f t="shared" si="148"/>
        <v>0</v>
      </c>
      <c r="AH34" s="558">
        <f t="shared" si="148"/>
        <v>0</v>
      </c>
      <c r="AI34" s="558">
        <f t="shared" si="148"/>
        <v>0</v>
      </c>
      <c r="AJ34" s="558">
        <f t="shared" si="148"/>
        <v>0</v>
      </c>
      <c r="AK34" s="559"/>
      <c r="AL34" s="558">
        <f t="shared" ref="AL34:BB34" si="149">AL991</f>
        <v>984</v>
      </c>
      <c r="AM34" s="558">
        <f t="shared" si="149"/>
        <v>516</v>
      </c>
      <c r="AN34" s="558">
        <f t="shared" si="149"/>
        <v>618</v>
      </c>
      <c r="AO34" s="558">
        <f t="shared" si="149"/>
        <v>1580</v>
      </c>
      <c r="AP34" s="558">
        <f t="shared" si="149"/>
        <v>1659</v>
      </c>
      <c r="AQ34" s="558">
        <f t="shared" si="149"/>
        <v>1950</v>
      </c>
      <c r="AR34" s="558">
        <f t="shared" si="149"/>
        <v>1210</v>
      </c>
      <c r="AS34" s="558">
        <f t="shared" si="149"/>
        <v>900</v>
      </c>
      <c r="AT34" s="558">
        <f t="shared" si="149"/>
        <v>935</v>
      </c>
      <c r="AU34" s="558">
        <f t="shared" si="149"/>
        <v>0</v>
      </c>
      <c r="AV34" s="558">
        <f t="shared" si="149"/>
        <v>0</v>
      </c>
      <c r="AW34" s="558">
        <f t="shared" si="149"/>
        <v>0</v>
      </c>
      <c r="AX34" s="558">
        <f t="shared" si="149"/>
        <v>0</v>
      </c>
      <c r="AY34" s="558">
        <f t="shared" si="149"/>
        <v>0</v>
      </c>
      <c r="AZ34" s="558">
        <f t="shared" si="149"/>
        <v>0</v>
      </c>
      <c r="BA34" s="558">
        <f t="shared" si="149"/>
        <v>0</v>
      </c>
      <c r="BB34" s="558">
        <f t="shared" si="149"/>
        <v>0</v>
      </c>
      <c r="BC34" s="559"/>
      <c r="BD34" s="558">
        <f t="shared" ref="BD34:BT34" si="150">BD991</f>
        <v>612</v>
      </c>
      <c r="BE34" s="558">
        <f t="shared" si="150"/>
        <v>510</v>
      </c>
      <c r="BF34" s="558">
        <f t="shared" si="150"/>
        <v>510</v>
      </c>
      <c r="BG34" s="558">
        <f t="shared" si="150"/>
        <v>564</v>
      </c>
      <c r="BH34" s="558">
        <f t="shared" si="150"/>
        <v>414</v>
      </c>
      <c r="BI34" s="558">
        <f t="shared" si="150"/>
        <v>414</v>
      </c>
      <c r="BJ34" s="558">
        <f t="shared" si="150"/>
        <v>1376</v>
      </c>
      <c r="BK34" s="558">
        <f t="shared" si="150"/>
        <v>1376</v>
      </c>
      <c r="BL34" s="558">
        <f t="shared" si="150"/>
        <v>1376</v>
      </c>
      <c r="BM34" s="558">
        <f t="shared" si="150"/>
        <v>0</v>
      </c>
      <c r="BN34" s="558">
        <f t="shared" si="150"/>
        <v>0</v>
      </c>
      <c r="BO34" s="558">
        <f t="shared" si="150"/>
        <v>0</v>
      </c>
      <c r="BP34" s="558">
        <f t="shared" si="150"/>
        <v>0</v>
      </c>
      <c r="BQ34" s="558">
        <f t="shared" si="150"/>
        <v>0</v>
      </c>
      <c r="BR34" s="558">
        <f t="shared" si="150"/>
        <v>0</v>
      </c>
      <c r="BS34" s="558">
        <f t="shared" si="150"/>
        <v>0</v>
      </c>
      <c r="BT34" s="558">
        <f t="shared" si="150"/>
        <v>0</v>
      </c>
      <c r="BU34" s="559"/>
      <c r="BV34" s="558">
        <f t="shared" ref="BV34:BV41" si="151">SUM(BV991)</f>
        <v>0</v>
      </c>
      <c r="BW34" s="558">
        <f t="shared" ref="BW34:BY38" si="152">BW991</f>
        <v>0</v>
      </c>
      <c r="BX34" s="558">
        <f t="shared" si="152"/>
        <v>0</v>
      </c>
      <c r="BY34" s="558">
        <f t="shared" si="152"/>
        <v>0</v>
      </c>
      <c r="BZ34" s="547">
        <f t="shared" si="135"/>
        <v>279.73333333333335</v>
      </c>
      <c r="CA34" s="547">
        <f t="shared" si="136"/>
        <v>254.77333333333337</v>
      </c>
      <c r="CB34" s="547">
        <f t="shared" si="137"/>
        <v>560.13333333333333</v>
      </c>
      <c r="CC34" s="547">
        <f t="shared" si="138"/>
        <v>385.06666666666666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156</v>
      </c>
      <c r="CM34" s="1396">
        <f t="shared" si="121"/>
        <v>240</v>
      </c>
      <c r="CN34" s="1395">
        <f t="shared" si="121"/>
        <v>372</v>
      </c>
      <c r="CO34" s="1395">
        <f t="shared" si="121"/>
        <v>416</v>
      </c>
      <c r="CP34" s="1395">
        <f t="shared" si="121"/>
        <v>624</v>
      </c>
      <c r="CQ34" s="1395">
        <f t="shared" si="121"/>
        <v>728</v>
      </c>
      <c r="CR34" s="1395">
        <f t="shared" si="121"/>
        <v>788</v>
      </c>
      <c r="CS34" s="1394">
        <f t="shared" si="121"/>
        <v>872</v>
      </c>
      <c r="CT34" s="1397">
        <f t="shared" si="122"/>
        <v>1332</v>
      </c>
      <c r="CU34" s="548">
        <f t="shared" si="11"/>
        <v>0</v>
      </c>
      <c r="CV34" s="549">
        <f t="shared" si="12"/>
        <v>0</v>
      </c>
      <c r="CW34" s="550">
        <f t="shared" si="13"/>
        <v>0</v>
      </c>
      <c r="CX34" s="550">
        <f t="shared" si="14"/>
        <v>0</v>
      </c>
      <c r="CY34" s="550">
        <f t="shared" si="15"/>
        <v>0</v>
      </c>
      <c r="CZ34" s="550">
        <f t="shared" si="16"/>
        <v>0</v>
      </c>
      <c r="DA34" s="550">
        <f t="shared" si="17"/>
        <v>0</v>
      </c>
      <c r="DB34" s="551">
        <f t="shared" si="18"/>
        <v>0</v>
      </c>
      <c r="DC34" s="551">
        <f t="shared" si="19"/>
        <v>226.6</v>
      </c>
      <c r="DD34" s="551">
        <f t="shared" si="20"/>
        <v>232</v>
      </c>
      <c r="DE34" s="550">
        <f t="shared" si="21"/>
        <v>244</v>
      </c>
      <c r="DF34" s="550">
        <f t="shared" si="22"/>
        <v>288</v>
      </c>
      <c r="DG34" s="550">
        <f t="shared" si="23"/>
        <v>560</v>
      </c>
      <c r="DH34" s="550">
        <f t="shared" si="24"/>
        <v>620</v>
      </c>
      <c r="DI34" s="550">
        <f t="shared" si="25"/>
        <v>784</v>
      </c>
      <c r="DJ34" s="549">
        <f t="shared" si="26"/>
        <v>867</v>
      </c>
      <c r="DK34" s="548">
        <f t="shared" si="27"/>
        <v>1352</v>
      </c>
      <c r="DL34" s="540">
        <f t="shared" si="127"/>
        <v>17</v>
      </c>
      <c r="DM34" s="511">
        <f t="shared" si="128"/>
        <v>17</v>
      </c>
      <c r="DN34" s="511">
        <f t="shared" si="129"/>
        <v>17</v>
      </c>
      <c r="DO34" s="511">
        <f t="shared" si="130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53">B992</f>
        <v>0</v>
      </c>
      <c r="C35" s="558">
        <f t="shared" si="153"/>
        <v>0</v>
      </c>
      <c r="D35" s="558">
        <f t="shared" si="153"/>
        <v>0</v>
      </c>
      <c r="E35" s="558">
        <f t="shared" si="153"/>
        <v>0</v>
      </c>
      <c r="F35" s="558">
        <f t="shared" si="153"/>
        <v>0</v>
      </c>
      <c r="G35" s="558">
        <f t="shared" si="153"/>
        <v>0</v>
      </c>
      <c r="H35" s="558">
        <f t="shared" si="153"/>
        <v>0</v>
      </c>
      <c r="I35" s="558">
        <f t="shared" si="153"/>
        <v>0</v>
      </c>
      <c r="J35" s="558">
        <f t="shared" si="153"/>
        <v>0</v>
      </c>
      <c r="K35" s="558">
        <f t="shared" si="153"/>
        <v>0</v>
      </c>
      <c r="L35" s="558">
        <f t="shared" si="153"/>
        <v>0</v>
      </c>
      <c r="M35" s="558">
        <f t="shared" si="153"/>
        <v>0</v>
      </c>
      <c r="N35" s="558">
        <f t="shared" si="153"/>
        <v>0</v>
      </c>
      <c r="O35" s="558">
        <f t="shared" si="153"/>
        <v>0</v>
      </c>
      <c r="P35" s="558">
        <f t="shared" si="153"/>
        <v>0</v>
      </c>
      <c r="Q35" s="558">
        <f t="shared" si="153"/>
        <v>0</v>
      </c>
      <c r="R35" s="558">
        <f t="shared" si="153"/>
        <v>0</v>
      </c>
      <c r="S35" s="559"/>
      <c r="T35" s="558">
        <f t="shared" ref="T35:AJ35" si="154">T992</f>
        <v>0</v>
      </c>
      <c r="U35" s="558">
        <f t="shared" si="154"/>
        <v>0</v>
      </c>
      <c r="V35" s="558">
        <f t="shared" si="154"/>
        <v>0</v>
      </c>
      <c r="W35" s="558">
        <f t="shared" si="154"/>
        <v>0</v>
      </c>
      <c r="X35" s="558">
        <f t="shared" si="154"/>
        <v>0</v>
      </c>
      <c r="Y35" s="558">
        <f t="shared" si="154"/>
        <v>0</v>
      </c>
      <c r="Z35" s="558">
        <f t="shared" si="154"/>
        <v>0</v>
      </c>
      <c r="AA35" s="558">
        <f t="shared" si="154"/>
        <v>0</v>
      </c>
      <c r="AB35" s="558">
        <f t="shared" si="154"/>
        <v>0</v>
      </c>
      <c r="AC35" s="558">
        <f t="shared" si="154"/>
        <v>0</v>
      </c>
      <c r="AD35" s="558">
        <f t="shared" si="154"/>
        <v>0</v>
      </c>
      <c r="AE35" s="558">
        <f t="shared" si="154"/>
        <v>0</v>
      </c>
      <c r="AF35" s="558">
        <f t="shared" si="154"/>
        <v>0</v>
      </c>
      <c r="AG35" s="558">
        <f t="shared" si="154"/>
        <v>0</v>
      </c>
      <c r="AH35" s="558">
        <f t="shared" si="154"/>
        <v>0</v>
      </c>
      <c r="AI35" s="558">
        <f t="shared" si="154"/>
        <v>0</v>
      </c>
      <c r="AJ35" s="558">
        <f t="shared" si="154"/>
        <v>0</v>
      </c>
      <c r="AK35" s="559"/>
      <c r="AL35" s="558">
        <f t="shared" ref="AL35:BB35" si="155">AL992</f>
        <v>0</v>
      </c>
      <c r="AM35" s="558">
        <f t="shared" si="155"/>
        <v>0</v>
      </c>
      <c r="AN35" s="558">
        <f t="shared" si="155"/>
        <v>0</v>
      </c>
      <c r="AO35" s="558">
        <f t="shared" si="155"/>
        <v>0</v>
      </c>
      <c r="AP35" s="558">
        <f t="shared" si="155"/>
        <v>0</v>
      </c>
      <c r="AQ35" s="558">
        <f t="shared" si="155"/>
        <v>0</v>
      </c>
      <c r="AR35" s="558">
        <f t="shared" si="155"/>
        <v>0</v>
      </c>
      <c r="AS35" s="558">
        <f t="shared" si="155"/>
        <v>0</v>
      </c>
      <c r="AT35" s="558">
        <f t="shared" si="155"/>
        <v>0</v>
      </c>
      <c r="AU35" s="558">
        <f t="shared" si="155"/>
        <v>0</v>
      </c>
      <c r="AV35" s="558">
        <f t="shared" si="155"/>
        <v>0</v>
      </c>
      <c r="AW35" s="558">
        <f t="shared" si="155"/>
        <v>0</v>
      </c>
      <c r="AX35" s="558">
        <f t="shared" si="155"/>
        <v>0</v>
      </c>
      <c r="AY35" s="558">
        <f t="shared" si="155"/>
        <v>0</v>
      </c>
      <c r="AZ35" s="558">
        <f t="shared" si="155"/>
        <v>0</v>
      </c>
      <c r="BA35" s="558">
        <f t="shared" si="155"/>
        <v>0</v>
      </c>
      <c r="BB35" s="558">
        <f t="shared" si="155"/>
        <v>0</v>
      </c>
      <c r="BC35" s="559"/>
      <c r="BD35" s="558">
        <f t="shared" ref="BD35:BT35" si="156">BD992</f>
        <v>0</v>
      </c>
      <c r="BE35" s="558">
        <f t="shared" si="156"/>
        <v>0</v>
      </c>
      <c r="BF35" s="558">
        <f t="shared" si="156"/>
        <v>0</v>
      </c>
      <c r="BG35" s="558">
        <f t="shared" si="156"/>
        <v>0</v>
      </c>
      <c r="BH35" s="558">
        <f t="shared" si="156"/>
        <v>0</v>
      </c>
      <c r="BI35" s="558">
        <f t="shared" si="156"/>
        <v>0</v>
      </c>
      <c r="BJ35" s="558">
        <f t="shared" si="156"/>
        <v>0</v>
      </c>
      <c r="BK35" s="558">
        <f t="shared" si="156"/>
        <v>0</v>
      </c>
      <c r="BL35" s="558">
        <f t="shared" si="156"/>
        <v>0</v>
      </c>
      <c r="BM35" s="558">
        <f t="shared" si="156"/>
        <v>0</v>
      </c>
      <c r="BN35" s="558">
        <f t="shared" si="156"/>
        <v>0</v>
      </c>
      <c r="BO35" s="558">
        <f t="shared" si="156"/>
        <v>0</v>
      </c>
      <c r="BP35" s="558">
        <f t="shared" si="156"/>
        <v>0</v>
      </c>
      <c r="BQ35" s="558">
        <f t="shared" si="156"/>
        <v>0</v>
      </c>
      <c r="BR35" s="558">
        <f t="shared" si="156"/>
        <v>0</v>
      </c>
      <c r="BS35" s="558">
        <f t="shared" si="156"/>
        <v>0</v>
      </c>
      <c r="BT35" s="558">
        <f t="shared" si="156"/>
        <v>0</v>
      </c>
      <c r="BU35" s="559"/>
      <c r="BV35" s="558">
        <f t="shared" si="151"/>
        <v>0</v>
      </c>
      <c r="BW35" s="558">
        <f t="shared" si="152"/>
        <v>0</v>
      </c>
      <c r="BX35" s="558">
        <f t="shared" si="152"/>
        <v>0</v>
      </c>
      <c r="BY35" s="558">
        <f t="shared" si="152"/>
        <v>0</v>
      </c>
      <c r="BZ35" s="547">
        <f t="shared" si="135"/>
        <v>0</v>
      </c>
      <c r="CA35" s="547">
        <f t="shared" si="136"/>
        <v>0</v>
      </c>
      <c r="CB35" s="547">
        <f t="shared" si="137"/>
        <v>0</v>
      </c>
      <c r="CC35" s="547">
        <f t="shared" si="138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48">
        <f t="shared" si="11"/>
        <v>0</v>
      </c>
      <c r="CV35" s="549">
        <f t="shared" si="12"/>
        <v>0</v>
      </c>
      <c r="CW35" s="550">
        <f t="shared" si="13"/>
        <v>0</v>
      </c>
      <c r="CX35" s="550">
        <f t="shared" si="14"/>
        <v>0</v>
      </c>
      <c r="CY35" s="550">
        <f t="shared" si="15"/>
        <v>0</v>
      </c>
      <c r="CZ35" s="550">
        <f t="shared" si="16"/>
        <v>0</v>
      </c>
      <c r="DA35" s="550">
        <f t="shared" si="17"/>
        <v>0</v>
      </c>
      <c r="DB35" s="551">
        <f t="shared" si="18"/>
        <v>0</v>
      </c>
      <c r="DC35" s="551">
        <f t="shared" si="19"/>
        <v>0</v>
      </c>
      <c r="DD35" s="551">
        <f t="shared" si="20"/>
        <v>0</v>
      </c>
      <c r="DE35" s="550">
        <f t="shared" si="21"/>
        <v>0</v>
      </c>
      <c r="DF35" s="550">
        <f t="shared" si="22"/>
        <v>0</v>
      </c>
      <c r="DG35" s="550">
        <f t="shared" si="23"/>
        <v>0</v>
      </c>
      <c r="DH35" s="550">
        <f t="shared" si="24"/>
        <v>0</v>
      </c>
      <c r="DI35" s="550">
        <f t="shared" si="25"/>
        <v>0</v>
      </c>
      <c r="DJ35" s="549">
        <f t="shared" si="26"/>
        <v>0</v>
      </c>
      <c r="DK35" s="548">
        <f t="shared" si="27"/>
        <v>0</v>
      </c>
      <c r="DL35" s="540">
        <f t="shared" si="127"/>
        <v>17</v>
      </c>
      <c r="DM35" s="511">
        <f t="shared" si="128"/>
        <v>17</v>
      </c>
      <c r="DN35" s="511">
        <f t="shared" si="129"/>
        <v>17</v>
      </c>
      <c r="DO35" s="511">
        <f t="shared" si="130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144</v>
      </c>
      <c r="B36" s="558">
        <f t="shared" ref="B36:R36" si="157">B993</f>
        <v>370</v>
      </c>
      <c r="C36" s="558">
        <f t="shared" si="157"/>
        <v>195</v>
      </c>
      <c r="D36" s="558">
        <f t="shared" si="157"/>
        <v>170</v>
      </c>
      <c r="E36" s="558">
        <f t="shared" si="157"/>
        <v>0</v>
      </c>
      <c r="F36" s="558">
        <f t="shared" si="157"/>
        <v>0</v>
      </c>
      <c r="G36" s="558">
        <f t="shared" si="157"/>
        <v>0</v>
      </c>
      <c r="H36" s="558">
        <f t="shared" si="157"/>
        <v>0</v>
      </c>
      <c r="I36" s="558">
        <f t="shared" si="157"/>
        <v>0</v>
      </c>
      <c r="J36" s="558">
        <f t="shared" si="157"/>
        <v>340</v>
      </c>
      <c r="K36" s="558">
        <f t="shared" si="157"/>
        <v>0</v>
      </c>
      <c r="L36" s="558">
        <f t="shared" si="157"/>
        <v>0</v>
      </c>
      <c r="M36" s="558">
        <f t="shared" si="157"/>
        <v>0</v>
      </c>
      <c r="N36" s="558">
        <f t="shared" si="157"/>
        <v>0</v>
      </c>
      <c r="O36" s="558">
        <f t="shared" si="157"/>
        <v>0</v>
      </c>
      <c r="P36" s="558">
        <f t="shared" si="157"/>
        <v>0</v>
      </c>
      <c r="Q36" s="558">
        <f t="shared" si="157"/>
        <v>0</v>
      </c>
      <c r="R36" s="558">
        <f t="shared" si="157"/>
        <v>0</v>
      </c>
      <c r="S36" s="559"/>
      <c r="T36" s="558">
        <f t="shared" ref="T36:AJ36" si="158">T993</f>
        <v>2274</v>
      </c>
      <c r="U36" s="558">
        <f t="shared" si="158"/>
        <v>30</v>
      </c>
      <c r="V36" s="558">
        <f t="shared" si="158"/>
        <v>0</v>
      </c>
      <c r="W36" s="558">
        <f t="shared" si="158"/>
        <v>0</v>
      </c>
      <c r="X36" s="558">
        <f t="shared" si="158"/>
        <v>155</v>
      </c>
      <c r="Y36" s="558">
        <f t="shared" si="158"/>
        <v>0</v>
      </c>
      <c r="Z36" s="558">
        <f t="shared" si="158"/>
        <v>1485</v>
      </c>
      <c r="AA36" s="558">
        <f t="shared" si="158"/>
        <v>1075</v>
      </c>
      <c r="AB36" s="558">
        <f t="shared" si="158"/>
        <v>1750</v>
      </c>
      <c r="AC36" s="558">
        <f t="shared" si="158"/>
        <v>0</v>
      </c>
      <c r="AD36" s="558">
        <f t="shared" si="158"/>
        <v>0</v>
      </c>
      <c r="AE36" s="558">
        <f t="shared" si="158"/>
        <v>0</v>
      </c>
      <c r="AF36" s="558">
        <f t="shared" si="158"/>
        <v>0</v>
      </c>
      <c r="AG36" s="558">
        <f t="shared" si="158"/>
        <v>0</v>
      </c>
      <c r="AH36" s="558">
        <f t="shared" si="158"/>
        <v>0</v>
      </c>
      <c r="AI36" s="558">
        <f t="shared" si="158"/>
        <v>0</v>
      </c>
      <c r="AJ36" s="558">
        <f t="shared" si="158"/>
        <v>0</v>
      </c>
      <c r="AK36" s="559"/>
      <c r="AL36" s="558">
        <f t="shared" ref="AL36:BB36" si="159">AL993</f>
        <v>2575</v>
      </c>
      <c r="AM36" s="558">
        <f t="shared" si="159"/>
        <v>6625</v>
      </c>
      <c r="AN36" s="558">
        <f t="shared" si="159"/>
        <v>100</v>
      </c>
      <c r="AO36" s="558">
        <f t="shared" si="159"/>
        <v>7570</v>
      </c>
      <c r="AP36" s="558">
        <f t="shared" si="159"/>
        <v>4394</v>
      </c>
      <c r="AQ36" s="558">
        <f t="shared" si="159"/>
        <v>4230</v>
      </c>
      <c r="AR36" s="558">
        <f t="shared" si="159"/>
        <v>7460</v>
      </c>
      <c r="AS36" s="558">
        <f t="shared" si="159"/>
        <v>2005</v>
      </c>
      <c r="AT36" s="558">
        <f t="shared" si="159"/>
        <v>10960</v>
      </c>
      <c r="AU36" s="558">
        <f t="shared" si="159"/>
        <v>0</v>
      </c>
      <c r="AV36" s="558">
        <f t="shared" si="159"/>
        <v>0</v>
      </c>
      <c r="AW36" s="558">
        <f t="shared" si="159"/>
        <v>0</v>
      </c>
      <c r="AX36" s="558">
        <f t="shared" si="159"/>
        <v>0</v>
      </c>
      <c r="AY36" s="558">
        <f t="shared" si="159"/>
        <v>0</v>
      </c>
      <c r="AZ36" s="558">
        <f t="shared" si="159"/>
        <v>0</v>
      </c>
      <c r="BA36" s="558">
        <f t="shared" si="159"/>
        <v>0</v>
      </c>
      <c r="BB36" s="558">
        <f t="shared" si="159"/>
        <v>0</v>
      </c>
      <c r="BC36" s="559"/>
      <c r="BD36" s="558">
        <f t="shared" ref="BD36:BT36" si="160">BD993</f>
        <v>35420</v>
      </c>
      <c r="BE36" s="558">
        <f t="shared" si="160"/>
        <v>13715</v>
      </c>
      <c r="BF36" s="558">
        <f t="shared" si="160"/>
        <v>13715</v>
      </c>
      <c r="BG36" s="558">
        <f t="shared" si="160"/>
        <v>12850</v>
      </c>
      <c r="BH36" s="558">
        <f t="shared" si="160"/>
        <v>12850</v>
      </c>
      <c r="BI36" s="558">
        <f t="shared" si="160"/>
        <v>12850</v>
      </c>
      <c r="BJ36" s="558">
        <f t="shared" si="160"/>
        <v>33430</v>
      </c>
      <c r="BK36" s="558">
        <f t="shared" si="160"/>
        <v>33430</v>
      </c>
      <c r="BL36" s="558">
        <f t="shared" si="160"/>
        <v>33430</v>
      </c>
      <c r="BM36" s="558">
        <f t="shared" si="160"/>
        <v>0</v>
      </c>
      <c r="BN36" s="558">
        <f t="shared" si="160"/>
        <v>0</v>
      </c>
      <c r="BO36" s="558">
        <f t="shared" si="160"/>
        <v>0</v>
      </c>
      <c r="BP36" s="558">
        <f t="shared" si="160"/>
        <v>0</v>
      </c>
      <c r="BQ36" s="558">
        <f t="shared" si="160"/>
        <v>0</v>
      </c>
      <c r="BR36" s="558">
        <f t="shared" si="160"/>
        <v>0</v>
      </c>
      <c r="BS36" s="558">
        <f t="shared" si="160"/>
        <v>0</v>
      </c>
      <c r="BT36" s="558">
        <f t="shared" si="160"/>
        <v>0</v>
      </c>
      <c r="BU36" s="559"/>
      <c r="BV36" s="558">
        <f t="shared" si="151"/>
        <v>0</v>
      </c>
      <c r="BW36" s="558">
        <f t="shared" si="152"/>
        <v>0</v>
      </c>
      <c r="BX36" s="558">
        <f t="shared" si="152"/>
        <v>0</v>
      </c>
      <c r="BY36" s="558">
        <f t="shared" si="152"/>
        <v>0</v>
      </c>
      <c r="BZ36" s="547">
        <f t="shared" si="135"/>
        <v>47</v>
      </c>
      <c r="CA36" s="547">
        <f t="shared" si="136"/>
        <v>299.66666666666669</v>
      </c>
      <c r="CB36" s="547">
        <f t="shared" si="137"/>
        <v>2330.6</v>
      </c>
      <c r="CC36" s="547">
        <f t="shared" si="138"/>
        <v>11084.666666666666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0</v>
      </c>
      <c r="CM36" s="1396">
        <f t="shared" si="121"/>
        <v>0</v>
      </c>
      <c r="CN36" s="1395">
        <f t="shared" si="121"/>
        <v>0</v>
      </c>
      <c r="CO36" s="1395">
        <f t="shared" si="121"/>
        <v>0</v>
      </c>
      <c r="CP36" s="1395">
        <f t="shared" si="121"/>
        <v>0</v>
      </c>
      <c r="CQ36" s="1395">
        <f t="shared" si="121"/>
        <v>170</v>
      </c>
      <c r="CR36" s="1395">
        <f t="shared" si="121"/>
        <v>195</v>
      </c>
      <c r="CS36" s="1394">
        <f t="shared" si="121"/>
        <v>340</v>
      </c>
      <c r="CT36" s="1397">
        <f t="shared" si="122"/>
        <v>370</v>
      </c>
      <c r="CU36" s="548">
        <f t="shared" si="11"/>
        <v>0</v>
      </c>
      <c r="CV36" s="549">
        <f t="shared" si="12"/>
        <v>0</v>
      </c>
      <c r="CW36" s="550">
        <f t="shared" si="13"/>
        <v>0</v>
      </c>
      <c r="CX36" s="550">
        <f t="shared" si="14"/>
        <v>0</v>
      </c>
      <c r="CY36" s="550">
        <f t="shared" si="15"/>
        <v>0</v>
      </c>
      <c r="CZ36" s="550">
        <f t="shared" si="16"/>
        <v>0</v>
      </c>
      <c r="DA36" s="550">
        <f t="shared" si="17"/>
        <v>0</v>
      </c>
      <c r="DB36" s="551">
        <f t="shared" si="18"/>
        <v>0</v>
      </c>
      <c r="DC36" s="551">
        <f t="shared" si="19"/>
        <v>0</v>
      </c>
      <c r="DD36" s="551">
        <f t="shared" si="20"/>
        <v>0</v>
      </c>
      <c r="DE36" s="550">
        <f t="shared" si="21"/>
        <v>0</v>
      </c>
      <c r="DF36" s="550">
        <f t="shared" si="22"/>
        <v>30</v>
      </c>
      <c r="DG36" s="550">
        <f t="shared" si="23"/>
        <v>155</v>
      </c>
      <c r="DH36" s="550">
        <f t="shared" si="24"/>
        <v>1075</v>
      </c>
      <c r="DI36" s="550">
        <f t="shared" si="25"/>
        <v>1485</v>
      </c>
      <c r="DJ36" s="549">
        <f t="shared" si="26"/>
        <v>1750</v>
      </c>
      <c r="DK36" s="548">
        <f t="shared" si="27"/>
        <v>2274</v>
      </c>
      <c r="DL36" s="540">
        <f t="shared" si="127"/>
        <v>17</v>
      </c>
      <c r="DM36" s="511">
        <f t="shared" si="128"/>
        <v>17</v>
      </c>
      <c r="DN36" s="511">
        <f t="shared" si="129"/>
        <v>17</v>
      </c>
      <c r="DO36" s="511">
        <f t="shared" si="130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145</v>
      </c>
      <c r="B37" s="558">
        <f t="shared" ref="B37:R37" si="161">B994</f>
        <v>1200</v>
      </c>
      <c r="C37" s="558">
        <f t="shared" si="161"/>
        <v>600</v>
      </c>
      <c r="D37" s="558">
        <f t="shared" si="161"/>
        <v>900</v>
      </c>
      <c r="E37" s="558">
        <f t="shared" si="161"/>
        <v>225</v>
      </c>
      <c r="F37" s="558">
        <f t="shared" si="161"/>
        <v>315</v>
      </c>
      <c r="G37" s="558">
        <f t="shared" si="161"/>
        <v>150</v>
      </c>
      <c r="H37" s="558">
        <f t="shared" si="161"/>
        <v>70</v>
      </c>
      <c r="I37" s="558">
        <f t="shared" si="161"/>
        <v>0</v>
      </c>
      <c r="J37" s="558">
        <f t="shared" si="161"/>
        <v>0</v>
      </c>
      <c r="K37" s="558">
        <f t="shared" si="161"/>
        <v>0</v>
      </c>
      <c r="L37" s="558">
        <f t="shared" si="161"/>
        <v>0</v>
      </c>
      <c r="M37" s="558">
        <f t="shared" si="161"/>
        <v>0</v>
      </c>
      <c r="N37" s="558">
        <f t="shared" si="161"/>
        <v>0</v>
      </c>
      <c r="O37" s="558">
        <f t="shared" si="161"/>
        <v>0</v>
      </c>
      <c r="P37" s="558">
        <f t="shared" si="161"/>
        <v>0</v>
      </c>
      <c r="Q37" s="558">
        <f t="shared" si="161"/>
        <v>0</v>
      </c>
      <c r="R37" s="558">
        <f t="shared" si="161"/>
        <v>0</v>
      </c>
      <c r="S37" s="559"/>
      <c r="T37" s="558">
        <f t="shared" ref="T37:AJ37" si="162">T994</f>
        <v>50</v>
      </c>
      <c r="U37" s="558">
        <f t="shared" si="162"/>
        <v>1080</v>
      </c>
      <c r="V37" s="558">
        <f t="shared" si="162"/>
        <v>0</v>
      </c>
      <c r="W37" s="558">
        <f t="shared" si="162"/>
        <v>154</v>
      </c>
      <c r="X37" s="558">
        <f t="shared" si="162"/>
        <v>300</v>
      </c>
      <c r="Y37" s="558">
        <f t="shared" si="162"/>
        <v>200</v>
      </c>
      <c r="Z37" s="558">
        <f t="shared" si="162"/>
        <v>110</v>
      </c>
      <c r="AA37" s="558">
        <f t="shared" si="162"/>
        <v>145</v>
      </c>
      <c r="AB37" s="558">
        <f t="shared" si="162"/>
        <v>375</v>
      </c>
      <c r="AC37" s="558">
        <f t="shared" si="162"/>
        <v>0</v>
      </c>
      <c r="AD37" s="558">
        <f t="shared" si="162"/>
        <v>0</v>
      </c>
      <c r="AE37" s="558">
        <f t="shared" si="162"/>
        <v>0</v>
      </c>
      <c r="AF37" s="558">
        <f t="shared" si="162"/>
        <v>0</v>
      </c>
      <c r="AG37" s="558">
        <f t="shared" si="162"/>
        <v>0</v>
      </c>
      <c r="AH37" s="558">
        <f t="shared" si="162"/>
        <v>0</v>
      </c>
      <c r="AI37" s="558">
        <f t="shared" si="162"/>
        <v>0</v>
      </c>
      <c r="AJ37" s="558">
        <f t="shared" si="162"/>
        <v>0</v>
      </c>
      <c r="AK37" s="559"/>
      <c r="AL37" s="558">
        <f t="shared" ref="AL37:BB37" si="163">AL994</f>
        <v>135</v>
      </c>
      <c r="AM37" s="558">
        <f t="shared" si="163"/>
        <v>200</v>
      </c>
      <c r="AN37" s="558">
        <f t="shared" si="163"/>
        <v>110</v>
      </c>
      <c r="AO37" s="558">
        <f t="shared" si="163"/>
        <v>390</v>
      </c>
      <c r="AP37" s="558">
        <f t="shared" si="163"/>
        <v>1540</v>
      </c>
      <c r="AQ37" s="558">
        <f t="shared" si="163"/>
        <v>800</v>
      </c>
      <c r="AR37" s="558">
        <f t="shared" si="163"/>
        <v>1000</v>
      </c>
      <c r="AS37" s="558">
        <f t="shared" si="163"/>
        <v>1200</v>
      </c>
      <c r="AT37" s="558">
        <f t="shared" si="163"/>
        <v>1240</v>
      </c>
      <c r="AU37" s="558">
        <f t="shared" si="163"/>
        <v>0</v>
      </c>
      <c r="AV37" s="558">
        <f t="shared" si="163"/>
        <v>0</v>
      </c>
      <c r="AW37" s="558">
        <f t="shared" si="163"/>
        <v>0</v>
      </c>
      <c r="AX37" s="558">
        <f t="shared" si="163"/>
        <v>0</v>
      </c>
      <c r="AY37" s="558">
        <f t="shared" si="163"/>
        <v>0</v>
      </c>
      <c r="AZ37" s="558">
        <f t="shared" si="163"/>
        <v>0</v>
      </c>
      <c r="BA37" s="558">
        <f t="shared" si="163"/>
        <v>0</v>
      </c>
      <c r="BB37" s="558">
        <f t="shared" si="163"/>
        <v>0</v>
      </c>
      <c r="BC37" s="559"/>
      <c r="BD37" s="558">
        <f t="shared" ref="BD37:BT37" si="164">BD994</f>
        <v>1500</v>
      </c>
      <c r="BE37" s="558">
        <f t="shared" si="164"/>
        <v>840</v>
      </c>
      <c r="BF37" s="558">
        <f t="shared" si="164"/>
        <v>840</v>
      </c>
      <c r="BG37" s="558">
        <f t="shared" si="164"/>
        <v>300</v>
      </c>
      <c r="BH37" s="558">
        <f t="shared" si="164"/>
        <v>300</v>
      </c>
      <c r="BI37" s="558">
        <f t="shared" si="164"/>
        <v>300</v>
      </c>
      <c r="BJ37" s="558">
        <f t="shared" si="164"/>
        <v>640</v>
      </c>
      <c r="BK37" s="558">
        <f t="shared" si="164"/>
        <v>640</v>
      </c>
      <c r="BL37" s="558">
        <f t="shared" si="164"/>
        <v>640</v>
      </c>
      <c r="BM37" s="558">
        <f t="shared" si="164"/>
        <v>0</v>
      </c>
      <c r="BN37" s="558">
        <f t="shared" si="164"/>
        <v>0</v>
      </c>
      <c r="BO37" s="558">
        <f t="shared" si="164"/>
        <v>0</v>
      </c>
      <c r="BP37" s="558">
        <f t="shared" si="164"/>
        <v>0</v>
      </c>
      <c r="BQ37" s="558">
        <f t="shared" si="164"/>
        <v>0</v>
      </c>
      <c r="BR37" s="558">
        <f t="shared" si="164"/>
        <v>0</v>
      </c>
      <c r="BS37" s="558">
        <f t="shared" si="164"/>
        <v>0</v>
      </c>
      <c r="BT37" s="558">
        <f t="shared" si="164"/>
        <v>0</v>
      </c>
      <c r="BU37" s="559"/>
      <c r="BV37" s="558">
        <f t="shared" si="151"/>
        <v>0</v>
      </c>
      <c r="BW37" s="558">
        <f t="shared" si="152"/>
        <v>0</v>
      </c>
      <c r="BX37" s="558">
        <f t="shared" si="152"/>
        <v>0</v>
      </c>
      <c r="BY37" s="558">
        <f t="shared" si="152"/>
        <v>0</v>
      </c>
      <c r="BZ37" s="547">
        <f t="shared" si="135"/>
        <v>150.66666666666666</v>
      </c>
      <c r="CA37" s="547">
        <f t="shared" si="136"/>
        <v>88.933333333333337</v>
      </c>
      <c r="CB37" s="547">
        <f t="shared" si="137"/>
        <v>338.33333333333331</v>
      </c>
      <c r="CC37" s="547">
        <f t="shared" si="138"/>
        <v>300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0</v>
      </c>
      <c r="CM37" s="1396">
        <f t="shared" si="121"/>
        <v>0</v>
      </c>
      <c r="CN37" s="1395">
        <f t="shared" si="121"/>
        <v>70</v>
      </c>
      <c r="CO37" s="1395">
        <f t="shared" si="121"/>
        <v>150</v>
      </c>
      <c r="CP37" s="1395">
        <f t="shared" si="121"/>
        <v>225</v>
      </c>
      <c r="CQ37" s="1395">
        <f t="shared" si="121"/>
        <v>315</v>
      </c>
      <c r="CR37" s="1395">
        <f t="shared" si="121"/>
        <v>600</v>
      </c>
      <c r="CS37" s="1394">
        <f t="shared" si="121"/>
        <v>900</v>
      </c>
      <c r="CT37" s="1397">
        <f t="shared" si="122"/>
        <v>1200</v>
      </c>
      <c r="CU37" s="548">
        <f t="shared" si="11"/>
        <v>0</v>
      </c>
      <c r="CV37" s="549">
        <f t="shared" si="12"/>
        <v>0</v>
      </c>
      <c r="CW37" s="550">
        <f t="shared" si="13"/>
        <v>0</v>
      </c>
      <c r="CX37" s="550">
        <f t="shared" si="14"/>
        <v>0</v>
      </c>
      <c r="CY37" s="550">
        <f t="shared" si="15"/>
        <v>0</v>
      </c>
      <c r="CZ37" s="550">
        <f t="shared" si="16"/>
        <v>0</v>
      </c>
      <c r="DA37" s="550">
        <f t="shared" si="17"/>
        <v>0</v>
      </c>
      <c r="DB37" s="551">
        <f t="shared" si="18"/>
        <v>0</v>
      </c>
      <c r="DC37" s="551">
        <f t="shared" si="19"/>
        <v>0</v>
      </c>
      <c r="DD37" s="551">
        <f t="shared" si="20"/>
        <v>50</v>
      </c>
      <c r="DE37" s="550">
        <f t="shared" si="21"/>
        <v>110</v>
      </c>
      <c r="DF37" s="550">
        <f t="shared" si="22"/>
        <v>145</v>
      </c>
      <c r="DG37" s="550">
        <f t="shared" si="23"/>
        <v>154</v>
      </c>
      <c r="DH37" s="550">
        <f t="shared" si="24"/>
        <v>200</v>
      </c>
      <c r="DI37" s="550">
        <f t="shared" si="25"/>
        <v>300</v>
      </c>
      <c r="DJ37" s="549">
        <f t="shared" si="26"/>
        <v>375</v>
      </c>
      <c r="DK37" s="548">
        <f t="shared" si="27"/>
        <v>1080</v>
      </c>
      <c r="DL37" s="540">
        <f t="shared" si="127"/>
        <v>17</v>
      </c>
      <c r="DM37" s="511">
        <f t="shared" si="128"/>
        <v>17</v>
      </c>
      <c r="DN37" s="511">
        <f t="shared" si="129"/>
        <v>17</v>
      </c>
      <c r="DO37" s="511">
        <f t="shared" si="130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146</v>
      </c>
      <c r="B38" s="558">
        <f t="shared" ref="B38:R38" si="165">B995</f>
        <v>0</v>
      </c>
      <c r="C38" s="558">
        <f t="shared" si="165"/>
        <v>320</v>
      </c>
      <c r="D38" s="558">
        <f t="shared" si="165"/>
        <v>640</v>
      </c>
      <c r="E38" s="558">
        <f t="shared" si="165"/>
        <v>0</v>
      </c>
      <c r="F38" s="558">
        <f t="shared" si="165"/>
        <v>0</v>
      </c>
      <c r="G38" s="558">
        <f t="shared" si="165"/>
        <v>0</v>
      </c>
      <c r="H38" s="558">
        <f t="shared" si="165"/>
        <v>200</v>
      </c>
      <c r="I38" s="558">
        <f t="shared" si="165"/>
        <v>500</v>
      </c>
      <c r="J38" s="558">
        <f t="shared" si="165"/>
        <v>0</v>
      </c>
      <c r="K38" s="558">
        <f t="shared" si="165"/>
        <v>0</v>
      </c>
      <c r="L38" s="558">
        <f t="shared" si="165"/>
        <v>0</v>
      </c>
      <c r="M38" s="558">
        <f t="shared" si="165"/>
        <v>0</v>
      </c>
      <c r="N38" s="558">
        <f t="shared" si="165"/>
        <v>0</v>
      </c>
      <c r="O38" s="558">
        <f t="shared" si="165"/>
        <v>0</v>
      </c>
      <c r="P38" s="558">
        <f t="shared" si="165"/>
        <v>0</v>
      </c>
      <c r="Q38" s="558">
        <f t="shared" si="165"/>
        <v>0</v>
      </c>
      <c r="R38" s="558">
        <f t="shared" si="165"/>
        <v>0</v>
      </c>
      <c r="S38" s="559"/>
      <c r="T38" s="558">
        <f t="shared" ref="T38:AJ38" si="166">T995</f>
        <v>150</v>
      </c>
      <c r="U38" s="558">
        <f t="shared" si="166"/>
        <v>100</v>
      </c>
      <c r="V38" s="558">
        <f t="shared" si="166"/>
        <v>100</v>
      </c>
      <c r="W38" s="558">
        <f t="shared" si="166"/>
        <v>960</v>
      </c>
      <c r="X38" s="558">
        <f t="shared" si="166"/>
        <v>212</v>
      </c>
      <c r="Y38" s="558">
        <f t="shared" si="166"/>
        <v>250</v>
      </c>
      <c r="Z38" s="558">
        <f t="shared" si="166"/>
        <v>1250</v>
      </c>
      <c r="AA38" s="558">
        <f t="shared" si="166"/>
        <v>300</v>
      </c>
      <c r="AB38" s="558">
        <f t="shared" si="166"/>
        <v>600</v>
      </c>
      <c r="AC38" s="558">
        <f t="shared" si="166"/>
        <v>0</v>
      </c>
      <c r="AD38" s="558">
        <f t="shared" si="166"/>
        <v>0</v>
      </c>
      <c r="AE38" s="558">
        <f t="shared" si="166"/>
        <v>0</v>
      </c>
      <c r="AF38" s="558">
        <f t="shared" si="166"/>
        <v>0</v>
      </c>
      <c r="AG38" s="558">
        <f t="shared" si="166"/>
        <v>0</v>
      </c>
      <c r="AH38" s="558">
        <f t="shared" si="166"/>
        <v>0</v>
      </c>
      <c r="AI38" s="558">
        <f t="shared" si="166"/>
        <v>0</v>
      </c>
      <c r="AJ38" s="558">
        <f t="shared" si="166"/>
        <v>0</v>
      </c>
      <c r="AK38" s="559"/>
      <c r="AL38" s="558">
        <f t="shared" ref="AL38:BB38" si="167">AL995</f>
        <v>500</v>
      </c>
      <c r="AM38" s="558">
        <f t="shared" si="167"/>
        <v>0</v>
      </c>
      <c r="AN38" s="558">
        <f t="shared" si="167"/>
        <v>0</v>
      </c>
      <c r="AO38" s="558">
        <f t="shared" si="167"/>
        <v>245</v>
      </c>
      <c r="AP38" s="558">
        <f t="shared" si="167"/>
        <v>500</v>
      </c>
      <c r="AQ38" s="558">
        <f t="shared" si="167"/>
        <v>400</v>
      </c>
      <c r="AR38" s="558">
        <f t="shared" si="167"/>
        <v>0</v>
      </c>
      <c r="AS38" s="558">
        <f t="shared" si="167"/>
        <v>0</v>
      </c>
      <c r="AT38" s="558">
        <f t="shared" si="167"/>
        <v>2000</v>
      </c>
      <c r="AU38" s="558">
        <f t="shared" si="167"/>
        <v>0</v>
      </c>
      <c r="AV38" s="558">
        <f t="shared" si="167"/>
        <v>0</v>
      </c>
      <c r="AW38" s="558">
        <f t="shared" si="167"/>
        <v>0</v>
      </c>
      <c r="AX38" s="558">
        <f t="shared" si="167"/>
        <v>0</v>
      </c>
      <c r="AY38" s="558">
        <f t="shared" si="167"/>
        <v>0</v>
      </c>
      <c r="AZ38" s="558">
        <f t="shared" si="167"/>
        <v>0</v>
      </c>
      <c r="BA38" s="558">
        <f t="shared" si="167"/>
        <v>0</v>
      </c>
      <c r="BB38" s="558">
        <f t="shared" si="167"/>
        <v>0</v>
      </c>
      <c r="BC38" s="559"/>
      <c r="BD38" s="558">
        <f t="shared" ref="BD38:BT38" si="168">BD995</f>
        <v>0</v>
      </c>
      <c r="BE38" s="558">
        <f t="shared" si="168"/>
        <v>0</v>
      </c>
      <c r="BF38" s="558">
        <f t="shared" si="168"/>
        <v>0</v>
      </c>
      <c r="BG38" s="558">
        <f t="shared" si="168"/>
        <v>500</v>
      </c>
      <c r="BH38" s="558">
        <f t="shared" si="168"/>
        <v>500</v>
      </c>
      <c r="BI38" s="558">
        <f t="shared" si="168"/>
        <v>500</v>
      </c>
      <c r="BJ38" s="558">
        <f t="shared" si="168"/>
        <v>2000</v>
      </c>
      <c r="BK38" s="558">
        <f t="shared" si="168"/>
        <v>2000</v>
      </c>
      <c r="BL38" s="558">
        <f t="shared" si="168"/>
        <v>2000</v>
      </c>
      <c r="BM38" s="558">
        <f t="shared" si="168"/>
        <v>0</v>
      </c>
      <c r="BN38" s="558">
        <f t="shared" si="168"/>
        <v>0</v>
      </c>
      <c r="BO38" s="558">
        <f t="shared" si="168"/>
        <v>0</v>
      </c>
      <c r="BP38" s="558">
        <f t="shared" si="168"/>
        <v>0</v>
      </c>
      <c r="BQ38" s="558">
        <f t="shared" si="168"/>
        <v>0</v>
      </c>
      <c r="BR38" s="558">
        <f t="shared" si="168"/>
        <v>0</v>
      </c>
      <c r="BS38" s="558">
        <f t="shared" si="168"/>
        <v>0</v>
      </c>
      <c r="BT38" s="558">
        <f t="shared" si="168"/>
        <v>0</v>
      </c>
      <c r="BU38" s="559"/>
      <c r="BV38" s="558">
        <f t="shared" si="151"/>
        <v>0</v>
      </c>
      <c r="BW38" s="558">
        <f t="shared" si="152"/>
        <v>0</v>
      </c>
      <c r="BX38" s="558">
        <f t="shared" si="152"/>
        <v>0</v>
      </c>
      <c r="BY38" s="558">
        <f t="shared" si="152"/>
        <v>0</v>
      </c>
      <c r="BZ38" s="547">
        <f t="shared" si="135"/>
        <v>68</v>
      </c>
      <c r="CA38" s="547">
        <f t="shared" si="136"/>
        <v>178.13333333333333</v>
      </c>
      <c r="CB38" s="547">
        <f t="shared" si="137"/>
        <v>109.66666666666667</v>
      </c>
      <c r="CC38" s="547">
        <f t="shared" si="138"/>
        <v>366.66666666666669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0</v>
      </c>
      <c r="CM38" s="1396">
        <f t="shared" si="121"/>
        <v>0</v>
      </c>
      <c r="CN38" s="1395">
        <f t="shared" si="121"/>
        <v>0</v>
      </c>
      <c r="CO38" s="1395">
        <f t="shared" si="121"/>
        <v>0</v>
      </c>
      <c r="CP38" s="1395">
        <f t="shared" si="121"/>
        <v>0</v>
      </c>
      <c r="CQ38" s="1395">
        <f t="shared" si="121"/>
        <v>200</v>
      </c>
      <c r="CR38" s="1395">
        <f t="shared" si="121"/>
        <v>320</v>
      </c>
      <c r="CS38" s="1394">
        <f t="shared" si="121"/>
        <v>500</v>
      </c>
      <c r="CT38" s="1397">
        <f t="shared" si="122"/>
        <v>640</v>
      </c>
      <c r="CU38" s="548">
        <f t="shared" si="11"/>
        <v>0</v>
      </c>
      <c r="CV38" s="549">
        <f t="shared" si="12"/>
        <v>0</v>
      </c>
      <c r="CW38" s="550">
        <f t="shared" si="13"/>
        <v>0</v>
      </c>
      <c r="CX38" s="550">
        <f t="shared" si="14"/>
        <v>0</v>
      </c>
      <c r="CY38" s="550">
        <f t="shared" si="15"/>
        <v>0</v>
      </c>
      <c r="CZ38" s="550">
        <f t="shared" si="16"/>
        <v>0</v>
      </c>
      <c r="DA38" s="550">
        <f t="shared" si="17"/>
        <v>0</v>
      </c>
      <c r="DB38" s="551">
        <f t="shared" si="18"/>
        <v>0</v>
      </c>
      <c r="DC38" s="551">
        <f t="shared" si="19"/>
        <v>100</v>
      </c>
      <c r="DD38" s="551">
        <f t="shared" si="20"/>
        <v>100</v>
      </c>
      <c r="DE38" s="550">
        <f t="shared" si="21"/>
        <v>150</v>
      </c>
      <c r="DF38" s="550">
        <f t="shared" si="22"/>
        <v>212</v>
      </c>
      <c r="DG38" s="550">
        <f t="shared" si="23"/>
        <v>250</v>
      </c>
      <c r="DH38" s="550">
        <f t="shared" si="24"/>
        <v>300</v>
      </c>
      <c r="DI38" s="550">
        <f t="shared" si="25"/>
        <v>600</v>
      </c>
      <c r="DJ38" s="549">
        <f t="shared" si="26"/>
        <v>960</v>
      </c>
      <c r="DK38" s="548">
        <f t="shared" si="27"/>
        <v>1250</v>
      </c>
      <c r="DL38" s="540">
        <f t="shared" si="127"/>
        <v>17</v>
      </c>
      <c r="DM38" s="511">
        <f t="shared" si="128"/>
        <v>17</v>
      </c>
      <c r="DN38" s="511">
        <f t="shared" si="129"/>
        <v>17</v>
      </c>
      <c r="DO38" s="511">
        <f t="shared" si="130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147</v>
      </c>
      <c r="B39" s="558">
        <f t="shared" ref="B39:R39" si="169">SUM(B801,B803)</f>
        <v>260</v>
      </c>
      <c r="C39" s="558">
        <f t="shared" si="169"/>
        <v>104</v>
      </c>
      <c r="D39" s="558">
        <f t="shared" si="169"/>
        <v>260</v>
      </c>
      <c r="E39" s="558">
        <f t="shared" si="169"/>
        <v>240</v>
      </c>
      <c r="F39" s="558">
        <f t="shared" si="169"/>
        <v>240</v>
      </c>
      <c r="G39" s="558">
        <f t="shared" si="169"/>
        <v>0</v>
      </c>
      <c r="H39" s="558">
        <f t="shared" si="169"/>
        <v>300</v>
      </c>
      <c r="I39" s="558">
        <f t="shared" si="169"/>
        <v>240</v>
      </c>
      <c r="J39" s="558">
        <f t="shared" si="169"/>
        <v>130</v>
      </c>
      <c r="K39" s="558">
        <f t="shared" si="169"/>
        <v>0</v>
      </c>
      <c r="L39" s="558">
        <f t="shared" si="169"/>
        <v>0</v>
      </c>
      <c r="M39" s="558">
        <f t="shared" si="169"/>
        <v>0</v>
      </c>
      <c r="N39" s="558">
        <f t="shared" si="169"/>
        <v>0</v>
      </c>
      <c r="O39" s="558">
        <f t="shared" si="169"/>
        <v>0</v>
      </c>
      <c r="P39" s="558">
        <f t="shared" si="169"/>
        <v>0</v>
      </c>
      <c r="Q39" s="558">
        <f t="shared" si="169"/>
        <v>0</v>
      </c>
      <c r="R39" s="558">
        <f t="shared" si="169"/>
        <v>0</v>
      </c>
      <c r="S39" s="559"/>
      <c r="T39" s="558">
        <f t="shared" ref="T39:AJ39" si="170">SUM(T801,T803)</f>
        <v>480</v>
      </c>
      <c r="U39" s="558">
        <f t="shared" si="170"/>
        <v>325</v>
      </c>
      <c r="V39" s="558">
        <f t="shared" si="170"/>
        <v>400</v>
      </c>
      <c r="W39" s="558">
        <f t="shared" si="170"/>
        <v>1020</v>
      </c>
      <c r="X39" s="558">
        <f t="shared" si="170"/>
        <v>590</v>
      </c>
      <c r="Y39" s="558">
        <f t="shared" si="170"/>
        <v>850</v>
      </c>
      <c r="Z39" s="558">
        <f t="shared" si="170"/>
        <v>710</v>
      </c>
      <c r="AA39" s="558">
        <f t="shared" si="170"/>
        <v>430</v>
      </c>
      <c r="AB39" s="558">
        <f t="shared" si="170"/>
        <v>500</v>
      </c>
      <c r="AC39" s="558">
        <f t="shared" si="170"/>
        <v>0</v>
      </c>
      <c r="AD39" s="558">
        <f t="shared" si="170"/>
        <v>0</v>
      </c>
      <c r="AE39" s="558">
        <f t="shared" si="170"/>
        <v>0</v>
      </c>
      <c r="AF39" s="558">
        <f t="shared" si="170"/>
        <v>0</v>
      </c>
      <c r="AG39" s="558">
        <f t="shared" si="170"/>
        <v>0</v>
      </c>
      <c r="AH39" s="558">
        <f t="shared" si="170"/>
        <v>0</v>
      </c>
      <c r="AI39" s="558">
        <f t="shared" si="170"/>
        <v>0</v>
      </c>
      <c r="AJ39" s="558">
        <f t="shared" si="170"/>
        <v>0</v>
      </c>
      <c r="AK39" s="559"/>
      <c r="AL39" s="558">
        <f t="shared" ref="AL39:BB39" si="171">SUM(AL801,AL803)</f>
        <v>750</v>
      </c>
      <c r="AM39" s="558">
        <f t="shared" si="171"/>
        <v>100</v>
      </c>
      <c r="AN39" s="558">
        <f t="shared" si="171"/>
        <v>100</v>
      </c>
      <c r="AO39" s="558">
        <f t="shared" si="171"/>
        <v>1390</v>
      </c>
      <c r="AP39" s="558">
        <f t="shared" si="171"/>
        <v>540</v>
      </c>
      <c r="AQ39" s="558">
        <f t="shared" si="171"/>
        <v>250</v>
      </c>
      <c r="AR39" s="558">
        <f t="shared" si="171"/>
        <v>300</v>
      </c>
      <c r="AS39" s="558">
        <f t="shared" si="171"/>
        <v>2300</v>
      </c>
      <c r="AT39" s="558">
        <f t="shared" si="171"/>
        <v>3000</v>
      </c>
      <c r="AU39" s="558">
        <f t="shared" si="171"/>
        <v>0</v>
      </c>
      <c r="AV39" s="558">
        <f t="shared" si="171"/>
        <v>0</v>
      </c>
      <c r="AW39" s="558">
        <f t="shared" si="171"/>
        <v>0</v>
      </c>
      <c r="AX39" s="558">
        <f t="shared" si="171"/>
        <v>0</v>
      </c>
      <c r="AY39" s="558">
        <f t="shared" si="171"/>
        <v>0</v>
      </c>
      <c r="AZ39" s="558">
        <f t="shared" si="171"/>
        <v>0</v>
      </c>
      <c r="BA39" s="558">
        <f t="shared" si="171"/>
        <v>0</v>
      </c>
      <c r="BB39" s="558">
        <f t="shared" si="171"/>
        <v>0</v>
      </c>
      <c r="BC39" s="559"/>
      <c r="BD39" s="558">
        <f t="shared" ref="BD39:BT39" si="172">SUM(BD801,BD803)</f>
        <v>4000</v>
      </c>
      <c r="BE39" s="558">
        <f t="shared" si="172"/>
        <v>480</v>
      </c>
      <c r="BF39" s="558">
        <f t="shared" si="172"/>
        <v>480</v>
      </c>
      <c r="BG39" s="558">
        <f t="shared" si="172"/>
        <v>1440</v>
      </c>
      <c r="BH39" s="558">
        <f t="shared" si="172"/>
        <v>1440</v>
      </c>
      <c r="BI39" s="558">
        <f t="shared" si="172"/>
        <v>1440</v>
      </c>
      <c r="BJ39" s="558">
        <f t="shared" si="172"/>
        <v>2800</v>
      </c>
      <c r="BK39" s="558">
        <f t="shared" si="172"/>
        <v>2800</v>
      </c>
      <c r="BL39" s="558">
        <f t="shared" si="172"/>
        <v>2800</v>
      </c>
      <c r="BM39" s="558">
        <f t="shared" si="172"/>
        <v>0</v>
      </c>
      <c r="BN39" s="558">
        <f t="shared" si="172"/>
        <v>0</v>
      </c>
      <c r="BO39" s="558">
        <f t="shared" si="172"/>
        <v>0</v>
      </c>
      <c r="BP39" s="558">
        <f t="shared" si="172"/>
        <v>0</v>
      </c>
      <c r="BQ39" s="558">
        <f t="shared" si="172"/>
        <v>0</v>
      </c>
      <c r="BR39" s="558">
        <f t="shared" si="172"/>
        <v>0</v>
      </c>
      <c r="BS39" s="558">
        <f t="shared" si="172"/>
        <v>0</v>
      </c>
      <c r="BT39" s="558">
        <f t="shared" si="172"/>
        <v>0</v>
      </c>
      <c r="BU39" s="559"/>
      <c r="BV39" s="558">
        <f t="shared" si="151"/>
        <v>0</v>
      </c>
      <c r="BW39" s="558">
        <f t="shared" ref="BW39:BY41" si="173">SUM(BW996)</f>
        <v>0</v>
      </c>
      <c r="BX39" s="558">
        <f t="shared" si="173"/>
        <v>0</v>
      </c>
      <c r="BY39" s="558">
        <f t="shared" si="173"/>
        <v>0</v>
      </c>
      <c r="BZ39" s="547">
        <f t="shared" si="135"/>
        <v>98.266666666666666</v>
      </c>
      <c r="CA39" s="547">
        <f t="shared" si="136"/>
        <v>285.66666666666669</v>
      </c>
      <c r="CB39" s="547">
        <f t="shared" si="137"/>
        <v>382</v>
      </c>
      <c r="CC39" s="547">
        <f t="shared" si="138"/>
        <v>912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104</v>
      </c>
      <c r="CN39" s="1395">
        <f t="shared" si="121"/>
        <v>130</v>
      </c>
      <c r="CO39" s="1395">
        <f t="shared" si="121"/>
        <v>240</v>
      </c>
      <c r="CP39" s="1395">
        <f t="shared" si="121"/>
        <v>240</v>
      </c>
      <c r="CQ39" s="1395">
        <f t="shared" si="121"/>
        <v>240</v>
      </c>
      <c r="CR39" s="1395">
        <f t="shared" si="121"/>
        <v>260</v>
      </c>
      <c r="CS39" s="1394">
        <f t="shared" si="121"/>
        <v>260</v>
      </c>
      <c r="CT39" s="1397">
        <f t="shared" si="122"/>
        <v>300</v>
      </c>
      <c r="CU39" s="548">
        <f t="shared" si="11"/>
        <v>0</v>
      </c>
      <c r="CV39" s="549">
        <f t="shared" si="12"/>
        <v>0</v>
      </c>
      <c r="CW39" s="550">
        <f t="shared" si="13"/>
        <v>0</v>
      </c>
      <c r="CX39" s="550">
        <f t="shared" si="14"/>
        <v>0</v>
      </c>
      <c r="CY39" s="550">
        <f t="shared" si="15"/>
        <v>0</v>
      </c>
      <c r="CZ39" s="550">
        <f t="shared" si="16"/>
        <v>0</v>
      </c>
      <c r="DA39" s="550">
        <f t="shared" si="17"/>
        <v>0</v>
      </c>
      <c r="DB39" s="551">
        <f t="shared" si="18"/>
        <v>0</v>
      </c>
      <c r="DC39" s="551">
        <f t="shared" si="19"/>
        <v>325</v>
      </c>
      <c r="DD39" s="551">
        <f t="shared" si="20"/>
        <v>400</v>
      </c>
      <c r="DE39" s="550">
        <f t="shared" si="21"/>
        <v>430</v>
      </c>
      <c r="DF39" s="550">
        <f t="shared" si="22"/>
        <v>480</v>
      </c>
      <c r="DG39" s="550">
        <f t="shared" si="23"/>
        <v>500</v>
      </c>
      <c r="DH39" s="550">
        <f t="shared" si="24"/>
        <v>590</v>
      </c>
      <c r="DI39" s="550">
        <f t="shared" si="25"/>
        <v>710</v>
      </c>
      <c r="DJ39" s="549">
        <f t="shared" si="26"/>
        <v>850</v>
      </c>
      <c r="DK39" s="548">
        <f t="shared" si="27"/>
        <v>1020</v>
      </c>
      <c r="DL39" s="540">
        <f t="shared" si="127"/>
        <v>17</v>
      </c>
      <c r="DM39" s="511">
        <f t="shared" si="128"/>
        <v>17</v>
      </c>
      <c r="DN39" s="511">
        <f t="shared" si="129"/>
        <v>17</v>
      </c>
      <c r="DO39" s="511">
        <f t="shared" si="130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148</v>
      </c>
      <c r="B40" s="558">
        <f t="shared" ref="B40:R40" si="174">SUM(B802)</f>
        <v>300</v>
      </c>
      <c r="C40" s="558">
        <f t="shared" si="174"/>
        <v>120</v>
      </c>
      <c r="D40" s="558">
        <f t="shared" si="174"/>
        <v>120</v>
      </c>
      <c r="E40" s="558">
        <f t="shared" si="174"/>
        <v>90</v>
      </c>
      <c r="F40" s="558">
        <f t="shared" si="174"/>
        <v>0</v>
      </c>
      <c r="G40" s="558">
        <f t="shared" si="174"/>
        <v>120</v>
      </c>
      <c r="H40" s="558">
        <f t="shared" si="174"/>
        <v>300</v>
      </c>
      <c r="I40" s="558">
        <f t="shared" si="174"/>
        <v>200</v>
      </c>
      <c r="J40" s="558">
        <f t="shared" si="174"/>
        <v>0</v>
      </c>
      <c r="K40" s="558">
        <f t="shared" si="174"/>
        <v>0</v>
      </c>
      <c r="L40" s="558">
        <f t="shared" si="174"/>
        <v>0</v>
      </c>
      <c r="M40" s="558">
        <f t="shared" si="174"/>
        <v>0</v>
      </c>
      <c r="N40" s="558">
        <f t="shared" si="174"/>
        <v>0</v>
      </c>
      <c r="O40" s="558">
        <f t="shared" si="174"/>
        <v>0</v>
      </c>
      <c r="P40" s="558">
        <f t="shared" si="174"/>
        <v>0</v>
      </c>
      <c r="Q40" s="558">
        <f t="shared" si="174"/>
        <v>0</v>
      </c>
      <c r="R40" s="558">
        <f t="shared" si="174"/>
        <v>0</v>
      </c>
      <c r="S40" s="559"/>
      <c r="T40" s="558">
        <f t="shared" ref="T40:AJ40" si="175">SUM(T802)</f>
        <v>10</v>
      </c>
      <c r="U40" s="558">
        <f t="shared" si="175"/>
        <v>0</v>
      </c>
      <c r="V40" s="558">
        <f t="shared" si="175"/>
        <v>0</v>
      </c>
      <c r="W40" s="558">
        <f t="shared" si="175"/>
        <v>0</v>
      </c>
      <c r="X40" s="558">
        <f t="shared" si="175"/>
        <v>0</v>
      </c>
      <c r="Y40" s="558">
        <f t="shared" si="175"/>
        <v>0</v>
      </c>
      <c r="Z40" s="558">
        <f t="shared" si="175"/>
        <v>200</v>
      </c>
      <c r="AA40" s="558">
        <f t="shared" si="175"/>
        <v>200</v>
      </c>
      <c r="AB40" s="558">
        <f t="shared" si="175"/>
        <v>190</v>
      </c>
      <c r="AC40" s="558">
        <f t="shared" si="175"/>
        <v>0</v>
      </c>
      <c r="AD40" s="558">
        <f t="shared" si="175"/>
        <v>0</v>
      </c>
      <c r="AE40" s="558">
        <f t="shared" si="175"/>
        <v>0</v>
      </c>
      <c r="AF40" s="558">
        <f t="shared" si="175"/>
        <v>0</v>
      </c>
      <c r="AG40" s="558">
        <f t="shared" si="175"/>
        <v>0</v>
      </c>
      <c r="AH40" s="558">
        <f t="shared" si="175"/>
        <v>0</v>
      </c>
      <c r="AI40" s="558">
        <f t="shared" si="175"/>
        <v>0</v>
      </c>
      <c r="AJ40" s="558">
        <f t="shared" si="175"/>
        <v>0</v>
      </c>
      <c r="AK40" s="559"/>
      <c r="AL40" s="558">
        <f t="shared" ref="AL40:BB40" si="176">SUM(AL802)</f>
        <v>0</v>
      </c>
      <c r="AM40" s="558">
        <f t="shared" si="176"/>
        <v>30</v>
      </c>
      <c r="AN40" s="558">
        <f t="shared" si="176"/>
        <v>30</v>
      </c>
      <c r="AO40" s="558">
        <f t="shared" si="176"/>
        <v>600</v>
      </c>
      <c r="AP40" s="558">
        <f t="shared" si="176"/>
        <v>250</v>
      </c>
      <c r="AQ40" s="558">
        <f t="shared" si="176"/>
        <v>160</v>
      </c>
      <c r="AR40" s="558">
        <f t="shared" si="176"/>
        <v>120</v>
      </c>
      <c r="AS40" s="558">
        <f t="shared" si="176"/>
        <v>50</v>
      </c>
      <c r="AT40" s="558">
        <f t="shared" si="176"/>
        <v>2400</v>
      </c>
      <c r="AU40" s="558">
        <f t="shared" si="176"/>
        <v>0</v>
      </c>
      <c r="AV40" s="558">
        <f t="shared" si="176"/>
        <v>0</v>
      </c>
      <c r="AW40" s="558">
        <f t="shared" si="176"/>
        <v>0</v>
      </c>
      <c r="AX40" s="558">
        <f t="shared" si="176"/>
        <v>0</v>
      </c>
      <c r="AY40" s="558">
        <f t="shared" si="176"/>
        <v>0</v>
      </c>
      <c r="AZ40" s="558">
        <f t="shared" si="176"/>
        <v>0</v>
      </c>
      <c r="BA40" s="558">
        <f t="shared" si="176"/>
        <v>0</v>
      </c>
      <c r="BB40" s="558">
        <f t="shared" si="176"/>
        <v>0</v>
      </c>
      <c r="BC40" s="559"/>
      <c r="BD40" s="558">
        <f t="shared" ref="BD40:BT40" si="177">SUM(BD802)</f>
        <v>2500</v>
      </c>
      <c r="BE40" s="558">
        <f t="shared" si="177"/>
        <v>0</v>
      </c>
      <c r="BF40" s="558">
        <f t="shared" si="177"/>
        <v>0</v>
      </c>
      <c r="BG40" s="558">
        <f t="shared" si="177"/>
        <v>1200</v>
      </c>
      <c r="BH40" s="558">
        <f t="shared" si="177"/>
        <v>1200</v>
      </c>
      <c r="BI40" s="558">
        <f t="shared" si="177"/>
        <v>1200</v>
      </c>
      <c r="BJ40" s="558">
        <f t="shared" si="177"/>
        <v>3900</v>
      </c>
      <c r="BK40" s="558">
        <f t="shared" si="177"/>
        <v>3900</v>
      </c>
      <c r="BL40" s="558">
        <f t="shared" si="177"/>
        <v>3900</v>
      </c>
      <c r="BM40" s="558">
        <f t="shared" si="177"/>
        <v>0</v>
      </c>
      <c r="BN40" s="558">
        <f t="shared" si="177"/>
        <v>0</v>
      </c>
      <c r="BO40" s="558">
        <f t="shared" si="177"/>
        <v>0</v>
      </c>
      <c r="BP40" s="558">
        <f t="shared" si="177"/>
        <v>0</v>
      </c>
      <c r="BQ40" s="558">
        <f t="shared" si="177"/>
        <v>0</v>
      </c>
      <c r="BR40" s="558">
        <f t="shared" si="177"/>
        <v>0</v>
      </c>
      <c r="BS40" s="558">
        <f t="shared" si="177"/>
        <v>0</v>
      </c>
      <c r="BT40" s="558">
        <f t="shared" si="177"/>
        <v>0</v>
      </c>
      <c r="BU40" s="559"/>
      <c r="BV40" s="558">
        <f t="shared" si="151"/>
        <v>0</v>
      </c>
      <c r="BW40" s="558">
        <f t="shared" si="173"/>
        <v>0</v>
      </c>
      <c r="BX40" s="558">
        <f t="shared" si="173"/>
        <v>0</v>
      </c>
      <c r="BY40" s="558">
        <f t="shared" si="173"/>
        <v>0</v>
      </c>
      <c r="BZ40" s="547">
        <f t="shared" si="135"/>
        <v>63.333333333333336</v>
      </c>
      <c r="CA40" s="547">
        <f t="shared" si="136"/>
        <v>26.666666666666668</v>
      </c>
      <c r="CB40" s="547">
        <f t="shared" si="137"/>
        <v>82.666666666666671</v>
      </c>
      <c r="CC40" s="547">
        <f t="shared" si="138"/>
        <v>926.66666666666663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0</v>
      </c>
      <c r="CN40" s="1395">
        <f t="shared" si="121"/>
        <v>90</v>
      </c>
      <c r="CO40" s="1395">
        <f t="shared" si="121"/>
        <v>120</v>
      </c>
      <c r="CP40" s="1395">
        <f t="shared" si="121"/>
        <v>120</v>
      </c>
      <c r="CQ40" s="1395">
        <f t="shared" si="121"/>
        <v>120</v>
      </c>
      <c r="CR40" s="1395">
        <f t="shared" si="121"/>
        <v>200</v>
      </c>
      <c r="CS40" s="1394">
        <f t="shared" si="121"/>
        <v>300</v>
      </c>
      <c r="CT40" s="1397">
        <f t="shared" si="122"/>
        <v>300</v>
      </c>
      <c r="CU40" s="548">
        <f t="shared" si="11"/>
        <v>0</v>
      </c>
      <c r="CV40" s="549">
        <f t="shared" si="12"/>
        <v>0</v>
      </c>
      <c r="CW40" s="550">
        <f t="shared" si="13"/>
        <v>0</v>
      </c>
      <c r="CX40" s="550">
        <f t="shared" si="14"/>
        <v>0</v>
      </c>
      <c r="CY40" s="550">
        <f t="shared" si="15"/>
        <v>0</v>
      </c>
      <c r="CZ40" s="550">
        <f t="shared" si="16"/>
        <v>0</v>
      </c>
      <c r="DA40" s="550">
        <f t="shared" si="17"/>
        <v>0</v>
      </c>
      <c r="DB40" s="551">
        <f t="shared" si="18"/>
        <v>0</v>
      </c>
      <c r="DC40" s="551">
        <f t="shared" si="19"/>
        <v>0</v>
      </c>
      <c r="DD40" s="551">
        <f t="shared" si="20"/>
        <v>0</v>
      </c>
      <c r="DE40" s="550">
        <f t="shared" si="21"/>
        <v>0</v>
      </c>
      <c r="DF40" s="550">
        <f t="shared" si="22"/>
        <v>0</v>
      </c>
      <c r="DG40" s="550">
        <f t="shared" si="23"/>
        <v>0</v>
      </c>
      <c r="DH40" s="550">
        <f t="shared" si="24"/>
        <v>10</v>
      </c>
      <c r="DI40" s="550">
        <f t="shared" si="25"/>
        <v>190</v>
      </c>
      <c r="DJ40" s="549">
        <f t="shared" si="26"/>
        <v>200</v>
      </c>
      <c r="DK40" s="548">
        <f t="shared" si="27"/>
        <v>200</v>
      </c>
      <c r="DL40" s="540">
        <f t="shared" si="127"/>
        <v>17</v>
      </c>
      <c r="DM40" s="511">
        <f t="shared" si="128"/>
        <v>17</v>
      </c>
      <c r="DN40" s="511">
        <f t="shared" si="129"/>
        <v>17</v>
      </c>
      <c r="DO40" s="511">
        <f t="shared" si="130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149</v>
      </c>
      <c r="B41" s="560">
        <f t="shared" ref="B41:R41" si="178">SUM(B804:B809)</f>
        <v>1408</v>
      </c>
      <c r="C41" s="560">
        <f t="shared" si="178"/>
        <v>440</v>
      </c>
      <c r="D41" s="560">
        <f t="shared" si="178"/>
        <v>1354</v>
      </c>
      <c r="E41" s="560">
        <f t="shared" si="178"/>
        <v>1500</v>
      </c>
      <c r="F41" s="560">
        <f t="shared" si="178"/>
        <v>1148</v>
      </c>
      <c r="G41" s="560">
        <f t="shared" si="178"/>
        <v>1112</v>
      </c>
      <c r="H41" s="560">
        <f t="shared" si="178"/>
        <v>845.2</v>
      </c>
      <c r="I41" s="560">
        <f t="shared" si="178"/>
        <v>568</v>
      </c>
      <c r="J41" s="560">
        <f t="shared" si="178"/>
        <v>900</v>
      </c>
      <c r="K41" s="560">
        <f t="shared" si="178"/>
        <v>0</v>
      </c>
      <c r="L41" s="560">
        <f t="shared" si="178"/>
        <v>0</v>
      </c>
      <c r="M41" s="560">
        <f t="shared" si="178"/>
        <v>0</v>
      </c>
      <c r="N41" s="560">
        <f t="shared" si="178"/>
        <v>0</v>
      </c>
      <c r="O41" s="560">
        <f t="shared" si="178"/>
        <v>0</v>
      </c>
      <c r="P41" s="560">
        <f t="shared" si="178"/>
        <v>0</v>
      </c>
      <c r="Q41" s="560">
        <f t="shared" si="178"/>
        <v>0</v>
      </c>
      <c r="R41" s="560">
        <f t="shared" si="178"/>
        <v>0</v>
      </c>
      <c r="S41" s="561"/>
      <c r="T41" s="560">
        <f t="shared" ref="T41:AJ41" si="179">SUM(T804:T809)</f>
        <v>432</v>
      </c>
      <c r="U41" s="560">
        <f t="shared" si="179"/>
        <v>264</v>
      </c>
      <c r="V41" s="560">
        <f t="shared" si="179"/>
        <v>158</v>
      </c>
      <c r="W41" s="560">
        <f t="shared" si="179"/>
        <v>4154</v>
      </c>
      <c r="X41" s="560">
        <f t="shared" si="179"/>
        <v>2810</v>
      </c>
      <c r="Y41" s="560">
        <f t="shared" si="179"/>
        <v>9140</v>
      </c>
      <c r="Z41" s="560">
        <f t="shared" si="179"/>
        <v>3050</v>
      </c>
      <c r="AA41" s="560">
        <f t="shared" si="179"/>
        <v>4375</v>
      </c>
      <c r="AB41" s="560">
        <f t="shared" si="179"/>
        <v>4620</v>
      </c>
      <c r="AC41" s="560">
        <f t="shared" si="179"/>
        <v>0</v>
      </c>
      <c r="AD41" s="560">
        <f t="shared" si="179"/>
        <v>0</v>
      </c>
      <c r="AE41" s="560">
        <f t="shared" si="179"/>
        <v>0</v>
      </c>
      <c r="AF41" s="560">
        <f t="shared" si="179"/>
        <v>0</v>
      </c>
      <c r="AG41" s="560">
        <f t="shared" si="179"/>
        <v>0</v>
      </c>
      <c r="AH41" s="560">
        <f t="shared" si="179"/>
        <v>0</v>
      </c>
      <c r="AI41" s="560">
        <f t="shared" si="179"/>
        <v>0</v>
      </c>
      <c r="AJ41" s="560">
        <f t="shared" si="179"/>
        <v>0</v>
      </c>
      <c r="AK41" s="561"/>
      <c r="AL41" s="560">
        <f t="shared" ref="AL41:BB41" si="180">SUM(AL804:AL809)</f>
        <v>716</v>
      </c>
      <c r="AM41" s="560">
        <f t="shared" si="180"/>
        <v>1164</v>
      </c>
      <c r="AN41" s="560">
        <f t="shared" si="180"/>
        <v>360</v>
      </c>
      <c r="AO41" s="560">
        <f t="shared" si="180"/>
        <v>1040</v>
      </c>
      <c r="AP41" s="560">
        <f t="shared" si="180"/>
        <v>1080</v>
      </c>
      <c r="AQ41" s="560">
        <f t="shared" si="180"/>
        <v>560</v>
      </c>
      <c r="AR41" s="560">
        <f t="shared" si="180"/>
        <v>552</v>
      </c>
      <c r="AS41" s="560">
        <f t="shared" si="180"/>
        <v>1135</v>
      </c>
      <c r="AT41" s="560">
        <f t="shared" si="180"/>
        <v>654</v>
      </c>
      <c r="AU41" s="560">
        <f t="shared" si="180"/>
        <v>0</v>
      </c>
      <c r="AV41" s="560">
        <f t="shared" si="180"/>
        <v>0</v>
      </c>
      <c r="AW41" s="560">
        <f t="shared" si="180"/>
        <v>0</v>
      </c>
      <c r="AX41" s="560">
        <f t="shared" si="180"/>
        <v>0</v>
      </c>
      <c r="AY41" s="560">
        <f t="shared" si="180"/>
        <v>0</v>
      </c>
      <c r="AZ41" s="560">
        <f t="shared" si="180"/>
        <v>0</v>
      </c>
      <c r="BA41" s="560">
        <f t="shared" si="180"/>
        <v>0</v>
      </c>
      <c r="BB41" s="560">
        <f t="shared" si="180"/>
        <v>0</v>
      </c>
      <c r="BC41" s="561"/>
      <c r="BD41" s="560">
        <f t="shared" ref="BD41:BT41" si="181">SUM(BD804:BD809)</f>
        <v>3360</v>
      </c>
      <c r="BE41" s="560">
        <f t="shared" si="181"/>
        <v>2125</v>
      </c>
      <c r="BF41" s="560">
        <f t="shared" si="181"/>
        <v>2285</v>
      </c>
      <c r="BG41" s="560">
        <f t="shared" si="181"/>
        <v>3000</v>
      </c>
      <c r="BH41" s="560">
        <f t="shared" si="181"/>
        <v>3000</v>
      </c>
      <c r="BI41" s="560">
        <f t="shared" si="181"/>
        <v>3000</v>
      </c>
      <c r="BJ41" s="560">
        <f t="shared" si="181"/>
        <v>3100</v>
      </c>
      <c r="BK41" s="560">
        <f t="shared" si="181"/>
        <v>3100</v>
      </c>
      <c r="BL41" s="560">
        <f t="shared" si="181"/>
        <v>3100</v>
      </c>
      <c r="BM41" s="560">
        <f t="shared" si="181"/>
        <v>0</v>
      </c>
      <c r="BN41" s="560">
        <f t="shared" si="181"/>
        <v>0</v>
      </c>
      <c r="BO41" s="560">
        <f t="shared" si="181"/>
        <v>0</v>
      </c>
      <c r="BP41" s="560">
        <f t="shared" si="181"/>
        <v>0</v>
      </c>
      <c r="BQ41" s="560">
        <f t="shared" si="181"/>
        <v>0</v>
      </c>
      <c r="BR41" s="560">
        <f t="shared" si="181"/>
        <v>0</v>
      </c>
      <c r="BS41" s="560">
        <f t="shared" si="181"/>
        <v>0</v>
      </c>
      <c r="BT41" s="560">
        <f t="shared" si="181"/>
        <v>0</v>
      </c>
      <c r="BU41" s="561"/>
      <c r="BV41" s="558">
        <f t="shared" si="151"/>
        <v>0</v>
      </c>
      <c r="BW41" s="558">
        <f t="shared" si="173"/>
        <v>0</v>
      </c>
      <c r="BX41" s="558">
        <f t="shared" si="173"/>
        <v>0</v>
      </c>
      <c r="BY41" s="558">
        <f t="shared" si="173"/>
        <v>0</v>
      </c>
      <c r="BZ41" s="547">
        <f t="shared" si="135"/>
        <v>518.34666666666669</v>
      </c>
      <c r="CA41" s="547">
        <f t="shared" si="136"/>
        <v>1324.2</v>
      </c>
      <c r="CB41" s="547">
        <f t="shared" si="137"/>
        <v>406.46666666666664</v>
      </c>
      <c r="CC41" s="547">
        <f t="shared" si="138"/>
        <v>1514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440</v>
      </c>
      <c r="CM41" s="1396">
        <f t="shared" si="121"/>
        <v>568</v>
      </c>
      <c r="CN41" s="1395">
        <f t="shared" si="121"/>
        <v>845.2</v>
      </c>
      <c r="CO41" s="1395">
        <f t="shared" si="121"/>
        <v>900</v>
      </c>
      <c r="CP41" s="1395">
        <f t="shared" si="121"/>
        <v>1112</v>
      </c>
      <c r="CQ41" s="1395">
        <f t="shared" si="121"/>
        <v>1148</v>
      </c>
      <c r="CR41" s="1395">
        <f t="shared" si="121"/>
        <v>1354</v>
      </c>
      <c r="CS41" s="1394">
        <f t="shared" si="121"/>
        <v>1408</v>
      </c>
      <c r="CT41" s="1397">
        <f t="shared" si="122"/>
        <v>1500</v>
      </c>
      <c r="CU41" s="548">
        <f t="shared" si="11"/>
        <v>0</v>
      </c>
      <c r="CV41" s="549">
        <f t="shared" si="12"/>
        <v>0</v>
      </c>
      <c r="CW41" s="550">
        <f t="shared" si="13"/>
        <v>0</v>
      </c>
      <c r="CX41" s="550">
        <f t="shared" si="14"/>
        <v>0</v>
      </c>
      <c r="CY41" s="550">
        <f t="shared" si="15"/>
        <v>0</v>
      </c>
      <c r="CZ41" s="550">
        <f t="shared" si="16"/>
        <v>0</v>
      </c>
      <c r="DA41" s="550">
        <f t="shared" si="17"/>
        <v>0</v>
      </c>
      <c r="DB41" s="551">
        <f t="shared" si="18"/>
        <v>0</v>
      </c>
      <c r="DC41" s="551">
        <f t="shared" si="19"/>
        <v>158</v>
      </c>
      <c r="DD41" s="551">
        <f t="shared" si="20"/>
        <v>264</v>
      </c>
      <c r="DE41" s="550">
        <f t="shared" si="21"/>
        <v>432</v>
      </c>
      <c r="DF41" s="550">
        <f t="shared" si="22"/>
        <v>2810</v>
      </c>
      <c r="DG41" s="550">
        <f t="shared" si="23"/>
        <v>3050</v>
      </c>
      <c r="DH41" s="550">
        <f t="shared" si="24"/>
        <v>4154</v>
      </c>
      <c r="DI41" s="550">
        <f t="shared" si="25"/>
        <v>4375</v>
      </c>
      <c r="DJ41" s="549">
        <f t="shared" si="26"/>
        <v>4620</v>
      </c>
      <c r="DK41" s="548">
        <f t="shared" si="27"/>
        <v>9140</v>
      </c>
      <c r="DL41" s="540">
        <f t="shared" si="127"/>
        <v>17</v>
      </c>
      <c r="DM41" s="511">
        <f t="shared" si="128"/>
        <v>17</v>
      </c>
      <c r="DN41" s="511">
        <f t="shared" si="129"/>
        <v>17</v>
      </c>
      <c r="DO41" s="511">
        <f t="shared" si="130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150</v>
      </c>
      <c r="B42" s="543">
        <f t="shared" ref="B42:R42" si="182">IF(B20=0,"",B32/B20)</f>
        <v>4.8913423240863674E-2</v>
      </c>
      <c r="C42" s="543">
        <f t="shared" si="182"/>
        <v>5.4080154514727183E-2</v>
      </c>
      <c r="D42" s="543">
        <f t="shared" si="182"/>
        <v>5.2499999999999998E-2</v>
      </c>
      <c r="E42" s="543">
        <f t="shared" si="182"/>
        <v>0</v>
      </c>
      <c r="F42" s="543">
        <f t="shared" si="182"/>
        <v>0</v>
      </c>
      <c r="G42" s="543">
        <f t="shared" si="182"/>
        <v>0</v>
      </c>
      <c r="H42" s="543">
        <f t="shared" si="182"/>
        <v>0</v>
      </c>
      <c r="I42" s="543">
        <f t="shared" si="182"/>
        <v>0</v>
      </c>
      <c r="J42" s="543">
        <f t="shared" si="182"/>
        <v>0</v>
      </c>
      <c r="K42" s="543" t="str">
        <f t="shared" si="182"/>
        <v/>
      </c>
      <c r="L42" s="543" t="str">
        <f t="shared" si="182"/>
        <v/>
      </c>
      <c r="M42" s="543" t="str">
        <f t="shared" si="182"/>
        <v/>
      </c>
      <c r="N42" s="543" t="str">
        <f t="shared" si="182"/>
        <v/>
      </c>
      <c r="O42" s="543" t="str">
        <f t="shared" si="182"/>
        <v/>
      </c>
      <c r="P42" s="543" t="str">
        <f t="shared" si="182"/>
        <v/>
      </c>
      <c r="Q42" s="543" t="str">
        <f t="shared" si="182"/>
        <v/>
      </c>
      <c r="R42" s="543" t="str">
        <f t="shared" si="182"/>
        <v/>
      </c>
      <c r="S42" s="544"/>
      <c r="T42" s="543">
        <f t="shared" ref="T42:AJ42" si="183">IF(T20=0,"",T32/T20)</f>
        <v>0</v>
      </c>
      <c r="U42" s="543">
        <f t="shared" si="183"/>
        <v>0</v>
      </c>
      <c r="V42" s="543">
        <f t="shared" si="183"/>
        <v>0</v>
      </c>
      <c r="W42" s="543">
        <f t="shared" si="183"/>
        <v>4.9745056585001864E-3</v>
      </c>
      <c r="X42" s="543">
        <f t="shared" si="183"/>
        <v>3.749633824821795E-2</v>
      </c>
      <c r="Y42" s="543">
        <f t="shared" si="183"/>
        <v>1.7115045194416218E-2</v>
      </c>
      <c r="Z42" s="543">
        <f t="shared" si="183"/>
        <v>0</v>
      </c>
      <c r="AA42" s="543">
        <f t="shared" si="183"/>
        <v>2.3287405394915583E-2</v>
      </c>
      <c r="AB42" s="543">
        <f t="shared" si="183"/>
        <v>0</v>
      </c>
      <c r="AC42" s="543" t="str">
        <f t="shared" si="183"/>
        <v/>
      </c>
      <c r="AD42" s="543" t="str">
        <f t="shared" si="183"/>
        <v/>
      </c>
      <c r="AE42" s="543" t="str">
        <f t="shared" si="183"/>
        <v/>
      </c>
      <c r="AF42" s="543" t="str">
        <f t="shared" si="183"/>
        <v/>
      </c>
      <c r="AG42" s="543" t="str">
        <f t="shared" si="183"/>
        <v/>
      </c>
      <c r="AH42" s="543" t="str">
        <f t="shared" si="183"/>
        <v/>
      </c>
      <c r="AI42" s="543" t="str">
        <f t="shared" si="183"/>
        <v/>
      </c>
      <c r="AJ42" s="543" t="str">
        <f t="shared" si="183"/>
        <v/>
      </c>
      <c r="AK42" s="544"/>
      <c r="AL42" s="543">
        <f t="shared" ref="AL42:BB42" si="184">IF(AL20=0,"",AL32/AL20)</f>
        <v>0</v>
      </c>
      <c r="AM42" s="543">
        <f t="shared" si="184"/>
        <v>0</v>
      </c>
      <c r="AN42" s="543">
        <f t="shared" si="184"/>
        <v>0</v>
      </c>
      <c r="AO42" s="543">
        <f t="shared" si="184"/>
        <v>0</v>
      </c>
      <c r="AP42" s="543">
        <f t="shared" si="184"/>
        <v>0</v>
      </c>
      <c r="AQ42" s="543">
        <f t="shared" si="184"/>
        <v>0</v>
      </c>
      <c r="AR42" s="543">
        <f t="shared" si="184"/>
        <v>0</v>
      </c>
      <c r="AS42" s="543">
        <f t="shared" si="184"/>
        <v>0</v>
      </c>
      <c r="AT42" s="543">
        <f t="shared" si="184"/>
        <v>0</v>
      </c>
      <c r="AU42" s="543" t="str">
        <f t="shared" si="184"/>
        <v/>
      </c>
      <c r="AV42" s="543" t="str">
        <f t="shared" si="184"/>
        <v/>
      </c>
      <c r="AW42" s="543" t="str">
        <f t="shared" si="184"/>
        <v/>
      </c>
      <c r="AX42" s="543" t="str">
        <f t="shared" si="184"/>
        <v/>
      </c>
      <c r="AY42" s="543" t="str">
        <f t="shared" si="184"/>
        <v/>
      </c>
      <c r="AZ42" s="543" t="str">
        <f t="shared" si="184"/>
        <v/>
      </c>
      <c r="BA42" s="543" t="str">
        <f t="shared" si="184"/>
        <v/>
      </c>
      <c r="BB42" s="543" t="str">
        <f t="shared" si="184"/>
        <v/>
      </c>
      <c r="BC42" s="544"/>
      <c r="BD42" s="543">
        <f t="shared" ref="BD42:BT42" si="185">IF(BD20=0,"",BD32/BD20)</f>
        <v>0</v>
      </c>
      <c r="BE42" s="543">
        <f t="shared" si="185"/>
        <v>0</v>
      </c>
      <c r="BF42" s="543">
        <f t="shared" si="185"/>
        <v>0</v>
      </c>
      <c r="BG42" s="543">
        <f t="shared" si="185"/>
        <v>0</v>
      </c>
      <c r="BH42" s="543">
        <f t="shared" si="185"/>
        <v>0</v>
      </c>
      <c r="BI42" s="543">
        <f t="shared" si="185"/>
        <v>0</v>
      </c>
      <c r="BJ42" s="543">
        <f t="shared" si="185"/>
        <v>0</v>
      </c>
      <c r="BK42" s="543">
        <f t="shared" si="185"/>
        <v>0</v>
      </c>
      <c r="BL42" s="543">
        <f t="shared" si="185"/>
        <v>0</v>
      </c>
      <c r="BM42" s="543" t="str">
        <f t="shared" si="185"/>
        <v/>
      </c>
      <c r="BN42" s="543" t="str">
        <f t="shared" si="185"/>
        <v/>
      </c>
      <c r="BO42" s="543" t="str">
        <f t="shared" si="185"/>
        <v/>
      </c>
      <c r="BP42" s="543" t="str">
        <f t="shared" si="185"/>
        <v/>
      </c>
      <c r="BQ42" s="543" t="str">
        <f t="shared" si="185"/>
        <v/>
      </c>
      <c r="BR42" s="543" t="str">
        <f t="shared" si="185"/>
        <v/>
      </c>
      <c r="BS42" s="543" t="str">
        <f t="shared" si="185"/>
        <v/>
      </c>
      <c r="BT42" s="543" t="str">
        <f t="shared" si="185"/>
        <v/>
      </c>
      <c r="BU42" s="544"/>
      <c r="BV42" s="543" t="str">
        <f>IF(BV20=0,"",BV32/BV20)</f>
        <v/>
      </c>
      <c r="BW42" s="543" t="str">
        <f>IF(BW20=0,"",BW32/BW20)</f>
        <v/>
      </c>
      <c r="BX42" s="543" t="str">
        <f>IF(BX20=0,"",BX32/BX20)</f>
        <v/>
      </c>
      <c r="BY42" s="543" t="str">
        <f>IF(BY20=0,"",BY32/BY20)</f>
        <v/>
      </c>
      <c r="BZ42" s="547">
        <f t="shared" si="135"/>
        <v>1.4487631891551955E-2</v>
      </c>
      <c r="CA42" s="531">
        <f t="shared" si="136"/>
        <v>6.4824223211188553E-3</v>
      </c>
      <c r="CB42" s="531">
        <f t="shared" si="137"/>
        <v>0</v>
      </c>
      <c r="CC42" s="531">
        <f t="shared" si="138"/>
        <v>0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0</v>
      </c>
      <c r="CL42" s="1396">
        <f t="shared" si="121"/>
        <v>0</v>
      </c>
      <c r="CM42" s="1396">
        <f t="shared" si="121"/>
        <v>0</v>
      </c>
      <c r="CN42" s="1395">
        <f t="shared" si="121"/>
        <v>4.8913423240863674E-2</v>
      </c>
      <c r="CO42" s="1395">
        <f t="shared" si="121"/>
        <v>5.2499999999999998E-2</v>
      </c>
      <c r="CP42" s="1395">
        <f t="shared" si="121"/>
        <v>5.4080154514727183E-2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6" t="str">
        <f t="shared" si="11"/>
        <v/>
      </c>
      <c r="CV42" s="537" t="str">
        <f t="shared" si="12"/>
        <v/>
      </c>
      <c r="CW42" s="538" t="str">
        <f t="shared" si="13"/>
        <v/>
      </c>
      <c r="CX42" s="538" t="str">
        <f t="shared" si="14"/>
        <v/>
      </c>
      <c r="CY42" s="538">
        <f t="shared" si="15"/>
        <v>0</v>
      </c>
      <c r="CZ42" s="538">
        <f t="shared" si="16"/>
        <v>0</v>
      </c>
      <c r="DA42" s="538">
        <f t="shared" si="17"/>
        <v>0</v>
      </c>
      <c r="DB42" s="539">
        <f t="shared" si="18"/>
        <v>0</v>
      </c>
      <c r="DC42" s="539">
        <f t="shared" si="19"/>
        <v>0</v>
      </c>
      <c r="DD42" s="539">
        <f t="shared" si="20"/>
        <v>4.9745056585001864E-3</v>
      </c>
      <c r="DE42" s="538">
        <f t="shared" si="21"/>
        <v>1.7115045194416218E-2</v>
      </c>
      <c r="DF42" s="538">
        <f t="shared" si="22"/>
        <v>2.3287405394915583E-2</v>
      </c>
      <c r="DG42" s="538">
        <f t="shared" si="23"/>
        <v>3.749633824821795E-2</v>
      </c>
      <c r="DH42" s="538" t="str">
        <f t="shared" si="24"/>
        <v/>
      </c>
      <c r="DI42" s="538" t="str">
        <f t="shared" si="25"/>
        <v/>
      </c>
      <c r="DJ42" s="537" t="str">
        <f t="shared" si="26"/>
        <v/>
      </c>
      <c r="DK42" s="536" t="str">
        <f t="shared" si="27"/>
        <v/>
      </c>
      <c r="DL42" s="540">
        <f t="shared" si="127"/>
        <v>9</v>
      </c>
      <c r="DM42" s="511">
        <f t="shared" si="128"/>
        <v>9</v>
      </c>
      <c r="DN42" s="511">
        <f t="shared" si="129"/>
        <v>9</v>
      </c>
      <c r="DO42" s="511">
        <f t="shared" si="130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151</v>
      </c>
      <c r="B43" s="563">
        <f t="shared" ref="B43:R43" si="186">B20-B31</f>
        <v>283.39999999999964</v>
      </c>
      <c r="C43" s="563">
        <f t="shared" si="186"/>
        <v>2380.5299999999997</v>
      </c>
      <c r="D43" s="563">
        <f t="shared" si="186"/>
        <v>-339</v>
      </c>
      <c r="E43" s="563">
        <f t="shared" si="186"/>
        <v>-342.98999999999978</v>
      </c>
      <c r="F43" s="563">
        <f t="shared" si="186"/>
        <v>640</v>
      </c>
      <c r="G43" s="563">
        <f t="shared" si="186"/>
        <v>908.02999999999975</v>
      </c>
      <c r="H43" s="563">
        <f t="shared" si="186"/>
        <v>1228.8000000000002</v>
      </c>
      <c r="I43" s="563">
        <f t="shared" si="186"/>
        <v>408</v>
      </c>
      <c r="J43" s="563">
        <f t="shared" si="186"/>
        <v>2310</v>
      </c>
      <c r="K43" s="563">
        <f t="shared" si="186"/>
        <v>0</v>
      </c>
      <c r="L43" s="563">
        <f t="shared" si="186"/>
        <v>0</v>
      </c>
      <c r="M43" s="563">
        <f t="shared" si="186"/>
        <v>0</v>
      </c>
      <c r="N43" s="563">
        <f t="shared" si="186"/>
        <v>0</v>
      </c>
      <c r="O43" s="563">
        <f t="shared" si="186"/>
        <v>0</v>
      </c>
      <c r="P43" s="563">
        <f t="shared" si="186"/>
        <v>0</v>
      </c>
      <c r="Q43" s="563">
        <f t="shared" si="186"/>
        <v>0</v>
      </c>
      <c r="R43" s="563">
        <f t="shared" si="186"/>
        <v>0</v>
      </c>
      <c r="S43" s="564"/>
      <c r="T43" s="563">
        <f t="shared" ref="T43:AJ43" si="187">T20-T31</f>
        <v>6551.0763999999999</v>
      </c>
      <c r="U43" s="563">
        <f t="shared" si="187"/>
        <v>7604.53</v>
      </c>
      <c r="V43" s="563">
        <f t="shared" si="187"/>
        <v>4830.5</v>
      </c>
      <c r="W43" s="563">
        <f t="shared" si="187"/>
        <v>1289.4250000000002</v>
      </c>
      <c r="X43" s="563">
        <f t="shared" si="187"/>
        <v>183</v>
      </c>
      <c r="Y43" s="563">
        <f t="shared" si="187"/>
        <v>7460</v>
      </c>
      <c r="Z43" s="563">
        <f t="shared" si="187"/>
        <v>-1424.6000000000004</v>
      </c>
      <c r="AA43" s="563">
        <f t="shared" si="187"/>
        <v>5046.1499999999996</v>
      </c>
      <c r="AB43" s="563">
        <f t="shared" si="187"/>
        <v>1628.375</v>
      </c>
      <c r="AC43" s="563">
        <f t="shared" si="187"/>
        <v>0</v>
      </c>
      <c r="AD43" s="563">
        <f t="shared" si="187"/>
        <v>0</v>
      </c>
      <c r="AE43" s="563">
        <f t="shared" si="187"/>
        <v>0</v>
      </c>
      <c r="AF43" s="563">
        <f t="shared" si="187"/>
        <v>0</v>
      </c>
      <c r="AG43" s="563">
        <f t="shared" si="187"/>
        <v>0</v>
      </c>
      <c r="AH43" s="563">
        <f t="shared" si="187"/>
        <v>0</v>
      </c>
      <c r="AI43" s="563">
        <f t="shared" si="187"/>
        <v>0</v>
      </c>
      <c r="AJ43" s="563">
        <f t="shared" si="187"/>
        <v>0</v>
      </c>
      <c r="AK43" s="564"/>
      <c r="AL43" s="563">
        <f t="shared" ref="AL43:BB43" si="188">AL20-AL31</f>
        <v>17237.829999999998</v>
      </c>
      <c r="AM43" s="563">
        <f t="shared" si="188"/>
        <v>10997.34</v>
      </c>
      <c r="AN43" s="563">
        <f t="shared" si="188"/>
        <v>22723.02</v>
      </c>
      <c r="AO43" s="563">
        <f t="shared" si="188"/>
        <v>11150</v>
      </c>
      <c r="AP43" s="563">
        <f t="shared" si="188"/>
        <v>9958.8499999999985</v>
      </c>
      <c r="AQ43" s="563">
        <f t="shared" si="188"/>
        <v>13221.9532</v>
      </c>
      <c r="AR43" s="563">
        <f t="shared" si="188"/>
        <v>27015.8</v>
      </c>
      <c r="AS43" s="563">
        <f t="shared" si="188"/>
        <v>25403.5</v>
      </c>
      <c r="AT43" s="563">
        <f t="shared" si="188"/>
        <v>10579</v>
      </c>
      <c r="AU43" s="563">
        <f t="shared" si="188"/>
        <v>0</v>
      </c>
      <c r="AV43" s="563">
        <f t="shared" si="188"/>
        <v>0</v>
      </c>
      <c r="AW43" s="563">
        <f t="shared" si="188"/>
        <v>0</v>
      </c>
      <c r="AX43" s="563">
        <f t="shared" si="188"/>
        <v>0</v>
      </c>
      <c r="AY43" s="563">
        <f t="shared" si="188"/>
        <v>0</v>
      </c>
      <c r="AZ43" s="563">
        <f t="shared" si="188"/>
        <v>0</v>
      </c>
      <c r="BA43" s="563">
        <f t="shared" si="188"/>
        <v>0</v>
      </c>
      <c r="BB43" s="563">
        <f t="shared" si="188"/>
        <v>0</v>
      </c>
      <c r="BC43" s="564"/>
      <c r="BD43" s="563">
        <f t="shared" ref="BD43:BT43" si="189">BD20-BD31</f>
        <v>319272</v>
      </c>
      <c r="BE43" s="563">
        <f t="shared" si="189"/>
        <v>41771.0144</v>
      </c>
      <c r="BF43" s="563">
        <f t="shared" si="189"/>
        <v>37396.5</v>
      </c>
      <c r="BG43" s="563">
        <f t="shared" si="189"/>
        <v>38909.519999999997</v>
      </c>
      <c r="BH43" s="563">
        <f t="shared" si="189"/>
        <v>25195.800000000003</v>
      </c>
      <c r="BI43" s="563">
        <f t="shared" si="189"/>
        <v>76478.600000000006</v>
      </c>
      <c r="BJ43" s="563">
        <f t="shared" si="189"/>
        <v>30198.540000000008</v>
      </c>
      <c r="BK43" s="563">
        <f t="shared" si="189"/>
        <v>130176.5</v>
      </c>
      <c r="BL43" s="563">
        <f t="shared" si="189"/>
        <v>-3731.6999999999971</v>
      </c>
      <c r="BM43" s="563">
        <f t="shared" si="189"/>
        <v>0</v>
      </c>
      <c r="BN43" s="563">
        <f t="shared" si="189"/>
        <v>0</v>
      </c>
      <c r="BO43" s="563">
        <f t="shared" si="189"/>
        <v>0</v>
      </c>
      <c r="BP43" s="563">
        <f t="shared" si="189"/>
        <v>0</v>
      </c>
      <c r="BQ43" s="563">
        <f t="shared" si="189"/>
        <v>0</v>
      </c>
      <c r="BR43" s="563">
        <f t="shared" si="189"/>
        <v>0</v>
      </c>
      <c r="BS43" s="563">
        <f t="shared" si="189"/>
        <v>0</v>
      </c>
      <c r="BT43" s="563">
        <f t="shared" si="189"/>
        <v>0</v>
      </c>
      <c r="BU43" s="564"/>
      <c r="BV43" s="563">
        <f>BV810</f>
        <v>0</v>
      </c>
      <c r="BW43" s="563">
        <f>BW20-BW31</f>
        <v>0</v>
      </c>
      <c r="BX43" s="563">
        <f>BX20-BX31</f>
        <v>0</v>
      </c>
      <c r="BY43" s="563">
        <f>BY20-BY31</f>
        <v>0</v>
      </c>
      <c r="BZ43" s="547">
        <f t="shared" si="135"/>
        <v>362.6153333333333</v>
      </c>
      <c r="CA43" s="547">
        <f t="shared" si="136"/>
        <v>1799.2350933333335</v>
      </c>
      <c r="CB43" s="547">
        <f t="shared" si="137"/>
        <v>8084.7662133333342</v>
      </c>
      <c r="CC43" s="547">
        <f t="shared" si="138"/>
        <v>25341.764960000004</v>
      </c>
      <c r="CD43" s="1393">
        <f t="shared" si="121"/>
        <v>-342.98999999999978</v>
      </c>
      <c r="CE43" s="1394">
        <f t="shared" si="121"/>
        <v>-339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0</v>
      </c>
      <c r="CM43" s="1396">
        <f t="shared" si="121"/>
        <v>0</v>
      </c>
      <c r="CN43" s="1395">
        <f t="shared" si="121"/>
        <v>283.39999999999964</v>
      </c>
      <c r="CO43" s="1395">
        <f t="shared" si="121"/>
        <v>408</v>
      </c>
      <c r="CP43" s="1395">
        <f t="shared" si="121"/>
        <v>640</v>
      </c>
      <c r="CQ43" s="1395">
        <f t="shared" si="121"/>
        <v>908.02999999999975</v>
      </c>
      <c r="CR43" s="1395">
        <f t="shared" si="121"/>
        <v>1228.8000000000002</v>
      </c>
      <c r="CS43" s="1394">
        <f t="shared" si="121"/>
        <v>2310</v>
      </c>
      <c r="CT43" s="1397">
        <f t="shared" si="122"/>
        <v>2380.5299999999997</v>
      </c>
      <c r="CU43" s="548">
        <f t="shared" si="11"/>
        <v>-1424.6000000000004</v>
      </c>
      <c r="CV43" s="549">
        <f t="shared" si="12"/>
        <v>0</v>
      </c>
      <c r="CW43" s="550">
        <f t="shared" si="13"/>
        <v>0</v>
      </c>
      <c r="CX43" s="550">
        <f t="shared" si="14"/>
        <v>0</v>
      </c>
      <c r="CY43" s="550">
        <f t="shared" si="15"/>
        <v>0</v>
      </c>
      <c r="CZ43" s="550">
        <f t="shared" si="16"/>
        <v>0</v>
      </c>
      <c r="DA43" s="550">
        <f t="shared" si="17"/>
        <v>0</v>
      </c>
      <c r="DB43" s="551">
        <f t="shared" si="18"/>
        <v>0</v>
      </c>
      <c r="DC43" s="551">
        <f t="shared" si="19"/>
        <v>0</v>
      </c>
      <c r="DD43" s="551">
        <f t="shared" si="20"/>
        <v>183</v>
      </c>
      <c r="DE43" s="550">
        <f t="shared" si="21"/>
        <v>1289.4250000000002</v>
      </c>
      <c r="DF43" s="550">
        <f t="shared" si="22"/>
        <v>1628.375</v>
      </c>
      <c r="DG43" s="550">
        <f t="shared" si="23"/>
        <v>4830.5</v>
      </c>
      <c r="DH43" s="550">
        <f t="shared" si="24"/>
        <v>5046.1499999999996</v>
      </c>
      <c r="DI43" s="550">
        <f t="shared" si="25"/>
        <v>6551.0763999999999</v>
      </c>
      <c r="DJ43" s="549">
        <f t="shared" si="26"/>
        <v>7460</v>
      </c>
      <c r="DK43" s="548">
        <f t="shared" si="27"/>
        <v>7604.53</v>
      </c>
      <c r="DL43" s="540">
        <f t="shared" si="127"/>
        <v>17</v>
      </c>
      <c r="DM43" s="511">
        <f t="shared" si="128"/>
        <v>17</v>
      </c>
      <c r="DN43" s="511">
        <f t="shared" si="129"/>
        <v>17</v>
      </c>
      <c r="DO43" s="511">
        <f t="shared" si="130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35"/>
        <v/>
      </c>
      <c r="CA44" s="547" t="str">
        <f t="shared" si="136"/>
        <v/>
      </c>
      <c r="CB44" s="547" t="str">
        <f t="shared" si="137"/>
        <v/>
      </c>
      <c r="CC44" s="547" t="str">
        <f t="shared" si="138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152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 t="str">
        <f>IF(WB!CK9="","",WB!CK9)</f>
        <v/>
      </c>
      <c r="BW45" s="573" t="str">
        <f>IF(WB!CK10="","",WB!CK10)</f>
        <v/>
      </c>
      <c r="BX45" s="573" t="str">
        <f>IF(WB!CK11="","",WB!CK11)</f>
        <v/>
      </c>
      <c r="BY45" s="573" t="str">
        <f>IF(WB!CK12="","",WB!CK12)</f>
        <v/>
      </c>
      <c r="BZ45" s="547" t="str">
        <f t="shared" si="135"/>
        <v/>
      </c>
      <c r="CA45" s="531" t="str">
        <f t="shared" si="136"/>
        <v/>
      </c>
      <c r="CB45" s="531" t="str">
        <f t="shared" si="137"/>
        <v/>
      </c>
      <c r="CC45" s="531" t="str">
        <f t="shared" si="138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9</v>
      </c>
      <c r="C46" s="507">
        <f>IF(WB!U14="","",WB!U14)</f>
        <v>8</v>
      </c>
      <c r="D46" s="507">
        <f>IF(WB!V14="","",WB!V14)</f>
        <v>7</v>
      </c>
      <c r="E46" s="507">
        <f>IF(WB!W14="","",WB!W14)</f>
        <v>8</v>
      </c>
      <c r="F46" s="507">
        <f>IF(WB!X14="","",WB!X14)</f>
        <v>12</v>
      </c>
      <c r="G46" s="507">
        <f>IF(WB!Y14="","",WB!Y14)</f>
        <v>8</v>
      </c>
      <c r="H46" s="507">
        <f>IF(WB!Z14="","",WB!Z14)</f>
        <v>8</v>
      </c>
      <c r="I46" s="507">
        <f>IF(WB!AA14="","",WB!AA14)</f>
        <v>10</v>
      </c>
      <c r="J46" s="507">
        <f>IF(WB!AB14="","",WB!AB14)</f>
        <v>7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8</v>
      </c>
      <c r="U46" s="507">
        <f>IF(WB!AL15="","",WB!AL15)</f>
        <v>8</v>
      </c>
      <c r="V46" s="507">
        <f>IF(WB!AM15="","",WB!AM15)</f>
        <v>7</v>
      </c>
      <c r="W46" s="507">
        <f>IF(WB!AN15="","",WB!AN15)</f>
        <v>8</v>
      </c>
      <c r="X46" s="507">
        <f>IF(WB!AO15="","",WB!AO15)</f>
        <v>8</v>
      </c>
      <c r="Y46" s="507">
        <f>IF(WB!AP15="","",WB!AP15)</f>
        <v>11</v>
      </c>
      <c r="Z46" s="507">
        <f>IF(WB!AQ15="","",WB!AQ15)</f>
        <v>15</v>
      </c>
      <c r="AA46" s="507">
        <f>IF(WB!AR15="","",WB!AR15)</f>
        <v>9</v>
      </c>
      <c r="AB46" s="507">
        <f>IF(WB!AS15="","",WB!AS15)</f>
        <v>7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10</v>
      </c>
      <c r="AM46" s="507">
        <f>IF(WB!BC16="","",WB!BC16)</f>
        <v>7</v>
      </c>
      <c r="AN46" s="507">
        <f>IF(WB!BD16="","",WB!BD16)</f>
        <v>10</v>
      </c>
      <c r="AO46" s="507">
        <f>IF(WB!BE16="","",WB!BE16)</f>
        <v>12</v>
      </c>
      <c r="AP46" s="507">
        <f>IF(WB!BF16="","",WB!BF16)</f>
        <v>10</v>
      </c>
      <c r="AQ46" s="507">
        <f>IF(WB!BG16="","",WB!BG16)</f>
        <v>12</v>
      </c>
      <c r="AR46" s="507">
        <f>IF(WB!BH16="","",WB!BH16)</f>
        <v>8</v>
      </c>
      <c r="AS46" s="507">
        <f>IF(WB!BI16="","",WB!BI16)</f>
        <v>12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15</v>
      </c>
      <c r="BE46" s="507">
        <f>IF(WB!BT17="","",WB!BT17)</f>
        <v>8</v>
      </c>
      <c r="BF46" s="507">
        <f>IF(WB!BU17="","",WB!BU17)</f>
        <v>9</v>
      </c>
      <c r="BG46" s="507">
        <f>IF(WB!BV17="","",WB!BV17)</f>
        <v>8</v>
      </c>
      <c r="BH46" s="507">
        <f>IF(WB!BW17="","",WB!BW17)</f>
        <v>12</v>
      </c>
      <c r="BI46" s="507">
        <f>IF(WB!BX17="","",WB!BX17)</f>
        <v>6</v>
      </c>
      <c r="BJ46" s="507">
        <f>IF(WB!BY17="","",WB!BY17)</f>
        <v>6</v>
      </c>
      <c r="BK46" s="507">
        <f>IF(WB!BZ17="","",WB!BZ17)</f>
        <v>10</v>
      </c>
      <c r="BL46" s="507">
        <f>IF(WB!CA17="","",WB!CA17)</f>
        <v>15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 t="str">
        <f>IF(WB!CK14="","",WB!CK14)</f>
        <v/>
      </c>
      <c r="BW46" s="507" t="str">
        <f>IF(WB!CK15="","",WB!CK15)</f>
        <v/>
      </c>
      <c r="BX46" s="507" t="str">
        <f>IF(WB!CK16="","",WB!CK16)</f>
        <v/>
      </c>
      <c r="BY46" s="507" t="str">
        <f>IF(WB!CK17="","",WB!CK17)</f>
        <v/>
      </c>
      <c r="BZ46" s="547" t="str">
        <f t="shared" si="135"/>
        <v/>
      </c>
      <c r="CA46" s="547" t="str">
        <f t="shared" si="136"/>
        <v/>
      </c>
      <c r="CB46" s="547" t="str">
        <f t="shared" si="137"/>
        <v/>
      </c>
      <c r="CC46" s="547" t="str">
        <f t="shared" si="138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153</v>
      </c>
      <c r="B47" s="507">
        <f>IF(WB!T18="","",WB!T18)</f>
        <v>3</v>
      </c>
      <c r="C47" s="507">
        <f>IF(WB!U18="","",WB!U18)</f>
        <v>2</v>
      </c>
      <c r="D47" s="507">
        <f>IF(WB!V18="","",WB!V18)</f>
        <v>4</v>
      </c>
      <c r="E47" s="507">
        <f>IF(WB!W18="","",WB!W18)</f>
        <v>10</v>
      </c>
      <c r="F47" s="507">
        <f>IF(WB!X18="","",WB!X18)</f>
        <v>6</v>
      </c>
      <c r="G47" s="507">
        <f>IF(WB!Y18="","",WB!Y18)</f>
        <v>8</v>
      </c>
      <c r="H47" s="507">
        <f>IF(WB!Z18="","",WB!Z18)</f>
        <v>2</v>
      </c>
      <c r="I47" s="507">
        <f>IF(WB!AA18="","",WB!AA18)</f>
        <v>7.5</v>
      </c>
      <c r="J47" s="507">
        <f>IF(WB!AB18="","",WB!AB18)</f>
        <v>3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</v>
      </c>
      <c r="U47" s="507">
        <f>IF(WB!AL19="","",WB!AL19)</f>
        <v>4</v>
      </c>
      <c r="V47" s="507">
        <f>IF(WB!AM19="","",WB!AM19)</f>
        <v>5</v>
      </c>
      <c r="W47" s="507">
        <f>IF(WB!AN19="","",WB!AN19)</f>
        <v>10</v>
      </c>
      <c r="X47" s="507">
        <f>IF(WB!AO19="","",WB!AO19)</f>
        <v>7</v>
      </c>
      <c r="Y47" s="507">
        <f>IF(WB!AP19="","",WB!AP19)</f>
        <v>6</v>
      </c>
      <c r="Z47" s="507">
        <f>IF(WB!AQ19="","",WB!AQ19)</f>
        <v>4</v>
      </c>
      <c r="AA47" s="507">
        <f>IF(WB!AR19="","",WB!AR19)</f>
        <v>7.5</v>
      </c>
      <c r="AB47" s="507">
        <f>IF(WB!AS19="","",WB!AS19)</f>
        <v>3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4</v>
      </c>
      <c r="AM47" s="507">
        <f>IF(WB!BC20="","",WB!BC20)</f>
        <v>5</v>
      </c>
      <c r="AN47" s="507">
        <f>IF(WB!BD20="","",WB!BD20)</f>
        <v>4</v>
      </c>
      <c r="AO47" s="507">
        <f>IF(WB!BE20="","",WB!BE20)</f>
        <v>25</v>
      </c>
      <c r="AP47" s="507">
        <f>IF(WB!BF20="","",WB!BF20)</f>
        <v>9</v>
      </c>
      <c r="AQ47" s="507">
        <f>IF(WB!BG20="","",WB!BG20)</f>
        <v>12</v>
      </c>
      <c r="AR47" s="507">
        <f>IF(WB!BH20="","",WB!BH20)</f>
        <v>8</v>
      </c>
      <c r="AS47" s="507">
        <f>IF(WB!BI20="","",WB!BI20)</f>
        <v>4</v>
      </c>
      <c r="AT47" s="507">
        <f>IF(WB!BJ20="","",WB!BJ20)</f>
        <v>8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20</v>
      </c>
      <c r="BE47" s="507">
        <f>IF(WB!BT21="","",WB!BT21)</f>
        <v>15</v>
      </c>
      <c r="BF47" s="507">
        <f>IF(WB!BU21="","",WB!BU21)</f>
        <v>12</v>
      </c>
      <c r="BG47" s="507">
        <f>IF(WB!BV21="","",WB!BV21)</f>
        <v>25</v>
      </c>
      <c r="BH47" s="507">
        <f>IF(WB!BW21="","",WB!BW21)</f>
        <v>9</v>
      </c>
      <c r="BI47" s="507">
        <f>IF(WB!BX21="","",WB!BX21)</f>
        <v>15</v>
      </c>
      <c r="BJ47" s="507">
        <f>IF(WB!BY21="","",WB!BY21)</f>
        <v>4</v>
      </c>
      <c r="BK47" s="507">
        <f>IF(WB!BZ21="","",WB!BZ21)</f>
        <v>2.5</v>
      </c>
      <c r="BL47" s="507">
        <f>IF(WB!CA21="","",WB!CA21)</f>
        <v>1.5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135"/>
        <v/>
      </c>
      <c r="CA47" s="547" t="str">
        <f t="shared" si="136"/>
        <v/>
      </c>
      <c r="CB47" s="547" t="str">
        <f t="shared" si="137"/>
        <v/>
      </c>
      <c r="CC47" s="547" t="str">
        <f t="shared" si="138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154</v>
      </c>
      <c r="B48" s="507">
        <f>IF(WB!T22="","",WB!T22)</f>
        <v>0.5</v>
      </c>
      <c r="C48" s="507">
        <f>IF(WB!U22="","",WB!U22)</f>
        <v>0.5</v>
      </c>
      <c r="D48" s="507">
        <f>IF(WB!V22="","",WB!V22)</f>
        <v>1</v>
      </c>
      <c r="E48" s="507">
        <f>IF(WB!W22="","",WB!W22)</f>
        <v>0.5</v>
      </c>
      <c r="F48" s="507">
        <f>IF(WB!X22="","",WB!X22)</f>
        <v>1</v>
      </c>
      <c r="G48" s="507">
        <f>IF(WB!Y22="","",WB!Y22)</f>
        <v>1</v>
      </c>
      <c r="H48" s="507">
        <f>IF(WB!Z22="","",WB!Z22)</f>
        <v>1</v>
      </c>
      <c r="I48" s="507">
        <f>IF(WB!AA22="","",WB!AA22)</f>
        <v>1.5</v>
      </c>
      <c r="J48" s="507">
        <f>IF(WB!AB22="","",WB!AB22)</f>
        <v>1.5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1</v>
      </c>
      <c r="U48" s="507">
        <f>IF(WB!AL23="","",WB!AL23)</f>
        <v>1</v>
      </c>
      <c r="V48" s="507">
        <f>IF(WB!AM23="","",WB!AM23)</f>
        <v>2.5</v>
      </c>
      <c r="W48" s="507">
        <f>IF(WB!AN23="","",WB!AN23)</f>
        <v>1.5</v>
      </c>
      <c r="X48" s="507">
        <f>IF(WB!AO23="","",WB!AO23)</f>
        <v>3</v>
      </c>
      <c r="Y48" s="507">
        <f>IF(WB!AP23="","",WB!AP23)</f>
        <v>1</v>
      </c>
      <c r="Z48" s="507">
        <f>IF(WB!AQ23="","",WB!AQ23)</f>
        <v>3</v>
      </c>
      <c r="AA48" s="507">
        <f>IF(WB!AR23="","",WB!AR23)</f>
        <v>3.5</v>
      </c>
      <c r="AB48" s="507">
        <f>IF(WB!AS23="","",WB!AS23)</f>
        <v>2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4</v>
      </c>
      <c r="AM48" s="507">
        <f>IF(WB!BC24="","",WB!BC24)</f>
        <v>5</v>
      </c>
      <c r="AN48" s="507">
        <f>IF(WB!BD24="","",WB!BD24)</f>
        <v>4</v>
      </c>
      <c r="AO48" s="507">
        <f>IF(WB!BE24="","",WB!BE24)</f>
        <v>17</v>
      </c>
      <c r="AP48" s="507">
        <f>IF(WB!BF24="","",WB!BF24)</f>
        <v>4.5</v>
      </c>
      <c r="AQ48" s="507">
        <f>IF(WB!BG24="","",WB!BG24)</f>
        <v>8</v>
      </c>
      <c r="AR48" s="507">
        <f>IF(WB!BH24="","",WB!BH24)</f>
        <v>4</v>
      </c>
      <c r="AS48" s="507">
        <f>IF(WB!BI24="","",WB!BI24)</f>
        <v>3.5</v>
      </c>
      <c r="AT48" s="507">
        <f>IF(WB!BJ24="","",WB!BJ24)</f>
        <v>8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19.5</v>
      </c>
      <c r="BE48" s="507">
        <f>IF(WB!BT25="","",WB!BT25)</f>
        <v>14</v>
      </c>
      <c r="BF48" s="507">
        <f>IF(WB!BU25="","",WB!BU25)</f>
        <v>20</v>
      </c>
      <c r="BG48" s="507">
        <f>IF(WB!BV25="","",WB!BV25)</f>
        <v>15</v>
      </c>
      <c r="BH48" s="507">
        <f>IF(WB!BW25="","",WB!BW25)</f>
        <v>9</v>
      </c>
      <c r="BI48" s="507">
        <f>IF(WB!BX25="","",WB!BX25)</f>
        <v>15</v>
      </c>
      <c r="BJ48" s="507">
        <f>IF(WB!BY25="","",WB!BY25)</f>
        <v>14</v>
      </c>
      <c r="BK48" s="507">
        <f>IF(WB!BZ25="","",WB!BZ25)</f>
        <v>20</v>
      </c>
      <c r="BL48" s="507">
        <f>IF(WB!CA25="","",WB!CA25)</f>
        <v>15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135"/>
        <v/>
      </c>
      <c r="CA48" s="547" t="str">
        <f t="shared" si="136"/>
        <v/>
      </c>
      <c r="CB48" s="547" t="str">
        <f t="shared" si="137"/>
        <v/>
      </c>
      <c r="CC48" s="547" t="str">
        <f t="shared" si="138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155</v>
      </c>
      <c r="B49" s="507">
        <f>IF(WB!T26="","",WB!T26)</f>
        <v>0.4</v>
      </c>
      <c r="C49" s="507">
        <f>IF(WB!U26="","",WB!U26)</f>
        <v>0.5</v>
      </c>
      <c r="D49" s="507">
        <f>IF(WB!V26="","",WB!V26)</f>
        <v>0.75</v>
      </c>
      <c r="E49" s="507">
        <f>IF(WB!W26="","",WB!W26)</f>
        <v>0.25</v>
      </c>
      <c r="F49" s="507">
        <f>IF(WB!X26="","",WB!X26)</f>
        <v>0.5</v>
      </c>
      <c r="G49" s="507">
        <f>IF(WB!Y26="","",WB!Y26)</f>
        <v>0.5</v>
      </c>
      <c r="H49" s="507">
        <f>IF(WB!Z26="","",WB!Z26)</f>
        <v>0.5</v>
      </c>
      <c r="I49" s="507">
        <f>IF(WB!AA26="","",WB!AA26)</f>
        <v>1</v>
      </c>
      <c r="J49" s="507">
        <f>IF(WB!AB26="","",WB!AB26)</f>
        <v>1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0.5</v>
      </c>
      <c r="U49" s="507">
        <f>IF(WB!AL27="","",WB!AL27)</f>
        <v>0.5</v>
      </c>
      <c r="V49" s="507">
        <f>IF(WB!AM27="","",WB!AM27)</f>
        <v>1.5</v>
      </c>
      <c r="W49" s="507">
        <f>IF(WB!AN27="","",WB!AN27)</f>
        <v>0.5</v>
      </c>
      <c r="X49" s="507">
        <f>IF(WB!AO27="","",WB!AO27)</f>
        <v>1</v>
      </c>
      <c r="Y49" s="507">
        <f>IF(WB!AP27="","",WB!AP27)</f>
        <v>1</v>
      </c>
      <c r="Z49" s="507">
        <f>IF(WB!AQ27="","",WB!AQ27)</f>
        <v>2</v>
      </c>
      <c r="AA49" s="507">
        <f>IF(WB!AR27="","",WB!AR27)</f>
        <v>2</v>
      </c>
      <c r="AB49" s="507">
        <f>IF(WB!AS27="","",WB!AS27)</f>
        <v>1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2</v>
      </c>
      <c r="AM49" s="507">
        <f>IF(WB!BC28="","",WB!BC28)</f>
        <v>3</v>
      </c>
      <c r="AN49" s="507">
        <f>IF(WB!BD28="","",WB!BD28)</f>
        <v>2</v>
      </c>
      <c r="AO49" s="507">
        <f>IF(WB!BE28="","",WB!BE28)</f>
        <v>15</v>
      </c>
      <c r="AP49" s="507">
        <f>IF(WB!BF28="","",WB!BF28)</f>
        <v>2.5</v>
      </c>
      <c r="AQ49" s="507">
        <f>IF(WB!BG28="","",WB!BG28)</f>
        <v>4</v>
      </c>
      <c r="AR49" s="507">
        <f>IF(WB!BH28="","",WB!BH28)</f>
        <v>3</v>
      </c>
      <c r="AS49" s="507">
        <f>IF(WB!BI28="","",WB!BI28)</f>
        <v>2.5</v>
      </c>
      <c r="AT49" s="507">
        <f>IF(WB!BJ28="","",WB!BJ28)</f>
        <v>2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4</v>
      </c>
      <c r="BE49" s="507">
        <f>IF(WB!BT29="","",WB!BT29)</f>
        <v>10</v>
      </c>
      <c r="BF49" s="507">
        <f>IF(WB!BU29="","",WB!BU29)</f>
        <v>12</v>
      </c>
      <c r="BG49" s="507">
        <f>IF(WB!BV29="","",WB!BV29)</f>
        <v>10</v>
      </c>
      <c r="BH49" s="507">
        <f>IF(WB!BW29="","",WB!BW29)</f>
        <v>4</v>
      </c>
      <c r="BI49" s="507">
        <f>IF(WB!BX29="","",WB!BX29)</f>
        <v>13</v>
      </c>
      <c r="BJ49" s="507">
        <f>IF(WB!BY29="","",WB!BY29)</f>
        <v>4</v>
      </c>
      <c r="BK49" s="507">
        <f>IF(WB!BZ29="","",WB!BZ29)</f>
        <v>5</v>
      </c>
      <c r="BL49" s="507">
        <f>IF(WB!CA29="","",WB!CA29)</f>
        <v>2.5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135"/>
        <v/>
      </c>
      <c r="CA49" s="547" t="str">
        <f t="shared" si="136"/>
        <v/>
      </c>
      <c r="CB49" s="547" t="str">
        <f t="shared" si="137"/>
        <v/>
      </c>
      <c r="CC49" s="547" t="str">
        <f t="shared" si="138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156</v>
      </c>
      <c r="B50" s="507">
        <f>IF(WB!T30="","",WB!T30)</f>
        <v>0.1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0.25</v>
      </c>
      <c r="F50" s="507">
        <f>IF(WB!X30="","",WB!X30)</f>
        <v>0.5</v>
      </c>
      <c r="G50" s="507">
        <f>IF(WB!Y30="","",WB!Y30)</f>
        <v>0.5</v>
      </c>
      <c r="H50" s="507">
        <f>IF(WB!Z30="","",WB!Z30)</f>
        <v>0.5</v>
      </c>
      <c r="I50" s="507">
        <f>IF(WB!AA30="","",WB!AA30)</f>
        <v>0.5</v>
      </c>
      <c r="J50" s="507">
        <f>IF(WB!AB30="","",WB!AB30)</f>
        <v>0.5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0.5</v>
      </c>
      <c r="U50" s="507">
        <f>IF(WB!AL31="","",WB!AL31)</f>
        <v>0.5</v>
      </c>
      <c r="V50" s="507">
        <f>IF(WB!AM31="","",WB!AM31)</f>
        <v>1</v>
      </c>
      <c r="W50" s="507">
        <f>IF(WB!AN31="","",WB!AN31)</f>
        <v>1</v>
      </c>
      <c r="X50" s="507">
        <f>IF(WB!AO31="","",WB!AO31)</f>
        <v>2</v>
      </c>
      <c r="Y50" s="507">
        <f>IF(WB!AP31="","",WB!AP31)</f>
        <v>0</v>
      </c>
      <c r="Z50" s="507">
        <f>IF(WB!AQ31="","",WB!AQ31)</f>
        <v>1</v>
      </c>
      <c r="AA50" s="507">
        <f>IF(WB!AR31="","",WB!AR31)</f>
        <v>1.5</v>
      </c>
      <c r="AB50" s="507">
        <f>IF(WB!AS31="","",WB!AS31)</f>
        <v>1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2</v>
      </c>
      <c r="AM50" s="507">
        <f>IF(WB!BC32="","",WB!BC32)</f>
        <v>2</v>
      </c>
      <c r="AN50" s="507">
        <f>IF(WB!BD32="","",WB!BD32)</f>
        <v>2</v>
      </c>
      <c r="AO50" s="507">
        <f>IF(WB!BE32="","",WB!BE32)</f>
        <v>2</v>
      </c>
      <c r="AP50" s="507">
        <f>IF(WB!BF32="","",WB!BF32)</f>
        <v>2</v>
      </c>
      <c r="AQ50" s="507">
        <f>IF(WB!BG32="","",WB!BG32)</f>
        <v>4</v>
      </c>
      <c r="AR50" s="507">
        <f>IF(WB!BH32="","",WB!BH32)</f>
        <v>1</v>
      </c>
      <c r="AS50" s="507">
        <f>IF(WB!BI32="","",WB!BI32)</f>
        <v>1</v>
      </c>
      <c r="AT50" s="507">
        <f>IF(WB!BJ32="","",WB!BJ32)</f>
        <v>6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15.5</v>
      </c>
      <c r="BE50" s="507">
        <f>IF(WB!BT33="","",WB!BT33)</f>
        <v>4</v>
      </c>
      <c r="BF50" s="507">
        <f>IF(WB!BU33="","",WB!BU33)</f>
        <v>8</v>
      </c>
      <c r="BG50" s="507">
        <f>IF(WB!BV33="","",WB!BV33)</f>
        <v>5</v>
      </c>
      <c r="BH50" s="507">
        <f>IF(WB!BW33="","",WB!BW33)</f>
        <v>5</v>
      </c>
      <c r="BI50" s="507">
        <f>IF(WB!BX33="","",WB!BX33)</f>
        <v>2</v>
      </c>
      <c r="BJ50" s="507">
        <f>IF(WB!BY33="","",WB!BY33)</f>
        <v>10</v>
      </c>
      <c r="BK50" s="507">
        <f>IF(WB!BZ33="","",WB!BZ33)</f>
        <v>15</v>
      </c>
      <c r="BL50" s="507">
        <f>IF(WB!CA33="","",WB!CA33)</f>
        <v>12.5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135"/>
        <v/>
      </c>
      <c r="CA50" s="547" t="str">
        <f t="shared" si="136"/>
        <v/>
      </c>
      <c r="CB50" s="547" t="str">
        <f t="shared" si="137"/>
        <v/>
      </c>
      <c r="CC50" s="547" t="str">
        <f t="shared" si="138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157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35"/>
        <v/>
      </c>
      <c r="CA51" s="547" t="str">
        <f t="shared" si="136"/>
        <v/>
      </c>
      <c r="CB51" s="547" t="str">
        <f t="shared" si="137"/>
        <v/>
      </c>
      <c r="CC51" s="547" t="str">
        <f t="shared" si="138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158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1</v>
      </c>
      <c r="U52" s="507">
        <f>IF(WB!AL78="","",WB!AL78)</f>
        <v>3</v>
      </c>
      <c r="V52" s="507">
        <f>IF(WB!AM78="","",WB!AM78)</f>
        <v>2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3</v>
      </c>
      <c r="AM52" s="507">
        <f>IF(WB!BC86="","",WB!BC86)</f>
        <v>15</v>
      </c>
      <c r="AN52" s="507">
        <f>IF(WB!BD86="","",WB!BD86)</f>
        <v>6</v>
      </c>
      <c r="AO52" s="507">
        <f>IF(WB!BE86="","",WB!BE86)</f>
        <v>5</v>
      </c>
      <c r="AP52" s="507">
        <f>IF(WB!BF86="","",WB!BF86)</f>
        <v>7</v>
      </c>
      <c r="AQ52" s="507">
        <f>IF(WB!BG86="","",WB!BG86)</f>
        <v>17</v>
      </c>
      <c r="AR52" s="507">
        <f>IF(WB!BH86="","",WB!BH86)</f>
        <v>10</v>
      </c>
      <c r="AS52" s="507">
        <f>IF(WB!BI86="","",WB!BI86)</f>
        <v>2</v>
      </c>
      <c r="AT52" s="507">
        <f>IF(WB!BJ86="","",WB!BJ86)</f>
        <v>4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60</v>
      </c>
      <c r="BE52" s="507">
        <f>IF(WB!BT94="","",WB!BT94)</f>
        <v>30</v>
      </c>
      <c r="BF52" s="507">
        <f>IF(WB!BU94="","",WB!BU94)</f>
        <v>40</v>
      </c>
      <c r="BG52" s="507">
        <f>IF(WB!BV94="","",WB!BV94)</f>
        <v>20</v>
      </c>
      <c r="BH52" s="507">
        <f>IF(WB!BW94="","",WB!BW94)</f>
        <v>15</v>
      </c>
      <c r="BI52" s="507">
        <f>IF(WB!BX94="","",WB!BX94)</f>
        <v>15</v>
      </c>
      <c r="BJ52" s="507">
        <f>IF(WB!BY94="","",WB!BY94)</f>
        <v>10</v>
      </c>
      <c r="BK52" s="507">
        <f>IF(WB!BZ94="","",WB!BZ94)</f>
        <v>19</v>
      </c>
      <c r="BL52" s="507">
        <f>IF(WB!CA94="","",WB!CA94)</f>
        <v>10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35"/>
        <v/>
      </c>
      <c r="CA52" s="547" t="str">
        <f t="shared" si="136"/>
        <v/>
      </c>
      <c r="CB52" s="547" t="str">
        <f t="shared" si="137"/>
        <v/>
      </c>
      <c r="CC52" s="547" t="str">
        <f t="shared" si="138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159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2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1</v>
      </c>
      <c r="AM53" s="507">
        <f>IF(WB!BC68="","",WB!BC68)</f>
        <v>4</v>
      </c>
      <c r="AN53" s="507">
        <f>IF(WB!BD68="","",WB!BD68)</f>
        <v>4</v>
      </c>
      <c r="AO53" s="507">
        <f>IF(WB!BE68="","",WB!BE68)</f>
        <v>2</v>
      </c>
      <c r="AP53" s="507">
        <f>IF(WB!BF68="","",WB!BF68)</f>
        <v>4</v>
      </c>
      <c r="AQ53" s="507">
        <f>IF(WB!BG68="","",WB!BG68)</f>
        <v>6</v>
      </c>
      <c r="AR53" s="507">
        <f>IF(WB!BH68="","",WB!BH68)</f>
        <v>6</v>
      </c>
      <c r="AS53" s="507">
        <f>IF(WB!BI68="","",WB!BI68)</f>
        <v>2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10</v>
      </c>
      <c r="BE53" s="507">
        <f>IF(WB!BT69="","",WB!BT69)</f>
        <v>4</v>
      </c>
      <c r="BF53" s="507">
        <f>IF(WB!BU69="","",WB!BU69)</f>
        <v>6</v>
      </c>
      <c r="BG53" s="507">
        <f>IF(WB!BV69="","",WB!BV69)</f>
        <v>6</v>
      </c>
      <c r="BH53" s="507">
        <f>IF(WB!BW69="","",WB!BW69)</f>
        <v>4</v>
      </c>
      <c r="BI53" s="507">
        <f>IF(WB!BX69="","",WB!BX69)</f>
        <v>8</v>
      </c>
      <c r="BJ53" s="507">
        <f>IF(WB!BY69="","",WB!BY69)</f>
        <v>6</v>
      </c>
      <c r="BK53" s="507">
        <f>IF(WB!BZ69="","",WB!BZ69)</f>
        <v>6</v>
      </c>
      <c r="BL53" s="507">
        <f>IF(WB!CA69="","",WB!CA69)</f>
        <v>4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135"/>
        <v/>
      </c>
      <c r="CA53" s="547" t="str">
        <f t="shared" si="136"/>
        <v/>
      </c>
      <c r="CB53" s="547" t="str">
        <f t="shared" si="137"/>
        <v/>
      </c>
      <c r="CC53" s="547" t="str">
        <f t="shared" si="138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160</v>
      </c>
      <c r="B54" s="507">
        <f>IF(WB!T102="","",WB!T102)</f>
        <v>3</v>
      </c>
      <c r="C54" s="507">
        <f>IF(WB!U102="","",WB!U102)</f>
        <v>3</v>
      </c>
      <c r="D54" s="507">
        <f>IF(WB!V102="","",WB!V102)</f>
        <v>4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2</v>
      </c>
      <c r="U54" s="507">
        <f>IF(WB!AL110="","",WB!AL110)</f>
        <v>4</v>
      </c>
      <c r="V54" s="507">
        <f>IF(WB!AM110="","",WB!AM110)</f>
        <v>5</v>
      </c>
      <c r="W54" s="507">
        <f>IF(WB!AN110="","",WB!AN110)</f>
        <v>2</v>
      </c>
      <c r="X54" s="507">
        <f>IF(WB!AO110="","",WB!AO110)</f>
        <v>4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2</v>
      </c>
      <c r="AB54" s="507">
        <f>IF(WB!AS110="","",WB!AS110)</f>
        <v>3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</v>
      </c>
      <c r="AM54" s="507">
        <f>IF(WB!BC118="","",WB!BC118)</f>
        <v>10</v>
      </c>
      <c r="AN54" s="507">
        <f>IF(WB!BD118="","",WB!BD118)</f>
        <v>7</v>
      </c>
      <c r="AO54" s="507">
        <f>IF(WB!BE118="","",WB!BE118)</f>
        <v>6</v>
      </c>
      <c r="AP54" s="507">
        <f>IF(WB!BF118="","",WB!BF118)</f>
        <v>11</v>
      </c>
      <c r="AQ54" s="507">
        <f>IF(WB!BG118="","",WB!BG118)</f>
        <v>8</v>
      </c>
      <c r="AR54" s="507">
        <f>IF(WB!BH118="","",WB!BH118)</f>
        <v>5</v>
      </c>
      <c r="AS54" s="507">
        <f>IF(WB!BI118="","",WB!BI118)</f>
        <v>0</v>
      </c>
      <c r="AT54" s="507">
        <f>IF(WB!BJ118="","",WB!BJ118)</f>
        <v>1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15</v>
      </c>
      <c r="BF54" s="507">
        <f>IF(WB!BU126="","",WB!BU126)</f>
        <v>6</v>
      </c>
      <c r="BG54" s="507">
        <f>IF(WB!BV126="","",WB!BV126)</f>
        <v>16</v>
      </c>
      <c r="BH54" s="507">
        <f>IF(WB!BW126="","",WB!BW126)</f>
        <v>6</v>
      </c>
      <c r="BI54" s="507">
        <f>IF(WB!BX126="","",WB!BX126)</f>
        <v>10</v>
      </c>
      <c r="BJ54" s="507">
        <f>IF(WB!BY126="","",WB!BY126)</f>
        <v>10</v>
      </c>
      <c r="BK54" s="507">
        <f>IF(WB!BZ126="","",WB!BZ126)</f>
        <v>3</v>
      </c>
      <c r="BL54" s="507">
        <f>IF(WB!CA126="","",WB!CA126)</f>
        <v>12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35"/>
        <v/>
      </c>
      <c r="CA54" s="547" t="str">
        <f t="shared" si="136"/>
        <v/>
      </c>
      <c r="CB54" s="547" t="str">
        <f t="shared" si="137"/>
        <v/>
      </c>
      <c r="CC54" s="547" t="str">
        <f t="shared" si="138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161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2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35"/>
        <v/>
      </c>
      <c r="CA55" s="547" t="str">
        <f t="shared" si="136"/>
        <v/>
      </c>
      <c r="CB55" s="547" t="str">
        <f t="shared" si="137"/>
        <v/>
      </c>
      <c r="CC55" s="547" t="str">
        <f t="shared" si="138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162</v>
      </c>
      <c r="B56" s="507">
        <f>IF(WB!T166="","",WB!T166)</f>
        <v>0</v>
      </c>
      <c r="C56" s="507">
        <f>IF(WB!U166="","",WB!U166)</f>
        <v>1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18</v>
      </c>
      <c r="V56" s="507">
        <f>IF(WB!AM167="","",WB!AM167)</f>
        <v>6</v>
      </c>
      <c r="W56" s="507">
        <f>IF(WB!AN167="","",WB!AN167)</f>
        <v>0</v>
      </c>
      <c r="X56" s="507">
        <f>IF(WB!AO167="","",WB!AO167)</f>
        <v>6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7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7</v>
      </c>
      <c r="AM56" s="507">
        <f>IF(WB!BC168="","",WB!BC168)</f>
        <v>9</v>
      </c>
      <c r="AN56" s="507">
        <f>IF(WB!BD168="","",WB!BD168)</f>
        <v>1</v>
      </c>
      <c r="AO56" s="507">
        <f>IF(WB!BE168="","",WB!BE168)</f>
        <v>13</v>
      </c>
      <c r="AP56" s="507">
        <f>IF(WB!BF168="","",WB!BF168)</f>
        <v>8</v>
      </c>
      <c r="AQ56" s="507">
        <f>IF(WB!BG168="","",WB!BG168)</f>
        <v>7</v>
      </c>
      <c r="AR56" s="507">
        <f>IF(WB!BH168="","",WB!BH168)</f>
        <v>46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10</v>
      </c>
      <c r="BE56" s="507">
        <f>IF(WB!BT169="","",WB!BT169)</f>
        <v>10</v>
      </c>
      <c r="BF56" s="507">
        <f>IF(WB!BU169="","",WB!BU169)</f>
        <v>25</v>
      </c>
      <c r="BG56" s="507">
        <f>IF(WB!BV169="","",WB!BV169)</f>
        <v>17</v>
      </c>
      <c r="BH56" s="507">
        <f>IF(WB!BW169="","",WB!BW169)</f>
        <v>19</v>
      </c>
      <c r="BI56" s="507">
        <f>IF(WB!BX169="","",WB!BX169)</f>
        <v>24</v>
      </c>
      <c r="BJ56" s="507">
        <f>IF(WB!BY169="","",WB!BY169)</f>
        <v>46</v>
      </c>
      <c r="BK56" s="507">
        <f>IF(WB!BZ169="","",WB!BZ169)</f>
        <v>24</v>
      </c>
      <c r="BL56" s="507">
        <f>IF(WB!CA169="","",WB!CA169)</f>
        <v>80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35"/>
        <v/>
      </c>
      <c r="CA56" s="547" t="str">
        <f t="shared" si="136"/>
        <v/>
      </c>
      <c r="CB56" s="547" t="str">
        <f t="shared" si="137"/>
        <v/>
      </c>
      <c r="CC56" s="547" t="str">
        <f t="shared" si="138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163</v>
      </c>
      <c r="B57" s="507">
        <f>IF(WB!T170="","",WB!T170)</f>
        <v>9</v>
      </c>
      <c r="C57" s="507">
        <f>IF(WB!U170="","",WB!U170)</f>
        <v>8</v>
      </c>
      <c r="D57" s="507">
        <f>IF(WB!V170="","",WB!V170)</f>
        <v>15</v>
      </c>
      <c r="E57" s="507">
        <f>IF(WB!W170="","",WB!W170)</f>
        <v>5</v>
      </c>
      <c r="F57" s="507">
        <f>IF(WB!X170="","",WB!X170)</f>
        <v>8</v>
      </c>
      <c r="G57" s="507">
        <f>IF(WB!Y170="","",WB!Y170)</f>
        <v>10</v>
      </c>
      <c r="H57" s="507">
        <f>IF(WB!Z170="","",WB!Z170)</f>
        <v>37</v>
      </c>
      <c r="I57" s="507">
        <f>IF(WB!AA170="","",WB!AA170)</f>
        <v>41</v>
      </c>
      <c r="J57" s="507">
        <f>IF(WB!AB170="","",WB!AB170)</f>
        <v>48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4</v>
      </c>
      <c r="U57" s="507">
        <f>IF(WB!AL171="","",WB!AL171)</f>
        <v>10</v>
      </c>
      <c r="V57" s="507">
        <f>IF(WB!AM171="","",WB!AM171)</f>
        <v>0</v>
      </c>
      <c r="W57" s="507">
        <f>IF(WB!AN171="","",WB!AN171)</f>
        <v>5</v>
      </c>
      <c r="X57" s="507">
        <f>IF(WB!AO171="","",WB!AO171)</f>
        <v>8</v>
      </c>
      <c r="Y57" s="507">
        <f>IF(WB!AP171="","",WB!AP171)</f>
        <v>10</v>
      </c>
      <c r="Z57" s="507">
        <f>IF(WB!AQ171="","",WB!AQ171)</f>
        <v>5</v>
      </c>
      <c r="AA57" s="507">
        <f>IF(WB!AR171="","",WB!AR171)</f>
        <v>8</v>
      </c>
      <c r="AB57" s="507">
        <f>IF(WB!AS171="","",WB!AS171)</f>
        <v>7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4</v>
      </c>
      <c r="AM57" s="507">
        <f>IF(WB!BC172="","",WB!BC172)</f>
        <v>30</v>
      </c>
      <c r="AN57" s="507">
        <f>IF(WB!BD172="","",WB!BD172)</f>
        <v>20</v>
      </c>
      <c r="AO57" s="507">
        <f>IF(WB!BE172="","",WB!BE172)</f>
        <v>30</v>
      </c>
      <c r="AP57" s="507">
        <f>IF(WB!BF172="","",WB!BF172)</f>
        <v>7</v>
      </c>
      <c r="AQ57" s="507">
        <f>IF(WB!BG172="","",WB!BG172)</f>
        <v>20</v>
      </c>
      <c r="AR57" s="507">
        <f>IF(WB!BH172="","",WB!BH172)</f>
        <v>35</v>
      </c>
      <c r="AS57" s="507">
        <f>IF(WB!BI172="","",WB!BI172)</f>
        <v>29</v>
      </c>
      <c r="AT57" s="507">
        <f>IF(WB!BJ172="","",WB!BJ172)</f>
        <v>28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70</v>
      </c>
      <c r="BE57" s="507">
        <f>IF(WB!BT173="","",WB!BT173)</f>
        <v>50</v>
      </c>
      <c r="BF57" s="507">
        <f>IF(WB!BU173="","",WB!BU173)</f>
        <v>55</v>
      </c>
      <c r="BG57" s="507">
        <f>IF(WB!BV173="","",WB!BV173)</f>
        <v>70</v>
      </c>
      <c r="BH57" s="507">
        <f>IF(WB!BW173="","",WB!BW173)</f>
        <v>36</v>
      </c>
      <c r="BI57" s="507">
        <f>IF(WB!BX173="","",WB!BX173)</f>
        <v>35</v>
      </c>
      <c r="BJ57" s="507">
        <f>IF(WB!BY173="","",WB!BY173)</f>
        <v>150</v>
      </c>
      <c r="BK57" s="507">
        <f>IF(WB!BZ173="","",WB!BZ173)</f>
        <v>150</v>
      </c>
      <c r="BL57" s="507">
        <f>IF(WB!CA173="","",WB!CA173)</f>
        <v>70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35"/>
        <v/>
      </c>
      <c r="CA57" s="547" t="str">
        <f t="shared" si="136"/>
        <v/>
      </c>
      <c r="CB57" s="547" t="str">
        <f t="shared" si="137"/>
        <v/>
      </c>
      <c r="CC57" s="547" t="str">
        <f t="shared" si="138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Donkeys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>
        <f>IF(WB!AB174="","",WB!AB174)</f>
        <v>0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0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0</v>
      </c>
      <c r="BE58" s="507">
        <f>IF(WB!BT177="","",WB!BT177)</f>
        <v>0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35"/>
        <v/>
      </c>
      <c r="CA58" s="547" t="str">
        <f t="shared" si="136"/>
        <v/>
      </c>
      <c r="CB58" s="547" t="str">
        <f t="shared" si="137"/>
        <v/>
      </c>
      <c r="CC58" s="547" t="str">
        <f t="shared" si="138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>
        <f>IF(WB!AB178="","",WB!AB178)</f>
        <v>0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0</v>
      </c>
      <c r="U59" s="507">
        <f>IF(WB!AL179="","",WB!AL179)</f>
        <v>0</v>
      </c>
      <c r="V59" s="507">
        <f>IF(WB!AM179="","",WB!AM179)</f>
        <v>0</v>
      </c>
      <c r="W59" s="507">
        <f>IF(WB!AN179="","",WB!AN179)</f>
        <v>0</v>
      </c>
      <c r="X59" s="507">
        <f>IF(WB!AO179="","",WB!AO179)</f>
        <v>0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0</v>
      </c>
      <c r="AM59" s="507">
        <f>IF(WB!BC180="","",WB!BC180)</f>
        <v>1</v>
      </c>
      <c r="AN59" s="507">
        <f>IF(WB!BD180="","",WB!BD180)</f>
        <v>1</v>
      </c>
      <c r="AO59" s="507">
        <f>IF(WB!BE180="","",WB!BE180)</f>
        <v>1</v>
      </c>
      <c r="AP59" s="507">
        <f>IF(WB!BF180="","",WB!BF180)</f>
        <v>1</v>
      </c>
      <c r="AQ59" s="507">
        <f>IF(WB!BG180="","",WB!BG180)</f>
        <v>1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1</v>
      </c>
      <c r="BE59" s="507">
        <f>IF(WB!BT181="","",WB!BT181)</f>
        <v>1</v>
      </c>
      <c r="BF59" s="507">
        <f>IF(WB!BU181="","",WB!BU181)</f>
        <v>1</v>
      </c>
      <c r="BG59" s="507">
        <f>IF(WB!BV181="","",WB!BV181)</f>
        <v>2</v>
      </c>
      <c r="BH59" s="507">
        <f>IF(WB!BW181="","",WB!BW181)</f>
        <v>3</v>
      </c>
      <c r="BI59" s="507">
        <f>IF(WB!BX181="","",WB!BX181)</f>
        <v>2</v>
      </c>
      <c r="BJ59" s="507">
        <f>IF(WB!BY181="","",WB!BY181)</f>
        <v>2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35"/>
        <v/>
      </c>
      <c r="CA59" s="547" t="str">
        <f t="shared" si="136"/>
        <v/>
      </c>
      <c r="CB59" s="547" t="str">
        <f t="shared" si="137"/>
        <v/>
      </c>
      <c r="CC59" s="547" t="str">
        <f t="shared" si="138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1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1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3</v>
      </c>
      <c r="AS60" s="507">
        <f>IF(WB!BI184="","",WB!BI184)</f>
        <v>1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1</v>
      </c>
      <c r="BF60" s="507">
        <f>IF(WB!BU185="","",WB!BU185)</f>
        <v>3</v>
      </c>
      <c r="BG60" s="507">
        <f>IF(WB!BV185="","",WB!BV185)</f>
        <v>2</v>
      </c>
      <c r="BH60" s="507">
        <f>IF(WB!BW185="","",WB!BW185)</f>
        <v>2</v>
      </c>
      <c r="BI60" s="507">
        <f>IF(WB!BX185="","",WB!BX185)</f>
        <v>3</v>
      </c>
      <c r="BJ60" s="507">
        <f>IF(WB!BY185="","",WB!BY185)</f>
        <v>3</v>
      </c>
      <c r="BK60" s="507">
        <f>IF(WB!BZ185="","",WB!BZ185)</f>
        <v>4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35"/>
        <v/>
      </c>
      <c r="CA60" s="547" t="str">
        <f t="shared" si="136"/>
        <v/>
      </c>
      <c r="CB60" s="547" t="str">
        <f t="shared" si="137"/>
        <v/>
      </c>
      <c r="CC60" s="547" t="str">
        <f t="shared" si="138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1</v>
      </c>
      <c r="BK61" s="507">
        <f>IF(WB!BZ189="","",WB!BZ189)</f>
        <v>0</v>
      </c>
      <c r="BL61" s="507">
        <f>IF(WB!CA189="","",WB!CA189)</f>
        <v>1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35"/>
        <v/>
      </c>
      <c r="CA61" s="547" t="str">
        <f t="shared" si="136"/>
        <v/>
      </c>
      <c r="CB61" s="547" t="str">
        <f t="shared" si="137"/>
        <v/>
      </c>
      <c r="CC61" s="547" t="str">
        <f t="shared" si="138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>
        <f>IF(WB!BB192="","",WB!BB192)</f>
        <v>1</v>
      </c>
      <c r="AM62" s="507">
        <f>IF(WB!BC192="","",WB!BC192)</f>
        <v>0</v>
      </c>
      <c r="AN62" s="507">
        <f>IF(WB!BD192="","",WB!BD192)</f>
        <v>1</v>
      </c>
      <c r="AO62" s="507">
        <f>IF(WB!BE192="","",WB!BE192)</f>
        <v>1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1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1</v>
      </c>
      <c r="BE62" s="507">
        <f>IF(WB!BT193="","",WB!BT193)</f>
        <v>0</v>
      </c>
      <c r="BF62" s="507">
        <f>IF(WB!BU193="","",WB!BU193)</f>
        <v>1</v>
      </c>
      <c r="BG62" s="507">
        <f>IF(WB!BV193="","",WB!BV193)</f>
        <v>1</v>
      </c>
      <c r="BH62" s="507">
        <f>IF(WB!BW193="","",WB!BW193)</f>
        <v>1</v>
      </c>
      <c r="BI62" s="507">
        <f>IF(WB!BX193="","",WB!BX193)</f>
        <v>1</v>
      </c>
      <c r="BJ62" s="507">
        <f>IF(WB!BY193="","",WB!BY193)</f>
        <v>2</v>
      </c>
      <c r="BK62" s="507">
        <f>IF(WB!BZ193="","",WB!BZ193)</f>
        <v>1</v>
      </c>
      <c r="BL62" s="507">
        <f>IF(WB!CA193="","",WB!CA193)</f>
        <v>1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35"/>
        <v/>
      </c>
      <c r="CA62" s="547" t="str">
        <f t="shared" si="136"/>
        <v/>
      </c>
      <c r="CB62" s="547" t="str">
        <f t="shared" si="137"/>
        <v/>
      </c>
      <c r="CC62" s="547" t="str">
        <f t="shared" si="138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>Other: Ridgers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>
        <f>IF(WB!AK195="","",WB!AK195)</f>
        <v>0</v>
      </c>
      <c r="U63" s="507">
        <f>IF(WB!AL195="","",WB!AL195)</f>
        <v>0</v>
      </c>
      <c r="V63" s="507">
        <f>IF(WB!AM195="","",WB!AM195)</f>
        <v>0</v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>
        <f>IF(WB!BB196="","",WB!BB196)</f>
        <v>0</v>
      </c>
      <c r="AM63" s="507">
        <f>IF(WB!BC196="","",WB!BC196)</f>
        <v>1</v>
      </c>
      <c r="AN63" s="507">
        <f>IF(WB!BD196="","",WB!BD196)</f>
        <v>1</v>
      </c>
      <c r="AO63" s="507">
        <f>IF(WB!BE196="","",WB!BE196)</f>
        <v>1</v>
      </c>
      <c r="AP63" s="507">
        <f>IF(WB!BF196="","",WB!BF196)</f>
        <v>1</v>
      </c>
      <c r="AQ63" s="507">
        <f>IF(WB!BG196="","",WB!BG196)</f>
        <v>1</v>
      </c>
      <c r="AR63" s="507">
        <f>IF(WB!BH196="","",WB!BH196)</f>
        <v>1</v>
      </c>
      <c r="AS63" s="507">
        <f>IF(WB!BI196="","",WB!BI196)</f>
        <v>1</v>
      </c>
      <c r="AT63" s="507">
        <f>IF(WB!BJ196="","",WB!BJ196)</f>
        <v>1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>
        <f>IF(WB!BS197="","",WB!BS197)</f>
        <v>2</v>
      </c>
      <c r="BE63" s="507">
        <f>IF(WB!BT197="","",WB!BT197)</f>
        <v>4</v>
      </c>
      <c r="BF63" s="507">
        <f>IF(WB!BU197="","",WB!BU197)</f>
        <v>1</v>
      </c>
      <c r="BG63" s="507">
        <f>IF(WB!BV197="","",WB!BV197)</f>
        <v>3</v>
      </c>
      <c r="BH63" s="507">
        <f>IF(WB!BW197="","",WB!BW197)</f>
        <v>2</v>
      </c>
      <c r="BI63" s="507">
        <f>IF(WB!BX197="","",WB!BX197)</f>
        <v>2</v>
      </c>
      <c r="BJ63" s="507">
        <f>IF(WB!BY197="","",WB!BY197)</f>
        <v>3</v>
      </c>
      <c r="BK63" s="507">
        <f>IF(WB!BZ197="","",WB!BZ197)</f>
        <v>3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35"/>
        <v/>
      </c>
      <c r="CA63" s="547" t="str">
        <f t="shared" si="136"/>
        <v/>
      </c>
      <c r="CB63" s="547" t="str">
        <f t="shared" si="137"/>
        <v/>
      </c>
      <c r="CC63" s="547" t="str">
        <f t="shared" si="138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164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35"/>
        <v/>
      </c>
      <c r="CA64" s="589" t="str">
        <f t="shared" si="136"/>
        <v/>
      </c>
      <c r="CB64" s="589" t="str">
        <f t="shared" si="137"/>
        <v/>
      </c>
      <c r="CC64" s="589" t="str">
        <f t="shared" si="138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92" t="s">
        <v>165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35"/>
        <v/>
      </c>
      <c r="CA65" s="589" t="str">
        <f t="shared" si="136"/>
        <v/>
      </c>
      <c r="CB65" s="589" t="str">
        <f t="shared" si="137"/>
        <v/>
      </c>
      <c r="CC65" s="589" t="str">
        <f t="shared" si="138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94" t="s">
        <v>167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35"/>
        <v>0</v>
      </c>
      <c r="CA66" s="597">
        <f t="shared" si="136"/>
        <v>0</v>
      </c>
      <c r="CB66" s="597">
        <f t="shared" si="137"/>
        <v>0</v>
      </c>
      <c r="CC66" s="597">
        <f t="shared" si="138"/>
        <v>0</v>
      </c>
      <c r="CD66" s="134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601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35"/>
        <v/>
      </c>
      <c r="CA67" s="597" t="str">
        <f t="shared" si="136"/>
        <v/>
      </c>
      <c r="CB67" s="597" t="str">
        <f t="shared" si="137"/>
        <v/>
      </c>
      <c r="CC67" s="597" t="str">
        <f t="shared" si="138"/>
        <v/>
      </c>
      <c r="CD67" s="1344" t="str">
        <f t="shared" si="190"/>
        <v/>
      </c>
      <c r="CE67" s="1345" t="str">
        <f t="shared" si="191"/>
        <v/>
      </c>
      <c r="CF67" s="1346" t="str">
        <f t="shared" si="192"/>
        <v/>
      </c>
      <c r="CG67" s="1346" t="str">
        <f t="shared" si="193"/>
        <v/>
      </c>
      <c r="CH67" s="1346" t="str">
        <f t="shared" si="194"/>
        <v/>
      </c>
      <c r="CI67" s="1346" t="str">
        <f t="shared" si="195"/>
        <v/>
      </c>
      <c r="CJ67" s="1346" t="str">
        <f t="shared" si="196"/>
        <v/>
      </c>
      <c r="CK67" s="1347" t="str">
        <f t="shared" si="197"/>
        <v/>
      </c>
      <c r="CL67" s="1347" t="str">
        <f t="shared" si="198"/>
        <v/>
      </c>
      <c r="CM67" s="1347" t="str">
        <f t="shared" si="199"/>
        <v/>
      </c>
      <c r="CN67" s="1346" t="str">
        <f t="shared" si="200"/>
        <v/>
      </c>
      <c r="CO67" s="1346" t="str">
        <f t="shared" si="201"/>
        <v/>
      </c>
      <c r="CP67" s="1346" t="str">
        <f t="shared" si="202"/>
        <v/>
      </c>
      <c r="CQ67" s="1346" t="str">
        <f t="shared" si="203"/>
        <v/>
      </c>
      <c r="CR67" s="1346" t="str">
        <f t="shared" si="204"/>
        <v/>
      </c>
      <c r="CS67" s="1345" t="str">
        <f t="shared" si="205"/>
        <v/>
      </c>
      <c r="CT67" s="1348" t="str">
        <f t="shared" si="206"/>
        <v/>
      </c>
      <c r="CU67" s="548" t="str">
        <f t="shared" si="207"/>
        <v/>
      </c>
      <c r="CV67" s="549" t="str">
        <f t="shared" si="208"/>
        <v/>
      </c>
      <c r="CW67" s="550" t="str">
        <f t="shared" si="209"/>
        <v/>
      </c>
      <c r="CX67" s="550" t="str">
        <f t="shared" si="210"/>
        <v/>
      </c>
      <c r="CY67" s="550" t="str">
        <f t="shared" si="211"/>
        <v/>
      </c>
      <c r="CZ67" s="550" t="str">
        <f t="shared" si="212"/>
        <v/>
      </c>
      <c r="DA67" s="550" t="str">
        <f t="shared" si="213"/>
        <v/>
      </c>
      <c r="DB67" s="551" t="str">
        <f t="shared" si="214"/>
        <v/>
      </c>
      <c r="DC67" s="551" t="str">
        <f t="shared" si="215"/>
        <v/>
      </c>
      <c r="DD67" s="551" t="str">
        <f t="shared" si="216"/>
        <v/>
      </c>
      <c r="DE67" s="550" t="str">
        <f t="shared" si="217"/>
        <v/>
      </c>
      <c r="DF67" s="550" t="str">
        <f t="shared" si="218"/>
        <v/>
      </c>
      <c r="DG67" s="550" t="str">
        <f t="shared" si="219"/>
        <v/>
      </c>
      <c r="DH67" s="550" t="str">
        <f t="shared" si="220"/>
        <v/>
      </c>
      <c r="DI67" s="550" t="str">
        <f t="shared" si="221"/>
        <v/>
      </c>
      <c r="DJ67" s="549" t="str">
        <f t="shared" si="222"/>
        <v/>
      </c>
      <c r="DK67" s="548" t="str">
        <f t="shared" si="223"/>
        <v/>
      </c>
      <c r="DL67" s="598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1"/>
      <c r="DQ67" s="200"/>
      <c r="DR67" s="599" t="s">
        <v>170</v>
      </c>
      <c r="DS67" s="600"/>
      <c r="DT67" s="603" t="str">
        <f>BV$45</f>
        <v/>
      </c>
      <c r="DU67" s="603" t="str">
        <f>BW$45</f>
        <v/>
      </c>
      <c r="DV67" s="603" t="str">
        <f>BX$45</f>
        <v/>
      </c>
      <c r="DW67" s="603" t="str">
        <f>BY$45</f>
        <v/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604" t="s">
        <v>171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35"/>
        <v/>
      </c>
      <c r="CA68" s="597" t="str">
        <f t="shared" si="136"/>
        <v/>
      </c>
      <c r="CB68" s="597" t="str">
        <f t="shared" si="137"/>
        <v/>
      </c>
      <c r="CC68" s="597" t="str">
        <f t="shared" si="138"/>
        <v/>
      </c>
      <c r="CD68" s="1344" t="str">
        <f t="shared" si="190"/>
        <v/>
      </c>
      <c r="CE68" s="1345" t="str">
        <f t="shared" si="191"/>
        <v/>
      </c>
      <c r="CF68" s="1346" t="str">
        <f t="shared" si="192"/>
        <v/>
      </c>
      <c r="CG68" s="1346" t="str">
        <f t="shared" si="193"/>
        <v/>
      </c>
      <c r="CH68" s="1346" t="str">
        <f t="shared" si="194"/>
        <v/>
      </c>
      <c r="CI68" s="1346" t="str">
        <f t="shared" si="195"/>
        <v/>
      </c>
      <c r="CJ68" s="1346" t="str">
        <f t="shared" si="196"/>
        <v/>
      </c>
      <c r="CK68" s="1347" t="str">
        <f t="shared" si="197"/>
        <v/>
      </c>
      <c r="CL68" s="1347" t="str">
        <f t="shared" si="198"/>
        <v/>
      </c>
      <c r="CM68" s="1347" t="str">
        <f t="shared" si="199"/>
        <v/>
      </c>
      <c r="CN68" s="1346" t="str">
        <f t="shared" si="200"/>
        <v/>
      </c>
      <c r="CO68" s="1346" t="str">
        <f t="shared" si="201"/>
        <v/>
      </c>
      <c r="CP68" s="1346" t="str">
        <f t="shared" si="202"/>
        <v/>
      </c>
      <c r="CQ68" s="1346" t="str">
        <f t="shared" si="203"/>
        <v/>
      </c>
      <c r="CR68" s="1346" t="str">
        <f t="shared" si="204"/>
        <v/>
      </c>
      <c r="CS68" s="1345" t="str">
        <f t="shared" si="205"/>
        <v/>
      </c>
      <c r="CT68" s="1348" t="str">
        <f t="shared" si="206"/>
        <v/>
      </c>
      <c r="CU68" s="548" t="str">
        <f t="shared" si="207"/>
        <v/>
      </c>
      <c r="CV68" s="549" t="str">
        <f t="shared" si="208"/>
        <v/>
      </c>
      <c r="CW68" s="550" t="str">
        <f t="shared" si="209"/>
        <v/>
      </c>
      <c r="CX68" s="550" t="str">
        <f t="shared" si="210"/>
        <v/>
      </c>
      <c r="CY68" s="550" t="str">
        <f t="shared" si="211"/>
        <v/>
      </c>
      <c r="CZ68" s="550" t="str">
        <f t="shared" si="212"/>
        <v/>
      </c>
      <c r="DA68" s="550" t="str">
        <f t="shared" si="213"/>
        <v/>
      </c>
      <c r="DB68" s="551" t="str">
        <f t="shared" si="214"/>
        <v/>
      </c>
      <c r="DC68" s="551" t="str">
        <f t="shared" si="215"/>
        <v/>
      </c>
      <c r="DD68" s="551" t="str">
        <f t="shared" si="216"/>
        <v/>
      </c>
      <c r="DE68" s="550" t="str">
        <f t="shared" si="217"/>
        <v/>
      </c>
      <c r="DF68" s="550" t="str">
        <f t="shared" si="218"/>
        <v/>
      </c>
      <c r="DG68" s="550" t="str">
        <f t="shared" si="219"/>
        <v/>
      </c>
      <c r="DH68" s="550" t="str">
        <f t="shared" si="220"/>
        <v/>
      </c>
      <c r="DI68" s="550" t="str">
        <f t="shared" si="221"/>
        <v/>
      </c>
      <c r="DJ68" s="549" t="str">
        <f t="shared" si="222"/>
        <v/>
      </c>
      <c r="DK68" s="548" t="str">
        <f t="shared" si="223"/>
        <v/>
      </c>
      <c r="DL68" s="598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1"/>
      <c r="DQ68" s="200"/>
      <c r="DR68" s="599" t="s">
        <v>172</v>
      </c>
      <c r="DS68" s="600" t="s">
        <v>173</v>
      </c>
      <c r="DT68" s="605"/>
      <c r="DU68" s="605"/>
      <c r="DV68" s="605">
        <f>BX74</f>
        <v>0</v>
      </c>
      <c r="DW68" s="605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604" t="s">
        <v>175</v>
      </c>
      <c r="B69" s="606" t="str">
        <f t="shared" ref="B69:R69" si="228">IF(B68="","",B66*B67*B68)</f>
        <v/>
      </c>
      <c r="C69" s="606" t="str">
        <f t="shared" si="228"/>
        <v/>
      </c>
      <c r="D69" s="606" t="str">
        <f t="shared" si="228"/>
        <v/>
      </c>
      <c r="E69" s="606" t="str">
        <f t="shared" si="228"/>
        <v/>
      </c>
      <c r="F69" s="606" t="str">
        <f t="shared" si="228"/>
        <v/>
      </c>
      <c r="G69" s="606" t="str">
        <f t="shared" si="228"/>
        <v/>
      </c>
      <c r="H69" s="606" t="str">
        <f t="shared" si="228"/>
        <v/>
      </c>
      <c r="I69" s="606" t="str">
        <f t="shared" si="228"/>
        <v/>
      </c>
      <c r="J69" s="606" t="str">
        <f t="shared" si="228"/>
        <v/>
      </c>
      <c r="K69" s="606" t="str">
        <f t="shared" si="228"/>
        <v/>
      </c>
      <c r="L69" s="606" t="str">
        <f t="shared" si="228"/>
        <v/>
      </c>
      <c r="M69" s="606" t="str">
        <f t="shared" si="228"/>
        <v/>
      </c>
      <c r="N69" s="606" t="str">
        <f t="shared" si="228"/>
        <v/>
      </c>
      <c r="O69" s="606" t="str">
        <f t="shared" si="228"/>
        <v/>
      </c>
      <c r="P69" s="606" t="str">
        <f t="shared" si="228"/>
        <v/>
      </c>
      <c r="Q69" s="606" t="str">
        <f t="shared" si="228"/>
        <v/>
      </c>
      <c r="R69" s="606" t="str">
        <f t="shared" si="228"/>
        <v/>
      </c>
      <c r="S69" s="588"/>
      <c r="T69" s="606" t="str">
        <f t="shared" ref="T69:AJ69" si="229">IF(T68="","",T66*T67*T68)</f>
        <v/>
      </c>
      <c r="U69" s="606" t="str">
        <f t="shared" si="229"/>
        <v/>
      </c>
      <c r="V69" s="606" t="str">
        <f t="shared" si="229"/>
        <v/>
      </c>
      <c r="W69" s="606" t="str">
        <f t="shared" si="229"/>
        <v/>
      </c>
      <c r="X69" s="606" t="str">
        <f t="shared" si="229"/>
        <v/>
      </c>
      <c r="Y69" s="606" t="str">
        <f t="shared" si="229"/>
        <v/>
      </c>
      <c r="Z69" s="606" t="str">
        <f t="shared" si="229"/>
        <v/>
      </c>
      <c r="AA69" s="606" t="str">
        <f t="shared" si="229"/>
        <v/>
      </c>
      <c r="AB69" s="606" t="str">
        <f t="shared" si="229"/>
        <v/>
      </c>
      <c r="AC69" s="606" t="str">
        <f t="shared" si="229"/>
        <v/>
      </c>
      <c r="AD69" s="606" t="str">
        <f t="shared" si="229"/>
        <v/>
      </c>
      <c r="AE69" s="606" t="str">
        <f t="shared" si="229"/>
        <v/>
      </c>
      <c r="AF69" s="606" t="str">
        <f t="shared" si="229"/>
        <v/>
      </c>
      <c r="AG69" s="606" t="str">
        <f t="shared" si="229"/>
        <v/>
      </c>
      <c r="AH69" s="606" t="str">
        <f t="shared" si="229"/>
        <v/>
      </c>
      <c r="AI69" s="606" t="str">
        <f t="shared" si="229"/>
        <v/>
      </c>
      <c r="AJ69" s="606" t="str">
        <f t="shared" si="229"/>
        <v/>
      </c>
      <c r="AK69" s="588"/>
      <c r="AL69" s="606" t="str">
        <f t="shared" ref="AL69:BB69" si="230">IF(AL68="","",AL66*AL67*AL68)</f>
        <v/>
      </c>
      <c r="AM69" s="606" t="str">
        <f t="shared" si="230"/>
        <v/>
      </c>
      <c r="AN69" s="606" t="str">
        <f t="shared" si="230"/>
        <v/>
      </c>
      <c r="AO69" s="606" t="str">
        <f t="shared" si="230"/>
        <v/>
      </c>
      <c r="AP69" s="606" t="str">
        <f t="shared" si="230"/>
        <v/>
      </c>
      <c r="AQ69" s="606" t="str">
        <f t="shared" si="230"/>
        <v/>
      </c>
      <c r="AR69" s="606" t="str">
        <f t="shared" si="230"/>
        <v/>
      </c>
      <c r="AS69" s="606" t="str">
        <f t="shared" si="230"/>
        <v/>
      </c>
      <c r="AT69" s="606" t="str">
        <f t="shared" si="230"/>
        <v/>
      </c>
      <c r="AU69" s="606" t="str">
        <f t="shared" si="230"/>
        <v/>
      </c>
      <c r="AV69" s="606" t="str">
        <f t="shared" si="230"/>
        <v/>
      </c>
      <c r="AW69" s="606" t="str">
        <f t="shared" si="230"/>
        <v/>
      </c>
      <c r="AX69" s="606" t="str">
        <f t="shared" si="230"/>
        <v/>
      </c>
      <c r="AY69" s="606" t="str">
        <f t="shared" si="230"/>
        <v/>
      </c>
      <c r="AZ69" s="606" t="str">
        <f t="shared" si="230"/>
        <v/>
      </c>
      <c r="BA69" s="606" t="str">
        <f t="shared" si="230"/>
        <v/>
      </c>
      <c r="BB69" s="606" t="str">
        <f t="shared" si="230"/>
        <v/>
      </c>
      <c r="BC69" s="588"/>
      <c r="BD69" s="606" t="str">
        <f t="shared" ref="BD69:BT69" si="231">IF(BD68="","",BD66*BD67*BD68)</f>
        <v/>
      </c>
      <c r="BE69" s="606" t="str">
        <f t="shared" si="231"/>
        <v/>
      </c>
      <c r="BF69" s="606" t="str">
        <f t="shared" si="231"/>
        <v/>
      </c>
      <c r="BG69" s="606" t="str">
        <f t="shared" si="231"/>
        <v/>
      </c>
      <c r="BH69" s="606" t="str">
        <f t="shared" si="231"/>
        <v/>
      </c>
      <c r="BI69" s="606" t="str">
        <f t="shared" si="231"/>
        <v/>
      </c>
      <c r="BJ69" s="606" t="str">
        <f t="shared" si="231"/>
        <v/>
      </c>
      <c r="BK69" s="606" t="str">
        <f t="shared" si="231"/>
        <v/>
      </c>
      <c r="BL69" s="606" t="str">
        <f t="shared" si="231"/>
        <v/>
      </c>
      <c r="BM69" s="606" t="str">
        <f t="shared" si="231"/>
        <v/>
      </c>
      <c r="BN69" s="606" t="str">
        <f t="shared" si="231"/>
        <v/>
      </c>
      <c r="BO69" s="606" t="str">
        <f t="shared" si="231"/>
        <v/>
      </c>
      <c r="BP69" s="606" t="str">
        <f t="shared" si="231"/>
        <v/>
      </c>
      <c r="BQ69" s="606" t="str">
        <f t="shared" si="231"/>
        <v/>
      </c>
      <c r="BR69" s="606" t="str">
        <f t="shared" si="231"/>
        <v/>
      </c>
      <c r="BS69" s="606" t="str">
        <f t="shared" si="231"/>
        <v/>
      </c>
      <c r="BT69" s="606" t="str">
        <f t="shared" si="231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35"/>
        <v/>
      </c>
      <c r="CA69" s="597" t="str">
        <f t="shared" si="136"/>
        <v/>
      </c>
      <c r="CB69" s="597" t="str">
        <f t="shared" si="137"/>
        <v/>
      </c>
      <c r="CC69" s="597" t="str">
        <f t="shared" si="138"/>
        <v/>
      </c>
      <c r="CD69" s="1344" t="str">
        <f t="shared" si="190"/>
        <v/>
      </c>
      <c r="CE69" s="1345" t="str">
        <f t="shared" si="191"/>
        <v/>
      </c>
      <c r="CF69" s="1346" t="str">
        <f t="shared" si="192"/>
        <v/>
      </c>
      <c r="CG69" s="1346" t="str">
        <f t="shared" si="193"/>
        <v/>
      </c>
      <c r="CH69" s="1346" t="str">
        <f t="shared" si="194"/>
        <v/>
      </c>
      <c r="CI69" s="1346" t="str">
        <f t="shared" si="195"/>
        <v/>
      </c>
      <c r="CJ69" s="1346" t="str">
        <f t="shared" si="196"/>
        <v/>
      </c>
      <c r="CK69" s="1347" t="str">
        <f t="shared" si="197"/>
        <v/>
      </c>
      <c r="CL69" s="1347" t="str">
        <f t="shared" si="198"/>
        <v/>
      </c>
      <c r="CM69" s="1347" t="str">
        <f t="shared" si="199"/>
        <v/>
      </c>
      <c r="CN69" s="1346" t="str">
        <f t="shared" si="200"/>
        <v/>
      </c>
      <c r="CO69" s="1346" t="str">
        <f t="shared" si="201"/>
        <v/>
      </c>
      <c r="CP69" s="1346" t="str">
        <f t="shared" si="202"/>
        <v/>
      </c>
      <c r="CQ69" s="1346" t="str">
        <f t="shared" si="203"/>
        <v/>
      </c>
      <c r="CR69" s="1346" t="str">
        <f t="shared" si="204"/>
        <v/>
      </c>
      <c r="CS69" s="1345" t="str">
        <f t="shared" si="205"/>
        <v/>
      </c>
      <c r="CT69" s="1348" t="str">
        <f t="shared" si="206"/>
        <v/>
      </c>
      <c r="CU69" s="548" t="str">
        <f t="shared" si="207"/>
        <v/>
      </c>
      <c r="CV69" s="549" t="str">
        <f t="shared" si="208"/>
        <v/>
      </c>
      <c r="CW69" s="550" t="str">
        <f t="shared" si="209"/>
        <v/>
      </c>
      <c r="CX69" s="550" t="str">
        <f t="shared" si="210"/>
        <v/>
      </c>
      <c r="CY69" s="550" t="str">
        <f t="shared" si="211"/>
        <v/>
      </c>
      <c r="CZ69" s="550" t="str">
        <f t="shared" si="212"/>
        <v/>
      </c>
      <c r="DA69" s="550" t="str">
        <f t="shared" si="213"/>
        <v/>
      </c>
      <c r="DB69" s="551" t="str">
        <f t="shared" si="214"/>
        <v/>
      </c>
      <c r="DC69" s="551" t="str">
        <f t="shared" si="215"/>
        <v/>
      </c>
      <c r="DD69" s="551" t="str">
        <f t="shared" si="216"/>
        <v/>
      </c>
      <c r="DE69" s="550" t="str">
        <f t="shared" si="217"/>
        <v/>
      </c>
      <c r="DF69" s="550" t="str">
        <f t="shared" si="218"/>
        <v/>
      </c>
      <c r="DG69" s="550" t="str">
        <f t="shared" si="219"/>
        <v/>
      </c>
      <c r="DH69" s="550" t="str">
        <f t="shared" si="220"/>
        <v/>
      </c>
      <c r="DI69" s="550" t="str">
        <f t="shared" si="221"/>
        <v/>
      </c>
      <c r="DJ69" s="549" t="str">
        <f t="shared" si="222"/>
        <v/>
      </c>
      <c r="DK69" s="548" t="str">
        <f t="shared" si="223"/>
        <v/>
      </c>
      <c r="DL69" s="598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1"/>
      <c r="DQ69" s="200"/>
      <c r="DR69" s="599"/>
      <c r="DS69" s="600" t="s">
        <v>176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604" t="s">
        <v>177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35"/>
        <v/>
      </c>
      <c r="CA70" s="597" t="str">
        <f t="shared" si="136"/>
        <v/>
      </c>
      <c r="CB70" s="597" t="str">
        <f t="shared" si="137"/>
        <v/>
      </c>
      <c r="CC70" s="597" t="str">
        <f t="shared" si="138"/>
        <v/>
      </c>
      <c r="CD70" s="1344" t="str">
        <f t="shared" si="190"/>
        <v/>
      </c>
      <c r="CE70" s="1345" t="str">
        <f t="shared" si="191"/>
        <v/>
      </c>
      <c r="CF70" s="1346" t="str">
        <f t="shared" si="192"/>
        <v/>
      </c>
      <c r="CG70" s="1346" t="str">
        <f t="shared" si="193"/>
        <v/>
      </c>
      <c r="CH70" s="1346" t="str">
        <f t="shared" si="194"/>
        <v/>
      </c>
      <c r="CI70" s="1346" t="str">
        <f t="shared" si="195"/>
        <v/>
      </c>
      <c r="CJ70" s="1346" t="str">
        <f t="shared" si="196"/>
        <v/>
      </c>
      <c r="CK70" s="1347" t="str">
        <f t="shared" si="197"/>
        <v/>
      </c>
      <c r="CL70" s="1347" t="str">
        <f t="shared" si="198"/>
        <v/>
      </c>
      <c r="CM70" s="1347" t="str">
        <f t="shared" si="199"/>
        <v/>
      </c>
      <c r="CN70" s="1346" t="str">
        <f t="shared" si="200"/>
        <v/>
      </c>
      <c r="CO70" s="1346" t="str">
        <f t="shared" si="201"/>
        <v/>
      </c>
      <c r="CP70" s="1346" t="str">
        <f t="shared" si="202"/>
        <v/>
      </c>
      <c r="CQ70" s="1346" t="str">
        <f t="shared" si="203"/>
        <v/>
      </c>
      <c r="CR70" s="1346" t="str">
        <f t="shared" si="204"/>
        <v/>
      </c>
      <c r="CS70" s="1345" t="str">
        <f t="shared" si="205"/>
        <v/>
      </c>
      <c r="CT70" s="1348" t="str">
        <f t="shared" si="206"/>
        <v/>
      </c>
      <c r="CU70" s="548" t="str">
        <f t="shared" si="207"/>
        <v/>
      </c>
      <c r="CV70" s="549" t="str">
        <f t="shared" si="208"/>
        <v/>
      </c>
      <c r="CW70" s="550" t="str">
        <f t="shared" si="209"/>
        <v/>
      </c>
      <c r="CX70" s="550" t="str">
        <f t="shared" si="210"/>
        <v/>
      </c>
      <c r="CY70" s="550" t="str">
        <f t="shared" si="211"/>
        <v/>
      </c>
      <c r="CZ70" s="550" t="str">
        <f t="shared" si="212"/>
        <v/>
      </c>
      <c r="DA70" s="550" t="str">
        <f t="shared" si="213"/>
        <v/>
      </c>
      <c r="DB70" s="551" t="str">
        <f t="shared" si="214"/>
        <v/>
      </c>
      <c r="DC70" s="551" t="str">
        <f t="shared" si="215"/>
        <v/>
      </c>
      <c r="DD70" s="551" t="str">
        <f t="shared" si="216"/>
        <v/>
      </c>
      <c r="DE70" s="550" t="str">
        <f t="shared" si="217"/>
        <v/>
      </c>
      <c r="DF70" s="550" t="str">
        <f t="shared" si="218"/>
        <v/>
      </c>
      <c r="DG70" s="550" t="str">
        <f t="shared" si="219"/>
        <v/>
      </c>
      <c r="DH70" s="550" t="str">
        <f t="shared" si="220"/>
        <v/>
      </c>
      <c r="DI70" s="550" t="str">
        <f t="shared" si="221"/>
        <v/>
      </c>
      <c r="DJ70" s="549" t="str">
        <f t="shared" si="222"/>
        <v/>
      </c>
      <c r="DK70" s="548" t="str">
        <f t="shared" si="223"/>
        <v/>
      </c>
      <c r="DL70" s="598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1"/>
      <c r="DQ70" s="200"/>
      <c r="DR70" s="599"/>
      <c r="DS70" s="600" t="s">
        <v>178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35"/>
        <v/>
      </c>
      <c r="CA71" s="597" t="str">
        <f t="shared" si="136"/>
        <v/>
      </c>
      <c r="CB71" s="597" t="str">
        <f t="shared" si="137"/>
        <v/>
      </c>
      <c r="CC71" s="597" t="str">
        <f t="shared" si="138"/>
        <v/>
      </c>
      <c r="CD71" s="1344" t="str">
        <f t="shared" si="190"/>
        <v/>
      </c>
      <c r="CE71" s="1345" t="str">
        <f t="shared" si="191"/>
        <v/>
      </c>
      <c r="CF71" s="1346" t="str">
        <f t="shared" si="192"/>
        <v/>
      </c>
      <c r="CG71" s="1346" t="str">
        <f t="shared" si="193"/>
        <v/>
      </c>
      <c r="CH71" s="1346" t="str">
        <f t="shared" si="194"/>
        <v/>
      </c>
      <c r="CI71" s="1346" t="str">
        <f t="shared" si="195"/>
        <v/>
      </c>
      <c r="CJ71" s="1346" t="str">
        <f t="shared" si="196"/>
        <v/>
      </c>
      <c r="CK71" s="1347" t="str">
        <f t="shared" si="197"/>
        <v/>
      </c>
      <c r="CL71" s="1347" t="str">
        <f t="shared" si="198"/>
        <v/>
      </c>
      <c r="CM71" s="1347" t="str">
        <f t="shared" si="199"/>
        <v/>
      </c>
      <c r="CN71" s="1346" t="str">
        <f t="shared" si="200"/>
        <v/>
      </c>
      <c r="CO71" s="1346" t="str">
        <f t="shared" si="201"/>
        <v/>
      </c>
      <c r="CP71" s="1346" t="str">
        <f t="shared" si="202"/>
        <v/>
      </c>
      <c r="CQ71" s="1346" t="str">
        <f t="shared" si="203"/>
        <v/>
      </c>
      <c r="CR71" s="1346" t="str">
        <f t="shared" si="204"/>
        <v/>
      </c>
      <c r="CS71" s="1345" t="str">
        <f t="shared" si="205"/>
        <v/>
      </c>
      <c r="CT71" s="1348" t="str">
        <f t="shared" si="206"/>
        <v/>
      </c>
      <c r="CU71" s="548" t="str">
        <f t="shared" si="207"/>
        <v/>
      </c>
      <c r="CV71" s="549" t="str">
        <f t="shared" si="208"/>
        <v/>
      </c>
      <c r="CW71" s="550" t="str">
        <f t="shared" si="209"/>
        <v/>
      </c>
      <c r="CX71" s="550" t="str">
        <f t="shared" si="210"/>
        <v/>
      </c>
      <c r="CY71" s="550" t="str">
        <f t="shared" si="211"/>
        <v/>
      </c>
      <c r="CZ71" s="550" t="str">
        <f t="shared" si="212"/>
        <v/>
      </c>
      <c r="DA71" s="550" t="str">
        <f t="shared" si="213"/>
        <v/>
      </c>
      <c r="DB71" s="551" t="str">
        <f t="shared" si="214"/>
        <v/>
      </c>
      <c r="DC71" s="551" t="str">
        <f t="shared" si="215"/>
        <v/>
      </c>
      <c r="DD71" s="551" t="str">
        <f t="shared" si="216"/>
        <v/>
      </c>
      <c r="DE71" s="550" t="str">
        <f t="shared" si="217"/>
        <v/>
      </c>
      <c r="DF71" s="550" t="str">
        <f t="shared" si="218"/>
        <v/>
      </c>
      <c r="DG71" s="550" t="str">
        <f t="shared" si="219"/>
        <v/>
      </c>
      <c r="DH71" s="550" t="str">
        <f t="shared" si="220"/>
        <v/>
      </c>
      <c r="DI71" s="550" t="str">
        <f t="shared" si="221"/>
        <v/>
      </c>
      <c r="DJ71" s="549" t="str">
        <f t="shared" si="222"/>
        <v/>
      </c>
      <c r="DK71" s="548" t="str">
        <f t="shared" si="223"/>
        <v/>
      </c>
      <c r="DL71" s="598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1"/>
      <c r="DQ71" s="200"/>
      <c r="DR71" s="599"/>
      <c r="DS71" s="600" t="s">
        <v>180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181</v>
      </c>
      <c r="B72" s="607" t="str">
        <f t="shared" ref="B72:R72" si="232">IF(B70="","",B70*B71)</f>
        <v/>
      </c>
      <c r="C72" s="607" t="str">
        <f t="shared" si="232"/>
        <v/>
      </c>
      <c r="D72" s="607" t="str">
        <f t="shared" si="232"/>
        <v/>
      </c>
      <c r="E72" s="607" t="str">
        <f t="shared" si="232"/>
        <v/>
      </c>
      <c r="F72" s="607" t="str">
        <f t="shared" si="232"/>
        <v/>
      </c>
      <c r="G72" s="607" t="str">
        <f t="shared" si="232"/>
        <v/>
      </c>
      <c r="H72" s="607" t="str">
        <f t="shared" si="232"/>
        <v/>
      </c>
      <c r="I72" s="607" t="str">
        <f t="shared" si="232"/>
        <v/>
      </c>
      <c r="J72" s="607" t="str">
        <f t="shared" si="232"/>
        <v/>
      </c>
      <c r="K72" s="607" t="str">
        <f t="shared" si="232"/>
        <v/>
      </c>
      <c r="L72" s="607" t="str">
        <f t="shared" si="232"/>
        <v/>
      </c>
      <c r="M72" s="607" t="str">
        <f t="shared" si="232"/>
        <v/>
      </c>
      <c r="N72" s="607" t="str">
        <f t="shared" si="232"/>
        <v/>
      </c>
      <c r="O72" s="607" t="str">
        <f t="shared" si="232"/>
        <v/>
      </c>
      <c r="P72" s="607" t="str">
        <f t="shared" si="232"/>
        <v/>
      </c>
      <c r="Q72" s="607" t="str">
        <f t="shared" si="232"/>
        <v/>
      </c>
      <c r="R72" s="607" t="str">
        <f t="shared" si="232"/>
        <v/>
      </c>
      <c r="S72" s="608"/>
      <c r="T72" s="607" t="str">
        <f t="shared" ref="T72:AJ72" si="233">IF(T70="","",T70*T71)</f>
        <v/>
      </c>
      <c r="U72" s="607" t="str">
        <f t="shared" si="233"/>
        <v/>
      </c>
      <c r="V72" s="607" t="str">
        <f t="shared" si="233"/>
        <v/>
      </c>
      <c r="W72" s="607" t="str">
        <f t="shared" si="233"/>
        <v/>
      </c>
      <c r="X72" s="607" t="str">
        <f t="shared" si="233"/>
        <v/>
      </c>
      <c r="Y72" s="607" t="str">
        <f t="shared" si="233"/>
        <v/>
      </c>
      <c r="Z72" s="607" t="str">
        <f t="shared" si="233"/>
        <v/>
      </c>
      <c r="AA72" s="607" t="str">
        <f t="shared" si="233"/>
        <v/>
      </c>
      <c r="AB72" s="607" t="str">
        <f t="shared" si="233"/>
        <v/>
      </c>
      <c r="AC72" s="607" t="str">
        <f t="shared" si="233"/>
        <v/>
      </c>
      <c r="AD72" s="607" t="str">
        <f t="shared" si="233"/>
        <v/>
      </c>
      <c r="AE72" s="607" t="str">
        <f t="shared" si="233"/>
        <v/>
      </c>
      <c r="AF72" s="607" t="str">
        <f t="shared" si="233"/>
        <v/>
      </c>
      <c r="AG72" s="607" t="str">
        <f t="shared" si="233"/>
        <v/>
      </c>
      <c r="AH72" s="607" t="str">
        <f t="shared" si="233"/>
        <v/>
      </c>
      <c r="AI72" s="607" t="str">
        <f t="shared" si="233"/>
        <v/>
      </c>
      <c r="AJ72" s="607" t="str">
        <f t="shared" si="233"/>
        <v/>
      </c>
      <c r="AK72" s="608"/>
      <c r="AL72" s="607" t="str">
        <f t="shared" ref="AL72:BB72" si="234">IF(AL70="","",AL70*AL71)</f>
        <v/>
      </c>
      <c r="AM72" s="607" t="str">
        <f t="shared" si="234"/>
        <v/>
      </c>
      <c r="AN72" s="607" t="str">
        <f t="shared" si="234"/>
        <v/>
      </c>
      <c r="AO72" s="607" t="str">
        <f t="shared" si="234"/>
        <v/>
      </c>
      <c r="AP72" s="607" t="str">
        <f t="shared" si="234"/>
        <v/>
      </c>
      <c r="AQ72" s="607" t="str">
        <f t="shared" si="234"/>
        <v/>
      </c>
      <c r="AR72" s="607" t="str">
        <f t="shared" si="234"/>
        <v/>
      </c>
      <c r="AS72" s="607" t="str">
        <f t="shared" si="234"/>
        <v/>
      </c>
      <c r="AT72" s="607" t="str">
        <f t="shared" si="234"/>
        <v/>
      </c>
      <c r="AU72" s="607" t="str">
        <f t="shared" si="234"/>
        <v/>
      </c>
      <c r="AV72" s="607" t="str">
        <f t="shared" si="234"/>
        <v/>
      </c>
      <c r="AW72" s="607" t="str">
        <f t="shared" si="234"/>
        <v/>
      </c>
      <c r="AX72" s="607" t="str">
        <f t="shared" si="234"/>
        <v/>
      </c>
      <c r="AY72" s="607" t="str">
        <f t="shared" si="234"/>
        <v/>
      </c>
      <c r="AZ72" s="607" t="str">
        <f t="shared" si="234"/>
        <v/>
      </c>
      <c r="BA72" s="607" t="str">
        <f t="shared" si="234"/>
        <v/>
      </c>
      <c r="BB72" s="607" t="str">
        <f t="shared" si="234"/>
        <v/>
      </c>
      <c r="BC72" s="608"/>
      <c r="BD72" s="607" t="str">
        <f t="shared" ref="BD72:BT72" si="235">IF(BD70="","",BD70*BD71)</f>
        <v/>
      </c>
      <c r="BE72" s="607" t="str">
        <f t="shared" si="235"/>
        <v/>
      </c>
      <c r="BF72" s="607" t="str">
        <f t="shared" si="235"/>
        <v/>
      </c>
      <c r="BG72" s="607" t="str">
        <f t="shared" si="235"/>
        <v/>
      </c>
      <c r="BH72" s="607" t="str">
        <f t="shared" si="235"/>
        <v/>
      </c>
      <c r="BI72" s="607" t="str">
        <f t="shared" si="235"/>
        <v/>
      </c>
      <c r="BJ72" s="607" t="str">
        <f t="shared" si="235"/>
        <v/>
      </c>
      <c r="BK72" s="607" t="str">
        <f t="shared" si="235"/>
        <v/>
      </c>
      <c r="BL72" s="607" t="str">
        <f t="shared" si="235"/>
        <v/>
      </c>
      <c r="BM72" s="607" t="str">
        <f t="shared" si="235"/>
        <v/>
      </c>
      <c r="BN72" s="607" t="str">
        <f t="shared" si="235"/>
        <v/>
      </c>
      <c r="BO72" s="607" t="str">
        <f t="shared" si="235"/>
        <v/>
      </c>
      <c r="BP72" s="607" t="str">
        <f t="shared" si="235"/>
        <v/>
      </c>
      <c r="BQ72" s="607" t="str">
        <f t="shared" si="235"/>
        <v/>
      </c>
      <c r="BR72" s="607" t="str">
        <f t="shared" si="235"/>
        <v/>
      </c>
      <c r="BS72" s="607" t="str">
        <f t="shared" si="235"/>
        <v/>
      </c>
      <c r="BT72" s="607" t="str">
        <f t="shared" si="235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35"/>
        <v/>
      </c>
      <c r="CA72" s="597" t="str">
        <f t="shared" si="136"/>
        <v/>
      </c>
      <c r="CB72" s="597" t="str">
        <f t="shared" si="137"/>
        <v/>
      </c>
      <c r="CC72" s="597" t="str">
        <f t="shared" si="138"/>
        <v/>
      </c>
      <c r="CD72" s="1344" t="str">
        <f t="shared" si="190"/>
        <v/>
      </c>
      <c r="CE72" s="1345" t="str">
        <f t="shared" si="191"/>
        <v/>
      </c>
      <c r="CF72" s="1346" t="str">
        <f t="shared" si="192"/>
        <v/>
      </c>
      <c r="CG72" s="1346" t="str">
        <f t="shared" si="193"/>
        <v/>
      </c>
      <c r="CH72" s="1346" t="str">
        <f t="shared" si="194"/>
        <v/>
      </c>
      <c r="CI72" s="1346" t="str">
        <f t="shared" si="195"/>
        <v/>
      </c>
      <c r="CJ72" s="1346" t="str">
        <f t="shared" si="196"/>
        <v/>
      </c>
      <c r="CK72" s="1347" t="str">
        <f t="shared" si="197"/>
        <v/>
      </c>
      <c r="CL72" s="1347" t="str">
        <f t="shared" si="198"/>
        <v/>
      </c>
      <c r="CM72" s="1347" t="str">
        <f t="shared" si="199"/>
        <v/>
      </c>
      <c r="CN72" s="1346" t="str">
        <f t="shared" si="200"/>
        <v/>
      </c>
      <c r="CO72" s="1346" t="str">
        <f t="shared" si="201"/>
        <v/>
      </c>
      <c r="CP72" s="1346" t="str">
        <f t="shared" si="202"/>
        <v/>
      </c>
      <c r="CQ72" s="1346" t="str">
        <f t="shared" si="203"/>
        <v/>
      </c>
      <c r="CR72" s="1346" t="str">
        <f t="shared" si="204"/>
        <v/>
      </c>
      <c r="CS72" s="1345" t="str">
        <f t="shared" si="205"/>
        <v/>
      </c>
      <c r="CT72" s="1348" t="str">
        <f t="shared" si="206"/>
        <v/>
      </c>
      <c r="CU72" s="548" t="str">
        <f t="shared" si="207"/>
        <v/>
      </c>
      <c r="CV72" s="549" t="str">
        <f t="shared" si="208"/>
        <v/>
      </c>
      <c r="CW72" s="550" t="str">
        <f t="shared" si="209"/>
        <v/>
      </c>
      <c r="CX72" s="550" t="str">
        <f t="shared" si="210"/>
        <v/>
      </c>
      <c r="CY72" s="550" t="str">
        <f t="shared" si="211"/>
        <v/>
      </c>
      <c r="CZ72" s="550" t="str">
        <f t="shared" si="212"/>
        <v/>
      </c>
      <c r="DA72" s="550" t="str">
        <f t="shared" si="213"/>
        <v/>
      </c>
      <c r="DB72" s="551" t="str">
        <f t="shared" si="214"/>
        <v/>
      </c>
      <c r="DC72" s="551" t="str">
        <f t="shared" si="215"/>
        <v/>
      </c>
      <c r="DD72" s="551" t="str">
        <f t="shared" si="216"/>
        <v/>
      </c>
      <c r="DE72" s="550" t="str">
        <f t="shared" si="217"/>
        <v/>
      </c>
      <c r="DF72" s="550" t="str">
        <f t="shared" si="218"/>
        <v/>
      </c>
      <c r="DG72" s="550" t="str">
        <f t="shared" si="219"/>
        <v/>
      </c>
      <c r="DH72" s="550" t="str">
        <f t="shared" si="220"/>
        <v/>
      </c>
      <c r="DI72" s="550" t="str">
        <f t="shared" si="221"/>
        <v/>
      </c>
      <c r="DJ72" s="549" t="str">
        <f t="shared" si="222"/>
        <v/>
      </c>
      <c r="DK72" s="548" t="str">
        <f t="shared" si="223"/>
        <v/>
      </c>
      <c r="DL72" s="598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1"/>
      <c r="DQ72" s="200"/>
      <c r="DR72" s="599"/>
      <c r="DS72" s="600" t="s">
        <v>182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183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35"/>
        <v/>
      </c>
      <c r="CA73" s="597" t="str">
        <f t="shared" si="136"/>
        <v/>
      </c>
      <c r="CB73" s="597" t="str">
        <f t="shared" si="137"/>
        <v/>
      </c>
      <c r="CC73" s="597" t="str">
        <f t="shared" si="138"/>
        <v/>
      </c>
      <c r="CD73" s="1344" t="str">
        <f t="shared" si="190"/>
        <v/>
      </c>
      <c r="CE73" s="1345" t="str">
        <f t="shared" si="191"/>
        <v/>
      </c>
      <c r="CF73" s="1346" t="str">
        <f t="shared" si="192"/>
        <v/>
      </c>
      <c r="CG73" s="1346" t="str">
        <f t="shared" si="193"/>
        <v/>
      </c>
      <c r="CH73" s="1346" t="str">
        <f t="shared" si="194"/>
        <v/>
      </c>
      <c r="CI73" s="1346" t="str">
        <f t="shared" si="195"/>
        <v/>
      </c>
      <c r="CJ73" s="1346" t="str">
        <f t="shared" si="196"/>
        <v/>
      </c>
      <c r="CK73" s="1347" t="str">
        <f t="shared" si="197"/>
        <v/>
      </c>
      <c r="CL73" s="1347" t="str">
        <f t="shared" si="198"/>
        <v/>
      </c>
      <c r="CM73" s="1347" t="str">
        <f t="shared" si="199"/>
        <v/>
      </c>
      <c r="CN73" s="1346" t="str">
        <f t="shared" si="200"/>
        <v/>
      </c>
      <c r="CO73" s="1346" t="str">
        <f t="shared" si="201"/>
        <v/>
      </c>
      <c r="CP73" s="1346" t="str">
        <f t="shared" si="202"/>
        <v/>
      </c>
      <c r="CQ73" s="1346" t="str">
        <f t="shared" si="203"/>
        <v/>
      </c>
      <c r="CR73" s="1346" t="str">
        <f t="shared" si="204"/>
        <v/>
      </c>
      <c r="CS73" s="1345" t="str">
        <f t="shared" si="205"/>
        <v/>
      </c>
      <c r="CT73" s="1348" t="str">
        <f t="shared" si="206"/>
        <v/>
      </c>
      <c r="CU73" s="548" t="str">
        <f t="shared" si="207"/>
        <v/>
      </c>
      <c r="CV73" s="549" t="str">
        <f t="shared" si="208"/>
        <v/>
      </c>
      <c r="CW73" s="550" t="str">
        <f t="shared" si="209"/>
        <v/>
      </c>
      <c r="CX73" s="550" t="str">
        <f t="shared" si="210"/>
        <v/>
      </c>
      <c r="CY73" s="550" t="str">
        <f t="shared" si="211"/>
        <v/>
      </c>
      <c r="CZ73" s="550" t="str">
        <f t="shared" si="212"/>
        <v/>
      </c>
      <c r="DA73" s="550" t="str">
        <f t="shared" si="213"/>
        <v/>
      </c>
      <c r="DB73" s="551" t="str">
        <f t="shared" si="214"/>
        <v/>
      </c>
      <c r="DC73" s="551" t="str">
        <f t="shared" si="215"/>
        <v/>
      </c>
      <c r="DD73" s="551" t="str">
        <f t="shared" si="216"/>
        <v/>
      </c>
      <c r="DE73" s="550" t="str">
        <f t="shared" si="217"/>
        <v/>
      </c>
      <c r="DF73" s="550" t="str">
        <f t="shared" si="218"/>
        <v/>
      </c>
      <c r="DG73" s="550" t="str">
        <f t="shared" si="219"/>
        <v/>
      </c>
      <c r="DH73" s="550" t="str">
        <f t="shared" si="220"/>
        <v/>
      </c>
      <c r="DI73" s="550" t="str">
        <f t="shared" si="221"/>
        <v/>
      </c>
      <c r="DJ73" s="549" t="str">
        <f t="shared" si="222"/>
        <v/>
      </c>
      <c r="DK73" s="548" t="str">
        <f t="shared" si="223"/>
        <v/>
      </c>
      <c r="DL73" s="598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1"/>
      <c r="DQ73" s="200"/>
      <c r="DR73" s="599"/>
      <c r="DS73" s="600" t="s">
        <v>184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185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35"/>
        <v/>
      </c>
      <c r="CA74" s="597" t="str">
        <f t="shared" si="136"/>
        <v/>
      </c>
      <c r="CB74" s="597" t="str">
        <f t="shared" si="137"/>
        <v/>
      </c>
      <c r="CC74" s="597" t="str">
        <f t="shared" si="138"/>
        <v/>
      </c>
      <c r="CD74" s="1344" t="str">
        <f t="shared" si="190"/>
        <v/>
      </c>
      <c r="CE74" s="1345" t="str">
        <f t="shared" si="191"/>
        <v/>
      </c>
      <c r="CF74" s="1346" t="str">
        <f t="shared" si="192"/>
        <v/>
      </c>
      <c r="CG74" s="1346" t="str">
        <f t="shared" si="193"/>
        <v/>
      </c>
      <c r="CH74" s="1346" t="str">
        <f t="shared" si="194"/>
        <v/>
      </c>
      <c r="CI74" s="1346" t="str">
        <f t="shared" si="195"/>
        <v/>
      </c>
      <c r="CJ74" s="1346" t="str">
        <f t="shared" si="196"/>
        <v/>
      </c>
      <c r="CK74" s="1347" t="str">
        <f t="shared" si="197"/>
        <v/>
      </c>
      <c r="CL74" s="1347" t="str">
        <f t="shared" si="198"/>
        <v/>
      </c>
      <c r="CM74" s="1347" t="str">
        <f t="shared" si="199"/>
        <v/>
      </c>
      <c r="CN74" s="1346" t="str">
        <f t="shared" si="200"/>
        <v/>
      </c>
      <c r="CO74" s="1346" t="str">
        <f t="shared" si="201"/>
        <v/>
      </c>
      <c r="CP74" s="1346" t="str">
        <f t="shared" si="202"/>
        <v/>
      </c>
      <c r="CQ74" s="1346" t="str">
        <f t="shared" si="203"/>
        <v/>
      </c>
      <c r="CR74" s="1346" t="str">
        <f t="shared" si="204"/>
        <v/>
      </c>
      <c r="CS74" s="1345" t="str">
        <f t="shared" si="205"/>
        <v/>
      </c>
      <c r="CT74" s="1348" t="str">
        <f t="shared" si="206"/>
        <v/>
      </c>
      <c r="CU74" s="548" t="str">
        <f t="shared" si="207"/>
        <v/>
      </c>
      <c r="CV74" s="549" t="str">
        <f t="shared" si="208"/>
        <v/>
      </c>
      <c r="CW74" s="550" t="str">
        <f t="shared" si="209"/>
        <v/>
      </c>
      <c r="CX74" s="550" t="str">
        <f t="shared" si="210"/>
        <v/>
      </c>
      <c r="CY74" s="550" t="str">
        <f t="shared" si="211"/>
        <v/>
      </c>
      <c r="CZ74" s="550" t="str">
        <f t="shared" si="212"/>
        <v/>
      </c>
      <c r="DA74" s="550" t="str">
        <f t="shared" si="213"/>
        <v/>
      </c>
      <c r="DB74" s="551" t="str">
        <f t="shared" si="214"/>
        <v/>
      </c>
      <c r="DC74" s="551" t="str">
        <f t="shared" si="215"/>
        <v/>
      </c>
      <c r="DD74" s="551" t="str">
        <f t="shared" si="216"/>
        <v/>
      </c>
      <c r="DE74" s="550" t="str">
        <f t="shared" si="217"/>
        <v/>
      </c>
      <c r="DF74" s="550" t="str">
        <f t="shared" si="218"/>
        <v/>
      </c>
      <c r="DG74" s="550" t="str">
        <f t="shared" si="219"/>
        <v/>
      </c>
      <c r="DH74" s="550" t="str">
        <f t="shared" si="220"/>
        <v/>
      </c>
      <c r="DI74" s="550" t="str">
        <f t="shared" si="221"/>
        <v/>
      </c>
      <c r="DJ74" s="549" t="str">
        <f t="shared" si="222"/>
        <v/>
      </c>
      <c r="DK74" s="548" t="str">
        <f t="shared" si="223"/>
        <v/>
      </c>
      <c r="DL74" s="598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1"/>
      <c r="DQ74" s="200"/>
      <c r="DR74" s="599"/>
      <c r="DS74" s="600" t="s">
        <v>186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35"/>
        <v/>
      </c>
      <c r="CA75" s="597" t="str">
        <f t="shared" si="136"/>
        <v/>
      </c>
      <c r="CB75" s="597" t="str">
        <f t="shared" si="137"/>
        <v/>
      </c>
      <c r="CC75" s="597" t="str">
        <f t="shared" si="138"/>
        <v/>
      </c>
      <c r="CD75" s="1344" t="str">
        <f t="shared" si="190"/>
        <v/>
      </c>
      <c r="CE75" s="1345" t="str">
        <f t="shared" si="191"/>
        <v/>
      </c>
      <c r="CF75" s="1346" t="str">
        <f t="shared" si="192"/>
        <v/>
      </c>
      <c r="CG75" s="1346" t="str">
        <f t="shared" si="193"/>
        <v/>
      </c>
      <c r="CH75" s="1346" t="str">
        <f t="shared" si="194"/>
        <v/>
      </c>
      <c r="CI75" s="1346" t="str">
        <f t="shared" si="195"/>
        <v/>
      </c>
      <c r="CJ75" s="1346" t="str">
        <f t="shared" si="196"/>
        <v/>
      </c>
      <c r="CK75" s="1347" t="str">
        <f t="shared" si="197"/>
        <v/>
      </c>
      <c r="CL75" s="1347" t="str">
        <f t="shared" si="198"/>
        <v/>
      </c>
      <c r="CM75" s="1347" t="str">
        <f t="shared" si="199"/>
        <v/>
      </c>
      <c r="CN75" s="1346" t="str">
        <f t="shared" si="200"/>
        <v/>
      </c>
      <c r="CO75" s="1346" t="str">
        <f t="shared" si="201"/>
        <v/>
      </c>
      <c r="CP75" s="1346" t="str">
        <f t="shared" si="202"/>
        <v/>
      </c>
      <c r="CQ75" s="1346" t="str">
        <f t="shared" si="203"/>
        <v/>
      </c>
      <c r="CR75" s="1346" t="str">
        <f t="shared" si="204"/>
        <v/>
      </c>
      <c r="CS75" s="1345" t="str">
        <f t="shared" si="205"/>
        <v/>
      </c>
      <c r="CT75" s="1348" t="str">
        <f t="shared" si="206"/>
        <v/>
      </c>
      <c r="CU75" s="548" t="str">
        <f t="shared" si="207"/>
        <v/>
      </c>
      <c r="CV75" s="549" t="str">
        <f t="shared" si="208"/>
        <v/>
      </c>
      <c r="CW75" s="550" t="str">
        <f t="shared" si="209"/>
        <v/>
      </c>
      <c r="CX75" s="550" t="str">
        <f t="shared" si="210"/>
        <v/>
      </c>
      <c r="CY75" s="550" t="str">
        <f t="shared" si="211"/>
        <v/>
      </c>
      <c r="CZ75" s="550" t="str">
        <f t="shared" si="212"/>
        <v/>
      </c>
      <c r="DA75" s="550" t="str">
        <f t="shared" si="213"/>
        <v/>
      </c>
      <c r="DB75" s="551" t="str">
        <f t="shared" si="214"/>
        <v/>
      </c>
      <c r="DC75" s="551" t="str">
        <f t="shared" si="215"/>
        <v/>
      </c>
      <c r="DD75" s="551" t="str">
        <f t="shared" si="216"/>
        <v/>
      </c>
      <c r="DE75" s="550" t="str">
        <f t="shared" si="217"/>
        <v/>
      </c>
      <c r="DF75" s="550" t="str">
        <f t="shared" si="218"/>
        <v/>
      </c>
      <c r="DG75" s="550" t="str">
        <f t="shared" si="219"/>
        <v/>
      </c>
      <c r="DH75" s="550" t="str">
        <f t="shared" si="220"/>
        <v/>
      </c>
      <c r="DI75" s="550" t="str">
        <f t="shared" si="221"/>
        <v/>
      </c>
      <c r="DJ75" s="549" t="str">
        <f t="shared" si="222"/>
        <v/>
      </c>
      <c r="DK75" s="548" t="str">
        <f t="shared" si="223"/>
        <v/>
      </c>
      <c r="DL75" s="598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1"/>
      <c r="DQ75" s="200"/>
      <c r="DR75" s="599"/>
      <c r="DS75" s="600" t="s">
        <v>188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171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35"/>
        <v/>
      </c>
      <c r="CA76" s="597" t="str">
        <f t="shared" si="136"/>
        <v/>
      </c>
      <c r="CB76" s="597" t="str">
        <f t="shared" si="137"/>
        <v/>
      </c>
      <c r="CC76" s="597" t="str">
        <f t="shared" si="138"/>
        <v/>
      </c>
      <c r="CD76" s="1344" t="str">
        <f t="shared" si="190"/>
        <v/>
      </c>
      <c r="CE76" s="1345" t="str">
        <f t="shared" si="191"/>
        <v/>
      </c>
      <c r="CF76" s="1346" t="str">
        <f t="shared" si="192"/>
        <v/>
      </c>
      <c r="CG76" s="1346" t="str">
        <f t="shared" si="193"/>
        <v/>
      </c>
      <c r="CH76" s="1346" t="str">
        <f t="shared" si="194"/>
        <v/>
      </c>
      <c r="CI76" s="1346" t="str">
        <f t="shared" si="195"/>
        <v/>
      </c>
      <c r="CJ76" s="1346" t="str">
        <f t="shared" si="196"/>
        <v/>
      </c>
      <c r="CK76" s="1347" t="str">
        <f t="shared" si="197"/>
        <v/>
      </c>
      <c r="CL76" s="1347" t="str">
        <f t="shared" si="198"/>
        <v/>
      </c>
      <c r="CM76" s="1347" t="str">
        <f t="shared" si="199"/>
        <v/>
      </c>
      <c r="CN76" s="1346" t="str">
        <f t="shared" si="200"/>
        <v/>
      </c>
      <c r="CO76" s="1346" t="str">
        <f t="shared" si="201"/>
        <v/>
      </c>
      <c r="CP76" s="1346" t="str">
        <f t="shared" si="202"/>
        <v/>
      </c>
      <c r="CQ76" s="1346" t="str">
        <f t="shared" si="203"/>
        <v/>
      </c>
      <c r="CR76" s="1346" t="str">
        <f t="shared" si="204"/>
        <v/>
      </c>
      <c r="CS76" s="1345" t="str">
        <f t="shared" si="205"/>
        <v/>
      </c>
      <c r="CT76" s="1348" t="str">
        <f t="shared" si="206"/>
        <v/>
      </c>
      <c r="CU76" s="548" t="str">
        <f t="shared" si="207"/>
        <v/>
      </c>
      <c r="CV76" s="549" t="str">
        <f t="shared" si="208"/>
        <v/>
      </c>
      <c r="CW76" s="550" t="str">
        <f t="shared" si="209"/>
        <v/>
      </c>
      <c r="CX76" s="550" t="str">
        <f t="shared" si="210"/>
        <v/>
      </c>
      <c r="CY76" s="550" t="str">
        <f t="shared" si="211"/>
        <v/>
      </c>
      <c r="CZ76" s="550" t="str">
        <f t="shared" si="212"/>
        <v/>
      </c>
      <c r="DA76" s="550" t="str">
        <f t="shared" si="213"/>
        <v/>
      </c>
      <c r="DB76" s="551" t="str">
        <f t="shared" si="214"/>
        <v/>
      </c>
      <c r="DC76" s="551" t="str">
        <f t="shared" si="215"/>
        <v/>
      </c>
      <c r="DD76" s="551" t="str">
        <f t="shared" si="216"/>
        <v/>
      </c>
      <c r="DE76" s="550" t="str">
        <f t="shared" si="217"/>
        <v/>
      </c>
      <c r="DF76" s="550" t="str">
        <f t="shared" si="218"/>
        <v/>
      </c>
      <c r="DG76" s="550" t="str">
        <f t="shared" si="219"/>
        <v/>
      </c>
      <c r="DH76" s="550" t="str">
        <f t="shared" si="220"/>
        <v/>
      </c>
      <c r="DI76" s="550" t="str">
        <f t="shared" si="221"/>
        <v/>
      </c>
      <c r="DJ76" s="549" t="str">
        <f t="shared" si="222"/>
        <v/>
      </c>
      <c r="DK76" s="548" t="str">
        <f t="shared" si="223"/>
        <v/>
      </c>
      <c r="DL76" s="598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175</v>
      </c>
      <c r="B77" s="607" t="str">
        <f t="shared" ref="B77:R77" si="236">IF(B76="","",B66*B75*B76)</f>
        <v/>
      </c>
      <c r="C77" s="607" t="str">
        <f t="shared" si="236"/>
        <v/>
      </c>
      <c r="D77" s="607" t="str">
        <f t="shared" si="236"/>
        <v/>
      </c>
      <c r="E77" s="607" t="str">
        <f t="shared" si="236"/>
        <v/>
      </c>
      <c r="F77" s="607" t="str">
        <f t="shared" si="236"/>
        <v/>
      </c>
      <c r="G77" s="607" t="str">
        <f t="shared" si="236"/>
        <v/>
      </c>
      <c r="H77" s="607" t="str">
        <f t="shared" si="236"/>
        <v/>
      </c>
      <c r="I77" s="607" t="str">
        <f t="shared" si="236"/>
        <v/>
      </c>
      <c r="J77" s="607" t="str">
        <f t="shared" si="236"/>
        <v/>
      </c>
      <c r="K77" s="607" t="str">
        <f t="shared" si="236"/>
        <v/>
      </c>
      <c r="L77" s="607" t="str">
        <f t="shared" si="236"/>
        <v/>
      </c>
      <c r="M77" s="607" t="str">
        <f t="shared" si="236"/>
        <v/>
      </c>
      <c r="N77" s="607" t="str">
        <f t="shared" si="236"/>
        <v/>
      </c>
      <c r="O77" s="607" t="str">
        <f t="shared" si="236"/>
        <v/>
      </c>
      <c r="P77" s="607" t="str">
        <f t="shared" si="236"/>
        <v/>
      </c>
      <c r="Q77" s="607" t="str">
        <f t="shared" si="236"/>
        <v/>
      </c>
      <c r="R77" s="607" t="str">
        <f t="shared" si="236"/>
        <v/>
      </c>
      <c r="S77" s="613"/>
      <c r="T77" s="607" t="str">
        <f t="shared" ref="T77:AJ77" si="237">IF(T76="","",T66*T75*T76)</f>
        <v/>
      </c>
      <c r="U77" s="607" t="str">
        <f t="shared" si="237"/>
        <v/>
      </c>
      <c r="V77" s="607" t="str">
        <f t="shared" si="237"/>
        <v/>
      </c>
      <c r="W77" s="607" t="str">
        <f t="shared" si="237"/>
        <v/>
      </c>
      <c r="X77" s="607" t="str">
        <f t="shared" si="237"/>
        <v/>
      </c>
      <c r="Y77" s="607" t="str">
        <f t="shared" si="237"/>
        <v/>
      </c>
      <c r="Z77" s="607" t="str">
        <f t="shared" si="237"/>
        <v/>
      </c>
      <c r="AA77" s="607" t="str">
        <f t="shared" si="237"/>
        <v/>
      </c>
      <c r="AB77" s="607" t="str">
        <f t="shared" si="237"/>
        <v/>
      </c>
      <c r="AC77" s="607" t="str">
        <f t="shared" si="237"/>
        <v/>
      </c>
      <c r="AD77" s="607" t="str">
        <f t="shared" si="237"/>
        <v/>
      </c>
      <c r="AE77" s="607" t="str">
        <f t="shared" si="237"/>
        <v/>
      </c>
      <c r="AF77" s="607" t="str">
        <f t="shared" si="237"/>
        <v/>
      </c>
      <c r="AG77" s="607" t="str">
        <f t="shared" si="237"/>
        <v/>
      </c>
      <c r="AH77" s="607" t="str">
        <f t="shared" si="237"/>
        <v/>
      </c>
      <c r="AI77" s="607" t="str">
        <f t="shared" si="237"/>
        <v/>
      </c>
      <c r="AJ77" s="607" t="str">
        <f t="shared" si="237"/>
        <v/>
      </c>
      <c r="AK77" s="613"/>
      <c r="AL77" s="607" t="str">
        <f t="shared" ref="AL77:BB77" si="238">IF(AL76="","",AL66*AL75*AL76)</f>
        <v/>
      </c>
      <c r="AM77" s="607" t="str">
        <f t="shared" si="238"/>
        <v/>
      </c>
      <c r="AN77" s="607" t="str">
        <f t="shared" si="238"/>
        <v/>
      </c>
      <c r="AO77" s="607" t="str">
        <f t="shared" si="238"/>
        <v/>
      </c>
      <c r="AP77" s="607" t="str">
        <f t="shared" si="238"/>
        <v/>
      </c>
      <c r="AQ77" s="607" t="str">
        <f t="shared" si="238"/>
        <v/>
      </c>
      <c r="AR77" s="607" t="str">
        <f t="shared" si="238"/>
        <v/>
      </c>
      <c r="AS77" s="607" t="str">
        <f t="shared" si="238"/>
        <v/>
      </c>
      <c r="AT77" s="607" t="str">
        <f t="shared" si="238"/>
        <v/>
      </c>
      <c r="AU77" s="607" t="str">
        <f t="shared" si="238"/>
        <v/>
      </c>
      <c r="AV77" s="607" t="str">
        <f t="shared" si="238"/>
        <v/>
      </c>
      <c r="AW77" s="607" t="str">
        <f t="shared" si="238"/>
        <v/>
      </c>
      <c r="AX77" s="607" t="str">
        <f t="shared" si="238"/>
        <v/>
      </c>
      <c r="AY77" s="607" t="str">
        <f t="shared" si="238"/>
        <v/>
      </c>
      <c r="AZ77" s="607" t="str">
        <f t="shared" si="238"/>
        <v/>
      </c>
      <c r="BA77" s="607" t="str">
        <f t="shared" si="238"/>
        <v/>
      </c>
      <c r="BB77" s="607" t="str">
        <f t="shared" si="238"/>
        <v/>
      </c>
      <c r="BC77" s="613"/>
      <c r="BD77" s="607" t="str">
        <f t="shared" ref="BD77:BT77" si="239">IF(BD76="","",BD66*BD75*BD76)</f>
        <v/>
      </c>
      <c r="BE77" s="607" t="str">
        <f t="shared" si="239"/>
        <v/>
      </c>
      <c r="BF77" s="607" t="str">
        <f t="shared" si="239"/>
        <v/>
      </c>
      <c r="BG77" s="607" t="str">
        <f t="shared" si="239"/>
        <v/>
      </c>
      <c r="BH77" s="607" t="str">
        <f t="shared" si="239"/>
        <v/>
      </c>
      <c r="BI77" s="607" t="str">
        <f t="shared" si="239"/>
        <v/>
      </c>
      <c r="BJ77" s="607" t="str">
        <f t="shared" si="239"/>
        <v/>
      </c>
      <c r="BK77" s="607" t="str">
        <f t="shared" si="239"/>
        <v/>
      </c>
      <c r="BL77" s="607" t="str">
        <f t="shared" si="239"/>
        <v/>
      </c>
      <c r="BM77" s="607" t="str">
        <f t="shared" si="239"/>
        <v/>
      </c>
      <c r="BN77" s="607" t="str">
        <f t="shared" si="239"/>
        <v/>
      </c>
      <c r="BO77" s="607" t="str">
        <f t="shared" si="239"/>
        <v/>
      </c>
      <c r="BP77" s="607" t="str">
        <f t="shared" si="239"/>
        <v/>
      </c>
      <c r="BQ77" s="607" t="str">
        <f t="shared" si="239"/>
        <v/>
      </c>
      <c r="BR77" s="607" t="str">
        <f t="shared" si="239"/>
        <v/>
      </c>
      <c r="BS77" s="607" t="str">
        <f t="shared" si="239"/>
        <v/>
      </c>
      <c r="BT77" s="607" t="str">
        <f t="shared" si="239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35"/>
        <v/>
      </c>
      <c r="CA77" s="597" t="str">
        <f t="shared" si="136"/>
        <v/>
      </c>
      <c r="CB77" s="597" t="str">
        <f t="shared" si="137"/>
        <v/>
      </c>
      <c r="CC77" s="597" t="str">
        <f t="shared" si="138"/>
        <v/>
      </c>
      <c r="CD77" s="1344" t="str">
        <f t="shared" si="190"/>
        <v/>
      </c>
      <c r="CE77" s="1345" t="str">
        <f t="shared" si="191"/>
        <v/>
      </c>
      <c r="CF77" s="1346" t="str">
        <f t="shared" si="192"/>
        <v/>
      </c>
      <c r="CG77" s="1346" t="str">
        <f t="shared" si="193"/>
        <v/>
      </c>
      <c r="CH77" s="1346" t="str">
        <f t="shared" si="194"/>
        <v/>
      </c>
      <c r="CI77" s="1346" t="str">
        <f t="shared" si="195"/>
        <v/>
      </c>
      <c r="CJ77" s="1346" t="str">
        <f t="shared" si="196"/>
        <v/>
      </c>
      <c r="CK77" s="1347" t="str">
        <f t="shared" si="197"/>
        <v/>
      </c>
      <c r="CL77" s="1347" t="str">
        <f t="shared" si="198"/>
        <v/>
      </c>
      <c r="CM77" s="1347" t="str">
        <f t="shared" si="199"/>
        <v/>
      </c>
      <c r="CN77" s="1346" t="str">
        <f t="shared" si="200"/>
        <v/>
      </c>
      <c r="CO77" s="1346" t="str">
        <f t="shared" si="201"/>
        <v/>
      </c>
      <c r="CP77" s="1346" t="str">
        <f t="shared" si="202"/>
        <v/>
      </c>
      <c r="CQ77" s="1346" t="str">
        <f t="shared" si="203"/>
        <v/>
      </c>
      <c r="CR77" s="1346" t="str">
        <f t="shared" si="204"/>
        <v/>
      </c>
      <c r="CS77" s="1345" t="str">
        <f t="shared" si="205"/>
        <v/>
      </c>
      <c r="CT77" s="1348" t="str">
        <f t="shared" si="206"/>
        <v/>
      </c>
      <c r="CU77" s="548" t="str">
        <f t="shared" si="207"/>
        <v/>
      </c>
      <c r="CV77" s="549" t="str">
        <f t="shared" si="208"/>
        <v/>
      </c>
      <c r="CW77" s="550" t="str">
        <f t="shared" si="209"/>
        <v/>
      </c>
      <c r="CX77" s="550" t="str">
        <f t="shared" si="210"/>
        <v/>
      </c>
      <c r="CY77" s="550" t="str">
        <f t="shared" si="211"/>
        <v/>
      </c>
      <c r="CZ77" s="550" t="str">
        <f t="shared" si="212"/>
        <v/>
      </c>
      <c r="DA77" s="550" t="str">
        <f t="shared" si="213"/>
        <v/>
      </c>
      <c r="DB77" s="551" t="str">
        <f t="shared" si="214"/>
        <v/>
      </c>
      <c r="DC77" s="551" t="str">
        <f t="shared" si="215"/>
        <v/>
      </c>
      <c r="DD77" s="551" t="str">
        <f t="shared" si="216"/>
        <v/>
      </c>
      <c r="DE77" s="550" t="str">
        <f t="shared" si="217"/>
        <v/>
      </c>
      <c r="DF77" s="550" t="str">
        <f t="shared" si="218"/>
        <v/>
      </c>
      <c r="DG77" s="550" t="str">
        <f t="shared" si="219"/>
        <v/>
      </c>
      <c r="DH77" s="550" t="str">
        <f t="shared" si="220"/>
        <v/>
      </c>
      <c r="DI77" s="550" t="str">
        <f t="shared" si="221"/>
        <v/>
      </c>
      <c r="DJ77" s="549" t="str">
        <f t="shared" si="222"/>
        <v/>
      </c>
      <c r="DK77" s="548" t="str">
        <f t="shared" si="223"/>
        <v/>
      </c>
      <c r="DL77" s="598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1"/>
      <c r="DQ77" s="200"/>
      <c r="DR77" s="599" t="s">
        <v>189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177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35"/>
        <v/>
      </c>
      <c r="CA78" s="597" t="str">
        <f t="shared" si="136"/>
        <v/>
      </c>
      <c r="CB78" s="597" t="str">
        <f t="shared" si="137"/>
        <v/>
      </c>
      <c r="CC78" s="597" t="str">
        <f t="shared" si="138"/>
        <v/>
      </c>
      <c r="CD78" s="1344" t="str">
        <f t="shared" si="190"/>
        <v/>
      </c>
      <c r="CE78" s="1345" t="str">
        <f t="shared" si="191"/>
        <v/>
      </c>
      <c r="CF78" s="1346" t="str">
        <f t="shared" si="192"/>
        <v/>
      </c>
      <c r="CG78" s="1346" t="str">
        <f t="shared" si="193"/>
        <v/>
      </c>
      <c r="CH78" s="1346" t="str">
        <f t="shared" si="194"/>
        <v/>
      </c>
      <c r="CI78" s="1346" t="str">
        <f t="shared" si="195"/>
        <v/>
      </c>
      <c r="CJ78" s="1346" t="str">
        <f t="shared" si="196"/>
        <v/>
      </c>
      <c r="CK78" s="1347" t="str">
        <f t="shared" si="197"/>
        <v/>
      </c>
      <c r="CL78" s="1347" t="str">
        <f t="shared" si="198"/>
        <v/>
      </c>
      <c r="CM78" s="1347" t="str">
        <f t="shared" si="199"/>
        <v/>
      </c>
      <c r="CN78" s="1346" t="str">
        <f t="shared" si="200"/>
        <v/>
      </c>
      <c r="CO78" s="1346" t="str">
        <f t="shared" si="201"/>
        <v/>
      </c>
      <c r="CP78" s="1346" t="str">
        <f t="shared" si="202"/>
        <v/>
      </c>
      <c r="CQ78" s="1346" t="str">
        <f t="shared" si="203"/>
        <v/>
      </c>
      <c r="CR78" s="1346" t="str">
        <f t="shared" si="204"/>
        <v/>
      </c>
      <c r="CS78" s="1345" t="str">
        <f t="shared" si="205"/>
        <v/>
      </c>
      <c r="CT78" s="1348" t="str">
        <f t="shared" si="206"/>
        <v/>
      </c>
      <c r="CU78" s="548" t="str">
        <f t="shared" si="207"/>
        <v/>
      </c>
      <c r="CV78" s="549" t="str">
        <f t="shared" si="208"/>
        <v/>
      </c>
      <c r="CW78" s="550" t="str">
        <f t="shared" si="209"/>
        <v/>
      </c>
      <c r="CX78" s="550" t="str">
        <f t="shared" si="210"/>
        <v/>
      </c>
      <c r="CY78" s="550" t="str">
        <f t="shared" si="211"/>
        <v/>
      </c>
      <c r="CZ78" s="550" t="str">
        <f t="shared" si="212"/>
        <v/>
      </c>
      <c r="DA78" s="550" t="str">
        <f t="shared" si="213"/>
        <v/>
      </c>
      <c r="DB78" s="551" t="str">
        <f t="shared" si="214"/>
        <v/>
      </c>
      <c r="DC78" s="551" t="str">
        <f t="shared" si="215"/>
        <v/>
      </c>
      <c r="DD78" s="551" t="str">
        <f t="shared" si="216"/>
        <v/>
      </c>
      <c r="DE78" s="550" t="str">
        <f t="shared" si="217"/>
        <v/>
      </c>
      <c r="DF78" s="550" t="str">
        <f t="shared" si="218"/>
        <v/>
      </c>
      <c r="DG78" s="550" t="str">
        <f t="shared" si="219"/>
        <v/>
      </c>
      <c r="DH78" s="550" t="str">
        <f t="shared" si="220"/>
        <v/>
      </c>
      <c r="DI78" s="550" t="str">
        <f t="shared" si="221"/>
        <v/>
      </c>
      <c r="DJ78" s="549" t="str">
        <f t="shared" si="222"/>
        <v/>
      </c>
      <c r="DK78" s="548" t="str">
        <f t="shared" si="223"/>
        <v/>
      </c>
      <c r="DL78" s="598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1"/>
      <c r="DQ78" s="200"/>
      <c r="DR78" s="599" t="s">
        <v>189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179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35"/>
        <v/>
      </c>
      <c r="CA79" s="597" t="str">
        <f t="shared" si="136"/>
        <v/>
      </c>
      <c r="CB79" s="597" t="str">
        <f t="shared" si="137"/>
        <v/>
      </c>
      <c r="CC79" s="597" t="str">
        <f t="shared" si="138"/>
        <v/>
      </c>
      <c r="CD79" s="1344" t="str">
        <f t="shared" si="190"/>
        <v/>
      </c>
      <c r="CE79" s="1345" t="str">
        <f t="shared" si="191"/>
        <v/>
      </c>
      <c r="CF79" s="1346" t="str">
        <f t="shared" si="192"/>
        <v/>
      </c>
      <c r="CG79" s="1346" t="str">
        <f t="shared" si="193"/>
        <v/>
      </c>
      <c r="CH79" s="1346" t="str">
        <f t="shared" si="194"/>
        <v/>
      </c>
      <c r="CI79" s="1346" t="str">
        <f t="shared" si="195"/>
        <v/>
      </c>
      <c r="CJ79" s="1346" t="str">
        <f t="shared" si="196"/>
        <v/>
      </c>
      <c r="CK79" s="1347" t="str">
        <f t="shared" si="197"/>
        <v/>
      </c>
      <c r="CL79" s="1347" t="str">
        <f t="shared" si="198"/>
        <v/>
      </c>
      <c r="CM79" s="1347" t="str">
        <f t="shared" si="199"/>
        <v/>
      </c>
      <c r="CN79" s="1346" t="str">
        <f t="shared" si="200"/>
        <v/>
      </c>
      <c r="CO79" s="1346" t="str">
        <f t="shared" si="201"/>
        <v/>
      </c>
      <c r="CP79" s="1346" t="str">
        <f t="shared" si="202"/>
        <v/>
      </c>
      <c r="CQ79" s="1346" t="str">
        <f t="shared" si="203"/>
        <v/>
      </c>
      <c r="CR79" s="1346" t="str">
        <f t="shared" si="204"/>
        <v/>
      </c>
      <c r="CS79" s="1345" t="str">
        <f t="shared" si="205"/>
        <v/>
      </c>
      <c r="CT79" s="1348" t="str">
        <f t="shared" si="206"/>
        <v/>
      </c>
      <c r="CU79" s="548" t="str">
        <f t="shared" si="207"/>
        <v/>
      </c>
      <c r="CV79" s="549" t="str">
        <f t="shared" si="208"/>
        <v/>
      </c>
      <c r="CW79" s="550" t="str">
        <f t="shared" si="209"/>
        <v/>
      </c>
      <c r="CX79" s="550" t="str">
        <f t="shared" si="210"/>
        <v/>
      </c>
      <c r="CY79" s="550" t="str">
        <f t="shared" si="211"/>
        <v/>
      </c>
      <c r="CZ79" s="550" t="str">
        <f t="shared" si="212"/>
        <v/>
      </c>
      <c r="DA79" s="550" t="str">
        <f t="shared" si="213"/>
        <v/>
      </c>
      <c r="DB79" s="551" t="str">
        <f t="shared" si="214"/>
        <v/>
      </c>
      <c r="DC79" s="551" t="str">
        <f t="shared" si="215"/>
        <v/>
      </c>
      <c r="DD79" s="551" t="str">
        <f t="shared" si="216"/>
        <v/>
      </c>
      <c r="DE79" s="550" t="str">
        <f t="shared" si="217"/>
        <v/>
      </c>
      <c r="DF79" s="550" t="str">
        <f t="shared" si="218"/>
        <v/>
      </c>
      <c r="DG79" s="550" t="str">
        <f t="shared" si="219"/>
        <v/>
      </c>
      <c r="DH79" s="550" t="str">
        <f t="shared" si="220"/>
        <v/>
      </c>
      <c r="DI79" s="550" t="str">
        <f t="shared" si="221"/>
        <v/>
      </c>
      <c r="DJ79" s="549" t="str">
        <f t="shared" si="222"/>
        <v/>
      </c>
      <c r="DK79" s="548" t="str">
        <f t="shared" si="223"/>
        <v/>
      </c>
      <c r="DL79" s="598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1"/>
      <c r="DQ79" s="200"/>
      <c r="DR79" s="599" t="s">
        <v>190</v>
      </c>
      <c r="DS79" s="600"/>
      <c r="DT79" s="266">
        <f>BV687*BV688</f>
        <v>0</v>
      </c>
      <c r="DU79" s="266">
        <f>BW687*BW688</f>
        <v>0</v>
      </c>
      <c r="DV79" s="266"/>
      <c r="DW79" s="266"/>
      <c r="DX79" s="201" t="s">
        <v>191</v>
      </c>
      <c r="DY79" s="200"/>
    </row>
    <row r="80" spans="1:135" s="203" customFormat="1" ht="15.75" hidden="1" customHeight="1">
      <c r="A80" s="616" t="s">
        <v>181</v>
      </c>
      <c r="B80" s="607" t="str">
        <f t="shared" ref="B80:R80" si="240">IF(B78="","",B78*B79)</f>
        <v/>
      </c>
      <c r="C80" s="607" t="str">
        <f t="shared" si="240"/>
        <v/>
      </c>
      <c r="D80" s="607" t="str">
        <f t="shared" si="240"/>
        <v/>
      </c>
      <c r="E80" s="607" t="str">
        <f t="shared" si="240"/>
        <v/>
      </c>
      <c r="F80" s="607" t="str">
        <f t="shared" si="240"/>
        <v/>
      </c>
      <c r="G80" s="607" t="str">
        <f t="shared" si="240"/>
        <v/>
      </c>
      <c r="H80" s="607" t="str">
        <f t="shared" si="240"/>
        <v/>
      </c>
      <c r="I80" s="607" t="str">
        <f t="shared" si="240"/>
        <v/>
      </c>
      <c r="J80" s="607" t="str">
        <f t="shared" si="240"/>
        <v/>
      </c>
      <c r="K80" s="607" t="str">
        <f t="shared" si="240"/>
        <v/>
      </c>
      <c r="L80" s="607" t="str">
        <f t="shared" si="240"/>
        <v/>
      </c>
      <c r="M80" s="607" t="str">
        <f t="shared" si="240"/>
        <v/>
      </c>
      <c r="N80" s="607" t="str">
        <f t="shared" si="240"/>
        <v/>
      </c>
      <c r="O80" s="607" t="str">
        <f t="shared" si="240"/>
        <v/>
      </c>
      <c r="P80" s="607" t="str">
        <f t="shared" si="240"/>
        <v/>
      </c>
      <c r="Q80" s="607" t="str">
        <f t="shared" si="240"/>
        <v/>
      </c>
      <c r="R80" s="607" t="str">
        <f t="shared" si="240"/>
        <v/>
      </c>
      <c r="S80" s="596"/>
      <c r="T80" s="607" t="str">
        <f t="shared" ref="T80:AJ80" si="241">IF(T78="","",T78*T79)</f>
        <v/>
      </c>
      <c r="U80" s="607" t="str">
        <f t="shared" si="241"/>
        <v/>
      </c>
      <c r="V80" s="607" t="str">
        <f t="shared" si="241"/>
        <v/>
      </c>
      <c r="W80" s="607" t="str">
        <f t="shared" si="241"/>
        <v/>
      </c>
      <c r="X80" s="607" t="str">
        <f t="shared" si="241"/>
        <v/>
      </c>
      <c r="Y80" s="607" t="str">
        <f t="shared" si="241"/>
        <v/>
      </c>
      <c r="Z80" s="607" t="str">
        <f t="shared" si="241"/>
        <v/>
      </c>
      <c r="AA80" s="607" t="str">
        <f t="shared" si="241"/>
        <v/>
      </c>
      <c r="AB80" s="607" t="str">
        <f t="shared" si="241"/>
        <v/>
      </c>
      <c r="AC80" s="607" t="str">
        <f t="shared" si="241"/>
        <v/>
      </c>
      <c r="AD80" s="607" t="str">
        <f t="shared" si="241"/>
        <v/>
      </c>
      <c r="AE80" s="607" t="str">
        <f t="shared" si="241"/>
        <v/>
      </c>
      <c r="AF80" s="607" t="str">
        <f t="shared" si="241"/>
        <v/>
      </c>
      <c r="AG80" s="607" t="str">
        <f t="shared" si="241"/>
        <v/>
      </c>
      <c r="AH80" s="607" t="str">
        <f t="shared" si="241"/>
        <v/>
      </c>
      <c r="AI80" s="607" t="str">
        <f t="shared" si="241"/>
        <v/>
      </c>
      <c r="AJ80" s="607" t="str">
        <f t="shared" si="241"/>
        <v/>
      </c>
      <c r="AK80" s="596"/>
      <c r="AL80" s="607" t="str">
        <f t="shared" ref="AL80:BB80" si="242">IF(AL78="","",AL78*AL79)</f>
        <v/>
      </c>
      <c r="AM80" s="607" t="str">
        <f t="shared" si="242"/>
        <v/>
      </c>
      <c r="AN80" s="607" t="str">
        <f t="shared" si="242"/>
        <v/>
      </c>
      <c r="AO80" s="607" t="str">
        <f t="shared" si="242"/>
        <v/>
      </c>
      <c r="AP80" s="607" t="str">
        <f t="shared" si="242"/>
        <v/>
      </c>
      <c r="AQ80" s="607" t="str">
        <f t="shared" si="242"/>
        <v/>
      </c>
      <c r="AR80" s="607" t="str">
        <f t="shared" si="242"/>
        <v/>
      </c>
      <c r="AS80" s="607" t="str">
        <f t="shared" si="242"/>
        <v/>
      </c>
      <c r="AT80" s="607" t="str">
        <f t="shared" si="242"/>
        <v/>
      </c>
      <c r="AU80" s="607" t="str">
        <f t="shared" si="242"/>
        <v/>
      </c>
      <c r="AV80" s="607" t="str">
        <f t="shared" si="242"/>
        <v/>
      </c>
      <c r="AW80" s="607" t="str">
        <f t="shared" si="242"/>
        <v/>
      </c>
      <c r="AX80" s="607" t="str">
        <f t="shared" si="242"/>
        <v/>
      </c>
      <c r="AY80" s="607" t="str">
        <f t="shared" si="242"/>
        <v/>
      </c>
      <c r="AZ80" s="607" t="str">
        <f t="shared" si="242"/>
        <v/>
      </c>
      <c r="BA80" s="607" t="str">
        <f t="shared" si="242"/>
        <v/>
      </c>
      <c r="BB80" s="607" t="str">
        <f t="shared" si="242"/>
        <v/>
      </c>
      <c r="BC80" s="596"/>
      <c r="BD80" s="607" t="str">
        <f t="shared" ref="BD80:BT80" si="243">IF(BD78="","",BD78*BD79)</f>
        <v/>
      </c>
      <c r="BE80" s="607" t="str">
        <f t="shared" si="243"/>
        <v/>
      </c>
      <c r="BF80" s="607" t="str">
        <f t="shared" si="243"/>
        <v/>
      </c>
      <c r="BG80" s="607" t="str">
        <f t="shared" si="243"/>
        <v/>
      </c>
      <c r="BH80" s="607" t="str">
        <f t="shared" si="243"/>
        <v/>
      </c>
      <c r="BI80" s="607" t="str">
        <f t="shared" si="243"/>
        <v/>
      </c>
      <c r="BJ80" s="607" t="str">
        <f t="shared" si="243"/>
        <v/>
      </c>
      <c r="BK80" s="607" t="str">
        <f t="shared" si="243"/>
        <v/>
      </c>
      <c r="BL80" s="607" t="str">
        <f t="shared" si="243"/>
        <v/>
      </c>
      <c r="BM80" s="607" t="str">
        <f t="shared" si="243"/>
        <v/>
      </c>
      <c r="BN80" s="607" t="str">
        <f t="shared" si="243"/>
        <v/>
      </c>
      <c r="BO80" s="607" t="str">
        <f t="shared" si="243"/>
        <v/>
      </c>
      <c r="BP80" s="607" t="str">
        <f t="shared" si="243"/>
        <v/>
      </c>
      <c r="BQ80" s="607" t="str">
        <f t="shared" si="243"/>
        <v/>
      </c>
      <c r="BR80" s="607" t="str">
        <f t="shared" si="243"/>
        <v/>
      </c>
      <c r="BS80" s="607" t="str">
        <f t="shared" si="243"/>
        <v/>
      </c>
      <c r="BT80" s="607" t="str">
        <f t="shared" si="243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35"/>
        <v/>
      </c>
      <c r="CA80" s="597" t="str">
        <f t="shared" si="136"/>
        <v/>
      </c>
      <c r="CB80" s="597" t="str">
        <f t="shared" si="137"/>
        <v/>
      </c>
      <c r="CC80" s="597" t="str">
        <f t="shared" si="138"/>
        <v/>
      </c>
      <c r="CD80" s="1344" t="str">
        <f t="shared" si="190"/>
        <v/>
      </c>
      <c r="CE80" s="1345" t="str">
        <f t="shared" si="191"/>
        <v/>
      </c>
      <c r="CF80" s="1346" t="str">
        <f t="shared" si="192"/>
        <v/>
      </c>
      <c r="CG80" s="1346" t="str">
        <f t="shared" si="193"/>
        <v/>
      </c>
      <c r="CH80" s="1346" t="str">
        <f t="shared" si="194"/>
        <v/>
      </c>
      <c r="CI80" s="1346" t="str">
        <f t="shared" si="195"/>
        <v/>
      </c>
      <c r="CJ80" s="1346" t="str">
        <f t="shared" si="196"/>
        <v/>
      </c>
      <c r="CK80" s="1347" t="str">
        <f t="shared" si="197"/>
        <v/>
      </c>
      <c r="CL80" s="1347" t="str">
        <f t="shared" si="198"/>
        <v/>
      </c>
      <c r="CM80" s="1347" t="str">
        <f t="shared" si="199"/>
        <v/>
      </c>
      <c r="CN80" s="1346" t="str">
        <f t="shared" si="200"/>
        <v/>
      </c>
      <c r="CO80" s="1346" t="str">
        <f t="shared" si="201"/>
        <v/>
      </c>
      <c r="CP80" s="1346" t="str">
        <f t="shared" si="202"/>
        <v/>
      </c>
      <c r="CQ80" s="1346" t="str">
        <f t="shared" si="203"/>
        <v/>
      </c>
      <c r="CR80" s="1346" t="str">
        <f t="shared" si="204"/>
        <v/>
      </c>
      <c r="CS80" s="1345" t="str">
        <f t="shared" si="205"/>
        <v/>
      </c>
      <c r="CT80" s="1348" t="str">
        <f t="shared" si="206"/>
        <v/>
      </c>
      <c r="CU80" s="548" t="str">
        <f t="shared" si="207"/>
        <v/>
      </c>
      <c r="CV80" s="549" t="str">
        <f t="shared" si="208"/>
        <v/>
      </c>
      <c r="CW80" s="550" t="str">
        <f t="shared" si="209"/>
        <v/>
      </c>
      <c r="CX80" s="550" t="str">
        <f t="shared" si="210"/>
        <v/>
      </c>
      <c r="CY80" s="550" t="str">
        <f t="shared" si="211"/>
        <v/>
      </c>
      <c r="CZ80" s="550" t="str">
        <f t="shared" si="212"/>
        <v/>
      </c>
      <c r="DA80" s="550" t="str">
        <f t="shared" si="213"/>
        <v/>
      </c>
      <c r="DB80" s="551" t="str">
        <f t="shared" si="214"/>
        <v/>
      </c>
      <c r="DC80" s="551" t="str">
        <f t="shared" si="215"/>
        <v/>
      </c>
      <c r="DD80" s="551" t="str">
        <f t="shared" si="216"/>
        <v/>
      </c>
      <c r="DE80" s="550" t="str">
        <f t="shared" si="217"/>
        <v/>
      </c>
      <c r="DF80" s="550" t="str">
        <f t="shared" si="218"/>
        <v/>
      </c>
      <c r="DG80" s="550" t="str">
        <f t="shared" si="219"/>
        <v/>
      </c>
      <c r="DH80" s="550" t="str">
        <f t="shared" si="220"/>
        <v/>
      </c>
      <c r="DI80" s="550" t="str">
        <f t="shared" si="221"/>
        <v/>
      </c>
      <c r="DJ80" s="549" t="str">
        <f t="shared" si="222"/>
        <v/>
      </c>
      <c r="DK80" s="548" t="str">
        <f t="shared" si="223"/>
        <v/>
      </c>
      <c r="DL80" s="598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1"/>
      <c r="DQ80" s="200"/>
      <c r="DR80" s="599" t="s">
        <v>189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183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35"/>
        <v>1</v>
      </c>
      <c r="CA81" s="597">
        <f t="shared" si="136"/>
        <v>1</v>
      </c>
      <c r="CB81" s="597">
        <f t="shared" si="137"/>
        <v>1</v>
      </c>
      <c r="CC81" s="597">
        <f t="shared" si="138"/>
        <v>1</v>
      </c>
      <c r="CD81" s="1344">
        <f t="shared" si="190"/>
        <v>1</v>
      </c>
      <c r="CE81" s="1345">
        <f t="shared" si="191"/>
        <v>1</v>
      </c>
      <c r="CF81" s="1346">
        <f t="shared" si="192"/>
        <v>1</v>
      </c>
      <c r="CG81" s="1346">
        <f t="shared" si="193"/>
        <v>1</v>
      </c>
      <c r="CH81" s="1346">
        <f t="shared" si="194"/>
        <v>1</v>
      </c>
      <c r="CI81" s="1346">
        <f t="shared" si="195"/>
        <v>1</v>
      </c>
      <c r="CJ81" s="1346">
        <f t="shared" si="196"/>
        <v>1</v>
      </c>
      <c r="CK81" s="1347">
        <f t="shared" si="197"/>
        <v>1</v>
      </c>
      <c r="CL81" s="1347">
        <f t="shared" si="198"/>
        <v>1</v>
      </c>
      <c r="CM81" s="1347">
        <f t="shared" si="199"/>
        <v>1</v>
      </c>
      <c r="CN81" s="1346">
        <f t="shared" si="200"/>
        <v>1</v>
      </c>
      <c r="CO81" s="1346">
        <f t="shared" si="201"/>
        <v>1</v>
      </c>
      <c r="CP81" s="1346">
        <f t="shared" si="202"/>
        <v>1</v>
      </c>
      <c r="CQ81" s="1346">
        <f t="shared" si="203"/>
        <v>1</v>
      </c>
      <c r="CR81" s="1346">
        <f t="shared" si="204"/>
        <v>1</v>
      </c>
      <c r="CS81" s="1345">
        <f t="shared" si="205"/>
        <v>1</v>
      </c>
      <c r="CT81" s="1348">
        <f t="shared" si="206"/>
        <v>1</v>
      </c>
      <c r="CU81" s="548">
        <f t="shared" si="207"/>
        <v>1</v>
      </c>
      <c r="CV81" s="549">
        <f t="shared" si="208"/>
        <v>1</v>
      </c>
      <c r="CW81" s="550">
        <f t="shared" si="209"/>
        <v>1</v>
      </c>
      <c r="CX81" s="550">
        <f t="shared" si="210"/>
        <v>1</v>
      </c>
      <c r="CY81" s="550">
        <f t="shared" si="211"/>
        <v>1</v>
      </c>
      <c r="CZ81" s="550">
        <f t="shared" si="212"/>
        <v>1</v>
      </c>
      <c r="DA81" s="550">
        <f t="shared" si="213"/>
        <v>1</v>
      </c>
      <c r="DB81" s="551">
        <f t="shared" si="214"/>
        <v>1</v>
      </c>
      <c r="DC81" s="551">
        <f t="shared" si="215"/>
        <v>1</v>
      </c>
      <c r="DD81" s="551">
        <f t="shared" si="216"/>
        <v>1</v>
      </c>
      <c r="DE81" s="550">
        <f t="shared" si="217"/>
        <v>1</v>
      </c>
      <c r="DF81" s="550">
        <f t="shared" si="218"/>
        <v>1</v>
      </c>
      <c r="DG81" s="550">
        <f t="shared" si="219"/>
        <v>1</v>
      </c>
      <c r="DH81" s="550">
        <f t="shared" si="220"/>
        <v>1</v>
      </c>
      <c r="DI81" s="550">
        <f t="shared" si="221"/>
        <v>1</v>
      </c>
      <c r="DJ81" s="549">
        <f t="shared" si="222"/>
        <v>1</v>
      </c>
      <c r="DK81" s="548">
        <f t="shared" si="223"/>
        <v>1</v>
      </c>
      <c r="DL81" s="598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1"/>
      <c r="DQ81" s="617"/>
      <c r="DR81" s="599" t="s">
        <v>189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185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35"/>
        <v/>
      </c>
      <c r="CA82" s="597" t="str">
        <f t="shared" si="136"/>
        <v/>
      </c>
      <c r="CB82" s="597" t="str">
        <f t="shared" si="137"/>
        <v/>
      </c>
      <c r="CC82" s="597" t="str">
        <f t="shared" si="138"/>
        <v/>
      </c>
      <c r="CD82" s="1344" t="str">
        <f t="shared" si="190"/>
        <v/>
      </c>
      <c r="CE82" s="1345" t="str">
        <f t="shared" si="191"/>
        <v/>
      </c>
      <c r="CF82" s="1346" t="str">
        <f t="shared" si="192"/>
        <v/>
      </c>
      <c r="CG82" s="1346" t="str">
        <f t="shared" si="193"/>
        <v/>
      </c>
      <c r="CH82" s="1346" t="str">
        <f t="shared" si="194"/>
        <v/>
      </c>
      <c r="CI82" s="1346" t="str">
        <f t="shared" si="195"/>
        <v/>
      </c>
      <c r="CJ82" s="1346" t="str">
        <f t="shared" si="196"/>
        <v/>
      </c>
      <c r="CK82" s="1347" t="str">
        <f t="shared" si="197"/>
        <v/>
      </c>
      <c r="CL82" s="1347" t="str">
        <f t="shared" si="198"/>
        <v/>
      </c>
      <c r="CM82" s="1347" t="str">
        <f t="shared" si="199"/>
        <v/>
      </c>
      <c r="CN82" s="1346" t="str">
        <f t="shared" si="200"/>
        <v/>
      </c>
      <c r="CO82" s="1346" t="str">
        <f t="shared" si="201"/>
        <v/>
      </c>
      <c r="CP82" s="1346" t="str">
        <f t="shared" si="202"/>
        <v/>
      </c>
      <c r="CQ82" s="1346" t="str">
        <f t="shared" si="203"/>
        <v/>
      </c>
      <c r="CR82" s="1346" t="str">
        <f t="shared" si="204"/>
        <v/>
      </c>
      <c r="CS82" s="1345" t="str">
        <f t="shared" si="205"/>
        <v/>
      </c>
      <c r="CT82" s="1348" t="str">
        <f t="shared" si="206"/>
        <v/>
      </c>
      <c r="CU82" s="548" t="str">
        <f t="shared" si="207"/>
        <v/>
      </c>
      <c r="CV82" s="549" t="str">
        <f t="shared" si="208"/>
        <v/>
      </c>
      <c r="CW82" s="550" t="str">
        <f t="shared" si="209"/>
        <v/>
      </c>
      <c r="CX82" s="550" t="str">
        <f t="shared" si="210"/>
        <v/>
      </c>
      <c r="CY82" s="550" t="str">
        <f t="shared" si="211"/>
        <v/>
      </c>
      <c r="CZ82" s="550" t="str">
        <f t="shared" si="212"/>
        <v/>
      </c>
      <c r="DA82" s="550" t="str">
        <f t="shared" si="213"/>
        <v/>
      </c>
      <c r="DB82" s="551" t="str">
        <f t="shared" si="214"/>
        <v/>
      </c>
      <c r="DC82" s="551" t="str">
        <f t="shared" si="215"/>
        <v/>
      </c>
      <c r="DD82" s="551" t="str">
        <f t="shared" si="216"/>
        <v/>
      </c>
      <c r="DE82" s="550" t="str">
        <f t="shared" si="217"/>
        <v/>
      </c>
      <c r="DF82" s="550" t="str">
        <f t="shared" si="218"/>
        <v/>
      </c>
      <c r="DG82" s="550" t="str">
        <f t="shared" si="219"/>
        <v/>
      </c>
      <c r="DH82" s="550" t="str">
        <f t="shared" si="220"/>
        <v/>
      </c>
      <c r="DI82" s="550" t="str">
        <f t="shared" si="221"/>
        <v/>
      </c>
      <c r="DJ82" s="549" t="str">
        <f t="shared" si="222"/>
        <v/>
      </c>
      <c r="DK82" s="548" t="str">
        <f t="shared" si="223"/>
        <v/>
      </c>
      <c r="DL82" s="598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192</v>
      </c>
      <c r="B83" s="620" t="str">
        <f t="shared" ref="B83:R83" si="244">IF(SUM(B69,B77)&gt;0,SUM(B70,B78)/SUM(B69,B77),"")</f>
        <v/>
      </c>
      <c r="C83" s="620" t="str">
        <f t="shared" si="244"/>
        <v/>
      </c>
      <c r="D83" s="620" t="str">
        <f t="shared" si="244"/>
        <v/>
      </c>
      <c r="E83" s="620" t="str">
        <f t="shared" si="244"/>
        <v/>
      </c>
      <c r="F83" s="620" t="str">
        <f t="shared" si="244"/>
        <v/>
      </c>
      <c r="G83" s="620" t="str">
        <f t="shared" si="244"/>
        <v/>
      </c>
      <c r="H83" s="620" t="str">
        <f t="shared" si="244"/>
        <v/>
      </c>
      <c r="I83" s="620" t="str">
        <f t="shared" si="244"/>
        <v/>
      </c>
      <c r="J83" s="620" t="str">
        <f t="shared" si="244"/>
        <v/>
      </c>
      <c r="K83" s="620" t="str">
        <f t="shared" si="244"/>
        <v/>
      </c>
      <c r="L83" s="620" t="str">
        <f t="shared" si="244"/>
        <v/>
      </c>
      <c r="M83" s="620" t="str">
        <f t="shared" si="244"/>
        <v/>
      </c>
      <c r="N83" s="620" t="str">
        <f t="shared" si="244"/>
        <v/>
      </c>
      <c r="O83" s="620" t="str">
        <f t="shared" si="244"/>
        <v/>
      </c>
      <c r="P83" s="620" t="str">
        <f t="shared" si="244"/>
        <v/>
      </c>
      <c r="Q83" s="620" t="str">
        <f t="shared" si="244"/>
        <v/>
      </c>
      <c r="R83" s="620" t="str">
        <f t="shared" si="244"/>
        <v/>
      </c>
      <c r="S83" s="621"/>
      <c r="T83" s="620" t="str">
        <f t="shared" ref="T83:AJ83" si="245">IF(SUM(T69,T77)&gt;0,SUM(T70,T78)/SUM(T69,T77),"")</f>
        <v/>
      </c>
      <c r="U83" s="620" t="str">
        <f t="shared" si="245"/>
        <v/>
      </c>
      <c r="V83" s="620" t="str">
        <f t="shared" si="245"/>
        <v/>
      </c>
      <c r="W83" s="620" t="str">
        <f t="shared" si="245"/>
        <v/>
      </c>
      <c r="X83" s="620" t="str">
        <f t="shared" si="245"/>
        <v/>
      </c>
      <c r="Y83" s="620" t="str">
        <f t="shared" si="245"/>
        <v/>
      </c>
      <c r="Z83" s="620" t="str">
        <f t="shared" si="245"/>
        <v/>
      </c>
      <c r="AA83" s="620" t="str">
        <f t="shared" si="245"/>
        <v/>
      </c>
      <c r="AB83" s="620" t="str">
        <f t="shared" si="245"/>
        <v/>
      </c>
      <c r="AC83" s="620" t="str">
        <f t="shared" si="245"/>
        <v/>
      </c>
      <c r="AD83" s="620" t="str">
        <f t="shared" si="245"/>
        <v/>
      </c>
      <c r="AE83" s="620" t="str">
        <f t="shared" si="245"/>
        <v/>
      </c>
      <c r="AF83" s="620" t="str">
        <f t="shared" si="245"/>
        <v/>
      </c>
      <c r="AG83" s="620" t="str">
        <f t="shared" si="245"/>
        <v/>
      </c>
      <c r="AH83" s="620" t="str">
        <f t="shared" si="245"/>
        <v/>
      </c>
      <c r="AI83" s="620" t="str">
        <f t="shared" si="245"/>
        <v/>
      </c>
      <c r="AJ83" s="620" t="str">
        <f t="shared" si="245"/>
        <v/>
      </c>
      <c r="AK83" s="621"/>
      <c r="AL83" s="620" t="str">
        <f t="shared" ref="AL83:BB83" si="246">IF(SUM(AL69,AL77)&gt;0,SUM(AL70,AL78)/SUM(AL69,AL77),"")</f>
        <v/>
      </c>
      <c r="AM83" s="620" t="str">
        <f t="shared" si="246"/>
        <v/>
      </c>
      <c r="AN83" s="620" t="str">
        <f t="shared" si="246"/>
        <v/>
      </c>
      <c r="AO83" s="620" t="str">
        <f t="shared" si="246"/>
        <v/>
      </c>
      <c r="AP83" s="620" t="str">
        <f t="shared" si="246"/>
        <v/>
      </c>
      <c r="AQ83" s="620" t="str">
        <f t="shared" si="246"/>
        <v/>
      </c>
      <c r="AR83" s="620" t="str">
        <f t="shared" si="246"/>
        <v/>
      </c>
      <c r="AS83" s="620" t="str">
        <f t="shared" si="246"/>
        <v/>
      </c>
      <c r="AT83" s="620" t="str">
        <f t="shared" si="246"/>
        <v/>
      </c>
      <c r="AU83" s="620" t="str">
        <f t="shared" si="246"/>
        <v/>
      </c>
      <c r="AV83" s="620" t="str">
        <f t="shared" si="246"/>
        <v/>
      </c>
      <c r="AW83" s="620" t="str">
        <f t="shared" si="246"/>
        <v/>
      </c>
      <c r="AX83" s="620" t="str">
        <f t="shared" si="246"/>
        <v/>
      </c>
      <c r="AY83" s="620" t="str">
        <f t="shared" si="246"/>
        <v/>
      </c>
      <c r="AZ83" s="620" t="str">
        <f t="shared" si="246"/>
        <v/>
      </c>
      <c r="BA83" s="620" t="str">
        <f t="shared" si="246"/>
        <v/>
      </c>
      <c r="BB83" s="620" t="str">
        <f t="shared" si="246"/>
        <v/>
      </c>
      <c r="BC83" s="621"/>
      <c r="BD83" s="620" t="str">
        <f t="shared" ref="BD83:BT83" si="247">IF(SUM(BD69,BD77)&gt;0,SUM(BD70,BD78)/SUM(BD69,BD77),"")</f>
        <v/>
      </c>
      <c r="BE83" s="620" t="str">
        <f t="shared" si="247"/>
        <v/>
      </c>
      <c r="BF83" s="620" t="str">
        <f t="shared" si="247"/>
        <v/>
      </c>
      <c r="BG83" s="620" t="str">
        <f t="shared" si="247"/>
        <v/>
      </c>
      <c r="BH83" s="620" t="str">
        <f t="shared" si="247"/>
        <v/>
      </c>
      <c r="BI83" s="620" t="str">
        <f t="shared" si="247"/>
        <v/>
      </c>
      <c r="BJ83" s="620" t="str">
        <f t="shared" si="247"/>
        <v/>
      </c>
      <c r="BK83" s="620" t="str">
        <f t="shared" si="247"/>
        <v/>
      </c>
      <c r="BL83" s="620" t="str">
        <f t="shared" si="247"/>
        <v/>
      </c>
      <c r="BM83" s="620" t="str">
        <f t="shared" si="247"/>
        <v/>
      </c>
      <c r="BN83" s="620" t="str">
        <f t="shared" si="247"/>
        <v/>
      </c>
      <c r="BO83" s="620" t="str">
        <f t="shared" si="247"/>
        <v/>
      </c>
      <c r="BP83" s="620" t="str">
        <f t="shared" si="247"/>
        <v/>
      </c>
      <c r="BQ83" s="620" t="str">
        <f t="shared" si="247"/>
        <v/>
      </c>
      <c r="BR83" s="620" t="str">
        <f t="shared" si="247"/>
        <v/>
      </c>
      <c r="BS83" s="620" t="str">
        <f t="shared" si="247"/>
        <v/>
      </c>
      <c r="BT83" s="620" t="str">
        <f t="shared" si="247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35"/>
        <v/>
      </c>
      <c r="CA83" s="622" t="str">
        <f t="shared" si="136"/>
        <v/>
      </c>
      <c r="CB83" s="622" t="str">
        <f t="shared" si="137"/>
        <v/>
      </c>
      <c r="CC83" s="622" t="str">
        <f t="shared" si="138"/>
        <v/>
      </c>
      <c r="CD83" s="1363" t="str">
        <f t="shared" si="190"/>
        <v/>
      </c>
      <c r="CE83" s="1364" t="str">
        <f t="shared" si="191"/>
        <v/>
      </c>
      <c r="CF83" s="1365" t="str">
        <f t="shared" si="192"/>
        <v/>
      </c>
      <c r="CG83" s="1365" t="str">
        <f t="shared" si="193"/>
        <v/>
      </c>
      <c r="CH83" s="1365" t="str">
        <f t="shared" si="194"/>
        <v/>
      </c>
      <c r="CI83" s="1365" t="str">
        <f t="shared" si="195"/>
        <v/>
      </c>
      <c r="CJ83" s="1365" t="str">
        <f t="shared" si="196"/>
        <v/>
      </c>
      <c r="CK83" s="1366" t="str">
        <f t="shared" si="197"/>
        <v/>
      </c>
      <c r="CL83" s="1366" t="str">
        <f t="shared" si="198"/>
        <v/>
      </c>
      <c r="CM83" s="1366" t="str">
        <f t="shared" si="199"/>
        <v/>
      </c>
      <c r="CN83" s="1365" t="str">
        <f t="shared" si="200"/>
        <v/>
      </c>
      <c r="CO83" s="1365" t="str">
        <f t="shared" si="201"/>
        <v/>
      </c>
      <c r="CP83" s="1365" t="str">
        <f t="shared" si="202"/>
        <v/>
      </c>
      <c r="CQ83" s="1365" t="str">
        <f t="shared" si="203"/>
        <v/>
      </c>
      <c r="CR83" s="1365" t="str">
        <f t="shared" si="204"/>
        <v/>
      </c>
      <c r="CS83" s="1364" t="str">
        <f t="shared" si="205"/>
        <v/>
      </c>
      <c r="CT83" s="1367" t="str">
        <f t="shared" si="206"/>
        <v/>
      </c>
      <c r="CU83" s="536" t="str">
        <f t="shared" si="207"/>
        <v/>
      </c>
      <c r="CV83" s="537" t="str">
        <f t="shared" si="208"/>
        <v/>
      </c>
      <c r="CW83" s="538" t="str">
        <f t="shared" si="209"/>
        <v/>
      </c>
      <c r="CX83" s="538" t="str">
        <f t="shared" si="210"/>
        <v/>
      </c>
      <c r="CY83" s="538" t="str">
        <f t="shared" si="211"/>
        <v/>
      </c>
      <c r="CZ83" s="538" t="str">
        <f t="shared" si="212"/>
        <v/>
      </c>
      <c r="DA83" s="538" t="str">
        <f t="shared" si="213"/>
        <v/>
      </c>
      <c r="DB83" s="539" t="str">
        <f t="shared" si="214"/>
        <v/>
      </c>
      <c r="DC83" s="539" t="str">
        <f t="shared" si="215"/>
        <v/>
      </c>
      <c r="DD83" s="539" t="str">
        <f t="shared" si="216"/>
        <v/>
      </c>
      <c r="DE83" s="538" t="str">
        <f t="shared" si="217"/>
        <v/>
      </c>
      <c r="DF83" s="538" t="str">
        <f t="shared" si="218"/>
        <v/>
      </c>
      <c r="DG83" s="538" t="str">
        <f t="shared" si="219"/>
        <v/>
      </c>
      <c r="DH83" s="538" t="str">
        <f t="shared" si="220"/>
        <v/>
      </c>
      <c r="DI83" s="538" t="str">
        <f t="shared" si="221"/>
        <v/>
      </c>
      <c r="DJ83" s="537" t="str">
        <f t="shared" si="222"/>
        <v/>
      </c>
      <c r="DK83" s="536" t="str">
        <f t="shared" si="223"/>
        <v/>
      </c>
      <c r="DL83" s="598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1"/>
      <c r="DQ83" s="617"/>
      <c r="DR83" s="485" t="s">
        <v>193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194</v>
      </c>
      <c r="B84" s="625" t="str">
        <f t="shared" ref="B84:R84" si="248">IF(SUM(B69,B77)=0,"",SUM(B69,-B70*B73,-B74*B73,B77,-B78*B81,-B82*B81)*0.049)</f>
        <v/>
      </c>
      <c r="C84" s="625" t="str">
        <f t="shared" si="248"/>
        <v/>
      </c>
      <c r="D84" s="625" t="str">
        <f t="shared" si="248"/>
        <v/>
      </c>
      <c r="E84" s="625" t="str">
        <f t="shared" si="248"/>
        <v/>
      </c>
      <c r="F84" s="625" t="str">
        <f t="shared" si="248"/>
        <v/>
      </c>
      <c r="G84" s="625" t="str">
        <f t="shared" si="248"/>
        <v/>
      </c>
      <c r="H84" s="625" t="str">
        <f t="shared" si="248"/>
        <v/>
      </c>
      <c r="I84" s="625" t="str">
        <f t="shared" si="248"/>
        <v/>
      </c>
      <c r="J84" s="625" t="str">
        <f t="shared" si="248"/>
        <v/>
      </c>
      <c r="K84" s="625" t="str">
        <f t="shared" si="248"/>
        <v/>
      </c>
      <c r="L84" s="625" t="str">
        <f t="shared" si="248"/>
        <v/>
      </c>
      <c r="M84" s="625" t="str">
        <f t="shared" si="248"/>
        <v/>
      </c>
      <c r="N84" s="625" t="str">
        <f t="shared" si="248"/>
        <v/>
      </c>
      <c r="O84" s="625" t="str">
        <f t="shared" si="248"/>
        <v/>
      </c>
      <c r="P84" s="625" t="str">
        <f t="shared" si="248"/>
        <v/>
      </c>
      <c r="Q84" s="625" t="str">
        <f t="shared" si="248"/>
        <v/>
      </c>
      <c r="R84" s="625" t="str">
        <f t="shared" si="248"/>
        <v/>
      </c>
      <c r="S84" s="602"/>
      <c r="T84" s="625" t="str">
        <f t="shared" ref="T84:AJ84" si="249">IF(SUM(T69,T77)=0,"",SUM(T69,-T70*T73,-T74*T73,T77,-T78*T81,-T82*T81)*0.049)</f>
        <v/>
      </c>
      <c r="U84" s="625" t="str">
        <f t="shared" si="249"/>
        <v/>
      </c>
      <c r="V84" s="625" t="str">
        <f t="shared" si="249"/>
        <v/>
      </c>
      <c r="W84" s="625" t="str">
        <f t="shared" si="249"/>
        <v/>
      </c>
      <c r="X84" s="625" t="str">
        <f t="shared" si="249"/>
        <v/>
      </c>
      <c r="Y84" s="625" t="str">
        <f t="shared" si="249"/>
        <v/>
      </c>
      <c r="Z84" s="625" t="str">
        <f t="shared" si="249"/>
        <v/>
      </c>
      <c r="AA84" s="625" t="str">
        <f t="shared" si="249"/>
        <v/>
      </c>
      <c r="AB84" s="625" t="str">
        <f t="shared" si="249"/>
        <v/>
      </c>
      <c r="AC84" s="625" t="str">
        <f t="shared" si="249"/>
        <v/>
      </c>
      <c r="AD84" s="625" t="str">
        <f t="shared" si="249"/>
        <v/>
      </c>
      <c r="AE84" s="625" t="str">
        <f t="shared" si="249"/>
        <v/>
      </c>
      <c r="AF84" s="625" t="str">
        <f t="shared" si="249"/>
        <v/>
      </c>
      <c r="AG84" s="625" t="str">
        <f t="shared" si="249"/>
        <v/>
      </c>
      <c r="AH84" s="625" t="str">
        <f t="shared" si="249"/>
        <v/>
      </c>
      <c r="AI84" s="625" t="str">
        <f t="shared" si="249"/>
        <v/>
      </c>
      <c r="AJ84" s="625" t="str">
        <f t="shared" si="249"/>
        <v/>
      </c>
      <c r="AK84" s="602"/>
      <c r="AL84" s="625" t="str">
        <f t="shared" ref="AL84:BB84" si="250">IF(SUM(AL69,AL77)=0,"",SUM(AL69,-AL70*AL73,-AL74*AL73,AL77,-AL78*AL81,-AL82*AL81)*0.049)</f>
        <v/>
      </c>
      <c r="AM84" s="625" t="str">
        <f t="shared" si="250"/>
        <v/>
      </c>
      <c r="AN84" s="625" t="str">
        <f t="shared" si="250"/>
        <v/>
      </c>
      <c r="AO84" s="625" t="str">
        <f t="shared" si="250"/>
        <v/>
      </c>
      <c r="AP84" s="625" t="str">
        <f t="shared" si="250"/>
        <v/>
      </c>
      <c r="AQ84" s="625" t="str">
        <f t="shared" si="250"/>
        <v/>
      </c>
      <c r="AR84" s="625" t="str">
        <f t="shared" si="250"/>
        <v/>
      </c>
      <c r="AS84" s="625" t="str">
        <f t="shared" si="250"/>
        <v/>
      </c>
      <c r="AT84" s="625" t="str">
        <f t="shared" si="250"/>
        <v/>
      </c>
      <c r="AU84" s="625" t="str">
        <f t="shared" si="250"/>
        <v/>
      </c>
      <c r="AV84" s="625" t="str">
        <f t="shared" si="250"/>
        <v/>
      </c>
      <c r="AW84" s="625" t="str">
        <f t="shared" si="250"/>
        <v/>
      </c>
      <c r="AX84" s="625" t="str">
        <f t="shared" si="250"/>
        <v/>
      </c>
      <c r="AY84" s="625" t="str">
        <f t="shared" si="250"/>
        <v/>
      </c>
      <c r="AZ84" s="625" t="str">
        <f t="shared" si="250"/>
        <v/>
      </c>
      <c r="BA84" s="625" t="str">
        <f t="shared" si="250"/>
        <v/>
      </c>
      <c r="BB84" s="625" t="str">
        <f t="shared" si="250"/>
        <v/>
      </c>
      <c r="BC84" s="602"/>
      <c r="BD84" s="625" t="str">
        <f t="shared" ref="BD84:BT84" si="251">IF(SUM(BD69,BD77)=0,"",SUM(BD69,-BD70*BD73,-BD74*BD73,BD77,-BD78*BD81,-BD82*BD81)*0.049)</f>
        <v/>
      </c>
      <c r="BE84" s="625" t="str">
        <f t="shared" si="251"/>
        <v/>
      </c>
      <c r="BF84" s="625" t="str">
        <f t="shared" si="251"/>
        <v/>
      </c>
      <c r="BG84" s="625" t="str">
        <f t="shared" si="251"/>
        <v/>
      </c>
      <c r="BH84" s="625" t="str">
        <f t="shared" si="251"/>
        <v/>
      </c>
      <c r="BI84" s="625" t="str">
        <f t="shared" si="251"/>
        <v/>
      </c>
      <c r="BJ84" s="625" t="str">
        <f t="shared" si="251"/>
        <v/>
      </c>
      <c r="BK84" s="625" t="str">
        <f t="shared" si="251"/>
        <v/>
      </c>
      <c r="BL84" s="625" t="str">
        <f t="shared" si="251"/>
        <v/>
      </c>
      <c r="BM84" s="625" t="str">
        <f t="shared" si="251"/>
        <v/>
      </c>
      <c r="BN84" s="625" t="str">
        <f t="shared" si="251"/>
        <v/>
      </c>
      <c r="BO84" s="625" t="str">
        <f t="shared" si="251"/>
        <v/>
      </c>
      <c r="BP84" s="625" t="str">
        <f t="shared" si="251"/>
        <v/>
      </c>
      <c r="BQ84" s="625" t="str">
        <f t="shared" si="251"/>
        <v/>
      </c>
      <c r="BR84" s="625" t="str">
        <f t="shared" si="251"/>
        <v/>
      </c>
      <c r="BS84" s="625" t="str">
        <f t="shared" si="251"/>
        <v/>
      </c>
      <c r="BT84" s="625" t="str">
        <f t="shared" si="251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35"/>
        <v/>
      </c>
      <c r="CA84" s="597" t="str">
        <f t="shared" si="136"/>
        <v/>
      </c>
      <c r="CB84" s="597" t="str">
        <f t="shared" si="137"/>
        <v/>
      </c>
      <c r="CC84" s="597" t="str">
        <f t="shared" si="138"/>
        <v/>
      </c>
      <c r="CD84" s="1344" t="str">
        <f t="shared" si="190"/>
        <v/>
      </c>
      <c r="CE84" s="1345" t="str">
        <f t="shared" si="191"/>
        <v/>
      </c>
      <c r="CF84" s="1346" t="str">
        <f t="shared" si="192"/>
        <v/>
      </c>
      <c r="CG84" s="1346" t="str">
        <f t="shared" si="193"/>
        <v/>
      </c>
      <c r="CH84" s="1346" t="str">
        <f t="shared" si="194"/>
        <v/>
      </c>
      <c r="CI84" s="1346" t="str">
        <f t="shared" si="195"/>
        <v/>
      </c>
      <c r="CJ84" s="1346" t="str">
        <f t="shared" si="196"/>
        <v/>
      </c>
      <c r="CK84" s="1347" t="str">
        <f t="shared" si="197"/>
        <v/>
      </c>
      <c r="CL84" s="1347" t="str">
        <f t="shared" si="198"/>
        <v/>
      </c>
      <c r="CM84" s="1347" t="str">
        <f t="shared" si="199"/>
        <v/>
      </c>
      <c r="CN84" s="1346" t="str">
        <f t="shared" si="200"/>
        <v/>
      </c>
      <c r="CO84" s="1346" t="str">
        <f t="shared" si="201"/>
        <v/>
      </c>
      <c r="CP84" s="1346" t="str">
        <f t="shared" si="202"/>
        <v/>
      </c>
      <c r="CQ84" s="1346" t="str">
        <f t="shared" si="203"/>
        <v/>
      </c>
      <c r="CR84" s="1346" t="str">
        <f t="shared" si="204"/>
        <v/>
      </c>
      <c r="CS84" s="1345" t="str">
        <f t="shared" si="205"/>
        <v/>
      </c>
      <c r="CT84" s="1348" t="str">
        <f t="shared" si="206"/>
        <v/>
      </c>
      <c r="CU84" s="548" t="str">
        <f t="shared" si="207"/>
        <v/>
      </c>
      <c r="CV84" s="549" t="str">
        <f t="shared" si="208"/>
        <v/>
      </c>
      <c r="CW84" s="550" t="str">
        <f t="shared" si="209"/>
        <v/>
      </c>
      <c r="CX84" s="550" t="str">
        <f t="shared" si="210"/>
        <v/>
      </c>
      <c r="CY84" s="550" t="str">
        <f t="shared" si="211"/>
        <v/>
      </c>
      <c r="CZ84" s="550" t="str">
        <f t="shared" si="212"/>
        <v/>
      </c>
      <c r="DA84" s="550" t="str">
        <f t="shared" si="213"/>
        <v/>
      </c>
      <c r="DB84" s="551" t="str">
        <f t="shared" si="214"/>
        <v/>
      </c>
      <c r="DC84" s="551" t="str">
        <f t="shared" si="215"/>
        <v/>
      </c>
      <c r="DD84" s="551" t="str">
        <f t="shared" si="216"/>
        <v/>
      </c>
      <c r="DE84" s="550" t="str">
        <f t="shared" si="217"/>
        <v/>
      </c>
      <c r="DF84" s="550" t="str">
        <f t="shared" si="218"/>
        <v/>
      </c>
      <c r="DG84" s="550" t="str">
        <f t="shared" si="219"/>
        <v/>
      </c>
      <c r="DH84" s="550" t="str">
        <f t="shared" si="220"/>
        <v/>
      </c>
      <c r="DI84" s="550" t="str">
        <f t="shared" si="221"/>
        <v/>
      </c>
      <c r="DJ84" s="549" t="str">
        <f t="shared" si="222"/>
        <v/>
      </c>
      <c r="DK84" s="548" t="str">
        <f t="shared" si="223"/>
        <v/>
      </c>
      <c r="DL84" s="598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168</v>
      </c>
      <c r="DX84" s="201"/>
      <c r="DY84" s="617"/>
    </row>
    <row r="85" spans="1:129" s="486" customFormat="1" ht="15.75" hidden="1" customHeight="1">
      <c r="A85" s="594" t="s">
        <v>195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35"/>
        <v/>
      </c>
      <c r="CA85" s="597" t="str">
        <f t="shared" si="136"/>
        <v/>
      </c>
      <c r="CB85" s="597" t="str">
        <f t="shared" si="137"/>
        <v/>
      </c>
      <c r="CC85" s="597" t="str">
        <f t="shared" si="138"/>
        <v/>
      </c>
      <c r="CD85" s="1344" t="str">
        <f t="shared" si="190"/>
        <v/>
      </c>
      <c r="CE85" s="1345" t="str">
        <f t="shared" si="191"/>
        <v/>
      </c>
      <c r="CF85" s="1346" t="str">
        <f t="shared" si="192"/>
        <v/>
      </c>
      <c r="CG85" s="1346" t="str">
        <f t="shared" si="193"/>
        <v/>
      </c>
      <c r="CH85" s="1346" t="str">
        <f t="shared" si="194"/>
        <v/>
      </c>
      <c r="CI85" s="1346" t="str">
        <f t="shared" si="195"/>
        <v/>
      </c>
      <c r="CJ85" s="1346" t="str">
        <f t="shared" si="196"/>
        <v/>
      </c>
      <c r="CK85" s="1347" t="str">
        <f t="shared" si="197"/>
        <v/>
      </c>
      <c r="CL85" s="1347" t="str">
        <f t="shared" si="198"/>
        <v/>
      </c>
      <c r="CM85" s="1347" t="str">
        <f t="shared" si="199"/>
        <v/>
      </c>
      <c r="CN85" s="1346" t="str">
        <f t="shared" si="200"/>
        <v/>
      </c>
      <c r="CO85" s="1346" t="str">
        <f t="shared" si="201"/>
        <v/>
      </c>
      <c r="CP85" s="1346" t="str">
        <f t="shared" si="202"/>
        <v/>
      </c>
      <c r="CQ85" s="1346" t="str">
        <f t="shared" si="203"/>
        <v/>
      </c>
      <c r="CR85" s="1346" t="str">
        <f t="shared" si="204"/>
        <v/>
      </c>
      <c r="CS85" s="1345" t="str">
        <f t="shared" si="205"/>
        <v/>
      </c>
      <c r="CT85" s="1348" t="str">
        <f t="shared" si="206"/>
        <v/>
      </c>
      <c r="CU85" s="548" t="str">
        <f t="shared" si="207"/>
        <v/>
      </c>
      <c r="CV85" s="549" t="str">
        <f t="shared" si="208"/>
        <v/>
      </c>
      <c r="CW85" s="550" t="str">
        <f t="shared" si="209"/>
        <v/>
      </c>
      <c r="CX85" s="550" t="str">
        <f t="shared" si="210"/>
        <v/>
      </c>
      <c r="CY85" s="550" t="str">
        <f t="shared" si="211"/>
        <v/>
      </c>
      <c r="CZ85" s="550" t="str">
        <f t="shared" si="212"/>
        <v/>
      </c>
      <c r="DA85" s="550" t="str">
        <f t="shared" si="213"/>
        <v/>
      </c>
      <c r="DB85" s="551" t="str">
        <f t="shared" si="214"/>
        <v/>
      </c>
      <c r="DC85" s="551" t="str">
        <f t="shared" si="215"/>
        <v/>
      </c>
      <c r="DD85" s="551" t="str">
        <f t="shared" si="216"/>
        <v/>
      </c>
      <c r="DE85" s="550" t="str">
        <f t="shared" si="217"/>
        <v/>
      </c>
      <c r="DF85" s="550" t="str">
        <f t="shared" si="218"/>
        <v/>
      </c>
      <c r="DG85" s="550" t="str">
        <f t="shared" si="219"/>
        <v/>
      </c>
      <c r="DH85" s="550" t="str">
        <f t="shared" si="220"/>
        <v/>
      </c>
      <c r="DI85" s="550" t="str">
        <f t="shared" si="221"/>
        <v/>
      </c>
      <c r="DJ85" s="549" t="str">
        <f t="shared" si="222"/>
        <v/>
      </c>
      <c r="DK85" s="548" t="str">
        <f t="shared" si="223"/>
        <v/>
      </c>
      <c r="DL85" s="598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1"/>
      <c r="DQ85" s="617"/>
      <c r="DR85" s="599" t="s">
        <v>170</v>
      </c>
      <c r="DS85" s="600"/>
      <c r="DT85" s="603" t="str">
        <f>BV$45</f>
        <v/>
      </c>
      <c r="DU85" s="603" t="str">
        <f>BW$45</f>
        <v/>
      </c>
      <c r="DV85" s="603" t="str">
        <f>BX$45</f>
        <v/>
      </c>
      <c r="DW85" s="603" t="str">
        <f>BY$45</f>
        <v/>
      </c>
      <c r="DX85" s="201"/>
      <c r="DY85" s="617"/>
    </row>
    <row r="86" spans="1:129" s="486" customFormat="1" ht="15.75" hidden="1" customHeight="1">
      <c r="A86" s="609" t="s">
        <v>196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35"/>
        <v/>
      </c>
      <c r="CA86" s="597" t="str">
        <f t="shared" si="136"/>
        <v/>
      </c>
      <c r="CB86" s="597" t="str">
        <f t="shared" si="137"/>
        <v/>
      </c>
      <c r="CC86" s="597" t="str">
        <f t="shared" si="138"/>
        <v/>
      </c>
      <c r="CD86" s="1344" t="str">
        <f t="shared" si="190"/>
        <v/>
      </c>
      <c r="CE86" s="1345" t="str">
        <f t="shared" si="191"/>
        <v/>
      </c>
      <c r="CF86" s="1346" t="str">
        <f t="shared" si="192"/>
        <v/>
      </c>
      <c r="CG86" s="1346" t="str">
        <f t="shared" si="193"/>
        <v/>
      </c>
      <c r="CH86" s="1346" t="str">
        <f t="shared" si="194"/>
        <v/>
      </c>
      <c r="CI86" s="1346" t="str">
        <f t="shared" si="195"/>
        <v/>
      </c>
      <c r="CJ86" s="1346" t="str">
        <f t="shared" si="196"/>
        <v/>
      </c>
      <c r="CK86" s="1347" t="str">
        <f t="shared" si="197"/>
        <v/>
      </c>
      <c r="CL86" s="1347" t="str">
        <f t="shared" si="198"/>
        <v/>
      </c>
      <c r="CM86" s="1347" t="str">
        <f t="shared" si="199"/>
        <v/>
      </c>
      <c r="CN86" s="1346" t="str">
        <f t="shared" si="200"/>
        <v/>
      </c>
      <c r="CO86" s="1346" t="str">
        <f t="shared" si="201"/>
        <v/>
      </c>
      <c r="CP86" s="1346" t="str">
        <f t="shared" si="202"/>
        <v/>
      </c>
      <c r="CQ86" s="1346" t="str">
        <f t="shared" si="203"/>
        <v/>
      </c>
      <c r="CR86" s="1346" t="str">
        <f t="shared" si="204"/>
        <v/>
      </c>
      <c r="CS86" s="1345" t="str">
        <f t="shared" si="205"/>
        <v/>
      </c>
      <c r="CT86" s="1348" t="str">
        <f t="shared" si="206"/>
        <v/>
      </c>
      <c r="CU86" s="548" t="str">
        <f t="shared" si="207"/>
        <v/>
      </c>
      <c r="CV86" s="549" t="str">
        <f t="shared" si="208"/>
        <v/>
      </c>
      <c r="CW86" s="550" t="str">
        <f t="shared" si="209"/>
        <v/>
      </c>
      <c r="CX86" s="550" t="str">
        <f t="shared" si="210"/>
        <v/>
      </c>
      <c r="CY86" s="550" t="str">
        <f t="shared" si="211"/>
        <v/>
      </c>
      <c r="CZ86" s="550" t="str">
        <f t="shared" si="212"/>
        <v/>
      </c>
      <c r="DA86" s="550" t="str">
        <f t="shared" si="213"/>
        <v/>
      </c>
      <c r="DB86" s="551" t="str">
        <f t="shared" si="214"/>
        <v/>
      </c>
      <c r="DC86" s="551" t="str">
        <f t="shared" si="215"/>
        <v/>
      </c>
      <c r="DD86" s="551" t="str">
        <f t="shared" si="216"/>
        <v/>
      </c>
      <c r="DE86" s="550" t="str">
        <f t="shared" si="217"/>
        <v/>
      </c>
      <c r="DF86" s="550" t="str">
        <f t="shared" si="218"/>
        <v/>
      </c>
      <c r="DG86" s="550" t="str">
        <f t="shared" si="219"/>
        <v/>
      </c>
      <c r="DH86" s="550" t="str">
        <f t="shared" si="220"/>
        <v/>
      </c>
      <c r="DI86" s="550" t="str">
        <f t="shared" si="221"/>
        <v/>
      </c>
      <c r="DJ86" s="549" t="str">
        <f t="shared" si="222"/>
        <v/>
      </c>
      <c r="DK86" s="548" t="str">
        <f t="shared" si="223"/>
        <v/>
      </c>
      <c r="DL86" s="598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1"/>
      <c r="DQ86" s="617"/>
      <c r="DR86" s="599" t="s">
        <v>172</v>
      </c>
      <c r="DS86" s="600"/>
      <c r="DT86" s="600"/>
      <c r="DU86" s="266"/>
      <c r="DV86" s="605">
        <f>SUM(BX241,BX248,BX255,BX262,BX283,BX290,BX297)</f>
        <v>0</v>
      </c>
      <c r="DW86" s="605">
        <f>SUM(BY241,BY248,BY255,BY262,BY283,BY290,BY297)</f>
        <v>0</v>
      </c>
      <c r="DX86" s="618" t="s">
        <v>197</v>
      </c>
      <c r="DY86" s="617"/>
    </row>
    <row r="87" spans="1:129" s="486" customFormat="1" ht="15.75" hidden="1" customHeight="1">
      <c r="A87" s="604" t="s">
        <v>198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35"/>
        <v/>
      </c>
      <c r="CA87" s="597" t="str">
        <f t="shared" si="136"/>
        <v/>
      </c>
      <c r="CB87" s="597" t="str">
        <f t="shared" si="137"/>
        <v/>
      </c>
      <c r="CC87" s="597" t="str">
        <f t="shared" si="138"/>
        <v/>
      </c>
      <c r="CD87" s="1344" t="str">
        <f t="shared" si="190"/>
        <v/>
      </c>
      <c r="CE87" s="1345" t="str">
        <f t="shared" si="191"/>
        <v/>
      </c>
      <c r="CF87" s="1346" t="str">
        <f t="shared" si="192"/>
        <v/>
      </c>
      <c r="CG87" s="1346" t="str">
        <f t="shared" si="193"/>
        <v/>
      </c>
      <c r="CH87" s="1346" t="str">
        <f t="shared" si="194"/>
        <v/>
      </c>
      <c r="CI87" s="1346" t="str">
        <f t="shared" si="195"/>
        <v/>
      </c>
      <c r="CJ87" s="1346" t="str">
        <f t="shared" si="196"/>
        <v/>
      </c>
      <c r="CK87" s="1347" t="str">
        <f t="shared" si="197"/>
        <v/>
      </c>
      <c r="CL87" s="1347" t="str">
        <f t="shared" si="198"/>
        <v/>
      </c>
      <c r="CM87" s="1347" t="str">
        <f t="shared" si="199"/>
        <v/>
      </c>
      <c r="CN87" s="1346" t="str">
        <f t="shared" si="200"/>
        <v/>
      </c>
      <c r="CO87" s="1346" t="str">
        <f t="shared" si="201"/>
        <v/>
      </c>
      <c r="CP87" s="1346" t="str">
        <f t="shared" si="202"/>
        <v/>
      </c>
      <c r="CQ87" s="1346" t="str">
        <f t="shared" si="203"/>
        <v/>
      </c>
      <c r="CR87" s="1346" t="str">
        <f t="shared" si="204"/>
        <v/>
      </c>
      <c r="CS87" s="1345" t="str">
        <f t="shared" si="205"/>
        <v/>
      </c>
      <c r="CT87" s="1348" t="str">
        <f t="shared" si="206"/>
        <v/>
      </c>
      <c r="CU87" s="548" t="str">
        <f t="shared" si="207"/>
        <v/>
      </c>
      <c r="CV87" s="549" t="str">
        <f t="shared" si="208"/>
        <v/>
      </c>
      <c r="CW87" s="550" t="str">
        <f t="shared" si="209"/>
        <v/>
      </c>
      <c r="CX87" s="550" t="str">
        <f t="shared" si="210"/>
        <v/>
      </c>
      <c r="CY87" s="550" t="str">
        <f t="shared" si="211"/>
        <v/>
      </c>
      <c r="CZ87" s="550" t="str">
        <f t="shared" si="212"/>
        <v/>
      </c>
      <c r="DA87" s="550" t="str">
        <f t="shared" si="213"/>
        <v/>
      </c>
      <c r="DB87" s="551" t="str">
        <f t="shared" si="214"/>
        <v/>
      </c>
      <c r="DC87" s="551" t="str">
        <f t="shared" si="215"/>
        <v/>
      </c>
      <c r="DD87" s="551" t="str">
        <f t="shared" si="216"/>
        <v/>
      </c>
      <c r="DE87" s="550" t="str">
        <f t="shared" si="217"/>
        <v/>
      </c>
      <c r="DF87" s="550" t="str">
        <f t="shared" si="218"/>
        <v/>
      </c>
      <c r="DG87" s="550" t="str">
        <f t="shared" si="219"/>
        <v/>
      </c>
      <c r="DH87" s="550" t="str">
        <f t="shared" si="220"/>
        <v/>
      </c>
      <c r="DI87" s="550" t="str">
        <f t="shared" si="221"/>
        <v/>
      </c>
      <c r="DJ87" s="549" t="str">
        <f t="shared" si="222"/>
        <v/>
      </c>
      <c r="DK87" s="548" t="str">
        <f t="shared" si="223"/>
        <v/>
      </c>
      <c r="DL87" s="598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199</v>
      </c>
      <c r="DY87" s="617"/>
    </row>
    <row r="88" spans="1:129" s="631" customFormat="1" ht="15.75" hidden="1" customHeight="1">
      <c r="A88" s="594" t="s">
        <v>200</v>
      </c>
      <c r="B88" s="629" t="str">
        <f t="shared" ref="B88:R88" si="252">IF(B86="","",B86*B87)</f>
        <v/>
      </c>
      <c r="C88" s="629" t="str">
        <f t="shared" si="252"/>
        <v/>
      </c>
      <c r="D88" s="629" t="str">
        <f t="shared" si="252"/>
        <v/>
      </c>
      <c r="E88" s="629" t="str">
        <f t="shared" si="252"/>
        <v/>
      </c>
      <c r="F88" s="629" t="str">
        <f t="shared" si="252"/>
        <v/>
      </c>
      <c r="G88" s="629" t="str">
        <f t="shared" si="252"/>
        <v/>
      </c>
      <c r="H88" s="629" t="str">
        <f t="shared" si="252"/>
        <v/>
      </c>
      <c r="I88" s="629" t="str">
        <f t="shared" si="252"/>
        <v/>
      </c>
      <c r="J88" s="629" t="str">
        <f t="shared" si="252"/>
        <v/>
      </c>
      <c r="K88" s="629" t="str">
        <f t="shared" si="252"/>
        <v/>
      </c>
      <c r="L88" s="629" t="str">
        <f t="shared" si="252"/>
        <v/>
      </c>
      <c r="M88" s="629" t="str">
        <f t="shared" si="252"/>
        <v/>
      </c>
      <c r="N88" s="629" t="str">
        <f t="shared" si="252"/>
        <v/>
      </c>
      <c r="O88" s="629" t="str">
        <f t="shared" si="252"/>
        <v/>
      </c>
      <c r="P88" s="629" t="str">
        <f t="shared" si="252"/>
        <v/>
      </c>
      <c r="Q88" s="629" t="str">
        <f t="shared" si="252"/>
        <v/>
      </c>
      <c r="R88" s="629" t="str">
        <f t="shared" si="252"/>
        <v/>
      </c>
      <c r="S88" s="596"/>
      <c r="T88" s="629" t="str">
        <f t="shared" ref="T88:AJ88" si="253">IF(T86="","",T86*T87)</f>
        <v/>
      </c>
      <c r="U88" s="629" t="str">
        <f t="shared" si="253"/>
        <v/>
      </c>
      <c r="V88" s="629" t="str">
        <f t="shared" si="253"/>
        <v/>
      </c>
      <c r="W88" s="629" t="str">
        <f t="shared" si="253"/>
        <v/>
      </c>
      <c r="X88" s="629" t="str">
        <f t="shared" si="253"/>
        <v/>
      </c>
      <c r="Y88" s="629" t="str">
        <f t="shared" si="253"/>
        <v/>
      </c>
      <c r="Z88" s="629" t="str">
        <f t="shared" si="253"/>
        <v/>
      </c>
      <c r="AA88" s="629" t="str">
        <f t="shared" si="253"/>
        <v/>
      </c>
      <c r="AB88" s="629" t="str">
        <f t="shared" si="253"/>
        <v/>
      </c>
      <c r="AC88" s="629" t="str">
        <f t="shared" si="253"/>
        <v/>
      </c>
      <c r="AD88" s="629" t="str">
        <f t="shared" si="253"/>
        <v/>
      </c>
      <c r="AE88" s="629" t="str">
        <f t="shared" si="253"/>
        <v/>
      </c>
      <c r="AF88" s="629" t="str">
        <f t="shared" si="253"/>
        <v/>
      </c>
      <c r="AG88" s="629" t="str">
        <f t="shared" si="253"/>
        <v/>
      </c>
      <c r="AH88" s="629" t="str">
        <f t="shared" si="253"/>
        <v/>
      </c>
      <c r="AI88" s="629" t="str">
        <f t="shared" si="253"/>
        <v/>
      </c>
      <c r="AJ88" s="629" t="str">
        <f t="shared" si="253"/>
        <v/>
      </c>
      <c r="AK88" s="596"/>
      <c r="AL88" s="629" t="str">
        <f t="shared" ref="AL88:BB88" si="254">IF(AL86="","",AL86*AL87)</f>
        <v/>
      </c>
      <c r="AM88" s="629" t="str">
        <f t="shared" si="254"/>
        <v/>
      </c>
      <c r="AN88" s="629" t="str">
        <f t="shared" si="254"/>
        <v/>
      </c>
      <c r="AO88" s="629" t="str">
        <f t="shared" si="254"/>
        <v/>
      </c>
      <c r="AP88" s="629" t="str">
        <f t="shared" si="254"/>
        <v/>
      </c>
      <c r="AQ88" s="629" t="str">
        <f t="shared" si="254"/>
        <v/>
      </c>
      <c r="AR88" s="629" t="str">
        <f t="shared" si="254"/>
        <v/>
      </c>
      <c r="AS88" s="629" t="str">
        <f t="shared" si="254"/>
        <v/>
      </c>
      <c r="AT88" s="629" t="str">
        <f t="shared" si="254"/>
        <v/>
      </c>
      <c r="AU88" s="629" t="str">
        <f t="shared" si="254"/>
        <v/>
      </c>
      <c r="AV88" s="629" t="str">
        <f t="shared" si="254"/>
        <v/>
      </c>
      <c r="AW88" s="629" t="str">
        <f t="shared" si="254"/>
        <v/>
      </c>
      <c r="AX88" s="629" t="str">
        <f t="shared" si="254"/>
        <v/>
      </c>
      <c r="AY88" s="629" t="str">
        <f t="shared" si="254"/>
        <v/>
      </c>
      <c r="AZ88" s="629">
        <f t="shared" si="254"/>
        <v>0</v>
      </c>
      <c r="BA88" s="629" t="str">
        <f t="shared" si="254"/>
        <v/>
      </c>
      <c r="BB88" s="629" t="str">
        <f t="shared" si="254"/>
        <v/>
      </c>
      <c r="BC88" s="596"/>
      <c r="BD88" s="629" t="str">
        <f t="shared" ref="BD88:BT88" si="255">IF(BD86="","",BD86*BD87)</f>
        <v/>
      </c>
      <c r="BE88" s="629" t="str">
        <f t="shared" si="255"/>
        <v/>
      </c>
      <c r="BF88" s="629" t="str">
        <f t="shared" si="255"/>
        <v/>
      </c>
      <c r="BG88" s="629" t="str">
        <f t="shared" si="255"/>
        <v/>
      </c>
      <c r="BH88" s="629" t="str">
        <f t="shared" si="255"/>
        <v/>
      </c>
      <c r="BI88" s="629" t="str">
        <f t="shared" si="255"/>
        <v/>
      </c>
      <c r="BJ88" s="629" t="str">
        <f t="shared" si="255"/>
        <v/>
      </c>
      <c r="BK88" s="629" t="str">
        <f t="shared" si="255"/>
        <v/>
      </c>
      <c r="BL88" s="629" t="str">
        <f t="shared" si="255"/>
        <v/>
      </c>
      <c r="BM88" s="629" t="str">
        <f t="shared" si="255"/>
        <v/>
      </c>
      <c r="BN88" s="629" t="str">
        <f t="shared" si="255"/>
        <v/>
      </c>
      <c r="BO88" s="629" t="str">
        <f t="shared" si="255"/>
        <v/>
      </c>
      <c r="BP88" s="629" t="str">
        <f t="shared" si="255"/>
        <v/>
      </c>
      <c r="BQ88" s="629" t="str">
        <f t="shared" si="255"/>
        <v/>
      </c>
      <c r="BR88" s="629" t="str">
        <f t="shared" si="255"/>
        <v/>
      </c>
      <c r="BS88" s="629" t="str">
        <f t="shared" si="255"/>
        <v/>
      </c>
      <c r="BT88" s="629" t="str">
        <f t="shared" si="255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35"/>
        <v/>
      </c>
      <c r="CA88" s="597" t="str">
        <f t="shared" si="136"/>
        <v/>
      </c>
      <c r="CB88" s="597" t="str">
        <f t="shared" si="137"/>
        <v/>
      </c>
      <c r="CC88" s="597" t="str">
        <f t="shared" si="138"/>
        <v/>
      </c>
      <c r="CD88" s="1344" t="str">
        <f t="shared" si="190"/>
        <v/>
      </c>
      <c r="CE88" s="1345" t="str">
        <f t="shared" si="191"/>
        <v/>
      </c>
      <c r="CF88" s="1346" t="str">
        <f t="shared" si="192"/>
        <v/>
      </c>
      <c r="CG88" s="1346" t="str">
        <f t="shared" si="193"/>
        <v/>
      </c>
      <c r="CH88" s="1346" t="str">
        <f t="shared" si="194"/>
        <v/>
      </c>
      <c r="CI88" s="1346" t="str">
        <f t="shared" si="195"/>
        <v/>
      </c>
      <c r="CJ88" s="1346" t="str">
        <f t="shared" si="196"/>
        <v/>
      </c>
      <c r="CK88" s="1347" t="str">
        <f t="shared" si="197"/>
        <v/>
      </c>
      <c r="CL88" s="1347" t="str">
        <f t="shared" si="198"/>
        <v/>
      </c>
      <c r="CM88" s="1347" t="str">
        <f t="shared" si="199"/>
        <v/>
      </c>
      <c r="CN88" s="1346" t="str">
        <f t="shared" si="200"/>
        <v/>
      </c>
      <c r="CO88" s="1346" t="str">
        <f t="shared" si="201"/>
        <v/>
      </c>
      <c r="CP88" s="1346" t="str">
        <f t="shared" si="202"/>
        <v/>
      </c>
      <c r="CQ88" s="1346" t="str">
        <f t="shared" si="203"/>
        <v/>
      </c>
      <c r="CR88" s="1346" t="str">
        <f t="shared" si="204"/>
        <v/>
      </c>
      <c r="CS88" s="1345" t="str">
        <f t="shared" si="205"/>
        <v/>
      </c>
      <c r="CT88" s="1348" t="str">
        <f t="shared" si="206"/>
        <v/>
      </c>
      <c r="CU88" s="548" t="str">
        <f t="shared" si="207"/>
        <v/>
      </c>
      <c r="CV88" s="549" t="str">
        <f t="shared" si="208"/>
        <v/>
      </c>
      <c r="CW88" s="550" t="str">
        <f t="shared" si="209"/>
        <v/>
      </c>
      <c r="CX88" s="550" t="str">
        <f t="shared" si="210"/>
        <v/>
      </c>
      <c r="CY88" s="550" t="str">
        <f t="shared" si="211"/>
        <v/>
      </c>
      <c r="CZ88" s="550" t="str">
        <f t="shared" si="212"/>
        <v/>
      </c>
      <c r="DA88" s="550" t="str">
        <f t="shared" si="213"/>
        <v/>
      </c>
      <c r="DB88" s="551" t="str">
        <f t="shared" si="214"/>
        <v/>
      </c>
      <c r="DC88" s="551" t="str">
        <f t="shared" si="215"/>
        <v/>
      </c>
      <c r="DD88" s="551" t="str">
        <f t="shared" si="216"/>
        <v/>
      </c>
      <c r="DE88" s="550" t="str">
        <f t="shared" si="217"/>
        <v/>
      </c>
      <c r="DF88" s="550" t="str">
        <f t="shared" si="218"/>
        <v/>
      </c>
      <c r="DG88" s="550" t="str">
        <f t="shared" si="219"/>
        <v/>
      </c>
      <c r="DH88" s="550" t="str">
        <f t="shared" si="220"/>
        <v/>
      </c>
      <c r="DI88" s="550" t="str">
        <f t="shared" si="221"/>
        <v/>
      </c>
      <c r="DJ88" s="549" t="str">
        <f t="shared" si="222"/>
        <v/>
      </c>
      <c r="DK88" s="548" t="str">
        <f t="shared" si="223"/>
        <v/>
      </c>
      <c r="DL88" s="598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1"/>
      <c r="DQ88" s="630"/>
      <c r="DR88" s="599" t="s">
        <v>189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6">IF(B84="","",(SUM(B69)*710*$K$1-SUM(B70,B74)*(710*$K$1-370*$K$1*(B73=0))-SUM(B85,B86)*8280*$K$1+W72)/$G$1/365/B$46)</f>
        <v/>
      </c>
      <c r="C89" s="632" t="str">
        <f t="shared" si="256"/>
        <v/>
      </c>
      <c r="D89" s="632" t="str">
        <f t="shared" si="256"/>
        <v/>
      </c>
      <c r="E89" s="632" t="str">
        <f t="shared" si="256"/>
        <v/>
      </c>
      <c r="F89" s="632" t="str">
        <f t="shared" si="256"/>
        <v/>
      </c>
      <c r="G89" s="632" t="str">
        <f t="shared" si="256"/>
        <v/>
      </c>
      <c r="H89" s="632" t="str">
        <f t="shared" si="256"/>
        <v/>
      </c>
      <c r="I89" s="632" t="str">
        <f t="shared" si="256"/>
        <v/>
      </c>
      <c r="J89" s="632" t="str">
        <f t="shared" si="256"/>
        <v/>
      </c>
      <c r="K89" s="632" t="str">
        <f t="shared" si="256"/>
        <v/>
      </c>
      <c r="L89" s="632" t="str">
        <f t="shared" si="256"/>
        <v/>
      </c>
      <c r="M89" s="632" t="str">
        <f t="shared" si="256"/>
        <v/>
      </c>
      <c r="N89" s="632" t="str">
        <f t="shared" si="256"/>
        <v/>
      </c>
      <c r="O89" s="632" t="str">
        <f t="shared" si="256"/>
        <v/>
      </c>
      <c r="P89" s="632" t="str">
        <f t="shared" si="256"/>
        <v/>
      </c>
      <c r="Q89" s="632" t="str">
        <f t="shared" si="256"/>
        <v/>
      </c>
      <c r="R89" s="632" t="str">
        <f t="shared" si="256"/>
        <v/>
      </c>
      <c r="S89" s="602"/>
      <c r="T89" s="632" t="str">
        <f t="shared" ref="T89:AJ89" si="257">IF(T84="","",(SUM(T69)*710*$K$1-SUM(T70,T74)*(710*$K$1-370*$K$1*(T73=0))-SUM(T85,T86)*8280*$K$1+AO72)/$G$1/365/T$46)</f>
        <v/>
      </c>
      <c r="U89" s="632" t="str">
        <f t="shared" si="257"/>
        <v/>
      </c>
      <c r="V89" s="632" t="str">
        <f t="shared" si="257"/>
        <v/>
      </c>
      <c r="W89" s="632" t="str">
        <f t="shared" si="257"/>
        <v/>
      </c>
      <c r="X89" s="632" t="str">
        <f t="shared" si="257"/>
        <v/>
      </c>
      <c r="Y89" s="632" t="str">
        <f t="shared" si="257"/>
        <v/>
      </c>
      <c r="Z89" s="632" t="str">
        <f t="shared" si="257"/>
        <v/>
      </c>
      <c r="AA89" s="632" t="str">
        <f t="shared" si="257"/>
        <v/>
      </c>
      <c r="AB89" s="632" t="str">
        <f t="shared" si="257"/>
        <v/>
      </c>
      <c r="AC89" s="632" t="str">
        <f t="shared" si="257"/>
        <v/>
      </c>
      <c r="AD89" s="632" t="str">
        <f t="shared" si="257"/>
        <v/>
      </c>
      <c r="AE89" s="632" t="str">
        <f t="shared" si="257"/>
        <v/>
      </c>
      <c r="AF89" s="632" t="str">
        <f t="shared" si="257"/>
        <v/>
      </c>
      <c r="AG89" s="632" t="str">
        <f t="shared" si="257"/>
        <v/>
      </c>
      <c r="AH89" s="632" t="str">
        <f t="shared" si="257"/>
        <v/>
      </c>
      <c r="AI89" s="632" t="str">
        <f t="shared" si="257"/>
        <v/>
      </c>
      <c r="AJ89" s="632" t="str">
        <f t="shared" si="257"/>
        <v/>
      </c>
      <c r="AK89" s="602"/>
      <c r="AL89" s="632" t="str">
        <f t="shared" ref="AL89:BB89" si="258">IF(AL84="","",(SUM(AL69)*710*$K$1-SUM(AL70,AL74)*(710*$K$1-370*$K$1*(AL73=0))-SUM(AL85,AL86)*8280*$K$1+BG72)/$G$1/365/AL$46)</f>
        <v/>
      </c>
      <c r="AM89" s="632" t="str">
        <f t="shared" si="258"/>
        <v/>
      </c>
      <c r="AN89" s="632" t="str">
        <f t="shared" si="258"/>
        <v/>
      </c>
      <c r="AO89" s="632" t="str">
        <f t="shared" si="258"/>
        <v/>
      </c>
      <c r="AP89" s="632" t="str">
        <f t="shared" si="258"/>
        <v/>
      </c>
      <c r="AQ89" s="632" t="str">
        <f t="shared" si="258"/>
        <v/>
      </c>
      <c r="AR89" s="632" t="str">
        <f t="shared" si="258"/>
        <v/>
      </c>
      <c r="AS89" s="632" t="str">
        <f t="shared" si="258"/>
        <v/>
      </c>
      <c r="AT89" s="632" t="str">
        <f t="shared" si="258"/>
        <v/>
      </c>
      <c r="AU89" s="632" t="str">
        <f t="shared" si="258"/>
        <v/>
      </c>
      <c r="AV89" s="632" t="str">
        <f t="shared" si="258"/>
        <v/>
      </c>
      <c r="AW89" s="632" t="str">
        <f t="shared" si="258"/>
        <v/>
      </c>
      <c r="AX89" s="632" t="str">
        <f t="shared" si="258"/>
        <v/>
      </c>
      <c r="AY89" s="632" t="str">
        <f t="shared" si="258"/>
        <v/>
      </c>
      <c r="AZ89" s="632" t="str">
        <f t="shared" si="258"/>
        <v/>
      </c>
      <c r="BA89" s="632" t="str">
        <f t="shared" si="258"/>
        <v/>
      </c>
      <c r="BB89" s="632" t="str">
        <f t="shared" si="258"/>
        <v/>
      </c>
      <c r="BC89" s="602"/>
      <c r="BD89" s="632" t="str">
        <f t="shared" ref="BD89:BT89" si="259">IF(BD84="","",(SUM(BD69)*710*$K$1-SUM(BD70,BD74)*(710*$K$1-370*$K$1*(BD73=0))-SUM(BD85,BD86)*8280*$K$1+BY72)/$G$1/365/BD$46)</f>
        <v/>
      </c>
      <c r="BE89" s="632" t="str">
        <f t="shared" si="259"/>
        <v/>
      </c>
      <c r="BF89" s="632" t="str">
        <f t="shared" si="259"/>
        <v/>
      </c>
      <c r="BG89" s="632" t="str">
        <f t="shared" si="259"/>
        <v/>
      </c>
      <c r="BH89" s="632" t="str">
        <f t="shared" si="259"/>
        <v/>
      </c>
      <c r="BI89" s="632" t="str">
        <f t="shared" si="259"/>
        <v/>
      </c>
      <c r="BJ89" s="632" t="str">
        <f t="shared" si="259"/>
        <v/>
      </c>
      <c r="BK89" s="632" t="str">
        <f t="shared" si="259"/>
        <v/>
      </c>
      <c r="BL89" s="632" t="str">
        <f t="shared" si="259"/>
        <v/>
      </c>
      <c r="BM89" s="632" t="str">
        <f t="shared" si="259"/>
        <v/>
      </c>
      <c r="BN89" s="632" t="str">
        <f t="shared" si="259"/>
        <v/>
      </c>
      <c r="BO89" s="632" t="str">
        <f t="shared" si="259"/>
        <v/>
      </c>
      <c r="BP89" s="632" t="str">
        <f t="shared" si="259"/>
        <v/>
      </c>
      <c r="BQ89" s="632" t="str">
        <f t="shared" si="259"/>
        <v/>
      </c>
      <c r="BR89" s="632" t="str">
        <f t="shared" si="259"/>
        <v/>
      </c>
      <c r="BS89" s="632" t="str">
        <f t="shared" si="259"/>
        <v/>
      </c>
      <c r="BT89" s="632" t="str">
        <f t="shared" si="259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35"/>
        <v/>
      </c>
      <c r="CA89" s="622" t="str">
        <f t="shared" si="136"/>
        <v/>
      </c>
      <c r="CB89" s="622" t="str">
        <f t="shared" si="137"/>
        <v/>
      </c>
      <c r="CC89" s="622" t="str">
        <f t="shared" si="138"/>
        <v/>
      </c>
      <c r="CD89" s="1363" t="str">
        <f t="shared" si="190"/>
        <v/>
      </c>
      <c r="CE89" s="1364" t="str">
        <f t="shared" si="191"/>
        <v/>
      </c>
      <c r="CF89" s="1365" t="str">
        <f t="shared" si="192"/>
        <v/>
      </c>
      <c r="CG89" s="1365" t="str">
        <f t="shared" si="193"/>
        <v/>
      </c>
      <c r="CH89" s="1365" t="str">
        <f t="shared" si="194"/>
        <v/>
      </c>
      <c r="CI89" s="1365" t="str">
        <f t="shared" si="195"/>
        <v/>
      </c>
      <c r="CJ89" s="1365" t="str">
        <f t="shared" si="196"/>
        <v/>
      </c>
      <c r="CK89" s="1366" t="str">
        <f t="shared" si="197"/>
        <v/>
      </c>
      <c r="CL89" s="1366" t="str">
        <f t="shared" si="198"/>
        <v/>
      </c>
      <c r="CM89" s="1366" t="str">
        <f t="shared" si="199"/>
        <v/>
      </c>
      <c r="CN89" s="1365" t="str">
        <f t="shared" si="200"/>
        <v/>
      </c>
      <c r="CO89" s="1365" t="str">
        <f t="shared" si="201"/>
        <v/>
      </c>
      <c r="CP89" s="1365" t="str">
        <f t="shared" si="202"/>
        <v/>
      </c>
      <c r="CQ89" s="1365" t="str">
        <f t="shared" si="203"/>
        <v/>
      </c>
      <c r="CR89" s="1365" t="str">
        <f t="shared" si="204"/>
        <v/>
      </c>
      <c r="CS89" s="1364" t="str">
        <f t="shared" si="205"/>
        <v/>
      </c>
      <c r="CT89" s="1367" t="str">
        <f t="shared" si="206"/>
        <v/>
      </c>
      <c r="CU89" s="536" t="str">
        <f t="shared" si="207"/>
        <v/>
      </c>
      <c r="CV89" s="537" t="str">
        <f t="shared" si="208"/>
        <v/>
      </c>
      <c r="CW89" s="538" t="str">
        <f t="shared" si="209"/>
        <v/>
      </c>
      <c r="CX89" s="538" t="str">
        <f t="shared" si="210"/>
        <v/>
      </c>
      <c r="CY89" s="538" t="str">
        <f t="shared" si="211"/>
        <v/>
      </c>
      <c r="CZ89" s="538" t="str">
        <f t="shared" si="212"/>
        <v/>
      </c>
      <c r="DA89" s="538" t="str">
        <f t="shared" si="213"/>
        <v/>
      </c>
      <c r="DB89" s="539" t="str">
        <f t="shared" si="214"/>
        <v/>
      </c>
      <c r="DC89" s="539" t="str">
        <f t="shared" si="215"/>
        <v/>
      </c>
      <c r="DD89" s="539" t="str">
        <f t="shared" si="216"/>
        <v/>
      </c>
      <c r="DE89" s="538" t="str">
        <f t="shared" si="217"/>
        <v/>
      </c>
      <c r="DF89" s="538" t="str">
        <f t="shared" si="218"/>
        <v/>
      </c>
      <c r="DG89" s="538" t="str">
        <f t="shared" si="219"/>
        <v/>
      </c>
      <c r="DH89" s="538" t="str">
        <f t="shared" si="220"/>
        <v/>
      </c>
      <c r="DI89" s="538" t="str">
        <f t="shared" si="221"/>
        <v/>
      </c>
      <c r="DJ89" s="537" t="str">
        <f t="shared" si="222"/>
        <v/>
      </c>
      <c r="DK89" s="536" t="str">
        <f t="shared" si="223"/>
        <v/>
      </c>
      <c r="DL89" s="598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1"/>
      <c r="DQ89" s="617"/>
      <c r="DR89" s="599" t="s">
        <v>190</v>
      </c>
      <c r="DS89" s="600"/>
      <c r="DT89" s="266">
        <f>BV692*BV693</f>
        <v>0</v>
      </c>
      <c r="DU89" s="266">
        <f>BW692*BW693</f>
        <v>0</v>
      </c>
      <c r="DV89" s="266"/>
      <c r="DW89" s="266"/>
      <c r="DX89" s="201" t="s">
        <v>201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60">IF(B84="","",(SUM(B77)*710*$K$1-SUM(B78,B82)*(710*$K$1-370*$K$1*(B81=0)))/$G$1/365/B$46)</f>
        <v/>
      </c>
      <c r="C90" s="632" t="str">
        <f t="shared" si="260"/>
        <v/>
      </c>
      <c r="D90" s="632" t="str">
        <f t="shared" si="260"/>
        <v/>
      </c>
      <c r="E90" s="632" t="str">
        <f t="shared" si="260"/>
        <v/>
      </c>
      <c r="F90" s="632" t="str">
        <f t="shared" si="260"/>
        <v/>
      </c>
      <c r="G90" s="632" t="str">
        <f t="shared" si="260"/>
        <v/>
      </c>
      <c r="H90" s="632" t="str">
        <f t="shared" si="260"/>
        <v/>
      </c>
      <c r="I90" s="632" t="str">
        <f t="shared" si="260"/>
        <v/>
      </c>
      <c r="J90" s="632" t="str">
        <f t="shared" si="260"/>
        <v/>
      </c>
      <c r="K90" s="632" t="str">
        <f t="shared" si="260"/>
        <v/>
      </c>
      <c r="L90" s="632" t="str">
        <f t="shared" si="260"/>
        <v/>
      </c>
      <c r="M90" s="632" t="str">
        <f t="shared" si="260"/>
        <v/>
      </c>
      <c r="N90" s="632" t="str">
        <f t="shared" si="260"/>
        <v/>
      </c>
      <c r="O90" s="632" t="str">
        <f t="shared" si="260"/>
        <v/>
      </c>
      <c r="P90" s="632" t="str">
        <f t="shared" si="260"/>
        <v/>
      </c>
      <c r="Q90" s="632" t="str">
        <f t="shared" si="260"/>
        <v/>
      </c>
      <c r="R90" s="632" t="str">
        <f t="shared" si="260"/>
        <v/>
      </c>
      <c r="S90" s="602"/>
      <c r="T90" s="632" t="str">
        <f t="shared" ref="T90:AJ90" si="261">IF(T84="","",(SUM(T77)*710*$K$1-SUM(T78,T82)*(710*$K$1-370*$K$1*(T81=0)))/$G$1/365/T$46)</f>
        <v/>
      </c>
      <c r="U90" s="632" t="str">
        <f t="shared" si="261"/>
        <v/>
      </c>
      <c r="V90" s="632" t="str">
        <f t="shared" si="261"/>
        <v/>
      </c>
      <c r="W90" s="632" t="str">
        <f t="shared" si="261"/>
        <v/>
      </c>
      <c r="X90" s="632" t="str">
        <f t="shared" si="261"/>
        <v/>
      </c>
      <c r="Y90" s="632" t="str">
        <f t="shared" si="261"/>
        <v/>
      </c>
      <c r="Z90" s="632" t="str">
        <f t="shared" si="261"/>
        <v/>
      </c>
      <c r="AA90" s="632" t="str">
        <f t="shared" si="261"/>
        <v/>
      </c>
      <c r="AB90" s="632" t="str">
        <f t="shared" si="261"/>
        <v/>
      </c>
      <c r="AC90" s="632" t="str">
        <f t="shared" si="261"/>
        <v/>
      </c>
      <c r="AD90" s="632" t="str">
        <f t="shared" si="261"/>
        <v/>
      </c>
      <c r="AE90" s="632" t="str">
        <f t="shared" si="261"/>
        <v/>
      </c>
      <c r="AF90" s="632" t="str">
        <f t="shared" si="261"/>
        <v/>
      </c>
      <c r="AG90" s="632" t="str">
        <f t="shared" si="261"/>
        <v/>
      </c>
      <c r="AH90" s="632" t="str">
        <f t="shared" si="261"/>
        <v/>
      </c>
      <c r="AI90" s="632" t="str">
        <f t="shared" si="261"/>
        <v/>
      </c>
      <c r="AJ90" s="632" t="str">
        <f t="shared" si="261"/>
        <v/>
      </c>
      <c r="AK90" s="602"/>
      <c r="AL90" s="632" t="str">
        <f t="shared" ref="AL90:BB90" si="262">IF(AL84="","",(SUM(AL77)*710*$K$1-SUM(AL78,AL82)*(710*$K$1-370*$K$1*(AL81=0)))/$G$1/365/AL$46)</f>
        <v/>
      </c>
      <c r="AM90" s="632" t="str">
        <f t="shared" si="262"/>
        <v/>
      </c>
      <c r="AN90" s="632" t="str">
        <f t="shared" si="262"/>
        <v/>
      </c>
      <c r="AO90" s="632" t="str">
        <f t="shared" si="262"/>
        <v/>
      </c>
      <c r="AP90" s="632" t="str">
        <f t="shared" si="262"/>
        <v/>
      </c>
      <c r="AQ90" s="632" t="str">
        <f t="shared" si="262"/>
        <v/>
      </c>
      <c r="AR90" s="632" t="str">
        <f t="shared" si="262"/>
        <v/>
      </c>
      <c r="AS90" s="632" t="str">
        <f t="shared" si="262"/>
        <v/>
      </c>
      <c r="AT90" s="632" t="str">
        <f t="shared" si="262"/>
        <v/>
      </c>
      <c r="AU90" s="632" t="str">
        <f t="shared" si="262"/>
        <v/>
      </c>
      <c r="AV90" s="632" t="str">
        <f t="shared" si="262"/>
        <v/>
      </c>
      <c r="AW90" s="632" t="str">
        <f t="shared" si="262"/>
        <v/>
      </c>
      <c r="AX90" s="632" t="str">
        <f t="shared" si="262"/>
        <v/>
      </c>
      <c r="AY90" s="632" t="str">
        <f t="shared" si="262"/>
        <v/>
      </c>
      <c r="AZ90" s="632" t="str">
        <f t="shared" si="262"/>
        <v/>
      </c>
      <c r="BA90" s="632" t="str">
        <f t="shared" si="262"/>
        <v/>
      </c>
      <c r="BB90" s="632" t="str">
        <f t="shared" si="262"/>
        <v/>
      </c>
      <c r="BC90" s="602"/>
      <c r="BD90" s="632" t="str">
        <f t="shared" ref="BD90:BT90" si="263">IF(BD84="","",(SUM(BD77)*710*$K$1-SUM(BD78,BD82)*(710*$K$1-370*$K$1*(BD81=0)))/$G$1/365/BD$46)</f>
        <v/>
      </c>
      <c r="BE90" s="632" t="str">
        <f t="shared" si="263"/>
        <v/>
      </c>
      <c r="BF90" s="632" t="str">
        <f t="shared" si="263"/>
        <v/>
      </c>
      <c r="BG90" s="632" t="str">
        <f t="shared" si="263"/>
        <v/>
      </c>
      <c r="BH90" s="632" t="str">
        <f t="shared" si="263"/>
        <v/>
      </c>
      <c r="BI90" s="632" t="str">
        <f t="shared" si="263"/>
        <v/>
      </c>
      <c r="BJ90" s="632" t="str">
        <f t="shared" si="263"/>
        <v/>
      </c>
      <c r="BK90" s="632" t="str">
        <f t="shared" si="263"/>
        <v/>
      </c>
      <c r="BL90" s="632" t="str">
        <f t="shared" si="263"/>
        <v/>
      </c>
      <c r="BM90" s="632" t="str">
        <f t="shared" si="263"/>
        <v/>
      </c>
      <c r="BN90" s="632" t="str">
        <f t="shared" si="263"/>
        <v/>
      </c>
      <c r="BO90" s="632" t="str">
        <f t="shared" si="263"/>
        <v/>
      </c>
      <c r="BP90" s="632" t="str">
        <f t="shared" si="263"/>
        <v/>
      </c>
      <c r="BQ90" s="632" t="str">
        <f t="shared" si="263"/>
        <v/>
      </c>
      <c r="BR90" s="632" t="str">
        <f t="shared" si="263"/>
        <v/>
      </c>
      <c r="BS90" s="632" t="str">
        <f t="shared" si="263"/>
        <v/>
      </c>
      <c r="BT90" s="632" t="str">
        <f t="shared" si="263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35"/>
        <v/>
      </c>
      <c r="CA90" s="622" t="str">
        <f t="shared" si="136"/>
        <v/>
      </c>
      <c r="CB90" s="622" t="str">
        <f t="shared" si="137"/>
        <v/>
      </c>
      <c r="CC90" s="622" t="str">
        <f t="shared" si="138"/>
        <v/>
      </c>
      <c r="CD90" s="1363" t="str">
        <f t="shared" si="190"/>
        <v/>
      </c>
      <c r="CE90" s="1364" t="str">
        <f t="shared" si="191"/>
        <v/>
      </c>
      <c r="CF90" s="1365" t="str">
        <f t="shared" si="192"/>
        <v/>
      </c>
      <c r="CG90" s="1365" t="str">
        <f t="shared" si="193"/>
        <v/>
      </c>
      <c r="CH90" s="1365" t="str">
        <f t="shared" si="194"/>
        <v/>
      </c>
      <c r="CI90" s="1365" t="str">
        <f t="shared" si="195"/>
        <v/>
      </c>
      <c r="CJ90" s="1365" t="str">
        <f t="shared" si="196"/>
        <v/>
      </c>
      <c r="CK90" s="1366" t="str">
        <f t="shared" si="197"/>
        <v/>
      </c>
      <c r="CL90" s="1366" t="str">
        <f t="shared" si="198"/>
        <v/>
      </c>
      <c r="CM90" s="1366" t="str">
        <f t="shared" si="199"/>
        <v/>
      </c>
      <c r="CN90" s="1365" t="str">
        <f t="shared" si="200"/>
        <v/>
      </c>
      <c r="CO90" s="1365" t="str">
        <f t="shared" si="201"/>
        <v/>
      </c>
      <c r="CP90" s="1365" t="str">
        <f t="shared" si="202"/>
        <v/>
      </c>
      <c r="CQ90" s="1365" t="str">
        <f t="shared" si="203"/>
        <v/>
      </c>
      <c r="CR90" s="1365" t="str">
        <f t="shared" si="204"/>
        <v/>
      </c>
      <c r="CS90" s="1364" t="str">
        <f t="shared" si="205"/>
        <v/>
      </c>
      <c r="CT90" s="1367" t="str">
        <f t="shared" si="206"/>
        <v/>
      </c>
      <c r="CU90" s="536" t="str">
        <f t="shared" si="207"/>
        <v/>
      </c>
      <c r="CV90" s="537" t="str">
        <f t="shared" si="208"/>
        <v/>
      </c>
      <c r="CW90" s="538" t="str">
        <f t="shared" si="209"/>
        <v/>
      </c>
      <c r="CX90" s="538" t="str">
        <f t="shared" si="210"/>
        <v/>
      </c>
      <c r="CY90" s="538" t="str">
        <f t="shared" si="211"/>
        <v/>
      </c>
      <c r="CZ90" s="538" t="str">
        <f t="shared" si="212"/>
        <v/>
      </c>
      <c r="DA90" s="538" t="str">
        <f t="shared" si="213"/>
        <v/>
      </c>
      <c r="DB90" s="539" t="str">
        <f t="shared" si="214"/>
        <v/>
      </c>
      <c r="DC90" s="539" t="str">
        <f t="shared" si="215"/>
        <v/>
      </c>
      <c r="DD90" s="539" t="str">
        <f t="shared" si="216"/>
        <v/>
      </c>
      <c r="DE90" s="538" t="str">
        <f t="shared" si="217"/>
        <v/>
      </c>
      <c r="DF90" s="538" t="str">
        <f t="shared" si="218"/>
        <v/>
      </c>
      <c r="DG90" s="538" t="str">
        <f t="shared" si="219"/>
        <v/>
      </c>
      <c r="DH90" s="538" t="str">
        <f t="shared" si="220"/>
        <v/>
      </c>
      <c r="DI90" s="538" t="str">
        <f t="shared" si="221"/>
        <v/>
      </c>
      <c r="DJ90" s="537" t="str">
        <f t="shared" si="222"/>
        <v/>
      </c>
      <c r="DK90" s="536" t="str">
        <f t="shared" si="223"/>
        <v/>
      </c>
      <c r="DL90" s="598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1"/>
      <c r="DQ90" s="617"/>
      <c r="DR90" s="599" t="s">
        <v>189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202</v>
      </c>
      <c r="B91" s="620" t="str">
        <f t="shared" ref="B91:R91" si="264">IF(SUM(B84)&gt;0,B86/B84,"")</f>
        <v/>
      </c>
      <c r="C91" s="620" t="str">
        <f t="shared" si="264"/>
        <v/>
      </c>
      <c r="D91" s="620" t="str">
        <f t="shared" si="264"/>
        <v/>
      </c>
      <c r="E91" s="620" t="str">
        <f t="shared" si="264"/>
        <v/>
      </c>
      <c r="F91" s="620" t="str">
        <f t="shared" si="264"/>
        <v/>
      </c>
      <c r="G91" s="620" t="str">
        <f t="shared" si="264"/>
        <v/>
      </c>
      <c r="H91" s="620" t="str">
        <f t="shared" si="264"/>
        <v/>
      </c>
      <c r="I91" s="620" t="str">
        <f t="shared" si="264"/>
        <v/>
      </c>
      <c r="J91" s="620" t="str">
        <f t="shared" si="264"/>
        <v/>
      </c>
      <c r="K91" s="620" t="str">
        <f t="shared" si="264"/>
        <v/>
      </c>
      <c r="L91" s="620" t="str">
        <f t="shared" si="264"/>
        <v/>
      </c>
      <c r="M91" s="620" t="str">
        <f t="shared" si="264"/>
        <v/>
      </c>
      <c r="N91" s="620" t="str">
        <f t="shared" si="264"/>
        <v/>
      </c>
      <c r="O91" s="620" t="str">
        <f t="shared" si="264"/>
        <v/>
      </c>
      <c r="P91" s="620" t="str">
        <f t="shared" si="264"/>
        <v/>
      </c>
      <c r="Q91" s="620" t="str">
        <f t="shared" si="264"/>
        <v/>
      </c>
      <c r="R91" s="620" t="str">
        <f t="shared" si="264"/>
        <v/>
      </c>
      <c r="S91" s="602"/>
      <c r="T91" s="620" t="str">
        <f t="shared" ref="T91:AJ91" si="265">IF(SUM(T84)&gt;0,T86/T84,"")</f>
        <v/>
      </c>
      <c r="U91" s="620" t="str">
        <f t="shared" si="265"/>
        <v/>
      </c>
      <c r="V91" s="620" t="str">
        <f t="shared" si="265"/>
        <v/>
      </c>
      <c r="W91" s="620" t="str">
        <f t="shared" si="265"/>
        <v/>
      </c>
      <c r="X91" s="620" t="str">
        <f t="shared" si="265"/>
        <v/>
      </c>
      <c r="Y91" s="620" t="str">
        <f t="shared" si="265"/>
        <v/>
      </c>
      <c r="Z91" s="620" t="str">
        <f t="shared" si="265"/>
        <v/>
      </c>
      <c r="AA91" s="620" t="str">
        <f t="shared" si="265"/>
        <v/>
      </c>
      <c r="AB91" s="620" t="str">
        <f t="shared" si="265"/>
        <v/>
      </c>
      <c r="AC91" s="620" t="str">
        <f t="shared" si="265"/>
        <v/>
      </c>
      <c r="AD91" s="620" t="str">
        <f t="shared" si="265"/>
        <v/>
      </c>
      <c r="AE91" s="620" t="str">
        <f t="shared" si="265"/>
        <v/>
      </c>
      <c r="AF91" s="620" t="str">
        <f t="shared" si="265"/>
        <v/>
      </c>
      <c r="AG91" s="620" t="str">
        <f t="shared" si="265"/>
        <v/>
      </c>
      <c r="AH91" s="620" t="str">
        <f t="shared" si="265"/>
        <v/>
      </c>
      <c r="AI91" s="620" t="str">
        <f t="shared" si="265"/>
        <v/>
      </c>
      <c r="AJ91" s="620" t="str">
        <f t="shared" si="265"/>
        <v/>
      </c>
      <c r="AK91" s="602"/>
      <c r="AL91" s="620" t="str">
        <f t="shared" ref="AL91:BB91" si="266">IF(SUM(AL84)&gt;0,AL86/AL84,"")</f>
        <v/>
      </c>
      <c r="AM91" s="620" t="str">
        <f t="shared" si="266"/>
        <v/>
      </c>
      <c r="AN91" s="620" t="str">
        <f t="shared" si="266"/>
        <v/>
      </c>
      <c r="AO91" s="620" t="str">
        <f t="shared" si="266"/>
        <v/>
      </c>
      <c r="AP91" s="620" t="str">
        <f t="shared" si="266"/>
        <v/>
      </c>
      <c r="AQ91" s="620" t="str">
        <f t="shared" si="266"/>
        <v/>
      </c>
      <c r="AR91" s="620" t="str">
        <f t="shared" si="266"/>
        <v/>
      </c>
      <c r="AS91" s="620" t="str">
        <f t="shared" si="266"/>
        <v/>
      </c>
      <c r="AT91" s="620" t="str">
        <f t="shared" si="266"/>
        <v/>
      </c>
      <c r="AU91" s="620" t="str">
        <f t="shared" si="266"/>
        <v/>
      </c>
      <c r="AV91" s="620" t="str">
        <f t="shared" si="266"/>
        <v/>
      </c>
      <c r="AW91" s="620" t="str">
        <f t="shared" si="266"/>
        <v/>
      </c>
      <c r="AX91" s="620" t="str">
        <f t="shared" si="266"/>
        <v/>
      </c>
      <c r="AY91" s="620" t="str">
        <f t="shared" si="266"/>
        <v/>
      </c>
      <c r="AZ91" s="620" t="str">
        <f t="shared" si="266"/>
        <v/>
      </c>
      <c r="BA91" s="620" t="str">
        <f t="shared" si="266"/>
        <v/>
      </c>
      <c r="BB91" s="620" t="str">
        <f t="shared" si="266"/>
        <v/>
      </c>
      <c r="BC91" s="602"/>
      <c r="BD91" s="620" t="str">
        <f t="shared" ref="BD91:BT91" si="267">IF(SUM(BD84)&gt;0,BD86/BD84,"")</f>
        <v/>
      </c>
      <c r="BE91" s="620" t="str">
        <f t="shared" si="267"/>
        <v/>
      </c>
      <c r="BF91" s="620" t="str">
        <f t="shared" si="267"/>
        <v/>
      </c>
      <c r="BG91" s="620" t="str">
        <f t="shared" si="267"/>
        <v/>
      </c>
      <c r="BH91" s="620" t="str">
        <f t="shared" si="267"/>
        <v/>
      </c>
      <c r="BI91" s="620" t="str">
        <f t="shared" si="267"/>
        <v/>
      </c>
      <c r="BJ91" s="620" t="str">
        <f t="shared" si="267"/>
        <v/>
      </c>
      <c r="BK91" s="620" t="str">
        <f t="shared" si="267"/>
        <v/>
      </c>
      <c r="BL91" s="620" t="str">
        <f t="shared" si="267"/>
        <v/>
      </c>
      <c r="BM91" s="620" t="str">
        <f t="shared" si="267"/>
        <v/>
      </c>
      <c r="BN91" s="620" t="str">
        <f t="shared" si="267"/>
        <v/>
      </c>
      <c r="BO91" s="620" t="str">
        <f t="shared" si="267"/>
        <v/>
      </c>
      <c r="BP91" s="620" t="str">
        <f t="shared" si="267"/>
        <v/>
      </c>
      <c r="BQ91" s="620" t="str">
        <f t="shared" si="267"/>
        <v/>
      </c>
      <c r="BR91" s="620" t="str">
        <f t="shared" si="267"/>
        <v/>
      </c>
      <c r="BS91" s="620" t="str">
        <f t="shared" si="267"/>
        <v/>
      </c>
      <c r="BT91" s="620" t="str">
        <f t="shared" si="267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35"/>
        <v/>
      </c>
      <c r="CA91" s="622" t="str">
        <f t="shared" si="136"/>
        <v/>
      </c>
      <c r="CB91" s="622" t="str">
        <f t="shared" si="137"/>
        <v/>
      </c>
      <c r="CC91" s="622" t="str">
        <f t="shared" si="138"/>
        <v/>
      </c>
      <c r="CD91" s="1363" t="str">
        <f t="shared" si="190"/>
        <v/>
      </c>
      <c r="CE91" s="1364" t="str">
        <f t="shared" si="191"/>
        <v/>
      </c>
      <c r="CF91" s="1365" t="str">
        <f t="shared" si="192"/>
        <v/>
      </c>
      <c r="CG91" s="1365" t="str">
        <f t="shared" si="193"/>
        <v/>
      </c>
      <c r="CH91" s="1365" t="str">
        <f t="shared" si="194"/>
        <v/>
      </c>
      <c r="CI91" s="1365" t="str">
        <f t="shared" si="195"/>
        <v/>
      </c>
      <c r="CJ91" s="1365" t="str">
        <f t="shared" si="196"/>
        <v/>
      </c>
      <c r="CK91" s="1366" t="str">
        <f t="shared" si="197"/>
        <v/>
      </c>
      <c r="CL91" s="1366" t="str">
        <f t="shared" si="198"/>
        <v/>
      </c>
      <c r="CM91" s="1366" t="str">
        <f t="shared" si="199"/>
        <v/>
      </c>
      <c r="CN91" s="1365" t="str">
        <f t="shared" si="200"/>
        <v/>
      </c>
      <c r="CO91" s="1365" t="str">
        <f t="shared" si="201"/>
        <v/>
      </c>
      <c r="CP91" s="1365" t="str">
        <f t="shared" si="202"/>
        <v/>
      </c>
      <c r="CQ91" s="1365" t="str">
        <f t="shared" si="203"/>
        <v/>
      </c>
      <c r="CR91" s="1365" t="str">
        <f t="shared" si="204"/>
        <v/>
      </c>
      <c r="CS91" s="1364" t="str">
        <f t="shared" si="205"/>
        <v/>
      </c>
      <c r="CT91" s="1367" t="str">
        <f t="shared" si="206"/>
        <v/>
      </c>
      <c r="CU91" s="536" t="str">
        <f t="shared" si="207"/>
        <v/>
      </c>
      <c r="CV91" s="537" t="str">
        <f t="shared" si="208"/>
        <v/>
      </c>
      <c r="CW91" s="538" t="str">
        <f t="shared" si="209"/>
        <v/>
      </c>
      <c r="CX91" s="538" t="str">
        <f t="shared" si="210"/>
        <v/>
      </c>
      <c r="CY91" s="538" t="str">
        <f t="shared" si="211"/>
        <v/>
      </c>
      <c r="CZ91" s="538" t="str">
        <f t="shared" si="212"/>
        <v/>
      </c>
      <c r="DA91" s="538" t="str">
        <f t="shared" si="213"/>
        <v/>
      </c>
      <c r="DB91" s="539" t="str">
        <f t="shared" si="214"/>
        <v/>
      </c>
      <c r="DC91" s="539" t="str">
        <f t="shared" si="215"/>
        <v/>
      </c>
      <c r="DD91" s="539" t="str">
        <f t="shared" si="216"/>
        <v/>
      </c>
      <c r="DE91" s="538" t="str">
        <f t="shared" si="217"/>
        <v/>
      </c>
      <c r="DF91" s="538" t="str">
        <f t="shared" si="218"/>
        <v/>
      </c>
      <c r="DG91" s="538" t="str">
        <f t="shared" si="219"/>
        <v/>
      </c>
      <c r="DH91" s="538" t="str">
        <f t="shared" si="220"/>
        <v/>
      </c>
      <c r="DI91" s="538" t="str">
        <f t="shared" si="221"/>
        <v/>
      </c>
      <c r="DJ91" s="537" t="str">
        <f t="shared" si="222"/>
        <v/>
      </c>
      <c r="DK91" s="536" t="str">
        <f t="shared" si="223"/>
        <v/>
      </c>
      <c r="DL91" s="598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1"/>
      <c r="DQ91" s="617"/>
      <c r="DR91" s="599" t="s">
        <v>189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10" t="s">
        <v>203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35"/>
        <v/>
      </c>
      <c r="CA92" s="589" t="str">
        <f t="shared" si="136"/>
        <v/>
      </c>
      <c r="CB92" s="589" t="str">
        <f t="shared" si="137"/>
        <v/>
      </c>
      <c r="CC92" s="589" t="str">
        <f t="shared" si="138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167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1</v>
      </c>
      <c r="U93" s="595">
        <f>WB!AL80</f>
        <v>1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1</v>
      </c>
      <c r="AM93" s="595">
        <f>WB!BC88</f>
        <v>3</v>
      </c>
      <c r="AN93" s="595">
        <f>WB!BD88</f>
        <v>2</v>
      </c>
      <c r="AO93" s="595">
        <f>WB!BE88</f>
        <v>1</v>
      </c>
      <c r="AP93" s="595">
        <f>WB!BF88</f>
        <v>2</v>
      </c>
      <c r="AQ93" s="595">
        <f>WB!BG88</f>
        <v>6</v>
      </c>
      <c r="AR93" s="595">
        <f>WB!BH88</f>
        <v>2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15</v>
      </c>
      <c r="BE93" s="595">
        <f>WB!BT96</f>
        <v>6</v>
      </c>
      <c r="BF93" s="595">
        <f>WB!BU96</f>
        <v>15</v>
      </c>
      <c r="BG93" s="595">
        <f>WB!BV96</f>
        <v>8</v>
      </c>
      <c r="BH93" s="595">
        <f>WB!BW96</f>
        <v>3</v>
      </c>
      <c r="BI93" s="595">
        <f>WB!BX96</f>
        <v>6</v>
      </c>
      <c r="BJ93" s="595">
        <f>WB!BY96</f>
        <v>2</v>
      </c>
      <c r="BK93" s="595">
        <f>WB!BZ96</f>
        <v>5</v>
      </c>
      <c r="BL93" s="595">
        <f>WB!CA96</f>
        <v>2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>IF(DL93&lt;3,"",(SUM(B93:R93)-MIN(B93:R93)-MAX(B93:R93))/(DL93-8))</f>
        <v>0</v>
      </c>
      <c r="CA93" s="597">
        <f t="shared" si="136"/>
        <v>6.6666666666666666E-2</v>
      </c>
      <c r="CB93" s="597">
        <f t="shared" si="137"/>
        <v>0.73333333333333328</v>
      </c>
      <c r="CC93" s="597">
        <f t="shared" si="138"/>
        <v>3.1333333333333333</v>
      </c>
      <c r="CD93" s="134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8"/>
        <v>0</v>
      </c>
      <c r="CF93" s="1346">
        <f t="shared" si="268"/>
        <v>0</v>
      </c>
      <c r="CG93" s="1346">
        <f t="shared" si="268"/>
        <v>0</v>
      </c>
      <c r="CH93" s="1346">
        <f t="shared" si="268"/>
        <v>0</v>
      </c>
      <c r="CI93" s="1346">
        <f t="shared" si="268"/>
        <v>0</v>
      </c>
      <c r="CJ93" s="1346">
        <f t="shared" si="268"/>
        <v>0</v>
      </c>
      <c r="CK93" s="1347">
        <f t="shared" si="268"/>
        <v>0</v>
      </c>
      <c r="CL93" s="1347">
        <f t="shared" si="268"/>
        <v>0</v>
      </c>
      <c r="CM93" s="1347">
        <f t="shared" si="268"/>
        <v>0</v>
      </c>
      <c r="CN93" s="1346">
        <f t="shared" si="268"/>
        <v>0</v>
      </c>
      <c r="CO93" s="1346">
        <f t="shared" si="268"/>
        <v>0</v>
      </c>
      <c r="CP93" s="1346">
        <f t="shared" si="268"/>
        <v>0</v>
      </c>
      <c r="CQ93" s="1346">
        <f t="shared" si="268"/>
        <v>0</v>
      </c>
      <c r="CR93" s="1346">
        <f t="shared" si="268"/>
        <v>0</v>
      </c>
      <c r="CS93" s="1345">
        <f t="shared" si="268"/>
        <v>0</v>
      </c>
      <c r="CT93" s="134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9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48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98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1"/>
      <c r="DQ93" s="200"/>
      <c r="DR93" s="485" t="s">
        <v>204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169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60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90</v>
      </c>
      <c r="AN94" s="320">
        <v>90</v>
      </c>
      <c r="AO94" s="320">
        <v>270</v>
      </c>
      <c r="AP94" s="320">
        <v>270</v>
      </c>
      <c r="AQ94" s="320">
        <v>270</v>
      </c>
      <c r="AR94" s="320">
        <v>180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120</v>
      </c>
      <c r="BE94" s="320">
        <v>120</v>
      </c>
      <c r="BF94" s="320">
        <v>180</v>
      </c>
      <c r="BG94" s="320">
        <v>120</v>
      </c>
      <c r="BH94" s="320">
        <v>120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>IF(DL94&lt;3,"",(SUM(B94:R94)-MIN(B94:R94)-MAX(B94:R94))/(DL94-2))</f>
        <v>90</v>
      </c>
      <c r="CA94" s="597">
        <f t="shared" ref="CA94:CA157" si="291">IF(DM94&lt;3,"",(SUM(T94:AJ94)-MIN(T94:AJ94)-MAX(T94:AJ94))/(DM94-2))</f>
        <v>90</v>
      </c>
      <c r="CB94" s="597">
        <f t="shared" ref="CB94:CB157" si="292">IF(DN94&lt;3,"",(SUM(AL94:BB94)-MIN(AL94:BB94)-MAX(AL94:BB94))/(DN94-2))</f>
        <v>120</v>
      </c>
      <c r="CC94" s="597">
        <f t="shared" ref="CC94:CC157" si="293">IF(DO94&lt;3,"",(SUM(BD94:BT94)-MIN(BD94:BT94)-MAX(BD94:BT94))/(DO94-2))</f>
        <v>98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8"/>
        <v>90</v>
      </c>
      <c r="CF94" s="1346">
        <f t="shared" si="268"/>
        <v>90</v>
      </c>
      <c r="CG94" s="1346">
        <f t="shared" si="268"/>
        <v>90</v>
      </c>
      <c r="CH94" s="1346">
        <f t="shared" si="268"/>
        <v>90</v>
      </c>
      <c r="CI94" s="1346">
        <f t="shared" si="268"/>
        <v>90</v>
      </c>
      <c r="CJ94" s="1346">
        <f t="shared" si="268"/>
        <v>90</v>
      </c>
      <c r="CK94" s="1347">
        <f t="shared" si="268"/>
        <v>90</v>
      </c>
      <c r="CL94" s="1347">
        <f t="shared" si="268"/>
        <v>90</v>
      </c>
      <c r="CM94" s="1347">
        <f t="shared" si="268"/>
        <v>90</v>
      </c>
      <c r="CN94" s="1346">
        <f t="shared" si="268"/>
        <v>90</v>
      </c>
      <c r="CO94" s="1346">
        <f t="shared" si="268"/>
        <v>90</v>
      </c>
      <c r="CP94" s="1346">
        <f t="shared" si="268"/>
        <v>90</v>
      </c>
      <c r="CQ94" s="1346">
        <f t="shared" si="268"/>
        <v>90</v>
      </c>
      <c r="CR94" s="1346">
        <f t="shared" si="268"/>
        <v>90</v>
      </c>
      <c r="CS94" s="1345">
        <f t="shared" si="268"/>
        <v>90</v>
      </c>
      <c r="CT94" s="1348">
        <f t="shared" si="269"/>
        <v>90</v>
      </c>
      <c r="CU94" s="548">
        <f t="shared" si="270"/>
        <v>60</v>
      </c>
      <c r="CV94" s="549">
        <f t="shared" si="271"/>
        <v>90</v>
      </c>
      <c r="CW94" s="550">
        <f t="shared" si="272"/>
        <v>90</v>
      </c>
      <c r="CX94" s="550">
        <f t="shared" si="273"/>
        <v>90</v>
      </c>
      <c r="CY94" s="550">
        <f t="shared" si="274"/>
        <v>90</v>
      </c>
      <c r="CZ94" s="550">
        <f t="shared" si="275"/>
        <v>90</v>
      </c>
      <c r="DA94" s="550">
        <f t="shared" si="276"/>
        <v>90</v>
      </c>
      <c r="DB94" s="551">
        <f t="shared" si="277"/>
        <v>90</v>
      </c>
      <c r="DC94" s="551">
        <f t="shared" si="278"/>
        <v>90</v>
      </c>
      <c r="DD94" s="551">
        <f t="shared" si="279"/>
        <v>90</v>
      </c>
      <c r="DE94" s="550">
        <f t="shared" si="280"/>
        <v>90</v>
      </c>
      <c r="DF94" s="550">
        <f t="shared" si="281"/>
        <v>90</v>
      </c>
      <c r="DG94" s="550">
        <f t="shared" si="282"/>
        <v>90</v>
      </c>
      <c r="DH94" s="550">
        <f t="shared" si="283"/>
        <v>90</v>
      </c>
      <c r="DI94" s="550">
        <f t="shared" si="284"/>
        <v>90</v>
      </c>
      <c r="DJ94" s="549">
        <f t="shared" si="285"/>
        <v>90</v>
      </c>
      <c r="DK94" s="548">
        <f t="shared" si="286"/>
        <v>90</v>
      </c>
      <c r="DL94" s="598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171</v>
      </c>
      <c r="B95" s="641">
        <v>0</v>
      </c>
      <c r="C95" s="641">
        <v>0</v>
      </c>
      <c r="D95" s="641">
        <v>0</v>
      </c>
      <c r="E95" s="641">
        <v>0</v>
      </c>
      <c r="F95" s="641">
        <v>0</v>
      </c>
      <c r="G95" s="641">
        <v>0</v>
      </c>
      <c r="H95" s="641">
        <v>0</v>
      </c>
      <c r="I95" s="641">
        <v>0</v>
      </c>
      <c r="J95" s="641">
        <v>0</v>
      </c>
      <c r="K95" s="641"/>
      <c r="L95" s="641"/>
      <c r="M95" s="641"/>
      <c r="N95" s="641"/>
      <c r="O95" s="641"/>
      <c r="P95" s="641"/>
      <c r="Q95" s="641"/>
      <c r="R95" s="641"/>
      <c r="S95" s="642"/>
      <c r="T95" s="641">
        <v>1.5</v>
      </c>
      <c r="U95" s="641">
        <v>1.5</v>
      </c>
      <c r="V95" s="641">
        <v>0</v>
      </c>
      <c r="W95" s="641">
        <v>0</v>
      </c>
      <c r="X95" s="641">
        <v>0</v>
      </c>
      <c r="Y95" s="641">
        <v>0</v>
      </c>
      <c r="Z95" s="641">
        <v>0</v>
      </c>
      <c r="AA95" s="641">
        <v>0</v>
      </c>
      <c r="AB95" s="641">
        <v>0</v>
      </c>
      <c r="AC95" s="641"/>
      <c r="AD95" s="641"/>
      <c r="AE95" s="641"/>
      <c r="AF95" s="643"/>
      <c r="AG95" s="643"/>
      <c r="AH95" s="641"/>
      <c r="AI95" s="643"/>
      <c r="AJ95" s="641"/>
      <c r="AK95" s="642"/>
      <c r="AL95" s="641">
        <v>0</v>
      </c>
      <c r="AM95" s="641">
        <v>0</v>
      </c>
      <c r="AN95" s="641">
        <v>0</v>
      </c>
      <c r="AO95" s="641">
        <v>2</v>
      </c>
      <c r="AP95" s="641">
        <v>2.5</v>
      </c>
      <c r="AQ95" s="641">
        <v>1.5</v>
      </c>
      <c r="AR95" s="641">
        <v>2</v>
      </c>
      <c r="AS95" s="641">
        <v>0</v>
      </c>
      <c r="AT95" s="641">
        <v>0</v>
      </c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</v>
      </c>
      <c r="BE95" s="641">
        <v>2.5</v>
      </c>
      <c r="BF95" s="641">
        <v>2</v>
      </c>
      <c r="BG95" s="641">
        <v>2.5</v>
      </c>
      <c r="BH95" s="641">
        <v>3</v>
      </c>
      <c r="BI95" s="641">
        <v>0</v>
      </c>
      <c r="BJ95" s="641">
        <v>0</v>
      </c>
      <c r="BK95" s="641">
        <v>0</v>
      </c>
      <c r="BL95" s="641">
        <v>0</v>
      </c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>
        <f t="shared" ref="BZ95:BZ157" si="294">IF(DL95&lt;3,"",(SUM(B95:R95)-MIN(B95:R95)-MAX(B95:R95))/(DL95-2))</f>
        <v>0</v>
      </c>
      <c r="CA95" s="597">
        <f t="shared" si="291"/>
        <v>0.21428571428571427</v>
      </c>
      <c r="CB95" s="597">
        <f t="shared" si="292"/>
        <v>0.7857142857142857</v>
      </c>
      <c r="CC95" s="597">
        <f t="shared" si="293"/>
        <v>1.2857142857142858</v>
      </c>
      <c r="CD95" s="1344" t="str">
        <f t="shared" si="268"/>
        <v/>
      </c>
      <c r="CE95" s="1345" t="str">
        <f t="shared" si="268"/>
        <v/>
      </c>
      <c r="CF95" s="1346" t="str">
        <f t="shared" si="268"/>
        <v/>
      </c>
      <c r="CG95" s="1346" t="str">
        <f t="shared" si="268"/>
        <v/>
      </c>
      <c r="CH95" s="1346">
        <f t="shared" si="268"/>
        <v>0</v>
      </c>
      <c r="CI95" s="1346">
        <f t="shared" si="268"/>
        <v>0</v>
      </c>
      <c r="CJ95" s="1346">
        <f t="shared" si="268"/>
        <v>0</v>
      </c>
      <c r="CK95" s="1347">
        <f t="shared" si="268"/>
        <v>0</v>
      </c>
      <c r="CL95" s="1347">
        <f t="shared" si="268"/>
        <v>0</v>
      </c>
      <c r="CM95" s="1347">
        <f t="shared" si="268"/>
        <v>0</v>
      </c>
      <c r="CN95" s="1346">
        <f t="shared" si="268"/>
        <v>0</v>
      </c>
      <c r="CO95" s="1346">
        <f t="shared" si="268"/>
        <v>0</v>
      </c>
      <c r="CP95" s="1346">
        <f t="shared" si="268"/>
        <v>0</v>
      </c>
      <c r="CQ95" s="1346" t="str">
        <f t="shared" si="268"/>
        <v/>
      </c>
      <c r="CR95" s="1346" t="str">
        <f t="shared" si="268"/>
        <v/>
      </c>
      <c r="CS95" s="1345" t="str">
        <f t="shared" si="268"/>
        <v/>
      </c>
      <c r="CT95" s="1348" t="str">
        <f t="shared" si="269"/>
        <v/>
      </c>
      <c r="CU95" s="548" t="str">
        <f t="shared" si="270"/>
        <v/>
      </c>
      <c r="CV95" s="549" t="str">
        <f t="shared" si="271"/>
        <v/>
      </c>
      <c r="CW95" s="550" t="str">
        <f t="shared" si="272"/>
        <v/>
      </c>
      <c r="CX95" s="550" t="str">
        <f t="shared" si="273"/>
        <v/>
      </c>
      <c r="CY95" s="550">
        <f t="shared" si="274"/>
        <v>0</v>
      </c>
      <c r="CZ95" s="550">
        <f t="shared" si="275"/>
        <v>0</v>
      </c>
      <c r="DA95" s="550">
        <f t="shared" si="276"/>
        <v>0</v>
      </c>
      <c r="DB95" s="551">
        <f t="shared" si="277"/>
        <v>0</v>
      </c>
      <c r="DC95" s="551">
        <f t="shared" si="278"/>
        <v>0</v>
      </c>
      <c r="DD95" s="551">
        <f t="shared" si="279"/>
        <v>0</v>
      </c>
      <c r="DE95" s="550">
        <f t="shared" si="280"/>
        <v>0</v>
      </c>
      <c r="DF95" s="550">
        <f t="shared" si="281"/>
        <v>1.5</v>
      </c>
      <c r="DG95" s="550">
        <f t="shared" si="282"/>
        <v>1.5</v>
      </c>
      <c r="DH95" s="550" t="str">
        <f t="shared" si="283"/>
        <v/>
      </c>
      <c r="DI95" s="550" t="str">
        <f t="shared" si="284"/>
        <v/>
      </c>
      <c r="DJ95" s="549" t="str">
        <f t="shared" si="285"/>
        <v/>
      </c>
      <c r="DK95" s="548" t="str">
        <f t="shared" si="286"/>
        <v/>
      </c>
      <c r="DL95" s="598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91"/>
      <c r="DQ95" s="200"/>
      <c r="DR95" s="599" t="s">
        <v>170</v>
      </c>
      <c r="DS95" s="600"/>
      <c r="DT95" s="603" t="str">
        <f>BV$45</f>
        <v/>
      </c>
      <c r="DU95" s="603" t="str">
        <f>BW$45</f>
        <v/>
      </c>
      <c r="DV95" s="603" t="str">
        <f>BX$45</f>
        <v/>
      </c>
      <c r="DW95" s="603" t="str">
        <f>BY$45</f>
        <v/>
      </c>
      <c r="DX95" s="618"/>
      <c r="DY95" s="202"/>
    </row>
    <row r="96" spans="1:129" s="203" customFormat="1" ht="15.75" customHeight="1">
      <c r="A96" s="640" t="s">
        <v>175</v>
      </c>
      <c r="B96" s="606">
        <f t="shared" ref="B96:R96" si="295">IF(B95="","",B93*B94*B95)</f>
        <v>0</v>
      </c>
      <c r="C96" s="606">
        <f t="shared" si="295"/>
        <v>0</v>
      </c>
      <c r="D96" s="606">
        <f t="shared" si="295"/>
        <v>0</v>
      </c>
      <c r="E96" s="606">
        <f t="shared" si="295"/>
        <v>0</v>
      </c>
      <c r="F96" s="606">
        <f t="shared" si="295"/>
        <v>0</v>
      </c>
      <c r="G96" s="606">
        <f t="shared" si="295"/>
        <v>0</v>
      </c>
      <c r="H96" s="606">
        <f t="shared" si="295"/>
        <v>0</v>
      </c>
      <c r="I96" s="606">
        <f t="shared" si="295"/>
        <v>0</v>
      </c>
      <c r="J96" s="606">
        <f t="shared" si="295"/>
        <v>0</v>
      </c>
      <c r="K96" s="606" t="str">
        <f t="shared" si="295"/>
        <v/>
      </c>
      <c r="L96" s="606" t="str">
        <f t="shared" si="295"/>
        <v/>
      </c>
      <c r="M96" s="606" t="str">
        <f t="shared" si="295"/>
        <v/>
      </c>
      <c r="N96" s="606" t="str">
        <f t="shared" si="295"/>
        <v/>
      </c>
      <c r="O96" s="606" t="str">
        <f t="shared" si="295"/>
        <v/>
      </c>
      <c r="P96" s="606" t="str">
        <f t="shared" si="295"/>
        <v/>
      </c>
      <c r="Q96" s="606" t="str">
        <f t="shared" si="295"/>
        <v/>
      </c>
      <c r="R96" s="606" t="str">
        <f t="shared" si="295"/>
        <v/>
      </c>
      <c r="S96" s="644"/>
      <c r="T96" s="606">
        <f t="shared" ref="T96:AJ96" si="296">IF(T95="","",T93*T94*T95)</f>
        <v>135</v>
      </c>
      <c r="U96" s="606">
        <f t="shared" si="296"/>
        <v>90</v>
      </c>
      <c r="V96" s="606">
        <f t="shared" si="296"/>
        <v>0</v>
      </c>
      <c r="W96" s="606">
        <f t="shared" si="296"/>
        <v>0</v>
      </c>
      <c r="X96" s="606">
        <f t="shared" si="296"/>
        <v>0</v>
      </c>
      <c r="Y96" s="606">
        <f t="shared" si="296"/>
        <v>0</v>
      </c>
      <c r="Z96" s="606">
        <f t="shared" si="296"/>
        <v>0</v>
      </c>
      <c r="AA96" s="606">
        <f t="shared" si="296"/>
        <v>0</v>
      </c>
      <c r="AB96" s="606">
        <f t="shared" si="296"/>
        <v>0</v>
      </c>
      <c r="AC96" s="606" t="str">
        <f t="shared" si="296"/>
        <v/>
      </c>
      <c r="AD96" s="606" t="str">
        <f t="shared" si="296"/>
        <v/>
      </c>
      <c r="AE96" s="606" t="str">
        <f t="shared" si="296"/>
        <v/>
      </c>
      <c r="AF96" s="606" t="str">
        <f t="shared" si="296"/>
        <v/>
      </c>
      <c r="AG96" s="606" t="str">
        <f t="shared" si="296"/>
        <v/>
      </c>
      <c r="AH96" s="606" t="str">
        <f t="shared" si="296"/>
        <v/>
      </c>
      <c r="AI96" s="606" t="str">
        <f t="shared" si="296"/>
        <v/>
      </c>
      <c r="AJ96" s="606" t="str">
        <f t="shared" si="296"/>
        <v/>
      </c>
      <c r="AK96" s="644"/>
      <c r="AL96" s="606">
        <f t="shared" ref="AL96:BB96" si="297">IF(AL95="","",AL93*AL94*AL95)</f>
        <v>0</v>
      </c>
      <c r="AM96" s="606">
        <f t="shared" si="297"/>
        <v>0</v>
      </c>
      <c r="AN96" s="606">
        <f t="shared" si="297"/>
        <v>0</v>
      </c>
      <c r="AO96" s="606">
        <f t="shared" si="297"/>
        <v>540</v>
      </c>
      <c r="AP96" s="606">
        <f t="shared" si="297"/>
        <v>1350</v>
      </c>
      <c r="AQ96" s="606">
        <f t="shared" si="297"/>
        <v>2430</v>
      </c>
      <c r="AR96" s="606">
        <f t="shared" si="297"/>
        <v>720</v>
      </c>
      <c r="AS96" s="606">
        <f t="shared" si="297"/>
        <v>0</v>
      </c>
      <c r="AT96" s="606">
        <f t="shared" si="297"/>
        <v>0</v>
      </c>
      <c r="AU96" s="606" t="str">
        <f t="shared" si="297"/>
        <v/>
      </c>
      <c r="AV96" s="606" t="str">
        <f t="shared" si="297"/>
        <v/>
      </c>
      <c r="AW96" s="606" t="str">
        <f t="shared" si="297"/>
        <v/>
      </c>
      <c r="AX96" s="606" t="str">
        <f t="shared" si="297"/>
        <v/>
      </c>
      <c r="AY96" s="606" t="str">
        <f t="shared" si="297"/>
        <v/>
      </c>
      <c r="AZ96" s="606" t="str">
        <f t="shared" si="297"/>
        <v/>
      </c>
      <c r="BA96" s="606" t="str">
        <f t="shared" si="297"/>
        <v/>
      </c>
      <c r="BB96" s="606" t="str">
        <f t="shared" si="297"/>
        <v/>
      </c>
      <c r="BC96" s="644"/>
      <c r="BD96" s="606">
        <f t="shared" ref="BD96:BT96" si="298">IF(BD95="","",BD93*BD94*BD95)</f>
        <v>3600</v>
      </c>
      <c r="BE96" s="606">
        <f t="shared" si="298"/>
        <v>1800</v>
      </c>
      <c r="BF96" s="606">
        <f t="shared" si="298"/>
        <v>5400</v>
      </c>
      <c r="BG96" s="606">
        <f t="shared" si="298"/>
        <v>2400</v>
      </c>
      <c r="BH96" s="606">
        <f t="shared" si="298"/>
        <v>1080</v>
      </c>
      <c r="BI96" s="606">
        <f t="shared" si="298"/>
        <v>0</v>
      </c>
      <c r="BJ96" s="606">
        <f t="shared" si="298"/>
        <v>0</v>
      </c>
      <c r="BK96" s="606">
        <f t="shared" si="298"/>
        <v>0</v>
      </c>
      <c r="BL96" s="606">
        <f t="shared" si="298"/>
        <v>0</v>
      </c>
      <c r="BM96" s="606" t="str">
        <f t="shared" si="298"/>
        <v/>
      </c>
      <c r="BN96" s="606" t="str">
        <f t="shared" si="298"/>
        <v/>
      </c>
      <c r="BO96" s="606" t="str">
        <f t="shared" si="298"/>
        <v/>
      </c>
      <c r="BP96" s="606" t="str">
        <f t="shared" si="298"/>
        <v/>
      </c>
      <c r="BQ96" s="606" t="str">
        <f t="shared" si="298"/>
        <v/>
      </c>
      <c r="BR96" s="606" t="str">
        <f t="shared" si="298"/>
        <v/>
      </c>
      <c r="BS96" s="606" t="str">
        <f t="shared" si="298"/>
        <v/>
      </c>
      <c r="BT96" s="606" t="str">
        <f t="shared" si="298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>
        <f t="shared" si="294"/>
        <v>0</v>
      </c>
      <c r="CA96" s="597">
        <f t="shared" si="291"/>
        <v>12.857142857142858</v>
      </c>
      <c r="CB96" s="597">
        <f t="shared" si="292"/>
        <v>372.85714285714283</v>
      </c>
      <c r="CC96" s="597">
        <f t="shared" si="293"/>
        <v>1268.5714285714287</v>
      </c>
      <c r="CD96" s="1344" t="str">
        <f t="shared" si="268"/>
        <v/>
      </c>
      <c r="CE96" s="1345" t="str">
        <f t="shared" si="268"/>
        <v/>
      </c>
      <c r="CF96" s="1346" t="str">
        <f t="shared" si="268"/>
        <v/>
      </c>
      <c r="CG96" s="1346" t="str">
        <f t="shared" si="268"/>
        <v/>
      </c>
      <c r="CH96" s="1346">
        <f t="shared" si="268"/>
        <v>0</v>
      </c>
      <c r="CI96" s="1346">
        <f t="shared" si="268"/>
        <v>0</v>
      </c>
      <c r="CJ96" s="1346">
        <f t="shared" si="268"/>
        <v>0</v>
      </c>
      <c r="CK96" s="1347">
        <f t="shared" si="268"/>
        <v>0</v>
      </c>
      <c r="CL96" s="1347">
        <f t="shared" si="268"/>
        <v>0</v>
      </c>
      <c r="CM96" s="1347">
        <f t="shared" si="268"/>
        <v>0</v>
      </c>
      <c r="CN96" s="1346">
        <f t="shared" si="268"/>
        <v>0</v>
      </c>
      <c r="CO96" s="1346">
        <f t="shared" si="268"/>
        <v>0</v>
      </c>
      <c r="CP96" s="1346">
        <f t="shared" si="268"/>
        <v>0</v>
      </c>
      <c r="CQ96" s="1346" t="str">
        <f t="shared" si="268"/>
        <v/>
      </c>
      <c r="CR96" s="1346" t="str">
        <f t="shared" si="268"/>
        <v/>
      </c>
      <c r="CS96" s="1345" t="str">
        <f t="shared" si="268"/>
        <v/>
      </c>
      <c r="CT96" s="1348" t="str">
        <f t="shared" si="269"/>
        <v/>
      </c>
      <c r="CU96" s="548" t="str">
        <f t="shared" si="270"/>
        <v/>
      </c>
      <c r="CV96" s="549" t="str">
        <f t="shared" si="271"/>
        <v/>
      </c>
      <c r="CW96" s="550" t="str">
        <f t="shared" si="272"/>
        <v/>
      </c>
      <c r="CX96" s="550" t="str">
        <f t="shared" si="273"/>
        <v/>
      </c>
      <c r="CY96" s="550">
        <f t="shared" si="274"/>
        <v>0</v>
      </c>
      <c r="CZ96" s="550">
        <f t="shared" si="275"/>
        <v>0</v>
      </c>
      <c r="DA96" s="550">
        <f t="shared" si="276"/>
        <v>0</v>
      </c>
      <c r="DB96" s="551">
        <f t="shared" si="277"/>
        <v>0</v>
      </c>
      <c r="DC96" s="551">
        <f t="shared" si="278"/>
        <v>0</v>
      </c>
      <c r="DD96" s="551">
        <f t="shared" si="279"/>
        <v>0</v>
      </c>
      <c r="DE96" s="550">
        <f t="shared" si="280"/>
        <v>0</v>
      </c>
      <c r="DF96" s="550">
        <f t="shared" si="281"/>
        <v>90</v>
      </c>
      <c r="DG96" s="550">
        <f t="shared" si="282"/>
        <v>135</v>
      </c>
      <c r="DH96" s="550" t="str">
        <f t="shared" si="283"/>
        <v/>
      </c>
      <c r="DI96" s="550" t="str">
        <f t="shared" si="284"/>
        <v/>
      </c>
      <c r="DJ96" s="549" t="str">
        <f t="shared" si="285"/>
        <v/>
      </c>
      <c r="DK96" s="548" t="str">
        <f t="shared" si="286"/>
        <v/>
      </c>
      <c r="DL96" s="598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91"/>
      <c r="DQ96" s="200"/>
      <c r="DR96" s="599" t="s">
        <v>205</v>
      </c>
      <c r="DS96" s="600"/>
      <c r="DT96" s="600"/>
      <c r="DU96" s="266"/>
      <c r="DV96" s="605">
        <f>BX803</f>
        <v>0</v>
      </c>
      <c r="DW96" s="605">
        <f>BY803</f>
        <v>0</v>
      </c>
      <c r="DX96" s="618" t="s">
        <v>206</v>
      </c>
      <c r="DY96" s="202"/>
    </row>
    <row r="97" spans="1:129" s="203" customFormat="1" ht="15.75" customHeight="1">
      <c r="A97" s="640" t="s">
        <v>177</v>
      </c>
      <c r="B97" s="641">
        <v>0</v>
      </c>
      <c r="C97" s="641">
        <v>0</v>
      </c>
      <c r="D97" s="641">
        <v>0</v>
      </c>
      <c r="E97" s="641">
        <v>0</v>
      </c>
      <c r="F97" s="641">
        <v>0</v>
      </c>
      <c r="G97" s="641">
        <v>0</v>
      </c>
      <c r="H97" s="641">
        <v>0</v>
      </c>
      <c r="I97" s="641">
        <v>0</v>
      </c>
      <c r="J97" s="641">
        <v>0</v>
      </c>
      <c r="K97" s="641"/>
      <c r="L97" s="641"/>
      <c r="M97" s="641"/>
      <c r="N97" s="641"/>
      <c r="O97" s="641"/>
      <c r="P97" s="641"/>
      <c r="Q97" s="641"/>
      <c r="R97" s="641"/>
      <c r="S97" s="639"/>
      <c r="T97" s="641">
        <v>0</v>
      </c>
      <c r="U97" s="641">
        <v>0</v>
      </c>
      <c r="V97" s="641">
        <v>0</v>
      </c>
      <c r="W97" s="641">
        <v>0</v>
      </c>
      <c r="X97" s="641">
        <v>0</v>
      </c>
      <c r="Y97" s="641">
        <v>0</v>
      </c>
      <c r="Z97" s="641">
        <v>0</v>
      </c>
      <c r="AA97" s="641">
        <v>0</v>
      </c>
      <c r="AB97" s="641">
        <v>0</v>
      </c>
      <c r="AC97" s="641"/>
      <c r="AD97" s="641"/>
      <c r="AE97" s="641"/>
      <c r="AF97" s="641"/>
      <c r="AG97" s="641"/>
      <c r="AH97" s="641"/>
      <c r="AI97" s="643"/>
      <c r="AJ97" s="641"/>
      <c r="AK97" s="639"/>
      <c r="AL97" s="641">
        <v>0</v>
      </c>
      <c r="AM97" s="641">
        <v>0</v>
      </c>
      <c r="AN97" s="641">
        <v>0</v>
      </c>
      <c r="AO97" s="641">
        <v>400</v>
      </c>
      <c r="AP97" s="641">
        <v>920</v>
      </c>
      <c r="AQ97" s="641">
        <v>2000</v>
      </c>
      <c r="AR97" s="641">
        <v>500</v>
      </c>
      <c r="AS97" s="641">
        <v>0</v>
      </c>
      <c r="AT97" s="641">
        <v>0</v>
      </c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1800</v>
      </c>
      <c r="BE97" s="641">
        <v>1125</v>
      </c>
      <c r="BF97" s="641">
        <v>4000</v>
      </c>
      <c r="BG97" s="641">
        <v>1200</v>
      </c>
      <c r="BH97" s="641">
        <v>900</v>
      </c>
      <c r="BI97" s="641">
        <v>0</v>
      </c>
      <c r="BJ97" s="641"/>
      <c r="BK97" s="641">
        <v>0</v>
      </c>
      <c r="BL97" s="641">
        <v>0</v>
      </c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>
        <f t="shared" si="294"/>
        <v>0</v>
      </c>
      <c r="CA97" s="597">
        <f t="shared" si="291"/>
        <v>0</v>
      </c>
      <c r="CB97" s="597">
        <f t="shared" si="292"/>
        <v>260</v>
      </c>
      <c r="CC97" s="597">
        <f t="shared" si="293"/>
        <v>837.5</v>
      </c>
      <c r="CD97" s="1344" t="str">
        <f t="shared" si="268"/>
        <v/>
      </c>
      <c r="CE97" s="1345" t="str">
        <f t="shared" si="268"/>
        <v/>
      </c>
      <c r="CF97" s="1346" t="str">
        <f t="shared" si="268"/>
        <v/>
      </c>
      <c r="CG97" s="1346" t="str">
        <f t="shared" si="268"/>
        <v/>
      </c>
      <c r="CH97" s="1346">
        <f t="shared" si="268"/>
        <v>0</v>
      </c>
      <c r="CI97" s="1346">
        <f t="shared" si="268"/>
        <v>0</v>
      </c>
      <c r="CJ97" s="1346">
        <f t="shared" si="268"/>
        <v>0</v>
      </c>
      <c r="CK97" s="1347">
        <f t="shared" si="268"/>
        <v>0</v>
      </c>
      <c r="CL97" s="1347">
        <f t="shared" si="268"/>
        <v>0</v>
      </c>
      <c r="CM97" s="1347">
        <f t="shared" si="268"/>
        <v>0</v>
      </c>
      <c r="CN97" s="1346">
        <f t="shared" si="268"/>
        <v>0</v>
      </c>
      <c r="CO97" s="1346">
        <f t="shared" si="268"/>
        <v>0</v>
      </c>
      <c r="CP97" s="1346">
        <f t="shared" si="268"/>
        <v>0</v>
      </c>
      <c r="CQ97" s="1346" t="str">
        <f t="shared" si="268"/>
        <v/>
      </c>
      <c r="CR97" s="1346" t="str">
        <f t="shared" si="268"/>
        <v/>
      </c>
      <c r="CS97" s="1345" t="str">
        <f t="shared" si="268"/>
        <v/>
      </c>
      <c r="CT97" s="1348" t="str">
        <f t="shared" si="269"/>
        <v/>
      </c>
      <c r="CU97" s="548" t="str">
        <f t="shared" si="270"/>
        <v/>
      </c>
      <c r="CV97" s="549" t="str">
        <f t="shared" si="271"/>
        <v/>
      </c>
      <c r="CW97" s="550" t="str">
        <f t="shared" si="272"/>
        <v/>
      </c>
      <c r="CX97" s="550" t="str">
        <f t="shared" si="273"/>
        <v/>
      </c>
      <c r="CY97" s="550">
        <f t="shared" si="274"/>
        <v>0</v>
      </c>
      <c r="CZ97" s="550">
        <f t="shared" si="275"/>
        <v>0</v>
      </c>
      <c r="DA97" s="550">
        <f t="shared" si="276"/>
        <v>0</v>
      </c>
      <c r="DB97" s="551">
        <f t="shared" si="277"/>
        <v>0</v>
      </c>
      <c r="DC97" s="551">
        <f t="shared" si="278"/>
        <v>0</v>
      </c>
      <c r="DD97" s="551">
        <f t="shared" si="279"/>
        <v>0</v>
      </c>
      <c r="DE97" s="550">
        <f t="shared" si="280"/>
        <v>0</v>
      </c>
      <c r="DF97" s="550">
        <f t="shared" si="281"/>
        <v>0</v>
      </c>
      <c r="DG97" s="550">
        <f t="shared" si="282"/>
        <v>0</v>
      </c>
      <c r="DH97" s="550" t="str">
        <f t="shared" si="283"/>
        <v/>
      </c>
      <c r="DI97" s="550" t="str">
        <f t="shared" si="284"/>
        <v/>
      </c>
      <c r="DJ97" s="549" t="str">
        <f t="shared" si="285"/>
        <v/>
      </c>
      <c r="DK97" s="548" t="str">
        <f t="shared" si="286"/>
        <v/>
      </c>
      <c r="DL97" s="598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179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>
        <v>0</v>
      </c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/>
      <c r="AN98" s="641"/>
      <c r="AO98" s="641">
        <v>3.5</v>
      </c>
      <c r="AP98" s="641">
        <v>2.2000000000000002</v>
      </c>
      <c r="AQ98" s="641">
        <v>2.5</v>
      </c>
      <c r="AR98" s="641">
        <v>2.5</v>
      </c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1.25</v>
      </c>
      <c r="BE98" s="641">
        <v>1</v>
      </c>
      <c r="BF98" s="641">
        <v>1.5</v>
      </c>
      <c r="BG98" s="641">
        <v>1</v>
      </c>
      <c r="BH98" s="641">
        <v>0.5</v>
      </c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94"/>
        <v/>
      </c>
      <c r="CA98" s="597" t="str">
        <f t="shared" si="291"/>
        <v/>
      </c>
      <c r="CB98" s="597">
        <f t="shared" si="292"/>
        <v>2.5</v>
      </c>
      <c r="CC98" s="597">
        <f t="shared" si="293"/>
        <v>1.0833333333333333</v>
      </c>
      <c r="CD98" s="1344" t="str">
        <f t="shared" si="268"/>
        <v/>
      </c>
      <c r="CE98" s="1345" t="str">
        <f t="shared" si="268"/>
        <v/>
      </c>
      <c r="CF98" s="1346" t="str">
        <f t="shared" si="268"/>
        <v/>
      </c>
      <c r="CG98" s="1346" t="str">
        <f t="shared" si="268"/>
        <v/>
      </c>
      <c r="CH98" s="1346" t="str">
        <f t="shared" si="268"/>
        <v/>
      </c>
      <c r="CI98" s="1346" t="str">
        <f t="shared" si="268"/>
        <v/>
      </c>
      <c r="CJ98" s="1346" t="str">
        <f t="shared" si="268"/>
        <v/>
      </c>
      <c r="CK98" s="1347" t="str">
        <f t="shared" si="268"/>
        <v/>
      </c>
      <c r="CL98" s="1347" t="str">
        <f t="shared" si="268"/>
        <v/>
      </c>
      <c r="CM98" s="1347" t="str">
        <f t="shared" si="268"/>
        <v/>
      </c>
      <c r="CN98" s="1346" t="str">
        <f t="shared" si="268"/>
        <v/>
      </c>
      <c r="CO98" s="1346" t="str">
        <f t="shared" si="268"/>
        <v/>
      </c>
      <c r="CP98" s="1346" t="str">
        <f t="shared" si="268"/>
        <v/>
      </c>
      <c r="CQ98" s="1346" t="str">
        <f t="shared" si="268"/>
        <v/>
      </c>
      <c r="CR98" s="1346" t="str">
        <f t="shared" si="268"/>
        <v/>
      </c>
      <c r="CS98" s="1345" t="str">
        <f t="shared" si="268"/>
        <v/>
      </c>
      <c r="CT98" s="1348" t="str">
        <f t="shared" si="269"/>
        <v/>
      </c>
      <c r="CU98" s="548" t="str">
        <f t="shared" si="270"/>
        <v/>
      </c>
      <c r="CV98" s="549" t="str">
        <f t="shared" si="271"/>
        <v/>
      </c>
      <c r="CW98" s="550" t="str">
        <f t="shared" si="272"/>
        <v/>
      </c>
      <c r="CX98" s="550" t="str">
        <f t="shared" si="273"/>
        <v/>
      </c>
      <c r="CY98" s="550" t="str">
        <f t="shared" si="274"/>
        <v/>
      </c>
      <c r="CZ98" s="550" t="str">
        <f t="shared" si="275"/>
        <v/>
      </c>
      <c r="DA98" s="550" t="str">
        <f t="shared" si="276"/>
        <v/>
      </c>
      <c r="DB98" s="551" t="str">
        <f t="shared" si="277"/>
        <v/>
      </c>
      <c r="DC98" s="551">
        <f t="shared" si="278"/>
        <v>0</v>
      </c>
      <c r="DD98" s="551" t="str">
        <f t="shared" si="279"/>
        <v/>
      </c>
      <c r="DE98" s="550" t="str">
        <f t="shared" si="280"/>
        <v/>
      </c>
      <c r="DF98" s="550" t="str">
        <f t="shared" si="281"/>
        <v/>
      </c>
      <c r="DG98" s="550" t="str">
        <f t="shared" si="282"/>
        <v/>
      </c>
      <c r="DH98" s="550" t="str">
        <f t="shared" si="283"/>
        <v/>
      </c>
      <c r="DI98" s="550" t="str">
        <f t="shared" si="284"/>
        <v/>
      </c>
      <c r="DJ98" s="549" t="str">
        <f t="shared" si="285"/>
        <v/>
      </c>
      <c r="DK98" s="548" t="str">
        <f t="shared" si="286"/>
        <v/>
      </c>
      <c r="DL98" s="598">
        <f t="shared" si="287"/>
        <v>0</v>
      </c>
      <c r="DM98" s="108">
        <f t="shared" si="288"/>
        <v>1</v>
      </c>
      <c r="DN98" s="108">
        <f t="shared" si="289"/>
        <v>4</v>
      </c>
      <c r="DO98" s="108">
        <f t="shared" si="290"/>
        <v>5</v>
      </c>
      <c r="DP98" s="591"/>
      <c r="DQ98" s="200"/>
      <c r="DR98" s="599" t="s">
        <v>189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181</v>
      </c>
      <c r="B99" s="607">
        <f t="shared" ref="B99:R99" si="299">IF(B97="","",B97*B98)</f>
        <v>0</v>
      </c>
      <c r="C99" s="607">
        <f t="shared" si="299"/>
        <v>0</v>
      </c>
      <c r="D99" s="607">
        <f t="shared" si="299"/>
        <v>0</v>
      </c>
      <c r="E99" s="607">
        <f t="shared" si="299"/>
        <v>0</v>
      </c>
      <c r="F99" s="607">
        <f t="shared" si="299"/>
        <v>0</v>
      </c>
      <c r="G99" s="607">
        <f t="shared" si="299"/>
        <v>0</v>
      </c>
      <c r="H99" s="607">
        <f t="shared" si="299"/>
        <v>0</v>
      </c>
      <c r="I99" s="607">
        <f t="shared" si="299"/>
        <v>0</v>
      </c>
      <c r="J99" s="607">
        <f t="shared" si="299"/>
        <v>0</v>
      </c>
      <c r="K99" s="607" t="str">
        <f t="shared" si="299"/>
        <v/>
      </c>
      <c r="L99" s="607" t="str">
        <f t="shared" si="299"/>
        <v/>
      </c>
      <c r="M99" s="607" t="str">
        <f t="shared" si="299"/>
        <v/>
      </c>
      <c r="N99" s="607" t="str">
        <f t="shared" si="299"/>
        <v/>
      </c>
      <c r="O99" s="607" t="str">
        <f t="shared" si="299"/>
        <v/>
      </c>
      <c r="P99" s="607" t="str">
        <f t="shared" si="299"/>
        <v/>
      </c>
      <c r="Q99" s="607" t="str">
        <f t="shared" si="299"/>
        <v/>
      </c>
      <c r="R99" s="607" t="str">
        <f t="shared" si="299"/>
        <v/>
      </c>
      <c r="S99" s="647"/>
      <c r="T99" s="607">
        <f t="shared" ref="T99:AJ99" si="300">IF(T97="","",T97*T98)</f>
        <v>0</v>
      </c>
      <c r="U99" s="607">
        <f t="shared" si="300"/>
        <v>0</v>
      </c>
      <c r="V99" s="607">
        <f t="shared" si="300"/>
        <v>0</v>
      </c>
      <c r="W99" s="607">
        <f t="shared" si="300"/>
        <v>0</v>
      </c>
      <c r="X99" s="607">
        <f t="shared" si="300"/>
        <v>0</v>
      </c>
      <c r="Y99" s="607">
        <f t="shared" si="300"/>
        <v>0</v>
      </c>
      <c r="Z99" s="607">
        <f t="shared" si="300"/>
        <v>0</v>
      </c>
      <c r="AA99" s="607">
        <f t="shared" si="300"/>
        <v>0</v>
      </c>
      <c r="AB99" s="607">
        <f t="shared" si="300"/>
        <v>0</v>
      </c>
      <c r="AC99" s="607" t="str">
        <f t="shared" si="300"/>
        <v/>
      </c>
      <c r="AD99" s="607" t="str">
        <f t="shared" si="300"/>
        <v/>
      </c>
      <c r="AE99" s="607" t="str">
        <f t="shared" si="300"/>
        <v/>
      </c>
      <c r="AF99" s="607" t="str">
        <f t="shared" si="300"/>
        <v/>
      </c>
      <c r="AG99" s="607" t="str">
        <f t="shared" si="300"/>
        <v/>
      </c>
      <c r="AH99" s="607" t="str">
        <f t="shared" si="300"/>
        <v/>
      </c>
      <c r="AI99" s="607" t="str">
        <f t="shared" si="300"/>
        <v/>
      </c>
      <c r="AJ99" s="607" t="str">
        <f t="shared" si="300"/>
        <v/>
      </c>
      <c r="AK99" s="647"/>
      <c r="AL99" s="607">
        <f t="shared" ref="AL99:BB99" si="301">IF(AL97="","",AL97*AL98)</f>
        <v>0</v>
      </c>
      <c r="AM99" s="607">
        <f t="shared" si="301"/>
        <v>0</v>
      </c>
      <c r="AN99" s="607">
        <f t="shared" si="301"/>
        <v>0</v>
      </c>
      <c r="AO99" s="607">
        <f t="shared" si="301"/>
        <v>1400</v>
      </c>
      <c r="AP99" s="607">
        <f t="shared" si="301"/>
        <v>2024.0000000000002</v>
      </c>
      <c r="AQ99" s="607">
        <f t="shared" si="301"/>
        <v>5000</v>
      </c>
      <c r="AR99" s="607">
        <f t="shared" si="301"/>
        <v>1250</v>
      </c>
      <c r="AS99" s="607">
        <f t="shared" si="301"/>
        <v>0</v>
      </c>
      <c r="AT99" s="607">
        <f t="shared" si="301"/>
        <v>0</v>
      </c>
      <c r="AU99" s="607" t="str">
        <f t="shared" si="301"/>
        <v/>
      </c>
      <c r="AV99" s="607" t="str">
        <f t="shared" si="301"/>
        <v/>
      </c>
      <c r="AW99" s="607" t="str">
        <f t="shared" si="301"/>
        <v/>
      </c>
      <c r="AX99" s="607" t="str">
        <f t="shared" si="301"/>
        <v/>
      </c>
      <c r="AY99" s="607" t="str">
        <f t="shared" si="301"/>
        <v/>
      </c>
      <c r="AZ99" s="607" t="str">
        <f t="shared" si="301"/>
        <v/>
      </c>
      <c r="BA99" s="607" t="str">
        <f t="shared" si="301"/>
        <v/>
      </c>
      <c r="BB99" s="607" t="str">
        <f t="shared" si="301"/>
        <v/>
      </c>
      <c r="BC99" s="647"/>
      <c r="BD99" s="607">
        <f t="shared" ref="BD99:BT99" si="302">IF(BD97="","",BD97*BD98)</f>
        <v>2250</v>
      </c>
      <c r="BE99" s="607">
        <f t="shared" si="302"/>
        <v>1125</v>
      </c>
      <c r="BF99" s="607">
        <f t="shared" si="302"/>
        <v>6000</v>
      </c>
      <c r="BG99" s="607">
        <f t="shared" si="302"/>
        <v>1200</v>
      </c>
      <c r="BH99" s="607">
        <f t="shared" si="302"/>
        <v>450</v>
      </c>
      <c r="BI99" s="607">
        <f t="shared" si="302"/>
        <v>0</v>
      </c>
      <c r="BJ99" s="607" t="str">
        <f t="shared" si="302"/>
        <v/>
      </c>
      <c r="BK99" s="607">
        <f t="shared" si="302"/>
        <v>0</v>
      </c>
      <c r="BL99" s="607">
        <f t="shared" si="302"/>
        <v>0</v>
      </c>
      <c r="BM99" s="607" t="str">
        <f t="shared" si="302"/>
        <v/>
      </c>
      <c r="BN99" s="607" t="str">
        <f t="shared" si="302"/>
        <v/>
      </c>
      <c r="BO99" s="607" t="str">
        <f t="shared" si="302"/>
        <v/>
      </c>
      <c r="BP99" s="607" t="str">
        <f t="shared" si="302"/>
        <v/>
      </c>
      <c r="BQ99" s="607" t="str">
        <f t="shared" si="302"/>
        <v/>
      </c>
      <c r="BR99" s="607" t="str">
        <f t="shared" si="302"/>
        <v/>
      </c>
      <c r="BS99" s="607" t="str">
        <f t="shared" si="302"/>
        <v/>
      </c>
      <c r="BT99" s="607" t="str">
        <f t="shared" si="302"/>
        <v/>
      </c>
      <c r="BU99" s="647"/>
      <c r="BV99" s="607" t="str">
        <f>IF(BV97="","",BV97*BV98)</f>
        <v/>
      </c>
      <c r="BW99" s="607" t="str">
        <f t="shared" ref="BW99:BY99" si="303">IF(BW97="","",BW97*BW98)</f>
        <v/>
      </c>
      <c r="BX99" s="607" t="str">
        <f t="shared" si="303"/>
        <v/>
      </c>
      <c r="BY99" s="607" t="str">
        <f t="shared" si="303"/>
        <v/>
      </c>
      <c r="BZ99" s="597">
        <f t="shared" si="294"/>
        <v>0</v>
      </c>
      <c r="CA99" s="597">
        <f t="shared" si="291"/>
        <v>0</v>
      </c>
      <c r="CB99" s="597">
        <f t="shared" si="292"/>
        <v>667.71428571428567</v>
      </c>
      <c r="CC99" s="597">
        <f t="shared" si="293"/>
        <v>837.5</v>
      </c>
      <c r="CD99" s="1344" t="str">
        <f t="shared" si="268"/>
        <v/>
      </c>
      <c r="CE99" s="1345" t="str">
        <f t="shared" si="268"/>
        <v/>
      </c>
      <c r="CF99" s="1346" t="str">
        <f t="shared" si="268"/>
        <v/>
      </c>
      <c r="CG99" s="1346" t="str">
        <f t="shared" si="268"/>
        <v/>
      </c>
      <c r="CH99" s="1346">
        <f t="shared" si="268"/>
        <v>0</v>
      </c>
      <c r="CI99" s="1346">
        <f t="shared" si="268"/>
        <v>0</v>
      </c>
      <c r="CJ99" s="1346">
        <f t="shared" si="268"/>
        <v>0</v>
      </c>
      <c r="CK99" s="1347">
        <f t="shared" si="268"/>
        <v>0</v>
      </c>
      <c r="CL99" s="1347">
        <f t="shared" si="268"/>
        <v>0</v>
      </c>
      <c r="CM99" s="1347">
        <f t="shared" si="268"/>
        <v>0</v>
      </c>
      <c r="CN99" s="1346">
        <f t="shared" si="268"/>
        <v>0</v>
      </c>
      <c r="CO99" s="1346">
        <f t="shared" si="268"/>
        <v>0</v>
      </c>
      <c r="CP99" s="1346">
        <f t="shared" si="268"/>
        <v>0</v>
      </c>
      <c r="CQ99" s="1346" t="str">
        <f t="shared" si="268"/>
        <v/>
      </c>
      <c r="CR99" s="1346" t="str">
        <f t="shared" si="268"/>
        <v/>
      </c>
      <c r="CS99" s="1345" t="str">
        <f t="shared" si="268"/>
        <v/>
      </c>
      <c r="CT99" s="1348" t="str">
        <f t="shared" si="269"/>
        <v/>
      </c>
      <c r="CU99" s="548" t="str">
        <f t="shared" si="270"/>
        <v/>
      </c>
      <c r="CV99" s="549" t="str">
        <f t="shared" si="271"/>
        <v/>
      </c>
      <c r="CW99" s="550" t="str">
        <f t="shared" si="272"/>
        <v/>
      </c>
      <c r="CX99" s="550" t="str">
        <f t="shared" si="273"/>
        <v/>
      </c>
      <c r="CY99" s="550">
        <f t="shared" si="274"/>
        <v>0</v>
      </c>
      <c r="CZ99" s="550">
        <f t="shared" si="275"/>
        <v>0</v>
      </c>
      <c r="DA99" s="550">
        <f t="shared" si="276"/>
        <v>0</v>
      </c>
      <c r="DB99" s="551">
        <f t="shared" si="277"/>
        <v>0</v>
      </c>
      <c r="DC99" s="551">
        <f t="shared" si="278"/>
        <v>0</v>
      </c>
      <c r="DD99" s="551">
        <f t="shared" si="279"/>
        <v>0</v>
      </c>
      <c r="DE99" s="550">
        <f t="shared" si="280"/>
        <v>0</v>
      </c>
      <c r="DF99" s="550">
        <f t="shared" si="281"/>
        <v>0</v>
      </c>
      <c r="DG99" s="550">
        <f t="shared" si="282"/>
        <v>0</v>
      </c>
      <c r="DH99" s="550" t="str">
        <f t="shared" si="283"/>
        <v/>
      </c>
      <c r="DI99" s="550" t="str">
        <f t="shared" si="284"/>
        <v/>
      </c>
      <c r="DJ99" s="549" t="str">
        <f t="shared" si="285"/>
        <v/>
      </c>
      <c r="DK99" s="548" t="str">
        <f t="shared" si="286"/>
        <v/>
      </c>
      <c r="DL99" s="598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91"/>
      <c r="DQ99" s="200"/>
      <c r="DR99" s="599" t="s">
        <v>190</v>
      </c>
      <c r="DS99" s="600"/>
      <c r="DT99" s="266">
        <f>SUM(BV764)</f>
        <v>0</v>
      </c>
      <c r="DU99" s="266">
        <f>SUM(BW764)</f>
        <v>0</v>
      </c>
      <c r="DV99" s="266"/>
      <c r="DW99" s="266"/>
      <c r="DX99" s="201" t="s">
        <v>207</v>
      </c>
      <c r="DY99" s="202"/>
    </row>
    <row r="100" spans="1:129" s="203" customFormat="1" ht="15.75" customHeight="1">
      <c r="A100" s="648" t="s">
        <v>183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94"/>
        <v>1</v>
      </c>
      <c r="CA100" s="597">
        <f t="shared" si="291"/>
        <v>1</v>
      </c>
      <c r="CB100" s="597">
        <f t="shared" si="292"/>
        <v>1</v>
      </c>
      <c r="CC100" s="597">
        <f t="shared" si="293"/>
        <v>1</v>
      </c>
      <c r="CD100" s="1344">
        <f t="shared" si="268"/>
        <v>1</v>
      </c>
      <c r="CE100" s="1345">
        <f t="shared" si="268"/>
        <v>1</v>
      </c>
      <c r="CF100" s="1346">
        <f t="shared" si="268"/>
        <v>1</v>
      </c>
      <c r="CG100" s="1346">
        <f t="shared" si="268"/>
        <v>1</v>
      </c>
      <c r="CH100" s="1346">
        <f t="shared" si="268"/>
        <v>1</v>
      </c>
      <c r="CI100" s="1346">
        <f t="shared" si="268"/>
        <v>1</v>
      </c>
      <c r="CJ100" s="1346">
        <f t="shared" si="268"/>
        <v>1</v>
      </c>
      <c r="CK100" s="1347">
        <f t="shared" si="268"/>
        <v>1</v>
      </c>
      <c r="CL100" s="1347">
        <f t="shared" si="268"/>
        <v>1</v>
      </c>
      <c r="CM100" s="1347">
        <f t="shared" si="268"/>
        <v>1</v>
      </c>
      <c r="CN100" s="1346">
        <f t="shared" si="268"/>
        <v>1</v>
      </c>
      <c r="CO100" s="1346">
        <f t="shared" si="268"/>
        <v>1</v>
      </c>
      <c r="CP100" s="1346">
        <f t="shared" si="268"/>
        <v>1</v>
      </c>
      <c r="CQ100" s="1346">
        <f t="shared" si="268"/>
        <v>1</v>
      </c>
      <c r="CR100" s="1346">
        <f t="shared" si="268"/>
        <v>1</v>
      </c>
      <c r="CS100" s="1345">
        <f t="shared" si="268"/>
        <v>1</v>
      </c>
      <c r="CT100" s="1348">
        <f t="shared" si="269"/>
        <v>1</v>
      </c>
      <c r="CU100" s="548">
        <f t="shared" si="270"/>
        <v>1</v>
      </c>
      <c r="CV100" s="549">
        <f t="shared" si="271"/>
        <v>1</v>
      </c>
      <c r="CW100" s="550">
        <f t="shared" si="272"/>
        <v>1</v>
      </c>
      <c r="CX100" s="550">
        <f t="shared" si="273"/>
        <v>1</v>
      </c>
      <c r="CY100" s="550">
        <f t="shared" si="274"/>
        <v>1</v>
      </c>
      <c r="CZ100" s="550">
        <f t="shared" si="275"/>
        <v>1</v>
      </c>
      <c r="DA100" s="550">
        <f t="shared" si="276"/>
        <v>1</v>
      </c>
      <c r="DB100" s="551">
        <f t="shared" si="277"/>
        <v>1</v>
      </c>
      <c r="DC100" s="551">
        <f t="shared" si="278"/>
        <v>1</v>
      </c>
      <c r="DD100" s="551">
        <f t="shared" si="279"/>
        <v>1</v>
      </c>
      <c r="DE100" s="550">
        <f t="shared" si="280"/>
        <v>1</v>
      </c>
      <c r="DF100" s="550">
        <f t="shared" si="281"/>
        <v>1</v>
      </c>
      <c r="DG100" s="550">
        <f t="shared" si="282"/>
        <v>1</v>
      </c>
      <c r="DH100" s="550">
        <f t="shared" si="283"/>
        <v>1</v>
      </c>
      <c r="DI100" s="550">
        <f t="shared" si="284"/>
        <v>1</v>
      </c>
      <c r="DJ100" s="549">
        <f t="shared" si="285"/>
        <v>1</v>
      </c>
      <c r="DK100" s="548">
        <f t="shared" si="286"/>
        <v>1</v>
      </c>
      <c r="DL100" s="598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1"/>
      <c r="DQ100" s="200"/>
      <c r="DR100" s="599" t="s">
        <v>189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185</v>
      </c>
      <c r="B101" s="610">
        <v>0</v>
      </c>
      <c r="C101" s="610">
        <v>0</v>
      </c>
      <c r="D101" s="610">
        <v>0</v>
      </c>
      <c r="E101" s="610">
        <v>0</v>
      </c>
      <c r="F101" s="610">
        <v>0</v>
      </c>
      <c r="G101" s="610">
        <v>0</v>
      </c>
      <c r="H101" s="610">
        <v>0</v>
      </c>
      <c r="I101" s="610">
        <v>0</v>
      </c>
      <c r="J101" s="610">
        <v>0</v>
      </c>
      <c r="K101" s="610"/>
      <c r="L101" s="610"/>
      <c r="M101" s="610"/>
      <c r="N101" s="610"/>
      <c r="O101" s="651"/>
      <c r="P101" s="651"/>
      <c r="Q101" s="610"/>
      <c r="R101" s="610"/>
      <c r="S101" s="652"/>
      <c r="T101" s="610">
        <v>0</v>
      </c>
      <c r="U101" s="610">
        <v>0</v>
      </c>
      <c r="V101" s="610">
        <v>0</v>
      </c>
      <c r="W101" s="610">
        <v>0</v>
      </c>
      <c r="X101" s="610">
        <v>0</v>
      </c>
      <c r="Y101" s="610">
        <v>0</v>
      </c>
      <c r="Z101" s="610">
        <v>0</v>
      </c>
      <c r="AA101" s="610">
        <v>0</v>
      </c>
      <c r="AB101" s="610">
        <v>0</v>
      </c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>
        <v>0</v>
      </c>
      <c r="AM101" s="610">
        <v>0</v>
      </c>
      <c r="AN101" s="610">
        <v>0</v>
      </c>
      <c r="AO101" s="610">
        <v>0</v>
      </c>
      <c r="AP101" s="610">
        <v>0</v>
      </c>
      <c r="AQ101" s="610">
        <v>0</v>
      </c>
      <c r="AR101" s="610">
        <v>0</v>
      </c>
      <c r="AS101" s="610">
        <v>0</v>
      </c>
      <c r="AT101" s="610">
        <v>0</v>
      </c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800</v>
      </c>
      <c r="BE101" s="610">
        <v>180</v>
      </c>
      <c r="BF101" s="610">
        <v>500</v>
      </c>
      <c r="BG101" s="610">
        <v>600</v>
      </c>
      <c r="BH101" s="610">
        <v>10</v>
      </c>
      <c r="BI101" s="610">
        <v>0</v>
      </c>
      <c r="BJ101" s="610">
        <v>0</v>
      </c>
      <c r="BK101" s="610">
        <v>0</v>
      </c>
      <c r="BL101" s="610">
        <v>0</v>
      </c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>
        <f t="shared" si="294"/>
        <v>0</v>
      </c>
      <c r="CA101" s="597">
        <f t="shared" si="291"/>
        <v>0</v>
      </c>
      <c r="CB101" s="597">
        <f t="shared" si="292"/>
        <v>0</v>
      </c>
      <c r="CC101" s="597">
        <f t="shared" si="293"/>
        <v>184.28571428571428</v>
      </c>
      <c r="CD101" s="1344" t="str">
        <f t="shared" si="268"/>
        <v/>
      </c>
      <c r="CE101" s="1345" t="str">
        <f t="shared" si="268"/>
        <v/>
      </c>
      <c r="CF101" s="1346" t="str">
        <f t="shared" si="268"/>
        <v/>
      </c>
      <c r="CG101" s="1346" t="str">
        <f t="shared" si="268"/>
        <v/>
      </c>
      <c r="CH101" s="1346">
        <f t="shared" si="268"/>
        <v>0</v>
      </c>
      <c r="CI101" s="1346">
        <f t="shared" si="268"/>
        <v>0</v>
      </c>
      <c r="CJ101" s="1346">
        <f t="shared" si="268"/>
        <v>0</v>
      </c>
      <c r="CK101" s="1347">
        <f t="shared" si="268"/>
        <v>0</v>
      </c>
      <c r="CL101" s="1347">
        <f t="shared" si="268"/>
        <v>0</v>
      </c>
      <c r="CM101" s="1347">
        <f t="shared" si="268"/>
        <v>0</v>
      </c>
      <c r="CN101" s="1346">
        <f t="shared" si="268"/>
        <v>0</v>
      </c>
      <c r="CO101" s="1346">
        <f t="shared" si="268"/>
        <v>0</v>
      </c>
      <c r="CP101" s="1346">
        <f t="shared" si="268"/>
        <v>0</v>
      </c>
      <c r="CQ101" s="1346" t="str">
        <f t="shared" si="268"/>
        <v/>
      </c>
      <c r="CR101" s="1346" t="str">
        <f t="shared" si="268"/>
        <v/>
      </c>
      <c r="CS101" s="1345" t="str">
        <f t="shared" si="268"/>
        <v/>
      </c>
      <c r="CT101" s="1348" t="str">
        <f t="shared" si="269"/>
        <v/>
      </c>
      <c r="CU101" s="548" t="str">
        <f t="shared" si="270"/>
        <v/>
      </c>
      <c r="CV101" s="549" t="str">
        <f t="shared" si="271"/>
        <v/>
      </c>
      <c r="CW101" s="550" t="str">
        <f t="shared" si="272"/>
        <v/>
      </c>
      <c r="CX101" s="550" t="str">
        <f t="shared" si="273"/>
        <v/>
      </c>
      <c r="CY101" s="550">
        <f t="shared" si="274"/>
        <v>0</v>
      </c>
      <c r="CZ101" s="550">
        <f t="shared" si="275"/>
        <v>0</v>
      </c>
      <c r="DA101" s="550">
        <f t="shared" si="276"/>
        <v>0</v>
      </c>
      <c r="DB101" s="551">
        <f t="shared" si="277"/>
        <v>0</v>
      </c>
      <c r="DC101" s="551">
        <f t="shared" si="278"/>
        <v>0</v>
      </c>
      <c r="DD101" s="551">
        <f t="shared" si="279"/>
        <v>0</v>
      </c>
      <c r="DE101" s="550">
        <f t="shared" si="280"/>
        <v>0</v>
      </c>
      <c r="DF101" s="550">
        <f t="shared" si="281"/>
        <v>0</v>
      </c>
      <c r="DG101" s="550">
        <f t="shared" si="282"/>
        <v>0</v>
      </c>
      <c r="DH101" s="550" t="str">
        <f t="shared" si="283"/>
        <v/>
      </c>
      <c r="DI101" s="550" t="str">
        <f t="shared" si="284"/>
        <v/>
      </c>
      <c r="DJ101" s="549" t="str">
        <f t="shared" si="285"/>
        <v/>
      </c>
      <c r="DK101" s="548" t="str">
        <f t="shared" si="286"/>
        <v/>
      </c>
      <c r="DL101" s="598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91"/>
      <c r="DQ101" s="200"/>
      <c r="DR101" s="599" t="s">
        <v>189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187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60</v>
      </c>
      <c r="U102" s="320">
        <v>30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270</v>
      </c>
      <c r="AP102" s="320">
        <v>135</v>
      </c>
      <c r="AQ102" s="320">
        <v>270</v>
      </c>
      <c r="AR102" s="320">
        <v>120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240</v>
      </c>
      <c r="BE102" s="320">
        <v>150</v>
      </c>
      <c r="BF102" s="320">
        <v>180</v>
      </c>
      <c r="BG102" s="320">
        <v>240</v>
      </c>
      <c r="BH102" s="320">
        <v>120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94"/>
        <v>90</v>
      </c>
      <c r="CA102" s="597">
        <f t="shared" si="291"/>
        <v>88</v>
      </c>
      <c r="CB102" s="597">
        <f t="shared" si="292"/>
        <v>107</v>
      </c>
      <c r="CC102" s="597">
        <f t="shared" si="293"/>
        <v>112</v>
      </c>
      <c r="CD102" s="1344">
        <f t="shared" si="268"/>
        <v>90</v>
      </c>
      <c r="CE102" s="1345">
        <f t="shared" si="268"/>
        <v>90</v>
      </c>
      <c r="CF102" s="1346">
        <f t="shared" si="268"/>
        <v>90</v>
      </c>
      <c r="CG102" s="1346">
        <f t="shared" si="268"/>
        <v>90</v>
      </c>
      <c r="CH102" s="1346">
        <f t="shared" si="268"/>
        <v>90</v>
      </c>
      <c r="CI102" s="1346">
        <f t="shared" si="268"/>
        <v>90</v>
      </c>
      <c r="CJ102" s="1346">
        <f t="shared" si="268"/>
        <v>90</v>
      </c>
      <c r="CK102" s="1347">
        <f t="shared" si="268"/>
        <v>90</v>
      </c>
      <c r="CL102" s="1347">
        <f t="shared" si="268"/>
        <v>90</v>
      </c>
      <c r="CM102" s="1347">
        <f t="shared" si="268"/>
        <v>90</v>
      </c>
      <c r="CN102" s="1346">
        <f t="shared" si="268"/>
        <v>90</v>
      </c>
      <c r="CO102" s="1346">
        <f t="shared" si="268"/>
        <v>90</v>
      </c>
      <c r="CP102" s="1346">
        <f t="shared" si="268"/>
        <v>90</v>
      </c>
      <c r="CQ102" s="1346">
        <f t="shared" si="268"/>
        <v>90</v>
      </c>
      <c r="CR102" s="1346">
        <f t="shared" si="268"/>
        <v>90</v>
      </c>
      <c r="CS102" s="1345">
        <f t="shared" si="268"/>
        <v>90</v>
      </c>
      <c r="CT102" s="1348">
        <f t="shared" si="269"/>
        <v>90</v>
      </c>
      <c r="CU102" s="548">
        <f t="shared" si="270"/>
        <v>30</v>
      </c>
      <c r="CV102" s="549">
        <f t="shared" si="271"/>
        <v>60</v>
      </c>
      <c r="CW102" s="550">
        <f t="shared" si="272"/>
        <v>90</v>
      </c>
      <c r="CX102" s="550">
        <f t="shared" si="273"/>
        <v>90</v>
      </c>
      <c r="CY102" s="550">
        <f t="shared" si="274"/>
        <v>90</v>
      </c>
      <c r="CZ102" s="550">
        <f t="shared" si="275"/>
        <v>90</v>
      </c>
      <c r="DA102" s="550">
        <f t="shared" si="276"/>
        <v>90</v>
      </c>
      <c r="DB102" s="551">
        <f t="shared" si="277"/>
        <v>90</v>
      </c>
      <c r="DC102" s="551">
        <f t="shared" si="278"/>
        <v>90</v>
      </c>
      <c r="DD102" s="551">
        <f t="shared" si="279"/>
        <v>90</v>
      </c>
      <c r="DE102" s="550">
        <f t="shared" si="280"/>
        <v>90</v>
      </c>
      <c r="DF102" s="550">
        <f t="shared" si="281"/>
        <v>90</v>
      </c>
      <c r="DG102" s="550">
        <f t="shared" si="282"/>
        <v>90</v>
      </c>
      <c r="DH102" s="550">
        <f t="shared" si="283"/>
        <v>90</v>
      </c>
      <c r="DI102" s="550">
        <f t="shared" si="284"/>
        <v>90</v>
      </c>
      <c r="DJ102" s="549">
        <f t="shared" si="285"/>
        <v>90</v>
      </c>
      <c r="DK102" s="548">
        <f t="shared" si="286"/>
        <v>90</v>
      </c>
      <c r="DL102" s="598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171</v>
      </c>
      <c r="B103" s="641">
        <v>0</v>
      </c>
      <c r="C103" s="641">
        <v>0</v>
      </c>
      <c r="D103" s="641">
        <v>0</v>
      </c>
      <c r="E103" s="641">
        <v>0</v>
      </c>
      <c r="F103" s="641">
        <v>0</v>
      </c>
      <c r="G103" s="641">
        <v>0</v>
      </c>
      <c r="H103" s="641">
        <v>0</v>
      </c>
      <c r="I103" s="641">
        <v>0</v>
      </c>
      <c r="J103" s="641">
        <v>0</v>
      </c>
      <c r="K103" s="641"/>
      <c r="L103" s="641"/>
      <c r="M103" s="641"/>
      <c r="N103" s="641"/>
      <c r="O103" s="643"/>
      <c r="P103" s="643"/>
      <c r="Q103" s="641"/>
      <c r="R103" s="641"/>
      <c r="S103" s="642"/>
      <c r="T103" s="641">
        <v>1</v>
      </c>
      <c r="U103" s="641">
        <v>1.5</v>
      </c>
      <c r="V103" s="641">
        <v>0</v>
      </c>
      <c r="W103" s="641">
        <v>0</v>
      </c>
      <c r="X103" s="641">
        <v>0</v>
      </c>
      <c r="Y103" s="641">
        <v>0</v>
      </c>
      <c r="Z103" s="641">
        <v>0</v>
      </c>
      <c r="AA103" s="641">
        <v>0</v>
      </c>
      <c r="AB103" s="641">
        <v>0</v>
      </c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0</v>
      </c>
      <c r="AM103" s="641">
        <v>0</v>
      </c>
      <c r="AN103" s="641">
        <v>0</v>
      </c>
      <c r="AO103" s="641">
        <v>1</v>
      </c>
      <c r="AP103" s="641">
        <v>1.5</v>
      </c>
      <c r="AQ103" s="641">
        <v>1</v>
      </c>
      <c r="AR103" s="641">
        <v>1</v>
      </c>
      <c r="AS103" s="641">
        <v>0</v>
      </c>
      <c r="AT103" s="641">
        <v>0</v>
      </c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>
        <v>1</v>
      </c>
      <c r="BE103" s="641">
        <v>1</v>
      </c>
      <c r="BF103" s="641">
        <v>1.5</v>
      </c>
      <c r="BG103" s="641">
        <v>1</v>
      </c>
      <c r="BH103" s="641">
        <v>1</v>
      </c>
      <c r="BI103" s="641">
        <v>0</v>
      </c>
      <c r="BJ103" s="641">
        <v>0</v>
      </c>
      <c r="BK103" s="641">
        <v>0</v>
      </c>
      <c r="BL103" s="641">
        <v>0</v>
      </c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>
        <f t="shared" si="294"/>
        <v>0</v>
      </c>
      <c r="CA103" s="597">
        <f t="shared" si="291"/>
        <v>0.14285714285714285</v>
      </c>
      <c r="CB103" s="597">
        <f t="shared" si="292"/>
        <v>0.42857142857142855</v>
      </c>
      <c r="CC103" s="597">
        <f t="shared" si="293"/>
        <v>0.5714285714285714</v>
      </c>
      <c r="CD103" s="1344" t="str">
        <f t="shared" si="268"/>
        <v/>
      </c>
      <c r="CE103" s="1345" t="str">
        <f t="shared" si="268"/>
        <v/>
      </c>
      <c r="CF103" s="1346" t="str">
        <f t="shared" si="268"/>
        <v/>
      </c>
      <c r="CG103" s="1346" t="str">
        <f t="shared" si="268"/>
        <v/>
      </c>
      <c r="CH103" s="1346">
        <f t="shared" si="268"/>
        <v>0</v>
      </c>
      <c r="CI103" s="1346">
        <f t="shared" si="268"/>
        <v>0</v>
      </c>
      <c r="CJ103" s="1346">
        <f t="shared" si="268"/>
        <v>0</v>
      </c>
      <c r="CK103" s="1347">
        <f t="shared" si="268"/>
        <v>0</v>
      </c>
      <c r="CL103" s="1347">
        <f t="shared" si="268"/>
        <v>0</v>
      </c>
      <c r="CM103" s="1347">
        <f t="shared" si="268"/>
        <v>0</v>
      </c>
      <c r="CN103" s="1346">
        <f t="shared" si="268"/>
        <v>0</v>
      </c>
      <c r="CO103" s="1346">
        <f t="shared" si="268"/>
        <v>0</v>
      </c>
      <c r="CP103" s="1346">
        <f t="shared" si="268"/>
        <v>0</v>
      </c>
      <c r="CQ103" s="1346" t="str">
        <f t="shared" si="268"/>
        <v/>
      </c>
      <c r="CR103" s="1346" t="str">
        <f t="shared" si="268"/>
        <v/>
      </c>
      <c r="CS103" s="1345" t="str">
        <f t="shared" si="268"/>
        <v/>
      </c>
      <c r="CT103" s="1348" t="str">
        <f t="shared" si="269"/>
        <v/>
      </c>
      <c r="CU103" s="548" t="str">
        <f t="shared" si="270"/>
        <v/>
      </c>
      <c r="CV103" s="549" t="str">
        <f t="shared" si="271"/>
        <v/>
      </c>
      <c r="CW103" s="550" t="str">
        <f t="shared" si="272"/>
        <v/>
      </c>
      <c r="CX103" s="550" t="str">
        <f t="shared" si="273"/>
        <v/>
      </c>
      <c r="CY103" s="550">
        <f t="shared" si="274"/>
        <v>0</v>
      </c>
      <c r="CZ103" s="550">
        <f t="shared" si="275"/>
        <v>0</v>
      </c>
      <c r="DA103" s="550">
        <f t="shared" si="276"/>
        <v>0</v>
      </c>
      <c r="DB103" s="551">
        <f t="shared" si="277"/>
        <v>0</v>
      </c>
      <c r="DC103" s="551">
        <f t="shared" si="278"/>
        <v>0</v>
      </c>
      <c r="DD103" s="551">
        <f t="shared" si="279"/>
        <v>0</v>
      </c>
      <c r="DE103" s="550">
        <f t="shared" si="280"/>
        <v>0</v>
      </c>
      <c r="DF103" s="550">
        <f t="shared" si="281"/>
        <v>1</v>
      </c>
      <c r="DG103" s="550">
        <f t="shared" si="282"/>
        <v>1.5</v>
      </c>
      <c r="DH103" s="550" t="str">
        <f t="shared" si="283"/>
        <v/>
      </c>
      <c r="DI103" s="550" t="str">
        <f t="shared" si="284"/>
        <v/>
      </c>
      <c r="DJ103" s="549" t="str">
        <f t="shared" si="285"/>
        <v/>
      </c>
      <c r="DK103" s="548" t="str">
        <f t="shared" si="286"/>
        <v/>
      </c>
      <c r="DL103" s="653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175</v>
      </c>
      <c r="B104" s="607">
        <f t="shared" ref="B104:R104" si="304">IF(B103="","",B$93*B102*B103)</f>
        <v>0</v>
      </c>
      <c r="C104" s="607">
        <f t="shared" si="304"/>
        <v>0</v>
      </c>
      <c r="D104" s="607">
        <f t="shared" si="304"/>
        <v>0</v>
      </c>
      <c r="E104" s="607">
        <f t="shared" si="304"/>
        <v>0</v>
      </c>
      <c r="F104" s="607">
        <f t="shared" si="304"/>
        <v>0</v>
      </c>
      <c r="G104" s="607">
        <f t="shared" si="304"/>
        <v>0</v>
      </c>
      <c r="H104" s="607">
        <f t="shared" si="304"/>
        <v>0</v>
      </c>
      <c r="I104" s="607">
        <f t="shared" si="304"/>
        <v>0</v>
      </c>
      <c r="J104" s="607">
        <f t="shared" si="304"/>
        <v>0</v>
      </c>
      <c r="K104" s="607" t="str">
        <f t="shared" si="304"/>
        <v/>
      </c>
      <c r="L104" s="607" t="str">
        <f t="shared" si="304"/>
        <v/>
      </c>
      <c r="M104" s="607" t="str">
        <f t="shared" si="304"/>
        <v/>
      </c>
      <c r="N104" s="607" t="str">
        <f t="shared" si="304"/>
        <v/>
      </c>
      <c r="O104" s="607" t="str">
        <f t="shared" si="304"/>
        <v/>
      </c>
      <c r="P104" s="607" t="str">
        <f t="shared" si="304"/>
        <v/>
      </c>
      <c r="Q104" s="607" t="str">
        <f t="shared" si="304"/>
        <v/>
      </c>
      <c r="R104" s="607" t="str">
        <f t="shared" si="304"/>
        <v/>
      </c>
      <c r="S104" s="647"/>
      <c r="T104" s="1468"/>
      <c r="U104" s="607">
        <f t="shared" ref="U104:AJ104" si="305">IF(U103="","",U$93*U102*U103)</f>
        <v>45</v>
      </c>
      <c r="V104" s="607">
        <f t="shared" si="305"/>
        <v>0</v>
      </c>
      <c r="W104" s="607">
        <f t="shared" si="305"/>
        <v>0</v>
      </c>
      <c r="X104" s="607">
        <f t="shared" si="305"/>
        <v>0</v>
      </c>
      <c r="Y104" s="607">
        <f t="shared" si="305"/>
        <v>0</v>
      </c>
      <c r="Z104" s="607">
        <f t="shared" si="305"/>
        <v>0</v>
      </c>
      <c r="AA104" s="607">
        <f t="shared" si="305"/>
        <v>0</v>
      </c>
      <c r="AB104" s="607">
        <f t="shared" si="305"/>
        <v>0</v>
      </c>
      <c r="AC104" s="607" t="str">
        <f t="shared" si="305"/>
        <v/>
      </c>
      <c r="AD104" s="607" t="str">
        <f t="shared" si="305"/>
        <v/>
      </c>
      <c r="AE104" s="607" t="str">
        <f t="shared" si="305"/>
        <v/>
      </c>
      <c r="AF104" s="607" t="str">
        <f t="shared" si="305"/>
        <v/>
      </c>
      <c r="AG104" s="607" t="str">
        <f t="shared" si="305"/>
        <v/>
      </c>
      <c r="AH104" s="607" t="str">
        <f t="shared" si="305"/>
        <v/>
      </c>
      <c r="AI104" s="607" t="str">
        <f t="shared" si="305"/>
        <v/>
      </c>
      <c r="AJ104" s="607" t="str">
        <f t="shared" si="305"/>
        <v/>
      </c>
      <c r="AK104" s="647"/>
      <c r="AL104" s="607">
        <f t="shared" ref="AL104:BB104" si="306">IF(AL103="","",AL$93*AL102*AL103)</f>
        <v>0</v>
      </c>
      <c r="AM104" s="607">
        <f t="shared" si="306"/>
        <v>0</v>
      </c>
      <c r="AN104" s="607">
        <f t="shared" si="306"/>
        <v>0</v>
      </c>
      <c r="AO104" s="607">
        <f t="shared" si="306"/>
        <v>270</v>
      </c>
      <c r="AP104" s="607">
        <f t="shared" si="306"/>
        <v>405</v>
      </c>
      <c r="AQ104" s="607">
        <f t="shared" si="306"/>
        <v>1620</v>
      </c>
      <c r="AR104" s="607">
        <f t="shared" si="306"/>
        <v>240</v>
      </c>
      <c r="AS104" s="607">
        <f t="shared" si="306"/>
        <v>0</v>
      </c>
      <c r="AT104" s="607">
        <f t="shared" si="306"/>
        <v>0</v>
      </c>
      <c r="AU104" s="607" t="str">
        <f t="shared" si="306"/>
        <v/>
      </c>
      <c r="AV104" s="607" t="str">
        <f t="shared" si="306"/>
        <v/>
      </c>
      <c r="AW104" s="607" t="str">
        <f t="shared" si="306"/>
        <v/>
      </c>
      <c r="AX104" s="607" t="str">
        <f t="shared" si="306"/>
        <v/>
      </c>
      <c r="AY104" s="607" t="str">
        <f t="shared" si="306"/>
        <v/>
      </c>
      <c r="AZ104" s="607" t="str">
        <f t="shared" si="306"/>
        <v/>
      </c>
      <c r="BA104" s="607" t="str">
        <f t="shared" si="306"/>
        <v/>
      </c>
      <c r="BB104" s="607" t="str">
        <f t="shared" si="306"/>
        <v/>
      </c>
      <c r="BC104" s="647"/>
      <c r="BD104" s="607">
        <f t="shared" ref="BD104:BT104" si="307">IF(BD103="","",BD$93*BD102*BD103)</f>
        <v>3600</v>
      </c>
      <c r="BE104" s="607">
        <f t="shared" si="307"/>
        <v>900</v>
      </c>
      <c r="BF104" s="607">
        <f t="shared" si="307"/>
        <v>4050</v>
      </c>
      <c r="BG104" s="607">
        <f t="shared" si="307"/>
        <v>1920</v>
      </c>
      <c r="BH104" s="607">
        <f t="shared" si="307"/>
        <v>360</v>
      </c>
      <c r="BI104" s="607">
        <f t="shared" si="307"/>
        <v>0</v>
      </c>
      <c r="BJ104" s="607">
        <f t="shared" si="307"/>
        <v>0</v>
      </c>
      <c r="BK104" s="607">
        <f t="shared" si="307"/>
        <v>0</v>
      </c>
      <c r="BL104" s="607">
        <f t="shared" si="307"/>
        <v>0</v>
      </c>
      <c r="BM104" s="607" t="str">
        <f t="shared" si="307"/>
        <v/>
      </c>
      <c r="BN104" s="607" t="str">
        <f t="shared" si="307"/>
        <v/>
      </c>
      <c r="BO104" s="607" t="str">
        <f t="shared" si="307"/>
        <v/>
      </c>
      <c r="BP104" s="607" t="str">
        <f t="shared" si="307"/>
        <v/>
      </c>
      <c r="BQ104" s="607" t="str">
        <f t="shared" si="307"/>
        <v/>
      </c>
      <c r="BR104" s="607" t="str">
        <f t="shared" si="307"/>
        <v/>
      </c>
      <c r="BS104" s="607" t="str">
        <f t="shared" si="307"/>
        <v/>
      </c>
      <c r="BT104" s="607" t="str">
        <f t="shared" si="307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>
        <f t="shared" si="294"/>
        <v>0</v>
      </c>
      <c r="CA104" s="597">
        <f t="shared" si="291"/>
        <v>0</v>
      </c>
      <c r="CB104" s="597">
        <f t="shared" si="292"/>
        <v>130.71428571428572</v>
      </c>
      <c r="CC104" s="597">
        <f t="shared" si="293"/>
        <v>968.57142857142856</v>
      </c>
      <c r="CD104" s="1344" t="str">
        <f t="shared" si="268"/>
        <v/>
      </c>
      <c r="CE104" s="1345" t="str">
        <f t="shared" si="268"/>
        <v/>
      </c>
      <c r="CF104" s="1346" t="str">
        <f t="shared" si="268"/>
        <v/>
      </c>
      <c r="CG104" s="1346" t="str">
        <f t="shared" si="268"/>
        <v/>
      </c>
      <c r="CH104" s="1346">
        <f t="shared" si="268"/>
        <v>0</v>
      </c>
      <c r="CI104" s="1346">
        <f t="shared" si="268"/>
        <v>0</v>
      </c>
      <c r="CJ104" s="1346">
        <f t="shared" si="268"/>
        <v>0</v>
      </c>
      <c r="CK104" s="1347">
        <f t="shared" si="268"/>
        <v>0</v>
      </c>
      <c r="CL104" s="1347">
        <f t="shared" si="268"/>
        <v>0</v>
      </c>
      <c r="CM104" s="1347">
        <f t="shared" si="268"/>
        <v>0</v>
      </c>
      <c r="CN104" s="1346">
        <f t="shared" si="268"/>
        <v>0</v>
      </c>
      <c r="CO104" s="1346">
        <f t="shared" si="268"/>
        <v>0</v>
      </c>
      <c r="CP104" s="1346">
        <f t="shared" si="268"/>
        <v>0</v>
      </c>
      <c r="CQ104" s="1346" t="str">
        <f t="shared" si="268"/>
        <v/>
      </c>
      <c r="CR104" s="1346" t="str">
        <f t="shared" si="268"/>
        <v/>
      </c>
      <c r="CS104" s="1345" t="str">
        <f t="shared" si="268"/>
        <v/>
      </c>
      <c r="CT104" s="1348" t="str">
        <f t="shared" si="269"/>
        <v/>
      </c>
      <c r="CU104" s="548" t="str">
        <f t="shared" si="270"/>
        <v/>
      </c>
      <c r="CV104" s="549" t="str">
        <f t="shared" si="271"/>
        <v/>
      </c>
      <c r="CW104" s="550" t="str">
        <f t="shared" si="272"/>
        <v/>
      </c>
      <c r="CX104" s="550" t="str">
        <f t="shared" si="273"/>
        <v/>
      </c>
      <c r="CY104" s="550" t="str">
        <f t="shared" si="274"/>
        <v/>
      </c>
      <c r="CZ104" s="550">
        <f t="shared" si="275"/>
        <v>0</v>
      </c>
      <c r="DA104" s="550">
        <f t="shared" si="276"/>
        <v>0</v>
      </c>
      <c r="DB104" s="551">
        <f t="shared" si="277"/>
        <v>0</v>
      </c>
      <c r="DC104" s="551">
        <f t="shared" si="278"/>
        <v>0</v>
      </c>
      <c r="DD104" s="551">
        <f t="shared" si="279"/>
        <v>0</v>
      </c>
      <c r="DE104" s="550">
        <f t="shared" si="280"/>
        <v>0</v>
      </c>
      <c r="DF104" s="550">
        <f t="shared" si="281"/>
        <v>0</v>
      </c>
      <c r="DG104" s="550">
        <f t="shared" si="282"/>
        <v>45</v>
      </c>
      <c r="DH104" s="550" t="str">
        <f t="shared" si="283"/>
        <v/>
      </c>
      <c r="DI104" s="550" t="str">
        <f t="shared" si="284"/>
        <v/>
      </c>
      <c r="DJ104" s="549" t="str">
        <f t="shared" si="285"/>
        <v/>
      </c>
      <c r="DK104" s="548" t="str">
        <f t="shared" si="286"/>
        <v/>
      </c>
      <c r="DL104" s="653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177</v>
      </c>
      <c r="B105" s="641">
        <v>0</v>
      </c>
      <c r="C105" s="641">
        <v>0</v>
      </c>
      <c r="D105" s="641">
        <v>0</v>
      </c>
      <c r="E105" s="641">
        <v>0</v>
      </c>
      <c r="F105" s="641">
        <v>0</v>
      </c>
      <c r="G105" s="641">
        <v>0</v>
      </c>
      <c r="H105" s="641">
        <v>0</v>
      </c>
      <c r="I105" s="641">
        <v>0</v>
      </c>
      <c r="J105" s="641">
        <v>0</v>
      </c>
      <c r="K105" s="641"/>
      <c r="L105" s="641"/>
      <c r="M105" s="641"/>
      <c r="N105" s="641"/>
      <c r="O105" s="643"/>
      <c r="P105" s="643"/>
      <c r="Q105" s="641"/>
      <c r="R105" s="641"/>
      <c r="S105" s="654"/>
      <c r="T105" s="641">
        <v>0</v>
      </c>
      <c r="U105" s="641">
        <v>0</v>
      </c>
      <c r="V105" s="641">
        <v>0</v>
      </c>
      <c r="W105" s="641">
        <v>0</v>
      </c>
      <c r="X105" s="641">
        <v>0</v>
      </c>
      <c r="Y105" s="641">
        <v>0</v>
      </c>
      <c r="Z105" s="641">
        <v>0</v>
      </c>
      <c r="AA105" s="641">
        <v>0</v>
      </c>
      <c r="AB105" s="641">
        <v>0</v>
      </c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>
        <v>0</v>
      </c>
      <c r="AM105" s="641">
        <v>0</v>
      </c>
      <c r="AN105" s="641">
        <v>0</v>
      </c>
      <c r="AO105" s="641">
        <v>0</v>
      </c>
      <c r="AP105" s="641">
        <v>125</v>
      </c>
      <c r="AQ105" s="641">
        <v>900</v>
      </c>
      <c r="AR105" s="641">
        <v>200</v>
      </c>
      <c r="AS105" s="641">
        <v>0</v>
      </c>
      <c r="AT105" s="641">
        <v>0</v>
      </c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>
        <v>1800</v>
      </c>
      <c r="BE105" s="641">
        <v>500</v>
      </c>
      <c r="BF105" s="641">
        <v>3000</v>
      </c>
      <c r="BG105" s="641">
        <v>960</v>
      </c>
      <c r="BH105" s="641">
        <v>200</v>
      </c>
      <c r="BI105" s="641">
        <v>0</v>
      </c>
      <c r="BJ105" s="641">
        <v>0</v>
      </c>
      <c r="BK105" s="641">
        <v>0</v>
      </c>
      <c r="BL105" s="641">
        <v>0</v>
      </c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>
        <f t="shared" si="294"/>
        <v>0</v>
      </c>
      <c r="CA105" s="597">
        <f t="shared" si="291"/>
        <v>0</v>
      </c>
      <c r="CB105" s="597">
        <f t="shared" si="292"/>
        <v>46.428571428571431</v>
      </c>
      <c r="CC105" s="597">
        <f t="shared" si="293"/>
        <v>494.28571428571428</v>
      </c>
      <c r="CD105" s="1344" t="str">
        <f t="shared" si="268"/>
        <v/>
      </c>
      <c r="CE105" s="1345" t="str">
        <f t="shared" si="268"/>
        <v/>
      </c>
      <c r="CF105" s="1346" t="str">
        <f t="shared" si="268"/>
        <v/>
      </c>
      <c r="CG105" s="1346" t="str">
        <f t="shared" si="268"/>
        <v/>
      </c>
      <c r="CH105" s="1346">
        <f t="shared" si="268"/>
        <v>0</v>
      </c>
      <c r="CI105" s="1346">
        <f t="shared" si="268"/>
        <v>0</v>
      </c>
      <c r="CJ105" s="1346">
        <f t="shared" si="268"/>
        <v>0</v>
      </c>
      <c r="CK105" s="1347">
        <f t="shared" si="268"/>
        <v>0</v>
      </c>
      <c r="CL105" s="1347">
        <f t="shared" si="268"/>
        <v>0</v>
      </c>
      <c r="CM105" s="1347">
        <f t="shared" si="268"/>
        <v>0</v>
      </c>
      <c r="CN105" s="1346">
        <f t="shared" si="268"/>
        <v>0</v>
      </c>
      <c r="CO105" s="1346">
        <f t="shared" si="268"/>
        <v>0</v>
      </c>
      <c r="CP105" s="1346">
        <f t="shared" si="268"/>
        <v>0</v>
      </c>
      <c r="CQ105" s="1346" t="str">
        <f t="shared" si="268"/>
        <v/>
      </c>
      <c r="CR105" s="1346" t="str">
        <f t="shared" si="268"/>
        <v/>
      </c>
      <c r="CS105" s="1345" t="str">
        <f t="shared" si="268"/>
        <v/>
      </c>
      <c r="CT105" s="1348" t="str">
        <f t="shared" si="269"/>
        <v/>
      </c>
      <c r="CU105" s="548" t="str">
        <f t="shared" si="270"/>
        <v/>
      </c>
      <c r="CV105" s="549" t="str">
        <f t="shared" si="271"/>
        <v/>
      </c>
      <c r="CW105" s="550" t="str">
        <f t="shared" si="272"/>
        <v/>
      </c>
      <c r="CX105" s="550" t="str">
        <f t="shared" si="273"/>
        <v/>
      </c>
      <c r="CY105" s="550">
        <f t="shared" si="274"/>
        <v>0</v>
      </c>
      <c r="CZ105" s="550">
        <f t="shared" si="275"/>
        <v>0</v>
      </c>
      <c r="DA105" s="550">
        <f t="shared" si="276"/>
        <v>0</v>
      </c>
      <c r="DB105" s="551">
        <f t="shared" si="277"/>
        <v>0</v>
      </c>
      <c r="DC105" s="551">
        <f t="shared" si="278"/>
        <v>0</v>
      </c>
      <c r="DD105" s="551">
        <f t="shared" si="279"/>
        <v>0</v>
      </c>
      <c r="DE105" s="550">
        <f t="shared" si="280"/>
        <v>0</v>
      </c>
      <c r="DF105" s="550">
        <f t="shared" si="281"/>
        <v>0</v>
      </c>
      <c r="DG105" s="550">
        <f t="shared" si="282"/>
        <v>0</v>
      </c>
      <c r="DH105" s="550" t="str">
        <f t="shared" si="283"/>
        <v/>
      </c>
      <c r="DI105" s="550" t="str">
        <f t="shared" si="284"/>
        <v/>
      </c>
      <c r="DJ105" s="549" t="str">
        <f t="shared" si="285"/>
        <v/>
      </c>
      <c r="DK105" s="548" t="str">
        <f t="shared" si="286"/>
        <v/>
      </c>
      <c r="DL105" s="653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179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>
        <v>6.5</v>
      </c>
      <c r="AQ106" s="641">
        <v>3</v>
      </c>
      <c r="AR106" s="641">
        <v>3</v>
      </c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>
        <v>1.25</v>
      </c>
      <c r="BE106" s="641">
        <v>1</v>
      </c>
      <c r="BF106" s="641">
        <v>1.5</v>
      </c>
      <c r="BG106" s="641">
        <v>1</v>
      </c>
      <c r="BH106" s="641">
        <v>0.5</v>
      </c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94"/>
        <v/>
      </c>
      <c r="CA106" s="597" t="str">
        <f t="shared" si="291"/>
        <v/>
      </c>
      <c r="CB106" s="597">
        <f t="shared" si="292"/>
        <v>3</v>
      </c>
      <c r="CC106" s="597">
        <f t="shared" si="293"/>
        <v>1.0833333333333333</v>
      </c>
      <c r="CD106" s="1344" t="str">
        <f t="shared" si="268"/>
        <v/>
      </c>
      <c r="CE106" s="1345" t="str">
        <f t="shared" si="268"/>
        <v/>
      </c>
      <c r="CF106" s="1346" t="str">
        <f t="shared" si="268"/>
        <v/>
      </c>
      <c r="CG106" s="1346" t="str">
        <f t="shared" si="268"/>
        <v/>
      </c>
      <c r="CH106" s="1346" t="str">
        <f t="shared" si="268"/>
        <v/>
      </c>
      <c r="CI106" s="1346" t="str">
        <f t="shared" si="268"/>
        <v/>
      </c>
      <c r="CJ106" s="1346" t="str">
        <f t="shared" si="268"/>
        <v/>
      </c>
      <c r="CK106" s="1347" t="str">
        <f t="shared" si="268"/>
        <v/>
      </c>
      <c r="CL106" s="1347" t="str">
        <f t="shared" si="268"/>
        <v/>
      </c>
      <c r="CM106" s="1347" t="str">
        <f t="shared" si="268"/>
        <v/>
      </c>
      <c r="CN106" s="1346" t="str">
        <f t="shared" si="268"/>
        <v/>
      </c>
      <c r="CO106" s="1346" t="str">
        <f t="shared" si="268"/>
        <v/>
      </c>
      <c r="CP106" s="1346" t="str">
        <f t="shared" si="268"/>
        <v/>
      </c>
      <c r="CQ106" s="1346" t="str">
        <f t="shared" si="268"/>
        <v/>
      </c>
      <c r="CR106" s="1346" t="str">
        <f t="shared" si="268"/>
        <v/>
      </c>
      <c r="CS106" s="1345" t="str">
        <f t="shared" si="268"/>
        <v/>
      </c>
      <c r="CT106" s="1348" t="str">
        <f t="shared" si="269"/>
        <v/>
      </c>
      <c r="CU106" s="548" t="str">
        <f t="shared" si="270"/>
        <v/>
      </c>
      <c r="CV106" s="549" t="str">
        <f t="shared" si="271"/>
        <v/>
      </c>
      <c r="CW106" s="550" t="str">
        <f t="shared" si="272"/>
        <v/>
      </c>
      <c r="CX106" s="550" t="str">
        <f t="shared" si="273"/>
        <v/>
      </c>
      <c r="CY106" s="550" t="str">
        <f t="shared" si="274"/>
        <v/>
      </c>
      <c r="CZ106" s="550" t="str">
        <f t="shared" si="275"/>
        <v/>
      </c>
      <c r="DA106" s="550" t="str">
        <f t="shared" si="276"/>
        <v/>
      </c>
      <c r="DB106" s="551" t="str">
        <f t="shared" si="277"/>
        <v/>
      </c>
      <c r="DC106" s="551" t="str">
        <f t="shared" si="278"/>
        <v/>
      </c>
      <c r="DD106" s="551" t="str">
        <f t="shared" si="279"/>
        <v/>
      </c>
      <c r="DE106" s="550" t="str">
        <f t="shared" si="280"/>
        <v/>
      </c>
      <c r="DF106" s="550" t="str">
        <f t="shared" si="281"/>
        <v/>
      </c>
      <c r="DG106" s="550" t="str">
        <f t="shared" si="282"/>
        <v/>
      </c>
      <c r="DH106" s="550" t="str">
        <f t="shared" si="283"/>
        <v/>
      </c>
      <c r="DI106" s="550" t="str">
        <f t="shared" si="284"/>
        <v/>
      </c>
      <c r="DJ106" s="549" t="str">
        <f t="shared" si="285"/>
        <v/>
      </c>
      <c r="DK106" s="548" t="str">
        <f t="shared" si="286"/>
        <v/>
      </c>
      <c r="DL106" s="653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5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181</v>
      </c>
      <c r="B107" s="606">
        <f t="shared" ref="B107:R107" si="308">IF(B105="","",B105*B106)</f>
        <v>0</v>
      </c>
      <c r="C107" s="606">
        <f t="shared" si="308"/>
        <v>0</v>
      </c>
      <c r="D107" s="606">
        <f t="shared" si="308"/>
        <v>0</v>
      </c>
      <c r="E107" s="606">
        <f t="shared" si="308"/>
        <v>0</v>
      </c>
      <c r="F107" s="606">
        <f t="shared" si="308"/>
        <v>0</v>
      </c>
      <c r="G107" s="606">
        <f t="shared" si="308"/>
        <v>0</v>
      </c>
      <c r="H107" s="606">
        <f t="shared" si="308"/>
        <v>0</v>
      </c>
      <c r="I107" s="606">
        <f t="shared" si="308"/>
        <v>0</v>
      </c>
      <c r="J107" s="606">
        <f t="shared" si="308"/>
        <v>0</v>
      </c>
      <c r="K107" s="606" t="str">
        <f t="shared" si="308"/>
        <v/>
      </c>
      <c r="L107" s="606" t="str">
        <f t="shared" si="308"/>
        <v/>
      </c>
      <c r="M107" s="606" t="str">
        <f t="shared" si="308"/>
        <v/>
      </c>
      <c r="N107" s="606" t="str">
        <f t="shared" si="308"/>
        <v/>
      </c>
      <c r="O107" s="606" t="str">
        <f t="shared" si="308"/>
        <v/>
      </c>
      <c r="P107" s="606" t="str">
        <f t="shared" si="308"/>
        <v/>
      </c>
      <c r="Q107" s="606" t="str">
        <f t="shared" si="308"/>
        <v/>
      </c>
      <c r="R107" s="606" t="str">
        <f t="shared" si="308"/>
        <v/>
      </c>
      <c r="S107" s="644"/>
      <c r="T107" s="606">
        <f t="shared" ref="T107:AJ107" si="309">IF(T105="","",T105*T106)</f>
        <v>0</v>
      </c>
      <c r="U107" s="606">
        <f t="shared" si="309"/>
        <v>0</v>
      </c>
      <c r="V107" s="606">
        <f t="shared" si="309"/>
        <v>0</v>
      </c>
      <c r="W107" s="606">
        <f t="shared" si="309"/>
        <v>0</v>
      </c>
      <c r="X107" s="606">
        <f t="shared" si="309"/>
        <v>0</v>
      </c>
      <c r="Y107" s="606">
        <f t="shared" si="309"/>
        <v>0</v>
      </c>
      <c r="Z107" s="606">
        <f t="shared" si="309"/>
        <v>0</v>
      </c>
      <c r="AA107" s="606">
        <f t="shared" si="309"/>
        <v>0</v>
      </c>
      <c r="AB107" s="606">
        <f t="shared" si="309"/>
        <v>0</v>
      </c>
      <c r="AC107" s="606" t="str">
        <f t="shared" si="309"/>
        <v/>
      </c>
      <c r="AD107" s="606" t="str">
        <f t="shared" si="309"/>
        <v/>
      </c>
      <c r="AE107" s="606" t="str">
        <f t="shared" si="309"/>
        <v/>
      </c>
      <c r="AF107" s="606" t="str">
        <f t="shared" si="309"/>
        <v/>
      </c>
      <c r="AG107" s="606" t="str">
        <f t="shared" si="309"/>
        <v/>
      </c>
      <c r="AH107" s="606" t="str">
        <f t="shared" si="309"/>
        <v/>
      </c>
      <c r="AI107" s="606" t="str">
        <f t="shared" si="309"/>
        <v/>
      </c>
      <c r="AJ107" s="606" t="str">
        <f t="shared" si="309"/>
        <v/>
      </c>
      <c r="AK107" s="644"/>
      <c r="AL107" s="606">
        <f t="shared" ref="AL107:BB107" si="310">IF(AL105="","",AL105*AL106)</f>
        <v>0</v>
      </c>
      <c r="AM107" s="606">
        <f t="shared" si="310"/>
        <v>0</v>
      </c>
      <c r="AN107" s="606">
        <f t="shared" si="310"/>
        <v>0</v>
      </c>
      <c r="AO107" s="606">
        <f t="shared" si="310"/>
        <v>0</v>
      </c>
      <c r="AP107" s="606">
        <f t="shared" si="310"/>
        <v>812.5</v>
      </c>
      <c r="AQ107" s="606">
        <f t="shared" si="310"/>
        <v>2700</v>
      </c>
      <c r="AR107" s="606">
        <f t="shared" si="310"/>
        <v>600</v>
      </c>
      <c r="AS107" s="606">
        <f t="shared" si="310"/>
        <v>0</v>
      </c>
      <c r="AT107" s="606">
        <f t="shared" si="310"/>
        <v>0</v>
      </c>
      <c r="AU107" s="606" t="str">
        <f t="shared" si="310"/>
        <v/>
      </c>
      <c r="AV107" s="606" t="str">
        <f t="shared" si="310"/>
        <v/>
      </c>
      <c r="AW107" s="606" t="str">
        <f t="shared" si="310"/>
        <v/>
      </c>
      <c r="AX107" s="606" t="str">
        <f t="shared" si="310"/>
        <v/>
      </c>
      <c r="AY107" s="606" t="str">
        <f t="shared" si="310"/>
        <v/>
      </c>
      <c r="AZ107" s="606" t="str">
        <f t="shared" si="310"/>
        <v/>
      </c>
      <c r="BA107" s="606" t="str">
        <f t="shared" si="310"/>
        <v/>
      </c>
      <c r="BB107" s="606" t="str">
        <f t="shared" si="310"/>
        <v/>
      </c>
      <c r="BC107" s="644"/>
      <c r="BD107" s="606">
        <f t="shared" ref="BD107:BT107" si="311">IF(BD105="","",BD105*BD106)</f>
        <v>2250</v>
      </c>
      <c r="BE107" s="606">
        <f t="shared" si="311"/>
        <v>500</v>
      </c>
      <c r="BF107" s="606">
        <f t="shared" si="311"/>
        <v>4500</v>
      </c>
      <c r="BG107" s="606">
        <f t="shared" si="311"/>
        <v>960</v>
      </c>
      <c r="BH107" s="606">
        <f t="shared" si="311"/>
        <v>100</v>
      </c>
      <c r="BI107" s="606">
        <f t="shared" si="311"/>
        <v>0</v>
      </c>
      <c r="BJ107" s="606">
        <f t="shared" si="311"/>
        <v>0</v>
      </c>
      <c r="BK107" s="606">
        <f t="shared" si="311"/>
        <v>0</v>
      </c>
      <c r="BL107" s="606">
        <f t="shared" si="311"/>
        <v>0</v>
      </c>
      <c r="BM107" s="606" t="str">
        <f t="shared" si="311"/>
        <v/>
      </c>
      <c r="BN107" s="606" t="str">
        <f t="shared" si="311"/>
        <v/>
      </c>
      <c r="BO107" s="606" t="str">
        <f t="shared" si="311"/>
        <v/>
      </c>
      <c r="BP107" s="606" t="str">
        <f t="shared" si="311"/>
        <v/>
      </c>
      <c r="BQ107" s="606" t="str">
        <f t="shared" si="311"/>
        <v/>
      </c>
      <c r="BR107" s="606" t="str">
        <f t="shared" si="311"/>
        <v/>
      </c>
      <c r="BS107" s="606" t="str">
        <f t="shared" si="311"/>
        <v/>
      </c>
      <c r="BT107" s="606" t="str">
        <f t="shared" si="311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>
        <f t="shared" si="294"/>
        <v>0</v>
      </c>
      <c r="CA107" s="597">
        <f t="shared" si="291"/>
        <v>0</v>
      </c>
      <c r="CB107" s="597">
        <f t="shared" si="292"/>
        <v>201.78571428571428</v>
      </c>
      <c r="CC107" s="597">
        <f t="shared" si="293"/>
        <v>544.28571428571433</v>
      </c>
      <c r="CD107" s="1344" t="str">
        <f t="shared" si="268"/>
        <v/>
      </c>
      <c r="CE107" s="1345" t="str">
        <f t="shared" si="268"/>
        <v/>
      </c>
      <c r="CF107" s="1346" t="str">
        <f t="shared" si="268"/>
        <v/>
      </c>
      <c r="CG107" s="1346" t="str">
        <f t="shared" si="268"/>
        <v/>
      </c>
      <c r="CH107" s="1346">
        <f t="shared" si="268"/>
        <v>0</v>
      </c>
      <c r="CI107" s="1346">
        <f t="shared" si="268"/>
        <v>0</v>
      </c>
      <c r="CJ107" s="1346">
        <f t="shared" si="268"/>
        <v>0</v>
      </c>
      <c r="CK107" s="1347">
        <f t="shared" si="268"/>
        <v>0</v>
      </c>
      <c r="CL107" s="1347">
        <f t="shared" si="268"/>
        <v>0</v>
      </c>
      <c r="CM107" s="1347">
        <f t="shared" si="268"/>
        <v>0</v>
      </c>
      <c r="CN107" s="1346">
        <f t="shared" si="268"/>
        <v>0</v>
      </c>
      <c r="CO107" s="1346">
        <f t="shared" si="268"/>
        <v>0</v>
      </c>
      <c r="CP107" s="1346">
        <f t="shared" si="268"/>
        <v>0</v>
      </c>
      <c r="CQ107" s="1346" t="str">
        <f t="shared" si="268"/>
        <v/>
      </c>
      <c r="CR107" s="1346" t="str">
        <f t="shared" si="268"/>
        <v/>
      </c>
      <c r="CS107" s="1345" t="str">
        <f t="shared" si="268"/>
        <v/>
      </c>
      <c r="CT107" s="1348" t="str">
        <f t="shared" si="269"/>
        <v/>
      </c>
      <c r="CU107" s="548" t="str">
        <f t="shared" si="270"/>
        <v/>
      </c>
      <c r="CV107" s="549" t="str">
        <f t="shared" si="271"/>
        <v/>
      </c>
      <c r="CW107" s="550" t="str">
        <f t="shared" si="272"/>
        <v/>
      </c>
      <c r="CX107" s="550" t="str">
        <f t="shared" si="273"/>
        <v/>
      </c>
      <c r="CY107" s="550">
        <f t="shared" si="274"/>
        <v>0</v>
      </c>
      <c r="CZ107" s="550">
        <f t="shared" si="275"/>
        <v>0</v>
      </c>
      <c r="DA107" s="550">
        <f t="shared" si="276"/>
        <v>0</v>
      </c>
      <c r="DB107" s="551">
        <f t="shared" si="277"/>
        <v>0</v>
      </c>
      <c r="DC107" s="551">
        <f t="shared" si="278"/>
        <v>0</v>
      </c>
      <c r="DD107" s="551">
        <f t="shared" si="279"/>
        <v>0</v>
      </c>
      <c r="DE107" s="550">
        <f t="shared" si="280"/>
        <v>0</v>
      </c>
      <c r="DF107" s="550">
        <f t="shared" si="281"/>
        <v>0</v>
      </c>
      <c r="DG107" s="550">
        <f t="shared" si="282"/>
        <v>0</v>
      </c>
      <c r="DH107" s="550" t="str">
        <f t="shared" si="283"/>
        <v/>
      </c>
      <c r="DI107" s="550" t="str">
        <f t="shared" si="284"/>
        <v/>
      </c>
      <c r="DJ107" s="549" t="str">
        <f t="shared" si="285"/>
        <v/>
      </c>
      <c r="DK107" s="548" t="str">
        <f t="shared" si="286"/>
        <v/>
      </c>
      <c r="DL107" s="653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183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94"/>
        <v>1</v>
      </c>
      <c r="CA108" s="597">
        <f t="shared" si="291"/>
        <v>1</v>
      </c>
      <c r="CB108" s="597">
        <f t="shared" si="292"/>
        <v>1</v>
      </c>
      <c r="CC108" s="597">
        <f t="shared" si="293"/>
        <v>1</v>
      </c>
      <c r="CD108" s="1344">
        <f t="shared" si="268"/>
        <v>1</v>
      </c>
      <c r="CE108" s="1345">
        <f t="shared" si="268"/>
        <v>1</v>
      </c>
      <c r="CF108" s="1346">
        <f t="shared" si="268"/>
        <v>1</v>
      </c>
      <c r="CG108" s="1346">
        <f t="shared" si="268"/>
        <v>1</v>
      </c>
      <c r="CH108" s="1346">
        <f t="shared" si="268"/>
        <v>1</v>
      </c>
      <c r="CI108" s="1346">
        <f t="shared" si="268"/>
        <v>1</v>
      </c>
      <c r="CJ108" s="1346">
        <f t="shared" si="268"/>
        <v>1</v>
      </c>
      <c r="CK108" s="1347">
        <f t="shared" si="268"/>
        <v>1</v>
      </c>
      <c r="CL108" s="1347">
        <f t="shared" si="268"/>
        <v>1</v>
      </c>
      <c r="CM108" s="1347">
        <f t="shared" si="268"/>
        <v>1</v>
      </c>
      <c r="CN108" s="1346">
        <f t="shared" si="268"/>
        <v>1</v>
      </c>
      <c r="CO108" s="1346">
        <f t="shared" si="268"/>
        <v>1</v>
      </c>
      <c r="CP108" s="1346">
        <f t="shared" si="268"/>
        <v>1</v>
      </c>
      <c r="CQ108" s="1346">
        <f t="shared" si="268"/>
        <v>1</v>
      </c>
      <c r="CR108" s="1346">
        <f t="shared" si="268"/>
        <v>1</v>
      </c>
      <c r="CS108" s="1345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9"/>
        <v>1</v>
      </c>
      <c r="CU108" s="548">
        <f t="shared" si="270"/>
        <v>1</v>
      </c>
      <c r="CV108" s="549">
        <f t="shared" si="271"/>
        <v>1</v>
      </c>
      <c r="CW108" s="550">
        <f t="shared" si="272"/>
        <v>1</v>
      </c>
      <c r="CX108" s="550">
        <f t="shared" si="273"/>
        <v>1</v>
      </c>
      <c r="CY108" s="550">
        <f t="shared" si="274"/>
        <v>1</v>
      </c>
      <c r="CZ108" s="550">
        <f t="shared" si="275"/>
        <v>1</v>
      </c>
      <c r="DA108" s="550">
        <f t="shared" si="276"/>
        <v>1</v>
      </c>
      <c r="DB108" s="551">
        <f t="shared" si="277"/>
        <v>1</v>
      </c>
      <c r="DC108" s="551">
        <f t="shared" si="278"/>
        <v>1</v>
      </c>
      <c r="DD108" s="551">
        <f t="shared" si="279"/>
        <v>1</v>
      </c>
      <c r="DE108" s="550">
        <f t="shared" si="280"/>
        <v>1</v>
      </c>
      <c r="DF108" s="550">
        <f t="shared" si="281"/>
        <v>1</v>
      </c>
      <c r="DG108" s="550">
        <f t="shared" si="282"/>
        <v>1</v>
      </c>
      <c r="DH108" s="550">
        <f t="shared" si="283"/>
        <v>1</v>
      </c>
      <c r="DI108" s="550">
        <f t="shared" si="284"/>
        <v>1</v>
      </c>
      <c r="DJ108" s="549">
        <f t="shared" si="285"/>
        <v>1</v>
      </c>
      <c r="DK108" s="548">
        <f t="shared" si="286"/>
        <v>1</v>
      </c>
      <c r="DL108" s="653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185</v>
      </c>
      <c r="B109" s="610">
        <v>0</v>
      </c>
      <c r="C109" s="610">
        <v>0</v>
      </c>
      <c r="D109" s="610">
        <v>0</v>
      </c>
      <c r="E109" s="610">
        <v>0</v>
      </c>
      <c r="F109" s="610">
        <v>0</v>
      </c>
      <c r="G109" s="610">
        <v>0</v>
      </c>
      <c r="H109" s="610">
        <v>0</v>
      </c>
      <c r="I109" s="610">
        <v>0</v>
      </c>
      <c r="J109" s="610">
        <v>0</v>
      </c>
      <c r="K109" s="610"/>
      <c r="L109" s="610"/>
      <c r="M109" s="610"/>
      <c r="N109" s="610"/>
      <c r="O109" s="651"/>
      <c r="P109" s="651"/>
      <c r="Q109" s="610"/>
      <c r="R109" s="610"/>
      <c r="S109" s="652"/>
      <c r="T109" s="610">
        <v>0</v>
      </c>
      <c r="U109" s="610">
        <v>0</v>
      </c>
      <c r="V109" s="610">
        <v>0</v>
      </c>
      <c r="W109" s="610">
        <v>0</v>
      </c>
      <c r="X109" s="610">
        <v>0</v>
      </c>
      <c r="Y109" s="610">
        <v>0</v>
      </c>
      <c r="Z109" s="610">
        <v>0</v>
      </c>
      <c r="AA109" s="610">
        <v>0</v>
      </c>
      <c r="AB109" s="610">
        <v>0</v>
      </c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>
        <v>0</v>
      </c>
      <c r="AP109" s="610">
        <v>0</v>
      </c>
      <c r="AQ109" s="610">
        <v>120</v>
      </c>
      <c r="AR109" s="610">
        <v>0</v>
      </c>
      <c r="AS109" s="610">
        <v>0</v>
      </c>
      <c r="AT109" s="610">
        <v>0</v>
      </c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>
        <v>700</v>
      </c>
      <c r="BE109" s="610">
        <v>106</v>
      </c>
      <c r="BF109" s="610">
        <v>50</v>
      </c>
      <c r="BG109" s="610">
        <v>0</v>
      </c>
      <c r="BH109" s="610">
        <v>10</v>
      </c>
      <c r="BI109" s="610">
        <v>0</v>
      </c>
      <c r="BJ109" s="610">
        <v>0</v>
      </c>
      <c r="BK109" s="610">
        <v>0</v>
      </c>
      <c r="BL109" s="610">
        <v>0</v>
      </c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>
        <f t="shared" si="294"/>
        <v>0</v>
      </c>
      <c r="CA109" s="597">
        <f t="shared" si="291"/>
        <v>0</v>
      </c>
      <c r="CB109" s="597">
        <f t="shared" si="292"/>
        <v>0</v>
      </c>
      <c r="CC109" s="597">
        <f t="shared" si="293"/>
        <v>23.714285714285715</v>
      </c>
      <c r="CD109" s="1344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12"/>
        <v/>
      </c>
      <c r="CF109" s="1346" t="str">
        <f t="shared" si="312"/>
        <v/>
      </c>
      <c r="CG109" s="1346" t="str">
        <f t="shared" si="312"/>
        <v/>
      </c>
      <c r="CH109" s="1346">
        <f t="shared" si="312"/>
        <v>0</v>
      </c>
      <c r="CI109" s="1346">
        <f t="shared" si="312"/>
        <v>0</v>
      </c>
      <c r="CJ109" s="1346">
        <f t="shared" si="312"/>
        <v>0</v>
      </c>
      <c r="CK109" s="1347">
        <f t="shared" si="312"/>
        <v>0</v>
      </c>
      <c r="CL109" s="1347">
        <f t="shared" si="312"/>
        <v>0</v>
      </c>
      <c r="CM109" s="1347">
        <f t="shared" si="312"/>
        <v>0</v>
      </c>
      <c r="CN109" s="1346">
        <f t="shared" si="312"/>
        <v>0</v>
      </c>
      <c r="CO109" s="1346">
        <f t="shared" si="312"/>
        <v>0</v>
      </c>
      <c r="CP109" s="1346">
        <f t="shared" si="312"/>
        <v>0</v>
      </c>
      <c r="CQ109" s="1346" t="str">
        <f t="shared" si="312"/>
        <v/>
      </c>
      <c r="CR109" s="1346" t="str">
        <f t="shared" si="312"/>
        <v/>
      </c>
      <c r="CS109" s="1345" t="str">
        <f t="shared" si="312"/>
        <v/>
      </c>
      <c r="CT109" s="1348" t="str">
        <f t="shared" si="269"/>
        <v/>
      </c>
      <c r="CU109" s="548" t="str">
        <f t="shared" si="270"/>
        <v/>
      </c>
      <c r="CV109" s="549" t="str">
        <f t="shared" si="271"/>
        <v/>
      </c>
      <c r="CW109" s="550" t="str">
        <f t="shared" si="272"/>
        <v/>
      </c>
      <c r="CX109" s="550" t="str">
        <f t="shared" si="273"/>
        <v/>
      </c>
      <c r="CY109" s="550">
        <f t="shared" si="274"/>
        <v>0</v>
      </c>
      <c r="CZ109" s="550">
        <f t="shared" si="275"/>
        <v>0</v>
      </c>
      <c r="DA109" s="550">
        <f t="shared" si="276"/>
        <v>0</v>
      </c>
      <c r="DB109" s="551">
        <f t="shared" si="277"/>
        <v>0</v>
      </c>
      <c r="DC109" s="551">
        <f t="shared" si="278"/>
        <v>0</v>
      </c>
      <c r="DD109" s="551">
        <f t="shared" si="279"/>
        <v>0</v>
      </c>
      <c r="DE109" s="550">
        <f t="shared" si="280"/>
        <v>0</v>
      </c>
      <c r="DF109" s="550">
        <f t="shared" si="281"/>
        <v>0</v>
      </c>
      <c r="DG109" s="550">
        <f t="shared" si="282"/>
        <v>0</v>
      </c>
      <c r="DH109" s="550" t="str">
        <f t="shared" si="283"/>
        <v/>
      </c>
      <c r="DI109" s="550" t="str">
        <f t="shared" si="284"/>
        <v/>
      </c>
      <c r="DJ109" s="549" t="str">
        <f t="shared" si="285"/>
        <v/>
      </c>
      <c r="DK109" s="548" t="str">
        <f t="shared" si="286"/>
        <v/>
      </c>
      <c r="DL109" s="653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208</v>
      </c>
      <c r="B110" s="620" t="str">
        <f t="shared" ref="B110:R110" si="314">IF(SUM(B96,B104)&gt;0,SUM(B97,B105)/SUM(B96,B104),"")</f>
        <v/>
      </c>
      <c r="C110" s="620" t="str">
        <f t="shared" si="314"/>
        <v/>
      </c>
      <c r="D110" s="620" t="str">
        <f t="shared" si="314"/>
        <v/>
      </c>
      <c r="E110" s="620" t="str">
        <f t="shared" si="314"/>
        <v/>
      </c>
      <c r="F110" s="620" t="str">
        <f t="shared" si="314"/>
        <v/>
      </c>
      <c r="G110" s="620" t="str">
        <f t="shared" si="314"/>
        <v/>
      </c>
      <c r="H110" s="620" t="str">
        <f t="shared" si="314"/>
        <v/>
      </c>
      <c r="I110" s="620" t="str">
        <f t="shared" si="314"/>
        <v/>
      </c>
      <c r="J110" s="620" t="str">
        <f t="shared" si="314"/>
        <v/>
      </c>
      <c r="K110" s="620" t="str">
        <f t="shared" si="314"/>
        <v/>
      </c>
      <c r="L110" s="620" t="str">
        <f t="shared" si="314"/>
        <v/>
      </c>
      <c r="M110" s="620" t="str">
        <f t="shared" si="314"/>
        <v/>
      </c>
      <c r="N110" s="620" t="str">
        <f t="shared" si="314"/>
        <v/>
      </c>
      <c r="O110" s="620" t="str">
        <f t="shared" si="314"/>
        <v/>
      </c>
      <c r="P110" s="620" t="str">
        <f t="shared" si="314"/>
        <v/>
      </c>
      <c r="Q110" s="620" t="str">
        <f t="shared" si="314"/>
        <v/>
      </c>
      <c r="R110" s="620" t="str">
        <f t="shared" si="314"/>
        <v/>
      </c>
      <c r="S110" s="652"/>
      <c r="T110" s="620">
        <f t="shared" ref="T110:AJ110" si="315">IF(SUM(T96,T104)&gt;0,SUM(T97,T105)/SUM(T96,T104),"")</f>
        <v>0</v>
      </c>
      <c r="U110" s="620">
        <f t="shared" si="315"/>
        <v>0</v>
      </c>
      <c r="V110" s="620" t="str">
        <f t="shared" si="315"/>
        <v/>
      </c>
      <c r="W110" s="620" t="str">
        <f t="shared" si="315"/>
        <v/>
      </c>
      <c r="X110" s="620" t="str">
        <f t="shared" si="315"/>
        <v/>
      </c>
      <c r="Y110" s="620" t="str">
        <f t="shared" si="315"/>
        <v/>
      </c>
      <c r="Z110" s="620" t="str">
        <f t="shared" si="315"/>
        <v/>
      </c>
      <c r="AA110" s="620" t="str">
        <f t="shared" si="315"/>
        <v/>
      </c>
      <c r="AB110" s="620" t="str">
        <f t="shared" si="315"/>
        <v/>
      </c>
      <c r="AC110" s="620" t="str">
        <f t="shared" si="315"/>
        <v/>
      </c>
      <c r="AD110" s="620" t="str">
        <f t="shared" si="315"/>
        <v/>
      </c>
      <c r="AE110" s="620" t="str">
        <f t="shared" si="315"/>
        <v/>
      </c>
      <c r="AF110" s="620" t="str">
        <f t="shared" si="315"/>
        <v/>
      </c>
      <c r="AG110" s="620" t="str">
        <f t="shared" si="315"/>
        <v/>
      </c>
      <c r="AH110" s="620" t="str">
        <f t="shared" si="315"/>
        <v/>
      </c>
      <c r="AI110" s="620" t="str">
        <f t="shared" si="315"/>
        <v/>
      </c>
      <c r="AJ110" s="620" t="str">
        <f t="shared" si="315"/>
        <v/>
      </c>
      <c r="AK110" s="652"/>
      <c r="AL110" s="620" t="str">
        <f t="shared" ref="AL110:BB110" si="316">IF(SUM(AL96,AL104)&gt;0,SUM(AL97,AL105)/SUM(AL96,AL104),"")</f>
        <v/>
      </c>
      <c r="AM110" s="620" t="str">
        <f t="shared" si="316"/>
        <v/>
      </c>
      <c r="AN110" s="620" t="str">
        <f t="shared" si="316"/>
        <v/>
      </c>
      <c r="AO110" s="620">
        <f t="shared" si="316"/>
        <v>0.49382716049382713</v>
      </c>
      <c r="AP110" s="620">
        <f t="shared" si="316"/>
        <v>0.59544159544159547</v>
      </c>
      <c r="AQ110" s="620">
        <f t="shared" si="316"/>
        <v>0.71604938271604934</v>
      </c>
      <c r="AR110" s="620">
        <f t="shared" si="316"/>
        <v>0.72916666666666663</v>
      </c>
      <c r="AS110" s="620" t="str">
        <f t="shared" si="316"/>
        <v/>
      </c>
      <c r="AT110" s="620" t="str">
        <f t="shared" si="316"/>
        <v/>
      </c>
      <c r="AU110" s="620" t="str">
        <f t="shared" si="316"/>
        <v/>
      </c>
      <c r="AV110" s="620" t="str">
        <f t="shared" si="316"/>
        <v/>
      </c>
      <c r="AW110" s="620" t="str">
        <f t="shared" si="316"/>
        <v/>
      </c>
      <c r="AX110" s="620" t="str">
        <f t="shared" si="316"/>
        <v/>
      </c>
      <c r="AY110" s="620" t="str">
        <f t="shared" si="316"/>
        <v/>
      </c>
      <c r="AZ110" s="620" t="str">
        <f t="shared" si="316"/>
        <v/>
      </c>
      <c r="BA110" s="620" t="str">
        <f t="shared" si="316"/>
        <v/>
      </c>
      <c r="BB110" s="620" t="str">
        <f t="shared" si="316"/>
        <v/>
      </c>
      <c r="BC110" s="652"/>
      <c r="BD110" s="620">
        <f t="shared" ref="BD110:BT110" si="317">IF(SUM(BD96,BD104)&gt;0,SUM(BD97,BD105)/SUM(BD96,BD104),"")</f>
        <v>0.5</v>
      </c>
      <c r="BE110" s="620">
        <f t="shared" si="317"/>
        <v>0.60185185185185186</v>
      </c>
      <c r="BF110" s="620">
        <f t="shared" si="317"/>
        <v>0.7407407407407407</v>
      </c>
      <c r="BG110" s="620">
        <f t="shared" si="317"/>
        <v>0.5</v>
      </c>
      <c r="BH110" s="620">
        <f t="shared" si="317"/>
        <v>0.76388888888888884</v>
      </c>
      <c r="BI110" s="620" t="str">
        <f t="shared" si="317"/>
        <v/>
      </c>
      <c r="BJ110" s="620" t="str">
        <f t="shared" si="317"/>
        <v/>
      </c>
      <c r="BK110" s="620" t="str">
        <f t="shared" si="317"/>
        <v/>
      </c>
      <c r="BL110" s="620" t="str">
        <f t="shared" si="317"/>
        <v/>
      </c>
      <c r="BM110" s="620" t="str">
        <f t="shared" si="317"/>
        <v/>
      </c>
      <c r="BN110" s="620" t="str">
        <f t="shared" si="317"/>
        <v/>
      </c>
      <c r="BO110" s="620" t="str">
        <f t="shared" si="317"/>
        <v/>
      </c>
      <c r="BP110" s="620" t="str">
        <f t="shared" si="317"/>
        <v/>
      </c>
      <c r="BQ110" s="620" t="str">
        <f t="shared" si="317"/>
        <v/>
      </c>
      <c r="BR110" s="620" t="str">
        <f t="shared" si="317"/>
        <v/>
      </c>
      <c r="BS110" s="620" t="str">
        <f t="shared" si="317"/>
        <v/>
      </c>
      <c r="BT110" s="620" t="str">
        <f t="shared" si="317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94"/>
        <v/>
      </c>
      <c r="CA110" s="622" t="str">
        <f t="shared" si="291"/>
        <v/>
      </c>
      <c r="CB110" s="622">
        <f t="shared" si="292"/>
        <v>0.65574548907882235</v>
      </c>
      <c r="CC110" s="622">
        <f t="shared" si="293"/>
        <v>0.61419753086419748</v>
      </c>
      <c r="CD110" s="1349" t="str">
        <f t="shared" si="313"/>
        <v/>
      </c>
      <c r="CE110" s="1350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8"/>
        <v/>
      </c>
      <c r="CG110" s="1351" t="str">
        <f t="shared" si="318"/>
        <v/>
      </c>
      <c r="CH110" s="1351" t="str">
        <f t="shared" si="318"/>
        <v/>
      </c>
      <c r="CI110" s="1351" t="str">
        <f t="shared" si="318"/>
        <v/>
      </c>
      <c r="CJ110" s="1351" t="str">
        <f t="shared" si="318"/>
        <v/>
      </c>
      <c r="CK110" s="1352" t="str">
        <f t="shared" si="318"/>
        <v/>
      </c>
      <c r="CL110" s="1352" t="str">
        <f t="shared" si="318"/>
        <v/>
      </c>
      <c r="CM110" s="1352" t="str">
        <f t="shared" si="318"/>
        <v/>
      </c>
      <c r="CN110" s="1351" t="str">
        <f t="shared" si="318"/>
        <v/>
      </c>
      <c r="CO110" s="1351" t="str">
        <f t="shared" si="318"/>
        <v/>
      </c>
      <c r="CP110" s="1351" t="str">
        <f t="shared" si="318"/>
        <v/>
      </c>
      <c r="CQ110" s="1351" t="str">
        <f t="shared" si="318"/>
        <v/>
      </c>
      <c r="CR110" s="1351" t="str">
        <f t="shared" si="318"/>
        <v/>
      </c>
      <c r="CS110" s="1350" t="str">
        <f t="shared" si="318"/>
        <v/>
      </c>
      <c r="CT110" s="1353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70"/>
        <v/>
      </c>
      <c r="CV110" s="537" t="str">
        <f t="shared" si="271"/>
        <v/>
      </c>
      <c r="CW110" s="538" t="str">
        <f t="shared" si="272"/>
        <v/>
      </c>
      <c r="CX110" s="538" t="str">
        <f t="shared" si="273"/>
        <v/>
      </c>
      <c r="CY110" s="538" t="str">
        <f t="shared" si="274"/>
        <v/>
      </c>
      <c r="CZ110" s="538" t="str">
        <f t="shared" si="275"/>
        <v/>
      </c>
      <c r="DA110" s="538" t="str">
        <f t="shared" si="276"/>
        <v/>
      </c>
      <c r="DB110" s="539" t="str">
        <f t="shared" si="277"/>
        <v/>
      </c>
      <c r="DC110" s="539">
        <f t="shared" si="278"/>
        <v>0</v>
      </c>
      <c r="DD110" s="539">
        <f t="shared" si="279"/>
        <v>0</v>
      </c>
      <c r="DE110" s="538" t="str">
        <f t="shared" si="280"/>
        <v/>
      </c>
      <c r="DF110" s="538" t="str">
        <f t="shared" si="281"/>
        <v/>
      </c>
      <c r="DG110" s="538" t="str">
        <f t="shared" si="282"/>
        <v/>
      </c>
      <c r="DH110" s="538" t="str">
        <f t="shared" si="283"/>
        <v/>
      </c>
      <c r="DI110" s="538" t="str">
        <f t="shared" si="284"/>
        <v/>
      </c>
      <c r="DJ110" s="537" t="str">
        <f t="shared" si="285"/>
        <v/>
      </c>
      <c r="DK110" s="536" t="str">
        <f t="shared" si="286"/>
        <v/>
      </c>
      <c r="DL110" s="653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194</v>
      </c>
      <c r="B111" s="625" t="str">
        <f t="shared" ref="B111:K111" si="320">IF(SUM(B96,B104)=0,"",SUM(B96,-B97*B100,-B101*B100,B104,-B105*B108,-B109*B108)*0.04)</f>
        <v/>
      </c>
      <c r="C111" s="625" t="str">
        <f t="shared" si="320"/>
        <v/>
      </c>
      <c r="D111" s="625" t="str">
        <f t="shared" si="320"/>
        <v/>
      </c>
      <c r="E111" s="625" t="str">
        <f t="shared" si="320"/>
        <v/>
      </c>
      <c r="F111" s="625" t="str">
        <f t="shared" si="320"/>
        <v/>
      </c>
      <c r="G111" s="625" t="str">
        <f t="shared" si="320"/>
        <v/>
      </c>
      <c r="H111" s="625" t="str">
        <f t="shared" si="320"/>
        <v/>
      </c>
      <c r="I111" s="625" t="str">
        <f t="shared" si="320"/>
        <v/>
      </c>
      <c r="J111" s="625" t="str">
        <f t="shared" si="320"/>
        <v/>
      </c>
      <c r="K111" s="625" t="str">
        <f t="shared" si="320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>
        <f t="shared" ref="T111:AJ111" si="321">IF(SUM(T96,T104)=0,"",SUM(T96,-T97*T100,-T101*T100,T104,-T105*T108,-T109*T108)*0.04)</f>
        <v>5.4</v>
      </c>
      <c r="U111" s="625">
        <f t="shared" si="321"/>
        <v>5.4</v>
      </c>
      <c r="V111" s="625" t="str">
        <f t="shared" si="321"/>
        <v/>
      </c>
      <c r="W111" s="625" t="str">
        <f t="shared" si="321"/>
        <v/>
      </c>
      <c r="X111" s="625" t="str">
        <f t="shared" si="321"/>
        <v/>
      </c>
      <c r="Y111" s="625" t="str">
        <f t="shared" si="321"/>
        <v/>
      </c>
      <c r="Z111" s="625" t="str">
        <f t="shared" si="321"/>
        <v/>
      </c>
      <c r="AA111" s="625" t="str">
        <f t="shared" si="321"/>
        <v/>
      </c>
      <c r="AB111" s="625" t="str">
        <f t="shared" si="321"/>
        <v/>
      </c>
      <c r="AC111" s="625" t="str">
        <f t="shared" si="321"/>
        <v/>
      </c>
      <c r="AD111" s="625" t="str">
        <f t="shared" si="321"/>
        <v/>
      </c>
      <c r="AE111" s="625" t="str">
        <f t="shared" si="321"/>
        <v/>
      </c>
      <c r="AF111" s="625" t="str">
        <f t="shared" si="321"/>
        <v/>
      </c>
      <c r="AG111" s="625" t="str">
        <f t="shared" si="321"/>
        <v/>
      </c>
      <c r="AH111" s="625" t="str">
        <f t="shared" si="321"/>
        <v/>
      </c>
      <c r="AI111" s="625" t="str">
        <f t="shared" si="321"/>
        <v/>
      </c>
      <c r="AJ111" s="625" t="str">
        <f t="shared" si="321"/>
        <v/>
      </c>
      <c r="AK111" s="656"/>
      <c r="AL111" s="625" t="str">
        <f t="shared" ref="AL111:AT111" si="322">IF(SUM(AL96,AL104)=0,"",SUM(AL96,-AL97*AL100,-AL101*AL100,AL104,-AL105*AL108,-AL109*AL108)*0.04)</f>
        <v/>
      </c>
      <c r="AM111" s="625" t="str">
        <f t="shared" si="322"/>
        <v/>
      </c>
      <c r="AN111" s="625" t="str">
        <f t="shared" si="322"/>
        <v/>
      </c>
      <c r="AO111" s="625">
        <f t="shared" si="322"/>
        <v>16.399999999999999</v>
      </c>
      <c r="AP111" s="625">
        <f t="shared" si="322"/>
        <v>28.400000000000002</v>
      </c>
      <c r="AQ111" s="625">
        <f t="shared" si="322"/>
        <v>41.2</v>
      </c>
      <c r="AR111" s="625">
        <f t="shared" si="322"/>
        <v>10.4</v>
      </c>
      <c r="AS111" s="625" t="str">
        <f t="shared" si="322"/>
        <v/>
      </c>
      <c r="AT111" s="625" t="str">
        <f t="shared" si="322"/>
        <v/>
      </c>
      <c r="AU111" s="625"/>
      <c r="AV111" s="625"/>
      <c r="AW111" s="625" t="str">
        <f t="shared" ref="AW111:BB111" si="323">IF(SUM(AW96,AW104)=0,"",SUM(AW96,-AW97*AW100,-AW101*AW100,AW104,-AW105*AW108,-AW109*AW108)*0.04)</f>
        <v/>
      </c>
      <c r="AX111" s="625" t="str">
        <f t="shared" si="323"/>
        <v/>
      </c>
      <c r="AY111" s="625" t="str">
        <f t="shared" si="323"/>
        <v/>
      </c>
      <c r="AZ111" s="625" t="str">
        <f t="shared" si="323"/>
        <v/>
      </c>
      <c r="BA111" s="625" t="str">
        <f t="shared" si="323"/>
        <v/>
      </c>
      <c r="BB111" s="625" t="str">
        <f t="shared" si="323"/>
        <v/>
      </c>
      <c r="BC111" s="656"/>
      <c r="BD111" s="625">
        <f t="shared" ref="BD111:BT111" si="324">IF(SUM(BD96,BD104)=0,"",SUM(BD96,-BD97*BD100,-BD101*BD100,BD104,-BD105*BD108,-BD109*BD108)*0.04)</f>
        <v>84</v>
      </c>
      <c r="BE111" s="625">
        <f t="shared" si="324"/>
        <v>31.560000000000002</v>
      </c>
      <c r="BF111" s="625">
        <f t="shared" si="324"/>
        <v>76</v>
      </c>
      <c r="BG111" s="625">
        <f t="shared" si="324"/>
        <v>62.4</v>
      </c>
      <c r="BH111" s="625">
        <f t="shared" si="324"/>
        <v>12.8</v>
      </c>
      <c r="BI111" s="625" t="str">
        <f t="shared" si="324"/>
        <v/>
      </c>
      <c r="BJ111" s="625" t="str">
        <f t="shared" si="324"/>
        <v/>
      </c>
      <c r="BK111" s="625" t="str">
        <f t="shared" si="324"/>
        <v/>
      </c>
      <c r="BL111" s="625" t="str">
        <f t="shared" si="324"/>
        <v/>
      </c>
      <c r="BM111" s="625" t="str">
        <f t="shared" si="324"/>
        <v/>
      </c>
      <c r="BN111" s="625" t="str">
        <f t="shared" si="324"/>
        <v/>
      </c>
      <c r="BO111" s="625" t="str">
        <f t="shared" si="324"/>
        <v/>
      </c>
      <c r="BP111" s="625" t="str">
        <f t="shared" si="324"/>
        <v/>
      </c>
      <c r="BQ111" s="625" t="str">
        <f t="shared" si="324"/>
        <v/>
      </c>
      <c r="BR111" s="625" t="str">
        <f t="shared" si="324"/>
        <v/>
      </c>
      <c r="BS111" s="625" t="str">
        <f t="shared" si="324"/>
        <v/>
      </c>
      <c r="BT111" s="625" t="str">
        <f t="shared" si="324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94"/>
        <v/>
      </c>
      <c r="CA111" s="597" t="str">
        <f t="shared" si="291"/>
        <v/>
      </c>
      <c r="CB111" s="597">
        <f t="shared" si="292"/>
        <v>22.4</v>
      </c>
      <c r="CC111" s="597">
        <f t="shared" si="293"/>
        <v>56.653333333333329</v>
      </c>
      <c r="CD111" s="1349" t="str">
        <f t="shared" si="313"/>
        <v/>
      </c>
      <c r="CE111" s="1350" t="str">
        <f t="shared" si="319"/>
        <v/>
      </c>
      <c r="CF111" s="1351" t="str">
        <f t="shared" si="319"/>
        <v/>
      </c>
      <c r="CG111" s="1351" t="str">
        <f t="shared" si="319"/>
        <v/>
      </c>
      <c r="CH111" s="1351" t="str">
        <f t="shared" si="319"/>
        <v/>
      </c>
      <c r="CI111" s="1351" t="str">
        <f t="shared" si="319"/>
        <v/>
      </c>
      <c r="CJ111" s="1351" t="str">
        <f t="shared" si="319"/>
        <v/>
      </c>
      <c r="CK111" s="1352" t="str">
        <f t="shared" si="319"/>
        <v/>
      </c>
      <c r="CL111" s="1352" t="str">
        <f t="shared" si="319"/>
        <v/>
      </c>
      <c r="CM111" s="1352" t="str">
        <f t="shared" si="319"/>
        <v/>
      </c>
      <c r="CN111" s="1351" t="str">
        <f t="shared" si="319"/>
        <v/>
      </c>
      <c r="CO111" s="1351" t="str">
        <f t="shared" si="319"/>
        <v/>
      </c>
      <c r="CP111" s="1351" t="str">
        <f t="shared" si="319"/>
        <v/>
      </c>
      <c r="CQ111" s="1351" t="str">
        <f t="shared" si="319"/>
        <v/>
      </c>
      <c r="CR111" s="1351" t="str">
        <f t="shared" si="319"/>
        <v/>
      </c>
      <c r="CS111" s="1350" t="str">
        <f t="shared" si="319"/>
        <v/>
      </c>
      <c r="CT111" s="1353" t="str">
        <f t="shared" si="319"/>
        <v/>
      </c>
      <c r="CU111" s="548" t="str">
        <f t="shared" si="270"/>
        <v/>
      </c>
      <c r="CV111" s="549" t="str">
        <f t="shared" si="271"/>
        <v/>
      </c>
      <c r="CW111" s="550" t="str">
        <f t="shared" si="272"/>
        <v/>
      </c>
      <c r="CX111" s="550" t="str">
        <f t="shared" si="273"/>
        <v/>
      </c>
      <c r="CY111" s="550" t="str">
        <f t="shared" si="274"/>
        <v/>
      </c>
      <c r="CZ111" s="550" t="str">
        <f t="shared" si="275"/>
        <v/>
      </c>
      <c r="DA111" s="550" t="str">
        <f t="shared" si="276"/>
        <v/>
      </c>
      <c r="DB111" s="551" t="str">
        <f t="shared" si="277"/>
        <v/>
      </c>
      <c r="DC111" s="551">
        <f t="shared" si="278"/>
        <v>5.4</v>
      </c>
      <c r="DD111" s="551">
        <f t="shared" si="279"/>
        <v>5.4</v>
      </c>
      <c r="DE111" s="550" t="str">
        <f t="shared" si="280"/>
        <v/>
      </c>
      <c r="DF111" s="550" t="str">
        <f t="shared" si="281"/>
        <v/>
      </c>
      <c r="DG111" s="550" t="str">
        <f t="shared" si="282"/>
        <v/>
      </c>
      <c r="DH111" s="550" t="str">
        <f t="shared" si="283"/>
        <v/>
      </c>
      <c r="DI111" s="550" t="str">
        <f t="shared" si="284"/>
        <v/>
      </c>
      <c r="DJ111" s="549" t="str">
        <f t="shared" si="285"/>
        <v/>
      </c>
      <c r="DK111" s="548" t="str">
        <f t="shared" si="286"/>
        <v/>
      </c>
      <c r="DL111" s="653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195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94"/>
        <v/>
      </c>
      <c r="CA112" s="597" t="str">
        <f t="shared" si="291"/>
        <v/>
      </c>
      <c r="CB112" s="597" t="str">
        <f t="shared" si="292"/>
        <v/>
      </c>
      <c r="CC112" s="597" t="str">
        <f t="shared" si="293"/>
        <v/>
      </c>
      <c r="CD112" s="1349" t="str">
        <f t="shared" si="313"/>
        <v/>
      </c>
      <c r="CE112" s="1350" t="str">
        <f t="shared" si="319"/>
        <v/>
      </c>
      <c r="CF112" s="1351" t="str">
        <f t="shared" si="319"/>
        <v/>
      </c>
      <c r="CG112" s="1351" t="str">
        <f t="shared" si="319"/>
        <v/>
      </c>
      <c r="CH112" s="1351" t="str">
        <f t="shared" si="319"/>
        <v/>
      </c>
      <c r="CI112" s="1351" t="str">
        <f t="shared" si="319"/>
        <v/>
      </c>
      <c r="CJ112" s="1351" t="str">
        <f t="shared" si="319"/>
        <v/>
      </c>
      <c r="CK112" s="1352" t="str">
        <f t="shared" si="319"/>
        <v/>
      </c>
      <c r="CL112" s="1352" t="str">
        <f t="shared" si="319"/>
        <v/>
      </c>
      <c r="CM112" s="1352" t="str">
        <f t="shared" si="319"/>
        <v/>
      </c>
      <c r="CN112" s="1351" t="str">
        <f t="shared" si="319"/>
        <v/>
      </c>
      <c r="CO112" s="1351" t="str">
        <f t="shared" si="319"/>
        <v/>
      </c>
      <c r="CP112" s="1351" t="str">
        <f t="shared" si="319"/>
        <v/>
      </c>
      <c r="CQ112" s="1351" t="str">
        <f t="shared" si="319"/>
        <v/>
      </c>
      <c r="CR112" s="1351" t="str">
        <f t="shared" si="319"/>
        <v/>
      </c>
      <c r="CS112" s="1350" t="str">
        <f t="shared" si="319"/>
        <v/>
      </c>
      <c r="CT112" s="1353" t="str">
        <f t="shared" si="319"/>
        <v/>
      </c>
      <c r="CU112" s="548" t="str">
        <f t="shared" si="270"/>
        <v/>
      </c>
      <c r="CV112" s="549" t="str">
        <f t="shared" si="271"/>
        <v/>
      </c>
      <c r="CW112" s="550" t="str">
        <f t="shared" si="272"/>
        <v/>
      </c>
      <c r="CX112" s="550" t="str">
        <f t="shared" si="273"/>
        <v/>
      </c>
      <c r="CY112" s="550" t="str">
        <f t="shared" si="274"/>
        <v/>
      </c>
      <c r="CZ112" s="550" t="str">
        <f t="shared" si="275"/>
        <v/>
      </c>
      <c r="DA112" s="550" t="str">
        <f t="shared" si="276"/>
        <v/>
      </c>
      <c r="DB112" s="551" t="str">
        <f t="shared" si="277"/>
        <v/>
      </c>
      <c r="DC112" s="551" t="str">
        <f t="shared" si="278"/>
        <v/>
      </c>
      <c r="DD112" s="551" t="str">
        <f t="shared" si="279"/>
        <v/>
      </c>
      <c r="DE112" s="550" t="str">
        <f t="shared" si="280"/>
        <v/>
      </c>
      <c r="DF112" s="550" t="str">
        <f t="shared" si="281"/>
        <v/>
      </c>
      <c r="DG112" s="550" t="str">
        <f t="shared" si="282"/>
        <v/>
      </c>
      <c r="DH112" s="550" t="str">
        <f t="shared" si="283"/>
        <v/>
      </c>
      <c r="DI112" s="550" t="str">
        <f t="shared" si="284"/>
        <v/>
      </c>
      <c r="DJ112" s="549" t="str">
        <f t="shared" si="285"/>
        <v/>
      </c>
      <c r="DK112" s="548" t="str">
        <f t="shared" si="286"/>
        <v/>
      </c>
      <c r="DL112" s="653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196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94"/>
        <v/>
      </c>
      <c r="CA113" s="597" t="str">
        <f t="shared" si="291"/>
        <v/>
      </c>
      <c r="CB113" s="597" t="str">
        <f t="shared" si="292"/>
        <v/>
      </c>
      <c r="CC113" s="597" t="str">
        <f t="shared" si="293"/>
        <v/>
      </c>
      <c r="CD113" s="1349" t="str">
        <f t="shared" si="313"/>
        <v/>
      </c>
      <c r="CE113" s="1350" t="str">
        <f t="shared" si="319"/>
        <v/>
      </c>
      <c r="CF113" s="1351" t="str">
        <f t="shared" si="319"/>
        <v/>
      </c>
      <c r="CG113" s="1351" t="str">
        <f t="shared" si="319"/>
        <v/>
      </c>
      <c r="CH113" s="1351" t="str">
        <f t="shared" si="319"/>
        <v/>
      </c>
      <c r="CI113" s="1351" t="str">
        <f t="shared" si="319"/>
        <v/>
      </c>
      <c r="CJ113" s="1351" t="str">
        <f t="shared" si="319"/>
        <v/>
      </c>
      <c r="CK113" s="1352" t="str">
        <f t="shared" si="319"/>
        <v/>
      </c>
      <c r="CL113" s="1352" t="str">
        <f t="shared" si="319"/>
        <v/>
      </c>
      <c r="CM113" s="1352" t="str">
        <f t="shared" si="319"/>
        <v/>
      </c>
      <c r="CN113" s="1351" t="str">
        <f t="shared" si="319"/>
        <v/>
      </c>
      <c r="CO113" s="1351" t="str">
        <f t="shared" si="319"/>
        <v/>
      </c>
      <c r="CP113" s="1351" t="str">
        <f t="shared" si="319"/>
        <v/>
      </c>
      <c r="CQ113" s="1351" t="str">
        <f t="shared" si="319"/>
        <v/>
      </c>
      <c r="CR113" s="1351" t="str">
        <f t="shared" si="319"/>
        <v/>
      </c>
      <c r="CS113" s="1350" t="str">
        <f t="shared" si="319"/>
        <v/>
      </c>
      <c r="CT113" s="1353" t="str">
        <f t="shared" si="319"/>
        <v/>
      </c>
      <c r="CU113" s="548" t="str">
        <f t="shared" si="270"/>
        <v/>
      </c>
      <c r="CV113" s="549" t="str">
        <f t="shared" si="271"/>
        <v/>
      </c>
      <c r="CW113" s="550" t="str">
        <f t="shared" si="272"/>
        <v/>
      </c>
      <c r="CX113" s="550" t="str">
        <f t="shared" si="273"/>
        <v/>
      </c>
      <c r="CY113" s="550" t="str">
        <f t="shared" si="274"/>
        <v/>
      </c>
      <c r="CZ113" s="550" t="str">
        <f t="shared" si="275"/>
        <v/>
      </c>
      <c r="DA113" s="550" t="str">
        <f t="shared" si="276"/>
        <v/>
      </c>
      <c r="DB113" s="551" t="str">
        <f t="shared" si="277"/>
        <v/>
      </c>
      <c r="DC113" s="551" t="str">
        <f t="shared" si="278"/>
        <v/>
      </c>
      <c r="DD113" s="551" t="str">
        <f t="shared" si="279"/>
        <v/>
      </c>
      <c r="DE113" s="550" t="str">
        <f t="shared" si="280"/>
        <v/>
      </c>
      <c r="DF113" s="550" t="str">
        <f t="shared" si="281"/>
        <v/>
      </c>
      <c r="DG113" s="550" t="str">
        <f t="shared" si="282"/>
        <v/>
      </c>
      <c r="DH113" s="550" t="str">
        <f t="shared" si="283"/>
        <v/>
      </c>
      <c r="DI113" s="550" t="str">
        <f t="shared" si="284"/>
        <v/>
      </c>
      <c r="DJ113" s="549" t="str">
        <f t="shared" si="285"/>
        <v/>
      </c>
      <c r="DK113" s="548" t="str">
        <f t="shared" si="286"/>
        <v/>
      </c>
      <c r="DL113" s="653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198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94"/>
        <v/>
      </c>
      <c r="CA114" s="597" t="str">
        <f t="shared" si="291"/>
        <v/>
      </c>
      <c r="CB114" s="597" t="str">
        <f t="shared" si="292"/>
        <v/>
      </c>
      <c r="CC114" s="597" t="str">
        <f t="shared" si="293"/>
        <v/>
      </c>
      <c r="CD114" s="1349" t="str">
        <f t="shared" si="313"/>
        <v/>
      </c>
      <c r="CE114" s="1350" t="str">
        <f t="shared" si="319"/>
        <v/>
      </c>
      <c r="CF114" s="1351" t="str">
        <f t="shared" si="319"/>
        <v/>
      </c>
      <c r="CG114" s="1351" t="str">
        <f t="shared" si="319"/>
        <v/>
      </c>
      <c r="CH114" s="1351" t="str">
        <f t="shared" si="319"/>
        <v/>
      </c>
      <c r="CI114" s="1351" t="str">
        <f t="shared" si="319"/>
        <v/>
      </c>
      <c r="CJ114" s="1351" t="str">
        <f t="shared" si="319"/>
        <v/>
      </c>
      <c r="CK114" s="1352" t="str">
        <f t="shared" si="319"/>
        <v/>
      </c>
      <c r="CL114" s="1352" t="str">
        <f t="shared" si="319"/>
        <v/>
      </c>
      <c r="CM114" s="1352" t="str">
        <f t="shared" si="319"/>
        <v/>
      </c>
      <c r="CN114" s="1351" t="str">
        <f t="shared" si="319"/>
        <v/>
      </c>
      <c r="CO114" s="1351" t="str">
        <f t="shared" si="319"/>
        <v/>
      </c>
      <c r="CP114" s="1351" t="str">
        <f t="shared" si="319"/>
        <v/>
      </c>
      <c r="CQ114" s="1351" t="str">
        <f t="shared" si="319"/>
        <v/>
      </c>
      <c r="CR114" s="1351" t="str">
        <f t="shared" si="319"/>
        <v/>
      </c>
      <c r="CS114" s="1350" t="str">
        <f t="shared" si="319"/>
        <v/>
      </c>
      <c r="CT114" s="1353" t="str">
        <f t="shared" si="319"/>
        <v/>
      </c>
      <c r="CU114" s="548" t="str">
        <f t="shared" si="270"/>
        <v/>
      </c>
      <c r="CV114" s="549" t="str">
        <f t="shared" si="271"/>
        <v/>
      </c>
      <c r="CW114" s="550" t="str">
        <f t="shared" si="272"/>
        <v/>
      </c>
      <c r="CX114" s="550" t="str">
        <f t="shared" si="273"/>
        <v/>
      </c>
      <c r="CY114" s="550" t="str">
        <f t="shared" si="274"/>
        <v/>
      </c>
      <c r="CZ114" s="550" t="str">
        <f t="shared" si="275"/>
        <v/>
      </c>
      <c r="DA114" s="550" t="str">
        <f t="shared" si="276"/>
        <v/>
      </c>
      <c r="DB114" s="551" t="str">
        <f t="shared" si="277"/>
        <v/>
      </c>
      <c r="DC114" s="551" t="str">
        <f t="shared" si="278"/>
        <v/>
      </c>
      <c r="DD114" s="551" t="str">
        <f t="shared" si="279"/>
        <v/>
      </c>
      <c r="DE114" s="550" t="str">
        <f t="shared" si="280"/>
        <v/>
      </c>
      <c r="DF114" s="550" t="str">
        <f t="shared" si="281"/>
        <v/>
      </c>
      <c r="DG114" s="550" t="str">
        <f t="shared" si="282"/>
        <v/>
      </c>
      <c r="DH114" s="550" t="str">
        <f t="shared" si="283"/>
        <v/>
      </c>
      <c r="DI114" s="550" t="str">
        <f t="shared" si="284"/>
        <v/>
      </c>
      <c r="DJ114" s="549" t="str">
        <f t="shared" si="285"/>
        <v/>
      </c>
      <c r="DK114" s="548" t="str">
        <f t="shared" si="286"/>
        <v/>
      </c>
      <c r="DL114" s="653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200</v>
      </c>
      <c r="B115" s="629" t="str">
        <f t="shared" ref="B115:K115" si="325">IF(B113="","",B113*B114)</f>
        <v/>
      </c>
      <c r="C115" s="629" t="str">
        <f t="shared" si="325"/>
        <v/>
      </c>
      <c r="D115" s="629" t="str">
        <f t="shared" si="325"/>
        <v/>
      </c>
      <c r="E115" s="629" t="str">
        <f t="shared" si="325"/>
        <v/>
      </c>
      <c r="F115" s="629" t="str">
        <f t="shared" si="325"/>
        <v/>
      </c>
      <c r="G115" s="629" t="str">
        <f t="shared" si="325"/>
        <v/>
      </c>
      <c r="H115" s="629" t="str">
        <f t="shared" si="325"/>
        <v/>
      </c>
      <c r="I115" s="629" t="str">
        <f t="shared" si="325"/>
        <v/>
      </c>
      <c r="J115" s="629" t="str">
        <f t="shared" si="325"/>
        <v/>
      </c>
      <c r="K115" s="629" t="str">
        <f t="shared" si="325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26">IF(T113="","",T113*T114)</f>
        <v/>
      </c>
      <c r="U115" s="629" t="str">
        <f t="shared" si="326"/>
        <v/>
      </c>
      <c r="V115" s="629" t="str">
        <f t="shared" si="326"/>
        <v/>
      </c>
      <c r="W115" s="629" t="str">
        <f t="shared" si="326"/>
        <v/>
      </c>
      <c r="X115" s="629" t="str">
        <f t="shared" si="326"/>
        <v/>
      </c>
      <c r="Y115" s="629" t="str">
        <f t="shared" si="326"/>
        <v/>
      </c>
      <c r="Z115" s="629" t="str">
        <f t="shared" si="326"/>
        <v/>
      </c>
      <c r="AA115" s="629" t="str">
        <f t="shared" si="326"/>
        <v/>
      </c>
      <c r="AB115" s="629" t="str">
        <f t="shared" si="326"/>
        <v/>
      </c>
      <c r="AC115" s="629" t="str">
        <f t="shared" si="326"/>
        <v/>
      </c>
      <c r="AD115" s="629" t="str">
        <f t="shared" si="326"/>
        <v/>
      </c>
      <c r="AE115" s="629" t="str">
        <f t="shared" si="326"/>
        <v/>
      </c>
      <c r="AF115" s="629" t="str">
        <f t="shared" si="326"/>
        <v/>
      </c>
      <c r="AG115" s="629" t="str">
        <f t="shared" si="326"/>
        <v/>
      </c>
      <c r="AH115" s="629" t="str">
        <f t="shared" si="326"/>
        <v/>
      </c>
      <c r="AI115" s="629" t="str">
        <f t="shared" si="326"/>
        <v/>
      </c>
      <c r="AJ115" s="629" t="str">
        <f t="shared" si="326"/>
        <v/>
      </c>
      <c r="AK115" s="662"/>
      <c r="AL115" s="629" t="str">
        <f t="shared" ref="AL115:AT115" si="327">IF(AL113="","",AL113*AL114)</f>
        <v/>
      </c>
      <c r="AM115" s="629" t="str">
        <f t="shared" si="327"/>
        <v/>
      </c>
      <c r="AN115" s="629" t="str">
        <f t="shared" si="327"/>
        <v/>
      </c>
      <c r="AO115" s="629" t="str">
        <f t="shared" si="327"/>
        <v/>
      </c>
      <c r="AP115" s="629" t="str">
        <f t="shared" si="327"/>
        <v/>
      </c>
      <c r="AQ115" s="629" t="str">
        <f t="shared" si="327"/>
        <v/>
      </c>
      <c r="AR115" s="629" t="str">
        <f t="shared" si="327"/>
        <v/>
      </c>
      <c r="AS115" s="629" t="str">
        <f t="shared" si="327"/>
        <v/>
      </c>
      <c r="AT115" s="629" t="str">
        <f t="shared" si="327"/>
        <v/>
      </c>
      <c r="AU115" s="629"/>
      <c r="AV115" s="629"/>
      <c r="AW115" s="629" t="str">
        <f t="shared" ref="AW115:BB115" si="328">IF(AW113="","",AW113*AW114)</f>
        <v/>
      </c>
      <c r="AX115" s="629" t="str">
        <f t="shared" si="328"/>
        <v/>
      </c>
      <c r="AY115" s="629" t="str">
        <f t="shared" si="328"/>
        <v/>
      </c>
      <c r="AZ115" s="629" t="str">
        <f t="shared" si="328"/>
        <v/>
      </c>
      <c r="BA115" s="629" t="str">
        <f t="shared" si="328"/>
        <v/>
      </c>
      <c r="BB115" s="629" t="str">
        <f t="shared" si="328"/>
        <v/>
      </c>
      <c r="BC115" s="662"/>
      <c r="BD115" s="629" t="str">
        <f t="shared" ref="BD115:BT115" si="329">IF(BD113="","",BD113*BD114)</f>
        <v/>
      </c>
      <c r="BE115" s="629" t="str">
        <f t="shared" si="329"/>
        <v/>
      </c>
      <c r="BF115" s="629" t="str">
        <f t="shared" si="329"/>
        <v/>
      </c>
      <c r="BG115" s="629" t="str">
        <f t="shared" si="329"/>
        <v/>
      </c>
      <c r="BH115" s="629" t="str">
        <f t="shared" si="329"/>
        <v/>
      </c>
      <c r="BI115" s="629" t="str">
        <f t="shared" si="329"/>
        <v/>
      </c>
      <c r="BJ115" s="629" t="str">
        <f t="shared" si="329"/>
        <v/>
      </c>
      <c r="BK115" s="629" t="str">
        <f t="shared" si="329"/>
        <v/>
      </c>
      <c r="BL115" s="629" t="str">
        <f t="shared" si="329"/>
        <v/>
      </c>
      <c r="BM115" s="629" t="str">
        <f t="shared" si="329"/>
        <v/>
      </c>
      <c r="BN115" s="629" t="str">
        <f t="shared" si="329"/>
        <v/>
      </c>
      <c r="BO115" s="629" t="str">
        <f t="shared" si="329"/>
        <v/>
      </c>
      <c r="BP115" s="629" t="str">
        <f t="shared" si="329"/>
        <v/>
      </c>
      <c r="BQ115" s="629" t="str">
        <f t="shared" si="329"/>
        <v/>
      </c>
      <c r="BR115" s="629" t="str">
        <f t="shared" si="329"/>
        <v/>
      </c>
      <c r="BS115" s="629" t="str">
        <f t="shared" si="329"/>
        <v/>
      </c>
      <c r="BT115" s="629" t="str">
        <f t="shared" si="329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94"/>
        <v/>
      </c>
      <c r="CA115" s="597" t="str">
        <f t="shared" si="291"/>
        <v/>
      </c>
      <c r="CB115" s="597" t="str">
        <f t="shared" si="292"/>
        <v/>
      </c>
      <c r="CC115" s="597" t="str">
        <f t="shared" si="293"/>
        <v/>
      </c>
      <c r="CD115" s="1349" t="str">
        <f t="shared" si="313"/>
        <v/>
      </c>
      <c r="CE115" s="1350" t="str">
        <f t="shared" si="319"/>
        <v/>
      </c>
      <c r="CF115" s="1351" t="str">
        <f t="shared" si="319"/>
        <v/>
      </c>
      <c r="CG115" s="1351" t="str">
        <f t="shared" si="319"/>
        <v/>
      </c>
      <c r="CH115" s="1351" t="str">
        <f t="shared" si="319"/>
        <v/>
      </c>
      <c r="CI115" s="1351" t="str">
        <f t="shared" si="319"/>
        <v/>
      </c>
      <c r="CJ115" s="1351" t="str">
        <f t="shared" si="319"/>
        <v/>
      </c>
      <c r="CK115" s="1352" t="str">
        <f t="shared" si="319"/>
        <v/>
      </c>
      <c r="CL115" s="1352" t="str">
        <f t="shared" si="319"/>
        <v/>
      </c>
      <c r="CM115" s="1352" t="str">
        <f t="shared" si="319"/>
        <v/>
      </c>
      <c r="CN115" s="1351" t="str">
        <f t="shared" si="319"/>
        <v/>
      </c>
      <c r="CO115" s="1351" t="str">
        <f t="shared" si="319"/>
        <v/>
      </c>
      <c r="CP115" s="1351" t="str">
        <f t="shared" si="319"/>
        <v/>
      </c>
      <c r="CQ115" s="1351" t="str">
        <f t="shared" si="319"/>
        <v/>
      </c>
      <c r="CR115" s="1351" t="str">
        <f t="shared" si="319"/>
        <v/>
      </c>
      <c r="CS115" s="1350" t="str">
        <f t="shared" si="319"/>
        <v/>
      </c>
      <c r="CT115" s="1353" t="str">
        <f t="shared" si="319"/>
        <v/>
      </c>
      <c r="CU115" s="548" t="str">
        <f t="shared" si="270"/>
        <v/>
      </c>
      <c r="CV115" s="549" t="str">
        <f t="shared" si="271"/>
        <v/>
      </c>
      <c r="CW115" s="550" t="str">
        <f t="shared" si="272"/>
        <v/>
      </c>
      <c r="CX115" s="550" t="str">
        <f t="shared" si="273"/>
        <v/>
      </c>
      <c r="CY115" s="550" t="str">
        <f t="shared" si="274"/>
        <v/>
      </c>
      <c r="CZ115" s="550" t="str">
        <f t="shared" si="275"/>
        <v/>
      </c>
      <c r="DA115" s="550" t="str">
        <f t="shared" si="276"/>
        <v/>
      </c>
      <c r="DB115" s="551" t="str">
        <f t="shared" si="277"/>
        <v/>
      </c>
      <c r="DC115" s="551" t="str">
        <f t="shared" si="278"/>
        <v/>
      </c>
      <c r="DD115" s="551" t="str">
        <f t="shared" si="279"/>
        <v/>
      </c>
      <c r="DE115" s="550" t="str">
        <f t="shared" si="280"/>
        <v/>
      </c>
      <c r="DF115" s="550" t="str">
        <f t="shared" si="281"/>
        <v/>
      </c>
      <c r="DG115" s="550" t="str">
        <f t="shared" si="282"/>
        <v/>
      </c>
      <c r="DH115" s="550" t="str">
        <f t="shared" si="283"/>
        <v/>
      </c>
      <c r="DI115" s="550" t="str">
        <f t="shared" si="284"/>
        <v/>
      </c>
      <c r="DJ115" s="549" t="str">
        <f t="shared" si="285"/>
        <v/>
      </c>
      <c r="DK115" s="548" t="str">
        <f t="shared" si="286"/>
        <v/>
      </c>
      <c r="DL115" s="653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30">IF(B111="","",(SUM(B96)*640*$K$1-SUM(B97,B101)*(640*$K$1-300*$K$1*(B100=0))-SUM(B112,B113)*8280*$K$1)/$G$1/365/B$46)</f>
        <v/>
      </c>
      <c r="C116" s="632" t="str">
        <f t="shared" si="330"/>
        <v/>
      </c>
      <c r="D116" s="632" t="str">
        <f t="shared" si="330"/>
        <v/>
      </c>
      <c r="E116" s="632" t="str">
        <f t="shared" si="330"/>
        <v/>
      </c>
      <c r="F116" s="632" t="str">
        <f t="shared" si="330"/>
        <v/>
      </c>
      <c r="G116" s="632" t="str">
        <f t="shared" si="330"/>
        <v/>
      </c>
      <c r="H116" s="632" t="str">
        <f t="shared" si="330"/>
        <v/>
      </c>
      <c r="I116" s="632" t="str">
        <f t="shared" si="330"/>
        <v/>
      </c>
      <c r="J116" s="632" t="str">
        <f t="shared" si="330"/>
        <v/>
      </c>
      <c r="K116" s="632" t="str">
        <f t="shared" si="330"/>
        <v/>
      </c>
      <c r="L116" s="632" t="str">
        <f t="shared" si="330"/>
        <v/>
      </c>
      <c r="M116" s="632" t="str">
        <f t="shared" si="330"/>
        <v/>
      </c>
      <c r="N116" s="632" t="str">
        <f t="shared" si="330"/>
        <v/>
      </c>
      <c r="O116" s="632" t="str">
        <f t="shared" si="330"/>
        <v/>
      </c>
      <c r="P116" s="632" t="str">
        <f t="shared" si="330"/>
        <v/>
      </c>
      <c r="Q116" s="632" t="str">
        <f t="shared" si="330"/>
        <v/>
      </c>
      <c r="R116" s="632" t="str">
        <f t="shared" si="330"/>
        <v/>
      </c>
      <c r="S116" s="652"/>
      <c r="T116" s="632">
        <f t="shared" ref="T116:AJ116" si="331">IF(T111="","",(SUM(T96)*640*$K$1-SUM(T97,T101)*(640*$K$1-300*$K$1*(T100=0))-SUM(T112,T113)*8280*$K$1)/$G$1/365/T$46)</f>
        <v>1.4090019569471625E-2</v>
      </c>
      <c r="U116" s="632">
        <f t="shared" si="331"/>
        <v>9.3933463796477493E-3</v>
      </c>
      <c r="V116" s="632" t="str">
        <f t="shared" si="331"/>
        <v/>
      </c>
      <c r="W116" s="632" t="str">
        <f t="shared" si="331"/>
        <v/>
      </c>
      <c r="X116" s="632" t="str">
        <f t="shared" si="331"/>
        <v/>
      </c>
      <c r="Y116" s="632" t="str">
        <f t="shared" si="331"/>
        <v/>
      </c>
      <c r="Z116" s="632" t="str">
        <f t="shared" si="331"/>
        <v/>
      </c>
      <c r="AA116" s="632" t="str">
        <f t="shared" si="331"/>
        <v/>
      </c>
      <c r="AB116" s="632" t="str">
        <f t="shared" si="331"/>
        <v/>
      </c>
      <c r="AC116" s="632" t="str">
        <f t="shared" si="331"/>
        <v/>
      </c>
      <c r="AD116" s="632" t="str">
        <f t="shared" si="331"/>
        <v/>
      </c>
      <c r="AE116" s="632" t="str">
        <f t="shared" si="331"/>
        <v/>
      </c>
      <c r="AF116" s="632" t="str">
        <f t="shared" si="331"/>
        <v/>
      </c>
      <c r="AG116" s="632" t="str">
        <f t="shared" si="331"/>
        <v/>
      </c>
      <c r="AH116" s="632" t="str">
        <f t="shared" si="331"/>
        <v/>
      </c>
      <c r="AI116" s="632" t="str">
        <f t="shared" si="331"/>
        <v/>
      </c>
      <c r="AJ116" s="632" t="str">
        <f t="shared" si="331"/>
        <v/>
      </c>
      <c r="AK116" s="652"/>
      <c r="AL116" s="632" t="str">
        <f t="shared" ref="AL116:BB116" si="332">IF(AL111="","",(SUM(AL96)*640*$K$1-SUM(AL97,AL101)*(640*$K$1-300*$K$1*(AL100=0))-SUM(AL112,AL113)*8280*$K$1)/$G$1/365/AL$46)</f>
        <v/>
      </c>
      <c r="AM116" s="632" t="str">
        <f t="shared" si="332"/>
        <v/>
      </c>
      <c r="AN116" s="632" t="str">
        <f t="shared" si="332"/>
        <v/>
      </c>
      <c r="AO116" s="632">
        <f t="shared" si="332"/>
        <v>9.7412480974124801E-3</v>
      </c>
      <c r="AP116" s="632">
        <f t="shared" si="332"/>
        <v>3.5903457273320283E-2</v>
      </c>
      <c r="AQ116" s="632">
        <f t="shared" si="332"/>
        <v>2.9919547727766903E-2</v>
      </c>
      <c r="AR116" s="632">
        <f t="shared" si="332"/>
        <v>2.2961513372472278E-2</v>
      </c>
      <c r="AS116" s="632" t="str">
        <f t="shared" si="332"/>
        <v/>
      </c>
      <c r="AT116" s="632" t="str">
        <f t="shared" si="332"/>
        <v/>
      </c>
      <c r="AU116" s="632" t="str">
        <f t="shared" si="332"/>
        <v/>
      </c>
      <c r="AV116" s="632" t="str">
        <f t="shared" si="332"/>
        <v/>
      </c>
      <c r="AW116" s="632" t="str">
        <f t="shared" si="332"/>
        <v/>
      </c>
      <c r="AX116" s="632" t="str">
        <f t="shared" si="332"/>
        <v/>
      </c>
      <c r="AY116" s="632" t="str">
        <f t="shared" si="332"/>
        <v/>
      </c>
      <c r="AZ116" s="632" t="str">
        <f t="shared" si="332"/>
        <v/>
      </c>
      <c r="BA116" s="632" t="str">
        <f t="shared" si="332"/>
        <v/>
      </c>
      <c r="BB116" s="632" t="str">
        <f t="shared" si="332"/>
        <v/>
      </c>
      <c r="BC116" s="652"/>
      <c r="BD116" s="632">
        <f t="shared" ref="BD116:BT116" si="333">IF(BD111="","",(SUM(BD96)*640*$K$1-SUM(BD97,BD101)*(640*$K$1-300*$K$1*(BD100=0))-SUM(BD112,BD113)*8280*$K$1)/$G$1/365/BD$46)</f>
        <v>5.5664274842357031E-2</v>
      </c>
      <c r="BE116" s="632">
        <f t="shared" si="333"/>
        <v>5.1663405088062622E-2</v>
      </c>
      <c r="BF116" s="632">
        <f t="shared" si="333"/>
        <v>8.3496412263535547E-2</v>
      </c>
      <c r="BG116" s="632">
        <f t="shared" si="333"/>
        <v>6.262230919765166E-2</v>
      </c>
      <c r="BH116" s="632">
        <f t="shared" si="333"/>
        <v>1.1828658404000872E-2</v>
      </c>
      <c r="BI116" s="632" t="str">
        <f t="shared" si="333"/>
        <v/>
      </c>
      <c r="BJ116" s="632" t="str">
        <f t="shared" si="333"/>
        <v/>
      </c>
      <c r="BK116" s="632" t="str">
        <f t="shared" si="333"/>
        <v/>
      </c>
      <c r="BL116" s="632" t="str">
        <f t="shared" si="333"/>
        <v/>
      </c>
      <c r="BM116" s="632" t="str">
        <f t="shared" si="333"/>
        <v/>
      </c>
      <c r="BN116" s="632" t="str">
        <f t="shared" si="333"/>
        <v/>
      </c>
      <c r="BO116" s="632" t="str">
        <f t="shared" si="333"/>
        <v/>
      </c>
      <c r="BP116" s="632" t="str">
        <f t="shared" si="333"/>
        <v/>
      </c>
      <c r="BQ116" s="632" t="str">
        <f t="shared" si="333"/>
        <v/>
      </c>
      <c r="BR116" s="632" t="str">
        <f t="shared" si="333"/>
        <v/>
      </c>
      <c r="BS116" s="632" t="str">
        <f t="shared" si="333"/>
        <v/>
      </c>
      <c r="BT116" s="632" t="str">
        <f t="shared" si="333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94"/>
        <v/>
      </c>
      <c r="CA116" s="622" t="str">
        <f t="shared" si="291"/>
        <v/>
      </c>
      <c r="CB116" s="622">
        <f t="shared" si="292"/>
        <v>2.6440530550119593E-2</v>
      </c>
      <c r="CC116" s="622">
        <f t="shared" si="293"/>
        <v>5.6649996376023769E-2</v>
      </c>
      <c r="CD116" s="1349" t="str">
        <f t="shared" si="313"/>
        <v/>
      </c>
      <c r="CE116" s="1350" t="str">
        <f t="shared" si="319"/>
        <v/>
      </c>
      <c r="CF116" s="1351" t="str">
        <f t="shared" si="319"/>
        <v/>
      </c>
      <c r="CG116" s="1351" t="str">
        <f t="shared" si="319"/>
        <v/>
      </c>
      <c r="CH116" s="1351" t="str">
        <f t="shared" si="319"/>
        <v/>
      </c>
      <c r="CI116" s="1351" t="str">
        <f t="shared" si="319"/>
        <v/>
      </c>
      <c r="CJ116" s="1351" t="str">
        <f t="shared" si="319"/>
        <v/>
      </c>
      <c r="CK116" s="1352" t="str">
        <f t="shared" si="319"/>
        <v/>
      </c>
      <c r="CL116" s="1352" t="str">
        <f t="shared" si="319"/>
        <v/>
      </c>
      <c r="CM116" s="1352" t="str">
        <f t="shared" si="319"/>
        <v/>
      </c>
      <c r="CN116" s="1351" t="str">
        <f t="shared" si="319"/>
        <v/>
      </c>
      <c r="CO116" s="1351" t="str">
        <f t="shared" si="319"/>
        <v/>
      </c>
      <c r="CP116" s="1351" t="str">
        <f t="shared" si="319"/>
        <v/>
      </c>
      <c r="CQ116" s="1351" t="str">
        <f t="shared" si="319"/>
        <v/>
      </c>
      <c r="CR116" s="1351" t="str">
        <f t="shared" si="319"/>
        <v/>
      </c>
      <c r="CS116" s="1350" t="str">
        <f t="shared" si="319"/>
        <v/>
      </c>
      <c r="CT116" s="1353" t="str">
        <f t="shared" si="319"/>
        <v/>
      </c>
      <c r="CU116" s="536" t="str">
        <f t="shared" si="270"/>
        <v/>
      </c>
      <c r="CV116" s="537" t="str">
        <f t="shared" si="271"/>
        <v/>
      </c>
      <c r="CW116" s="538" t="str">
        <f t="shared" si="272"/>
        <v/>
      </c>
      <c r="CX116" s="538" t="str">
        <f t="shared" si="273"/>
        <v/>
      </c>
      <c r="CY116" s="538" t="str">
        <f t="shared" si="274"/>
        <v/>
      </c>
      <c r="CZ116" s="538" t="str">
        <f t="shared" si="275"/>
        <v/>
      </c>
      <c r="DA116" s="538" t="str">
        <f t="shared" si="276"/>
        <v/>
      </c>
      <c r="DB116" s="539" t="str">
        <f t="shared" si="277"/>
        <v/>
      </c>
      <c r="DC116" s="539">
        <f t="shared" si="278"/>
        <v>9.3933463796477493E-3</v>
      </c>
      <c r="DD116" s="539">
        <f t="shared" si="279"/>
        <v>1.4090019569471625E-2</v>
      </c>
      <c r="DE116" s="538" t="str">
        <f t="shared" si="280"/>
        <v/>
      </c>
      <c r="DF116" s="538" t="str">
        <f t="shared" si="281"/>
        <v/>
      </c>
      <c r="DG116" s="538" t="str">
        <f t="shared" si="282"/>
        <v/>
      </c>
      <c r="DH116" s="538" t="str">
        <f t="shared" si="283"/>
        <v/>
      </c>
      <c r="DI116" s="538" t="str">
        <f t="shared" si="284"/>
        <v/>
      </c>
      <c r="DJ116" s="537" t="str">
        <f t="shared" si="285"/>
        <v/>
      </c>
      <c r="DK116" s="536" t="str">
        <f t="shared" si="286"/>
        <v/>
      </c>
      <c r="DL116" s="653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34">IF(B111="","",(SUM(B104)*640*$K$1-SUM(B105,B109)*(640*$K$1-300*$K$1*(B108=0)))/$G$1/365/B$46)</f>
        <v/>
      </c>
      <c r="C117" s="632" t="str">
        <f t="shared" si="334"/>
        <v/>
      </c>
      <c r="D117" s="632" t="str">
        <f t="shared" si="334"/>
        <v/>
      </c>
      <c r="E117" s="632" t="str">
        <f t="shared" si="334"/>
        <v/>
      </c>
      <c r="F117" s="632" t="str">
        <f t="shared" si="334"/>
        <v/>
      </c>
      <c r="G117" s="632" t="str">
        <f t="shared" si="334"/>
        <v/>
      </c>
      <c r="H117" s="632" t="str">
        <f t="shared" si="334"/>
        <v/>
      </c>
      <c r="I117" s="632" t="str">
        <f t="shared" si="334"/>
        <v/>
      </c>
      <c r="J117" s="632" t="str">
        <f t="shared" si="334"/>
        <v/>
      </c>
      <c r="K117" s="632" t="str">
        <f t="shared" si="334"/>
        <v/>
      </c>
      <c r="L117" s="632" t="str">
        <f t="shared" si="334"/>
        <v/>
      </c>
      <c r="M117" s="632" t="str">
        <f t="shared" si="334"/>
        <v/>
      </c>
      <c r="N117" s="632" t="str">
        <f t="shared" si="334"/>
        <v/>
      </c>
      <c r="O117" s="632" t="str">
        <f t="shared" si="334"/>
        <v/>
      </c>
      <c r="P117" s="632" t="str">
        <f t="shared" si="334"/>
        <v/>
      </c>
      <c r="Q117" s="632" t="str">
        <f t="shared" si="334"/>
        <v/>
      </c>
      <c r="R117" s="632" t="str">
        <f t="shared" si="334"/>
        <v/>
      </c>
      <c r="S117" s="652"/>
      <c r="T117" s="632">
        <f t="shared" ref="T117:AJ117" si="335">IF(T111="","",(SUM(T104)*640*$K$1-SUM(T105,T109)*(640*$K$1-300*$K$1*(T108=0)))/$G$1/365/T$46)</f>
        <v>0</v>
      </c>
      <c r="U117" s="632">
        <f t="shared" si="335"/>
        <v>4.6966731898238747E-3</v>
      </c>
      <c r="V117" s="632" t="str">
        <f t="shared" si="335"/>
        <v/>
      </c>
      <c r="W117" s="632" t="str">
        <f t="shared" si="335"/>
        <v/>
      </c>
      <c r="X117" s="632" t="str">
        <f t="shared" si="335"/>
        <v/>
      </c>
      <c r="Y117" s="632" t="str">
        <f t="shared" si="335"/>
        <v/>
      </c>
      <c r="Z117" s="632" t="str">
        <f t="shared" si="335"/>
        <v/>
      </c>
      <c r="AA117" s="632" t="str">
        <f t="shared" si="335"/>
        <v/>
      </c>
      <c r="AB117" s="632" t="str">
        <f t="shared" si="335"/>
        <v/>
      </c>
      <c r="AC117" s="632" t="str">
        <f t="shared" si="335"/>
        <v/>
      </c>
      <c r="AD117" s="632" t="str">
        <f t="shared" si="335"/>
        <v/>
      </c>
      <c r="AE117" s="632" t="str">
        <f t="shared" si="335"/>
        <v/>
      </c>
      <c r="AF117" s="632" t="str">
        <f t="shared" si="335"/>
        <v/>
      </c>
      <c r="AG117" s="632" t="str">
        <f t="shared" si="335"/>
        <v/>
      </c>
      <c r="AH117" s="632" t="str">
        <f t="shared" si="335"/>
        <v/>
      </c>
      <c r="AI117" s="632" t="str">
        <f t="shared" si="335"/>
        <v/>
      </c>
      <c r="AJ117" s="632" t="str">
        <f t="shared" si="335"/>
        <v/>
      </c>
      <c r="AK117" s="652"/>
      <c r="AL117" s="632" t="str">
        <f t="shared" ref="AL117:BB117" si="336">IF(AL111="","",(SUM(AL104)*640*$K$1-SUM(AL105,AL109)*(640*$K$1-300*$K$1*(AL108=0)))/$G$1/365/AL$46)</f>
        <v/>
      </c>
      <c r="AM117" s="632" t="str">
        <f t="shared" si="336"/>
        <v/>
      </c>
      <c r="AN117" s="632" t="str">
        <f t="shared" si="336"/>
        <v/>
      </c>
      <c r="AO117" s="632">
        <f t="shared" si="336"/>
        <v>1.8786692759295499E-2</v>
      </c>
      <c r="AP117" s="632">
        <f t="shared" si="336"/>
        <v>2.3378995433789955E-2</v>
      </c>
      <c r="AQ117" s="632">
        <f t="shared" si="336"/>
        <v>4.1748206131767773E-2</v>
      </c>
      <c r="AR117" s="632">
        <f t="shared" si="336"/>
        <v>4.1748206131767777E-3</v>
      </c>
      <c r="AS117" s="632" t="str">
        <f t="shared" si="336"/>
        <v/>
      </c>
      <c r="AT117" s="632" t="str">
        <f t="shared" si="336"/>
        <v/>
      </c>
      <c r="AU117" s="632" t="str">
        <f t="shared" si="336"/>
        <v/>
      </c>
      <c r="AV117" s="632" t="str">
        <f t="shared" si="336"/>
        <v/>
      </c>
      <c r="AW117" s="632" t="str">
        <f t="shared" si="336"/>
        <v/>
      </c>
      <c r="AX117" s="632" t="str">
        <f t="shared" si="336"/>
        <v/>
      </c>
      <c r="AY117" s="632" t="str">
        <f t="shared" si="336"/>
        <v/>
      </c>
      <c r="AZ117" s="632" t="str">
        <f t="shared" si="336"/>
        <v/>
      </c>
      <c r="BA117" s="632" t="str">
        <f t="shared" si="336"/>
        <v/>
      </c>
      <c r="BB117" s="632" t="str">
        <f t="shared" si="336"/>
        <v/>
      </c>
      <c r="BC117" s="652"/>
      <c r="BD117" s="632">
        <f t="shared" ref="BD117:BT117" si="337">IF(BD111="","",(SUM(BD104)*640*$K$1-SUM(BD105,BD109)*(640*$K$1-300*$K$1*(BD108=0)))/$G$1/365/BD$46)</f>
        <v>6.1230702326592744E-2</v>
      </c>
      <c r="BE117" s="632">
        <f t="shared" si="337"/>
        <v>3.0684931506849315E-2</v>
      </c>
      <c r="BF117" s="632">
        <f t="shared" si="337"/>
        <v>9.2773791403928385E-2</v>
      </c>
      <c r="BG117" s="632">
        <f t="shared" si="337"/>
        <v>0.10019569471624265</v>
      </c>
      <c r="BH117" s="632">
        <f t="shared" si="337"/>
        <v>1.0437051532941943E-2</v>
      </c>
      <c r="BI117" s="632" t="str">
        <f t="shared" si="337"/>
        <v/>
      </c>
      <c r="BJ117" s="632" t="str">
        <f t="shared" si="337"/>
        <v/>
      </c>
      <c r="BK117" s="632" t="str">
        <f t="shared" si="337"/>
        <v/>
      </c>
      <c r="BL117" s="632" t="str">
        <f t="shared" si="337"/>
        <v/>
      </c>
      <c r="BM117" s="632" t="str">
        <f t="shared" si="337"/>
        <v/>
      </c>
      <c r="BN117" s="632" t="str">
        <f t="shared" si="337"/>
        <v/>
      </c>
      <c r="BO117" s="632" t="str">
        <f t="shared" si="337"/>
        <v/>
      </c>
      <c r="BP117" s="632" t="str">
        <f t="shared" si="337"/>
        <v/>
      </c>
      <c r="BQ117" s="632" t="str">
        <f t="shared" si="337"/>
        <v/>
      </c>
      <c r="BR117" s="632" t="str">
        <f t="shared" si="337"/>
        <v/>
      </c>
      <c r="BS117" s="632" t="str">
        <f t="shared" si="337"/>
        <v/>
      </c>
      <c r="BT117" s="632" t="str">
        <f t="shared" si="337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94"/>
        <v/>
      </c>
      <c r="CA117" s="622" t="str">
        <f t="shared" si="291"/>
        <v/>
      </c>
      <c r="CB117" s="622">
        <f t="shared" si="292"/>
        <v>2.1082844096542729E-2</v>
      </c>
      <c r="CC117" s="622">
        <f t="shared" si="293"/>
        <v>6.1563141745790147E-2</v>
      </c>
      <c r="CD117" s="1349" t="str">
        <f t="shared" si="313"/>
        <v/>
      </c>
      <c r="CE117" s="1350" t="str">
        <f t="shared" si="319"/>
        <v/>
      </c>
      <c r="CF117" s="1351" t="str">
        <f t="shared" si="319"/>
        <v/>
      </c>
      <c r="CG117" s="1351" t="str">
        <f t="shared" si="319"/>
        <v/>
      </c>
      <c r="CH117" s="1351" t="str">
        <f t="shared" si="319"/>
        <v/>
      </c>
      <c r="CI117" s="1351" t="str">
        <f t="shared" si="319"/>
        <v/>
      </c>
      <c r="CJ117" s="1351" t="str">
        <f t="shared" si="319"/>
        <v/>
      </c>
      <c r="CK117" s="1352" t="str">
        <f t="shared" si="319"/>
        <v/>
      </c>
      <c r="CL117" s="1352" t="str">
        <f t="shared" si="319"/>
        <v/>
      </c>
      <c r="CM117" s="1352" t="str">
        <f t="shared" si="319"/>
        <v/>
      </c>
      <c r="CN117" s="1351" t="str">
        <f t="shared" si="319"/>
        <v/>
      </c>
      <c r="CO117" s="1351" t="str">
        <f t="shared" si="319"/>
        <v/>
      </c>
      <c r="CP117" s="1351" t="str">
        <f t="shared" si="319"/>
        <v/>
      </c>
      <c r="CQ117" s="1351" t="str">
        <f t="shared" si="319"/>
        <v/>
      </c>
      <c r="CR117" s="1351" t="str">
        <f t="shared" si="319"/>
        <v/>
      </c>
      <c r="CS117" s="1350" t="str">
        <f t="shared" si="319"/>
        <v/>
      </c>
      <c r="CT117" s="1353" t="str">
        <f t="shared" si="319"/>
        <v/>
      </c>
      <c r="CU117" s="536" t="str">
        <f t="shared" si="270"/>
        <v/>
      </c>
      <c r="CV117" s="537" t="str">
        <f t="shared" si="271"/>
        <v/>
      </c>
      <c r="CW117" s="538" t="str">
        <f t="shared" si="272"/>
        <v/>
      </c>
      <c r="CX117" s="538" t="str">
        <f t="shared" si="273"/>
        <v/>
      </c>
      <c r="CY117" s="538" t="str">
        <f t="shared" si="274"/>
        <v/>
      </c>
      <c r="CZ117" s="538" t="str">
        <f t="shared" si="275"/>
        <v/>
      </c>
      <c r="DA117" s="538" t="str">
        <f t="shared" si="276"/>
        <v/>
      </c>
      <c r="DB117" s="539" t="str">
        <f t="shared" si="277"/>
        <v/>
      </c>
      <c r="DC117" s="539">
        <f t="shared" si="278"/>
        <v>0</v>
      </c>
      <c r="DD117" s="539">
        <f t="shared" si="279"/>
        <v>4.6966731898238747E-3</v>
      </c>
      <c r="DE117" s="538" t="str">
        <f t="shared" si="280"/>
        <v/>
      </c>
      <c r="DF117" s="538" t="str">
        <f t="shared" si="281"/>
        <v/>
      </c>
      <c r="DG117" s="538" t="str">
        <f t="shared" si="282"/>
        <v/>
      </c>
      <c r="DH117" s="538" t="str">
        <f t="shared" si="283"/>
        <v/>
      </c>
      <c r="DI117" s="538" t="str">
        <f t="shared" si="284"/>
        <v/>
      </c>
      <c r="DJ117" s="537" t="str">
        <f t="shared" si="285"/>
        <v/>
      </c>
      <c r="DK117" s="536" t="str">
        <f t="shared" si="286"/>
        <v/>
      </c>
      <c r="DL117" s="653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209</v>
      </c>
      <c r="B118" s="620" t="str">
        <f t="shared" ref="B118:R118" si="338">IF(SUM(B111)&gt;0,B113/B111,"")</f>
        <v/>
      </c>
      <c r="C118" s="620" t="str">
        <f t="shared" si="338"/>
        <v/>
      </c>
      <c r="D118" s="620" t="str">
        <f t="shared" si="338"/>
        <v/>
      </c>
      <c r="E118" s="620" t="str">
        <f t="shared" si="338"/>
        <v/>
      </c>
      <c r="F118" s="620" t="str">
        <f t="shared" si="338"/>
        <v/>
      </c>
      <c r="G118" s="620" t="str">
        <f t="shared" si="338"/>
        <v/>
      </c>
      <c r="H118" s="620" t="str">
        <f t="shared" si="338"/>
        <v/>
      </c>
      <c r="I118" s="620" t="str">
        <f t="shared" si="338"/>
        <v/>
      </c>
      <c r="J118" s="620" t="str">
        <f t="shared" si="338"/>
        <v/>
      </c>
      <c r="K118" s="620" t="str">
        <f t="shared" si="338"/>
        <v/>
      </c>
      <c r="L118" s="620" t="str">
        <f t="shared" si="338"/>
        <v/>
      </c>
      <c r="M118" s="620" t="str">
        <f t="shared" si="338"/>
        <v/>
      </c>
      <c r="N118" s="620" t="str">
        <f t="shared" si="338"/>
        <v/>
      </c>
      <c r="O118" s="620" t="str">
        <f t="shared" si="338"/>
        <v/>
      </c>
      <c r="P118" s="620" t="str">
        <f t="shared" si="338"/>
        <v/>
      </c>
      <c r="Q118" s="620" t="str">
        <f t="shared" si="338"/>
        <v/>
      </c>
      <c r="R118" s="620" t="str">
        <f t="shared" si="338"/>
        <v/>
      </c>
      <c r="S118" s="652"/>
      <c r="T118" s="620">
        <f t="shared" ref="T118:AJ118" si="339">IF(SUM(T111)&gt;0,T113/T111,"")</f>
        <v>0</v>
      </c>
      <c r="U118" s="620">
        <f t="shared" si="339"/>
        <v>0</v>
      </c>
      <c r="V118" s="620" t="str">
        <f t="shared" si="339"/>
        <v/>
      </c>
      <c r="W118" s="620" t="str">
        <f t="shared" si="339"/>
        <v/>
      </c>
      <c r="X118" s="620" t="str">
        <f t="shared" si="339"/>
        <v/>
      </c>
      <c r="Y118" s="620" t="str">
        <f t="shared" si="339"/>
        <v/>
      </c>
      <c r="Z118" s="620" t="str">
        <f t="shared" si="339"/>
        <v/>
      </c>
      <c r="AA118" s="620" t="str">
        <f t="shared" si="339"/>
        <v/>
      </c>
      <c r="AB118" s="620" t="str">
        <f t="shared" si="339"/>
        <v/>
      </c>
      <c r="AC118" s="620" t="str">
        <f t="shared" si="339"/>
        <v/>
      </c>
      <c r="AD118" s="620" t="str">
        <f t="shared" si="339"/>
        <v/>
      </c>
      <c r="AE118" s="620" t="str">
        <f t="shared" si="339"/>
        <v/>
      </c>
      <c r="AF118" s="620" t="str">
        <f t="shared" si="339"/>
        <v/>
      </c>
      <c r="AG118" s="620" t="str">
        <f t="shared" si="339"/>
        <v/>
      </c>
      <c r="AH118" s="620" t="str">
        <f t="shared" si="339"/>
        <v/>
      </c>
      <c r="AI118" s="620" t="str">
        <f t="shared" si="339"/>
        <v/>
      </c>
      <c r="AJ118" s="620" t="str">
        <f t="shared" si="339"/>
        <v/>
      </c>
      <c r="AK118" s="652"/>
      <c r="AL118" s="620" t="str">
        <f t="shared" ref="AL118:BB118" si="340">IF(SUM(AL111)&gt;0,AL113/AL111,"")</f>
        <v/>
      </c>
      <c r="AM118" s="620" t="str">
        <f t="shared" si="340"/>
        <v/>
      </c>
      <c r="AN118" s="620" t="str">
        <f t="shared" si="340"/>
        <v/>
      </c>
      <c r="AO118" s="620">
        <f t="shared" si="340"/>
        <v>0</v>
      </c>
      <c r="AP118" s="620">
        <f t="shared" si="340"/>
        <v>0</v>
      </c>
      <c r="AQ118" s="620">
        <f t="shared" si="340"/>
        <v>0</v>
      </c>
      <c r="AR118" s="620">
        <f t="shared" si="340"/>
        <v>0</v>
      </c>
      <c r="AS118" s="620" t="str">
        <f t="shared" si="340"/>
        <v/>
      </c>
      <c r="AT118" s="620" t="str">
        <f t="shared" si="340"/>
        <v/>
      </c>
      <c r="AU118" s="620" t="str">
        <f t="shared" si="340"/>
        <v/>
      </c>
      <c r="AV118" s="620" t="str">
        <f t="shared" si="340"/>
        <v/>
      </c>
      <c r="AW118" s="620" t="str">
        <f t="shared" si="340"/>
        <v/>
      </c>
      <c r="AX118" s="620" t="str">
        <f t="shared" si="340"/>
        <v/>
      </c>
      <c r="AY118" s="620" t="str">
        <f t="shared" si="340"/>
        <v/>
      </c>
      <c r="AZ118" s="620" t="str">
        <f t="shared" si="340"/>
        <v/>
      </c>
      <c r="BA118" s="620" t="str">
        <f t="shared" si="340"/>
        <v/>
      </c>
      <c r="BB118" s="620" t="str">
        <f t="shared" si="340"/>
        <v/>
      </c>
      <c r="BC118" s="652"/>
      <c r="BD118" s="620">
        <f t="shared" ref="BD118:BT118" si="341">IF(SUM(BD111)&gt;0,BD113/BD111,"")</f>
        <v>0</v>
      </c>
      <c r="BE118" s="620">
        <f t="shared" si="341"/>
        <v>0</v>
      </c>
      <c r="BF118" s="620">
        <f t="shared" si="341"/>
        <v>0</v>
      </c>
      <c r="BG118" s="620">
        <f t="shared" si="341"/>
        <v>0</v>
      </c>
      <c r="BH118" s="620">
        <f t="shared" si="341"/>
        <v>0</v>
      </c>
      <c r="BI118" s="620" t="str">
        <f t="shared" si="341"/>
        <v/>
      </c>
      <c r="BJ118" s="620" t="str">
        <f t="shared" si="341"/>
        <v/>
      </c>
      <c r="BK118" s="620" t="str">
        <f t="shared" si="341"/>
        <v/>
      </c>
      <c r="BL118" s="620" t="str">
        <f t="shared" si="341"/>
        <v/>
      </c>
      <c r="BM118" s="620" t="str">
        <f t="shared" si="341"/>
        <v/>
      </c>
      <c r="BN118" s="620" t="str">
        <f t="shared" si="341"/>
        <v/>
      </c>
      <c r="BO118" s="620" t="str">
        <f t="shared" si="341"/>
        <v/>
      </c>
      <c r="BP118" s="620" t="str">
        <f t="shared" si="341"/>
        <v/>
      </c>
      <c r="BQ118" s="620" t="str">
        <f t="shared" si="341"/>
        <v/>
      </c>
      <c r="BR118" s="620" t="str">
        <f t="shared" si="341"/>
        <v/>
      </c>
      <c r="BS118" s="620" t="str">
        <f t="shared" si="341"/>
        <v/>
      </c>
      <c r="BT118" s="620" t="str">
        <f t="shared" si="341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94"/>
        <v/>
      </c>
      <c r="CA118" s="622" t="str">
        <f t="shared" si="291"/>
        <v/>
      </c>
      <c r="CB118" s="622">
        <f t="shared" si="292"/>
        <v>0</v>
      </c>
      <c r="CC118" s="622">
        <f t="shared" si="293"/>
        <v>0</v>
      </c>
      <c r="CD118" s="1349" t="str">
        <f t="shared" si="313"/>
        <v/>
      </c>
      <c r="CE118" s="1350" t="str">
        <f t="shared" si="319"/>
        <v/>
      </c>
      <c r="CF118" s="1351" t="str">
        <f t="shared" si="319"/>
        <v/>
      </c>
      <c r="CG118" s="1351" t="str">
        <f t="shared" si="319"/>
        <v/>
      </c>
      <c r="CH118" s="1351" t="str">
        <f t="shared" si="319"/>
        <v/>
      </c>
      <c r="CI118" s="1351" t="str">
        <f t="shared" si="319"/>
        <v/>
      </c>
      <c r="CJ118" s="1351" t="str">
        <f t="shared" si="319"/>
        <v/>
      </c>
      <c r="CK118" s="1352" t="str">
        <f t="shared" si="319"/>
        <v/>
      </c>
      <c r="CL118" s="1352" t="str">
        <f t="shared" si="319"/>
        <v/>
      </c>
      <c r="CM118" s="1352" t="str">
        <f t="shared" si="319"/>
        <v/>
      </c>
      <c r="CN118" s="1351" t="str">
        <f t="shared" si="319"/>
        <v/>
      </c>
      <c r="CO118" s="1351" t="str">
        <f t="shared" si="319"/>
        <v/>
      </c>
      <c r="CP118" s="1351" t="str">
        <f t="shared" si="319"/>
        <v/>
      </c>
      <c r="CQ118" s="1351" t="str">
        <f t="shared" si="319"/>
        <v/>
      </c>
      <c r="CR118" s="1351" t="str">
        <f t="shared" si="319"/>
        <v/>
      </c>
      <c r="CS118" s="1350" t="str">
        <f t="shared" si="319"/>
        <v/>
      </c>
      <c r="CT118" s="1353" t="str">
        <f t="shared" si="319"/>
        <v/>
      </c>
      <c r="CU118" s="536" t="str">
        <f t="shared" si="270"/>
        <v/>
      </c>
      <c r="CV118" s="537" t="str">
        <f t="shared" si="271"/>
        <v/>
      </c>
      <c r="CW118" s="538" t="str">
        <f t="shared" si="272"/>
        <v/>
      </c>
      <c r="CX118" s="538" t="str">
        <f t="shared" si="273"/>
        <v/>
      </c>
      <c r="CY118" s="538" t="str">
        <f t="shared" si="274"/>
        <v/>
      </c>
      <c r="CZ118" s="538" t="str">
        <f t="shared" si="275"/>
        <v/>
      </c>
      <c r="DA118" s="538" t="str">
        <f t="shared" si="276"/>
        <v/>
      </c>
      <c r="DB118" s="539" t="str">
        <f t="shared" si="277"/>
        <v/>
      </c>
      <c r="DC118" s="539">
        <f t="shared" si="278"/>
        <v>0</v>
      </c>
      <c r="DD118" s="539">
        <f t="shared" si="279"/>
        <v>0</v>
      </c>
      <c r="DE118" s="538" t="str">
        <f t="shared" si="280"/>
        <v/>
      </c>
      <c r="DF118" s="538" t="str">
        <f t="shared" si="281"/>
        <v/>
      </c>
      <c r="DG118" s="538" t="str">
        <f t="shared" si="282"/>
        <v/>
      </c>
      <c r="DH118" s="538" t="str">
        <f t="shared" si="283"/>
        <v/>
      </c>
      <c r="DI118" s="538" t="str">
        <f t="shared" si="284"/>
        <v/>
      </c>
      <c r="DJ118" s="537" t="str">
        <f t="shared" si="285"/>
        <v/>
      </c>
      <c r="DK118" s="536" t="str">
        <f t="shared" si="286"/>
        <v/>
      </c>
      <c r="DL118" s="653">
        <f t="shared" si="287"/>
        <v>0</v>
      </c>
      <c r="DM118" s="106">
        <f t="shared" si="288"/>
        <v>2</v>
      </c>
      <c r="DN118" s="106">
        <f t="shared" si="289"/>
        <v>4</v>
      </c>
      <c r="DO118" s="106">
        <f t="shared" si="290"/>
        <v>5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210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94"/>
        <v/>
      </c>
      <c r="CA119" s="589" t="str">
        <f t="shared" si="291"/>
        <v/>
      </c>
      <c r="CB119" s="589" t="str">
        <f t="shared" si="292"/>
        <v/>
      </c>
      <c r="CC119" s="589" t="str">
        <f t="shared" si="293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211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1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94"/>
        <v>0</v>
      </c>
      <c r="CA120" s="597">
        <f t="shared" si="291"/>
        <v>0</v>
      </c>
      <c r="CB120" s="597">
        <f t="shared" si="292"/>
        <v>0</v>
      </c>
      <c r="CC120" s="597">
        <f t="shared" si="293"/>
        <v>0</v>
      </c>
      <c r="CD120" s="1375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53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94"/>
        <v>45</v>
      </c>
      <c r="CA121" s="597">
        <f t="shared" si="291"/>
        <v>45</v>
      </c>
      <c r="CB121" s="597">
        <f t="shared" si="292"/>
        <v>45</v>
      </c>
      <c r="CC121" s="597">
        <f t="shared" si="293"/>
        <v>45.2</v>
      </c>
      <c r="CD121" s="1375" t="str">
        <f t="shared" si="342"/>
        <v/>
      </c>
      <c r="CE121" s="1376" t="str">
        <f t="shared" si="343"/>
        <v/>
      </c>
      <c r="CF121" s="1377">
        <f t="shared" si="344"/>
        <v>45</v>
      </c>
      <c r="CG121" s="1377">
        <f t="shared" si="345"/>
        <v>45</v>
      </c>
      <c r="CH121" s="1377">
        <f t="shared" si="346"/>
        <v>45</v>
      </c>
      <c r="CI121" s="1377">
        <f t="shared" si="347"/>
        <v>45</v>
      </c>
      <c r="CJ121" s="1377">
        <f t="shared" si="348"/>
        <v>45</v>
      </c>
      <c r="CK121" s="1378">
        <f t="shared" si="349"/>
        <v>45</v>
      </c>
      <c r="CL121" s="1378">
        <f t="shared" si="350"/>
        <v>45</v>
      </c>
      <c r="CM121" s="1378">
        <f t="shared" si="351"/>
        <v>45</v>
      </c>
      <c r="CN121" s="1377">
        <f t="shared" si="352"/>
        <v>45</v>
      </c>
      <c r="CO121" s="1377">
        <f t="shared" si="353"/>
        <v>45</v>
      </c>
      <c r="CP121" s="1377">
        <f t="shared" si="354"/>
        <v>45</v>
      </c>
      <c r="CQ121" s="1377">
        <f t="shared" si="355"/>
        <v>45</v>
      </c>
      <c r="CR121" s="1377">
        <f t="shared" si="356"/>
        <v>45</v>
      </c>
      <c r="CS121" s="1376">
        <f t="shared" si="357"/>
        <v>45</v>
      </c>
      <c r="CT121" s="1379" t="str">
        <f t="shared" si="358"/>
        <v/>
      </c>
      <c r="CU121" s="548">
        <f t="shared" si="359"/>
        <v>45</v>
      </c>
      <c r="CV121" s="549">
        <f t="shared" si="360"/>
        <v>45</v>
      </c>
      <c r="CW121" s="550">
        <f t="shared" si="361"/>
        <v>45</v>
      </c>
      <c r="CX121" s="550">
        <f t="shared" si="362"/>
        <v>45</v>
      </c>
      <c r="CY121" s="550">
        <f t="shared" si="363"/>
        <v>45</v>
      </c>
      <c r="CZ121" s="550">
        <f t="shared" si="364"/>
        <v>45</v>
      </c>
      <c r="DA121" s="550">
        <f t="shared" si="365"/>
        <v>45</v>
      </c>
      <c r="DB121" s="551">
        <f t="shared" si="366"/>
        <v>45</v>
      </c>
      <c r="DC121" s="551">
        <f t="shared" si="367"/>
        <v>45</v>
      </c>
      <c r="DD121" s="551">
        <f t="shared" si="368"/>
        <v>45</v>
      </c>
      <c r="DE121" s="550">
        <f t="shared" si="369"/>
        <v>45</v>
      </c>
      <c r="DF121" s="550">
        <f t="shared" si="370"/>
        <v>45</v>
      </c>
      <c r="DG121" s="550">
        <f t="shared" si="371"/>
        <v>45</v>
      </c>
      <c r="DH121" s="550">
        <f t="shared" si="372"/>
        <v>45</v>
      </c>
      <c r="DI121" s="550">
        <f t="shared" si="373"/>
        <v>45</v>
      </c>
      <c r="DJ121" s="549">
        <f t="shared" si="374"/>
        <v>45</v>
      </c>
      <c r="DK121" s="548">
        <f t="shared" si="375"/>
        <v>45</v>
      </c>
      <c r="DL121" s="653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171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94"/>
        <v/>
      </c>
      <c r="CA122" s="597" t="str">
        <f t="shared" si="291"/>
        <v/>
      </c>
      <c r="CB122" s="597" t="str">
        <f t="shared" si="292"/>
        <v/>
      </c>
      <c r="CC122" s="597" t="str">
        <f t="shared" si="293"/>
        <v/>
      </c>
      <c r="CD122" s="1375" t="str">
        <f t="shared" si="342"/>
        <v/>
      </c>
      <c r="CE122" s="1376" t="str">
        <f t="shared" si="343"/>
        <v/>
      </c>
      <c r="CF122" s="1377" t="str">
        <f t="shared" si="344"/>
        <v/>
      </c>
      <c r="CG122" s="1377" t="str">
        <f t="shared" si="345"/>
        <v/>
      </c>
      <c r="CH122" s="1377" t="str">
        <f t="shared" si="346"/>
        <v/>
      </c>
      <c r="CI122" s="1377" t="str">
        <f t="shared" si="347"/>
        <v/>
      </c>
      <c r="CJ122" s="1377" t="str">
        <f t="shared" si="348"/>
        <v/>
      </c>
      <c r="CK122" s="1378" t="str">
        <f t="shared" si="349"/>
        <v/>
      </c>
      <c r="CL122" s="1378">
        <f t="shared" si="350"/>
        <v>0</v>
      </c>
      <c r="CM122" s="1378">
        <f t="shared" si="351"/>
        <v>0</v>
      </c>
      <c r="CN122" s="1377" t="str">
        <f t="shared" si="352"/>
        <v/>
      </c>
      <c r="CO122" s="1377" t="str">
        <f t="shared" si="353"/>
        <v/>
      </c>
      <c r="CP122" s="1377" t="str">
        <f t="shared" si="354"/>
        <v/>
      </c>
      <c r="CQ122" s="1377" t="str">
        <f t="shared" si="355"/>
        <v/>
      </c>
      <c r="CR122" s="1377" t="str">
        <f t="shared" si="356"/>
        <v/>
      </c>
      <c r="CS122" s="1376" t="str">
        <f t="shared" si="357"/>
        <v/>
      </c>
      <c r="CT122" s="1379" t="str">
        <f t="shared" si="358"/>
        <v/>
      </c>
      <c r="CU122" s="548" t="str">
        <f t="shared" si="359"/>
        <v/>
      </c>
      <c r="CV122" s="549" t="str">
        <f t="shared" si="360"/>
        <v/>
      </c>
      <c r="CW122" s="550" t="str">
        <f t="shared" si="361"/>
        <v/>
      </c>
      <c r="CX122" s="550" t="str">
        <f t="shared" si="362"/>
        <v/>
      </c>
      <c r="CY122" s="550" t="str">
        <f t="shared" si="363"/>
        <v/>
      </c>
      <c r="CZ122" s="550" t="str">
        <f t="shared" si="364"/>
        <v/>
      </c>
      <c r="DA122" s="550" t="str">
        <f t="shared" si="365"/>
        <v/>
      </c>
      <c r="DB122" s="551" t="str">
        <f t="shared" si="366"/>
        <v/>
      </c>
      <c r="DC122" s="551" t="str">
        <f t="shared" si="367"/>
        <v/>
      </c>
      <c r="DD122" s="551" t="str">
        <f t="shared" si="368"/>
        <v/>
      </c>
      <c r="DE122" s="550" t="str">
        <f t="shared" si="369"/>
        <v/>
      </c>
      <c r="DF122" s="550" t="str">
        <f t="shared" si="370"/>
        <v/>
      </c>
      <c r="DG122" s="550" t="str">
        <f t="shared" si="371"/>
        <v/>
      </c>
      <c r="DH122" s="550" t="str">
        <f t="shared" si="372"/>
        <v/>
      </c>
      <c r="DI122" s="550" t="str">
        <f t="shared" si="373"/>
        <v/>
      </c>
      <c r="DJ122" s="549" t="str">
        <f t="shared" si="374"/>
        <v/>
      </c>
      <c r="DK122" s="548" t="str">
        <f t="shared" si="375"/>
        <v/>
      </c>
      <c r="DL122" s="653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175</v>
      </c>
      <c r="B123" s="606">
        <f t="shared" ref="B123:R123" si="380">IF(B122="","",B120*B121*B122)</f>
        <v>0</v>
      </c>
      <c r="C123" s="606">
        <f t="shared" si="380"/>
        <v>0</v>
      </c>
      <c r="D123" s="606" t="str">
        <f t="shared" si="380"/>
        <v/>
      </c>
      <c r="E123" s="606" t="str">
        <f t="shared" si="380"/>
        <v/>
      </c>
      <c r="F123" s="606" t="str">
        <f t="shared" si="380"/>
        <v/>
      </c>
      <c r="G123" s="606" t="str">
        <f t="shared" si="380"/>
        <v/>
      </c>
      <c r="H123" s="606" t="str">
        <f t="shared" si="380"/>
        <v/>
      </c>
      <c r="I123" s="606" t="str">
        <f t="shared" si="380"/>
        <v/>
      </c>
      <c r="J123" s="606" t="str">
        <f t="shared" si="380"/>
        <v/>
      </c>
      <c r="K123" s="606" t="str">
        <f t="shared" si="380"/>
        <v/>
      </c>
      <c r="L123" s="606" t="str">
        <f t="shared" si="380"/>
        <v/>
      </c>
      <c r="M123" s="606" t="str">
        <f t="shared" si="380"/>
        <v/>
      </c>
      <c r="N123" s="606" t="str">
        <f t="shared" si="380"/>
        <v/>
      </c>
      <c r="O123" s="606" t="str">
        <f t="shared" si="380"/>
        <v/>
      </c>
      <c r="P123" s="606" t="str">
        <f t="shared" si="380"/>
        <v/>
      </c>
      <c r="Q123" s="606" t="str">
        <f t="shared" si="380"/>
        <v/>
      </c>
      <c r="R123" s="606" t="str">
        <f t="shared" si="380"/>
        <v/>
      </c>
      <c r="S123" s="596"/>
      <c r="T123" s="606" t="str">
        <f t="shared" ref="T123:AJ123" si="381">IF(T122="","",T120*T121*T122)</f>
        <v/>
      </c>
      <c r="U123" s="606" t="str">
        <f t="shared" si="381"/>
        <v/>
      </c>
      <c r="V123" s="606" t="str">
        <f t="shared" si="381"/>
        <v/>
      </c>
      <c r="W123" s="606" t="str">
        <f t="shared" si="381"/>
        <v/>
      </c>
      <c r="X123" s="606" t="str">
        <f t="shared" si="381"/>
        <v/>
      </c>
      <c r="Y123" s="606" t="str">
        <f t="shared" si="381"/>
        <v/>
      </c>
      <c r="Z123" s="606" t="str">
        <f t="shared" si="381"/>
        <v/>
      </c>
      <c r="AA123" s="606" t="str">
        <f t="shared" si="381"/>
        <v/>
      </c>
      <c r="AB123" s="606" t="str">
        <f t="shared" si="381"/>
        <v/>
      </c>
      <c r="AC123" s="606" t="str">
        <f t="shared" si="381"/>
        <v/>
      </c>
      <c r="AD123" s="606" t="str">
        <f t="shared" si="381"/>
        <v/>
      </c>
      <c r="AE123" s="606" t="str">
        <f t="shared" si="381"/>
        <v/>
      </c>
      <c r="AF123" s="606" t="str">
        <f t="shared" si="381"/>
        <v/>
      </c>
      <c r="AG123" s="606" t="str">
        <f t="shared" si="381"/>
        <v/>
      </c>
      <c r="AH123" s="606" t="str">
        <f t="shared" si="381"/>
        <v/>
      </c>
      <c r="AI123" s="606" t="str">
        <f t="shared" si="381"/>
        <v/>
      </c>
      <c r="AJ123" s="606" t="str">
        <f t="shared" si="381"/>
        <v/>
      </c>
      <c r="AK123" s="596"/>
      <c r="AL123" s="606" t="str">
        <f t="shared" ref="AL123:BB123" si="382">IF(AL122="","",AL120*AL121*AL122)</f>
        <v/>
      </c>
      <c r="AM123" s="606" t="str">
        <f t="shared" si="382"/>
        <v/>
      </c>
      <c r="AN123" s="606" t="str">
        <f t="shared" si="382"/>
        <v/>
      </c>
      <c r="AO123" s="606" t="str">
        <f t="shared" si="382"/>
        <v/>
      </c>
      <c r="AP123" s="606" t="str">
        <f t="shared" si="382"/>
        <v/>
      </c>
      <c r="AQ123" s="606" t="str">
        <f t="shared" si="382"/>
        <v/>
      </c>
      <c r="AR123" s="606" t="str">
        <f t="shared" si="382"/>
        <v/>
      </c>
      <c r="AS123" s="606" t="str">
        <f t="shared" si="382"/>
        <v/>
      </c>
      <c r="AT123" s="606" t="str">
        <f t="shared" si="382"/>
        <v/>
      </c>
      <c r="AU123" s="606" t="str">
        <f t="shared" si="382"/>
        <v/>
      </c>
      <c r="AV123" s="606" t="str">
        <f t="shared" si="382"/>
        <v/>
      </c>
      <c r="AW123" s="606" t="str">
        <f t="shared" si="382"/>
        <v/>
      </c>
      <c r="AX123" s="606" t="str">
        <f t="shared" si="382"/>
        <v/>
      </c>
      <c r="AY123" s="606" t="str">
        <f t="shared" si="382"/>
        <v/>
      </c>
      <c r="AZ123" s="606" t="str">
        <f t="shared" si="382"/>
        <v/>
      </c>
      <c r="BA123" s="606" t="str">
        <f t="shared" si="382"/>
        <v/>
      </c>
      <c r="BB123" s="606" t="str">
        <f t="shared" si="382"/>
        <v/>
      </c>
      <c r="BC123" s="596"/>
      <c r="BD123" s="606" t="str">
        <f t="shared" ref="BD123:BT123" si="383">IF(BD122="","",BD120*BD121*BD122)</f>
        <v/>
      </c>
      <c r="BE123" s="606" t="str">
        <f t="shared" si="383"/>
        <v/>
      </c>
      <c r="BF123" s="606" t="str">
        <f t="shared" si="383"/>
        <v/>
      </c>
      <c r="BG123" s="606" t="str">
        <f t="shared" si="383"/>
        <v/>
      </c>
      <c r="BH123" s="606" t="str">
        <f t="shared" si="383"/>
        <v/>
      </c>
      <c r="BI123" s="606" t="str">
        <f t="shared" si="383"/>
        <v/>
      </c>
      <c r="BJ123" s="606" t="str">
        <f t="shared" si="383"/>
        <v/>
      </c>
      <c r="BK123" s="606" t="str">
        <f t="shared" si="383"/>
        <v/>
      </c>
      <c r="BL123" s="606" t="str">
        <f t="shared" si="383"/>
        <v/>
      </c>
      <c r="BM123" s="606" t="str">
        <f t="shared" si="383"/>
        <v/>
      </c>
      <c r="BN123" s="606" t="str">
        <f t="shared" si="383"/>
        <v/>
      </c>
      <c r="BO123" s="606" t="str">
        <f t="shared" si="383"/>
        <v/>
      </c>
      <c r="BP123" s="606" t="str">
        <f t="shared" si="383"/>
        <v/>
      </c>
      <c r="BQ123" s="606" t="str">
        <f t="shared" si="383"/>
        <v/>
      </c>
      <c r="BR123" s="606" t="str">
        <f t="shared" si="383"/>
        <v/>
      </c>
      <c r="BS123" s="606" t="str">
        <f t="shared" si="383"/>
        <v/>
      </c>
      <c r="BT123" s="606" t="str">
        <f t="shared" si="383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94"/>
        <v/>
      </c>
      <c r="CA123" s="597" t="str">
        <f t="shared" si="291"/>
        <v/>
      </c>
      <c r="CB123" s="597" t="str">
        <f t="shared" si="292"/>
        <v/>
      </c>
      <c r="CC123" s="597" t="str">
        <f t="shared" si="293"/>
        <v/>
      </c>
      <c r="CD123" s="1375" t="str">
        <f t="shared" si="342"/>
        <v/>
      </c>
      <c r="CE123" s="1376" t="str">
        <f t="shared" si="343"/>
        <v/>
      </c>
      <c r="CF123" s="1377" t="str">
        <f t="shared" si="344"/>
        <v/>
      </c>
      <c r="CG123" s="1377" t="str">
        <f t="shared" si="345"/>
        <v/>
      </c>
      <c r="CH123" s="1377" t="str">
        <f t="shared" si="346"/>
        <v/>
      </c>
      <c r="CI123" s="1377" t="str">
        <f t="shared" si="347"/>
        <v/>
      </c>
      <c r="CJ123" s="1377" t="str">
        <f t="shared" si="348"/>
        <v/>
      </c>
      <c r="CK123" s="1378" t="str">
        <f t="shared" si="349"/>
        <v/>
      </c>
      <c r="CL123" s="1378">
        <f t="shared" si="350"/>
        <v>0</v>
      </c>
      <c r="CM123" s="1378">
        <f t="shared" si="351"/>
        <v>0</v>
      </c>
      <c r="CN123" s="1377" t="str">
        <f t="shared" si="352"/>
        <v/>
      </c>
      <c r="CO123" s="1377" t="str">
        <f t="shared" si="353"/>
        <v/>
      </c>
      <c r="CP123" s="1377" t="str">
        <f t="shared" si="354"/>
        <v/>
      </c>
      <c r="CQ123" s="1377" t="str">
        <f t="shared" si="355"/>
        <v/>
      </c>
      <c r="CR123" s="1377" t="str">
        <f t="shared" si="356"/>
        <v/>
      </c>
      <c r="CS123" s="1376" t="str">
        <f t="shared" si="357"/>
        <v/>
      </c>
      <c r="CT123" s="1379" t="str">
        <f t="shared" si="358"/>
        <v/>
      </c>
      <c r="CU123" s="548" t="str">
        <f t="shared" si="359"/>
        <v/>
      </c>
      <c r="CV123" s="549" t="str">
        <f t="shared" si="360"/>
        <v/>
      </c>
      <c r="CW123" s="550" t="str">
        <f t="shared" si="361"/>
        <v/>
      </c>
      <c r="CX123" s="550" t="str">
        <f t="shared" si="362"/>
        <v/>
      </c>
      <c r="CY123" s="550" t="str">
        <f t="shared" si="363"/>
        <v/>
      </c>
      <c r="CZ123" s="550" t="str">
        <f t="shared" si="364"/>
        <v/>
      </c>
      <c r="DA123" s="550" t="str">
        <f t="shared" si="365"/>
        <v/>
      </c>
      <c r="DB123" s="551" t="str">
        <f t="shared" si="366"/>
        <v/>
      </c>
      <c r="DC123" s="551" t="str">
        <f t="shared" si="367"/>
        <v/>
      </c>
      <c r="DD123" s="551" t="str">
        <f t="shared" si="368"/>
        <v/>
      </c>
      <c r="DE123" s="550" t="str">
        <f t="shared" si="369"/>
        <v/>
      </c>
      <c r="DF123" s="550" t="str">
        <f t="shared" si="370"/>
        <v/>
      </c>
      <c r="DG123" s="550" t="str">
        <f t="shared" si="371"/>
        <v/>
      </c>
      <c r="DH123" s="550" t="str">
        <f t="shared" si="372"/>
        <v/>
      </c>
      <c r="DI123" s="550" t="str">
        <f t="shared" si="373"/>
        <v/>
      </c>
      <c r="DJ123" s="549" t="str">
        <f t="shared" si="374"/>
        <v/>
      </c>
      <c r="DK123" s="548" t="str">
        <f t="shared" si="375"/>
        <v/>
      </c>
      <c r="DL123" s="653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177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94"/>
        <v/>
      </c>
      <c r="CA124" s="597" t="str">
        <f t="shared" si="291"/>
        <v/>
      </c>
      <c r="CB124" s="597" t="str">
        <f t="shared" si="292"/>
        <v/>
      </c>
      <c r="CC124" s="597" t="str">
        <f t="shared" si="293"/>
        <v/>
      </c>
      <c r="CD124" s="1375" t="str">
        <f t="shared" si="342"/>
        <v/>
      </c>
      <c r="CE124" s="1376" t="str">
        <f t="shared" si="343"/>
        <v/>
      </c>
      <c r="CF124" s="1377" t="str">
        <f t="shared" si="344"/>
        <v/>
      </c>
      <c r="CG124" s="1377" t="str">
        <f t="shared" si="345"/>
        <v/>
      </c>
      <c r="CH124" s="1377" t="str">
        <f t="shared" si="346"/>
        <v/>
      </c>
      <c r="CI124" s="1377" t="str">
        <f t="shared" si="347"/>
        <v/>
      </c>
      <c r="CJ124" s="1377" t="str">
        <f t="shared" si="348"/>
        <v/>
      </c>
      <c r="CK124" s="1378" t="str">
        <f t="shared" si="349"/>
        <v/>
      </c>
      <c r="CL124" s="1378" t="str">
        <f t="shared" si="350"/>
        <v/>
      </c>
      <c r="CM124" s="1378" t="str">
        <f t="shared" si="351"/>
        <v/>
      </c>
      <c r="CN124" s="1377" t="str">
        <f t="shared" si="352"/>
        <v/>
      </c>
      <c r="CO124" s="1377" t="str">
        <f t="shared" si="353"/>
        <v/>
      </c>
      <c r="CP124" s="1377" t="str">
        <f t="shared" si="354"/>
        <v/>
      </c>
      <c r="CQ124" s="1377" t="str">
        <f t="shared" si="355"/>
        <v/>
      </c>
      <c r="CR124" s="1377" t="str">
        <f t="shared" si="356"/>
        <v/>
      </c>
      <c r="CS124" s="1376" t="str">
        <f t="shared" si="357"/>
        <v/>
      </c>
      <c r="CT124" s="1379" t="str">
        <f t="shared" si="358"/>
        <v/>
      </c>
      <c r="CU124" s="548" t="str">
        <f t="shared" si="359"/>
        <v/>
      </c>
      <c r="CV124" s="549" t="str">
        <f t="shared" si="360"/>
        <v/>
      </c>
      <c r="CW124" s="550" t="str">
        <f t="shared" si="361"/>
        <v/>
      </c>
      <c r="CX124" s="550" t="str">
        <f t="shared" si="362"/>
        <v/>
      </c>
      <c r="CY124" s="550" t="str">
        <f t="shared" si="363"/>
        <v/>
      </c>
      <c r="CZ124" s="550" t="str">
        <f t="shared" si="364"/>
        <v/>
      </c>
      <c r="DA124" s="550" t="str">
        <f t="shared" si="365"/>
        <v/>
      </c>
      <c r="DB124" s="551" t="str">
        <f t="shared" si="366"/>
        <v/>
      </c>
      <c r="DC124" s="551" t="str">
        <f t="shared" si="367"/>
        <v/>
      </c>
      <c r="DD124" s="551" t="str">
        <f t="shared" si="368"/>
        <v/>
      </c>
      <c r="DE124" s="550" t="str">
        <f t="shared" si="369"/>
        <v/>
      </c>
      <c r="DF124" s="550" t="str">
        <f t="shared" si="370"/>
        <v/>
      </c>
      <c r="DG124" s="550" t="str">
        <f t="shared" si="371"/>
        <v/>
      </c>
      <c r="DH124" s="550" t="str">
        <f t="shared" si="372"/>
        <v/>
      </c>
      <c r="DI124" s="550" t="str">
        <f t="shared" si="373"/>
        <v/>
      </c>
      <c r="DJ124" s="549" t="str">
        <f t="shared" si="374"/>
        <v/>
      </c>
      <c r="DK124" s="548" t="str">
        <f t="shared" si="375"/>
        <v/>
      </c>
      <c r="DL124" s="653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179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94"/>
        <v/>
      </c>
      <c r="CA125" s="597" t="str">
        <f t="shared" si="291"/>
        <v/>
      </c>
      <c r="CB125" s="597" t="str">
        <f t="shared" si="292"/>
        <v/>
      </c>
      <c r="CC125" s="597" t="str">
        <f t="shared" si="293"/>
        <v/>
      </c>
      <c r="CD125" s="1375" t="str">
        <f t="shared" si="342"/>
        <v/>
      </c>
      <c r="CE125" s="1376" t="str">
        <f t="shared" si="343"/>
        <v/>
      </c>
      <c r="CF125" s="1377" t="str">
        <f t="shared" si="344"/>
        <v/>
      </c>
      <c r="CG125" s="1377" t="str">
        <f t="shared" si="345"/>
        <v/>
      </c>
      <c r="CH125" s="1377" t="str">
        <f t="shared" si="346"/>
        <v/>
      </c>
      <c r="CI125" s="1377" t="str">
        <f t="shared" si="347"/>
        <v/>
      </c>
      <c r="CJ125" s="1377" t="str">
        <f t="shared" si="348"/>
        <v/>
      </c>
      <c r="CK125" s="1378" t="str">
        <f t="shared" si="349"/>
        <v/>
      </c>
      <c r="CL125" s="1378" t="str">
        <f t="shared" si="350"/>
        <v/>
      </c>
      <c r="CM125" s="1378" t="str">
        <f t="shared" si="351"/>
        <v/>
      </c>
      <c r="CN125" s="1377" t="str">
        <f t="shared" si="352"/>
        <v/>
      </c>
      <c r="CO125" s="1377" t="str">
        <f t="shared" si="353"/>
        <v/>
      </c>
      <c r="CP125" s="1377" t="str">
        <f t="shared" si="354"/>
        <v/>
      </c>
      <c r="CQ125" s="1377" t="str">
        <f t="shared" si="355"/>
        <v/>
      </c>
      <c r="CR125" s="1377" t="str">
        <f t="shared" si="356"/>
        <v/>
      </c>
      <c r="CS125" s="1376" t="str">
        <f t="shared" si="357"/>
        <v/>
      </c>
      <c r="CT125" s="1379" t="str">
        <f t="shared" si="358"/>
        <v/>
      </c>
      <c r="CU125" s="548" t="str">
        <f t="shared" si="359"/>
        <v/>
      </c>
      <c r="CV125" s="549" t="str">
        <f t="shared" si="360"/>
        <v/>
      </c>
      <c r="CW125" s="550" t="str">
        <f t="shared" si="361"/>
        <v/>
      </c>
      <c r="CX125" s="550" t="str">
        <f t="shared" si="362"/>
        <v/>
      </c>
      <c r="CY125" s="550" t="str">
        <f t="shared" si="363"/>
        <v/>
      </c>
      <c r="CZ125" s="550" t="str">
        <f t="shared" si="364"/>
        <v/>
      </c>
      <c r="DA125" s="550" t="str">
        <f t="shared" si="365"/>
        <v/>
      </c>
      <c r="DB125" s="551" t="str">
        <f t="shared" si="366"/>
        <v/>
      </c>
      <c r="DC125" s="551" t="str">
        <f t="shared" si="367"/>
        <v/>
      </c>
      <c r="DD125" s="551" t="str">
        <f t="shared" si="368"/>
        <v/>
      </c>
      <c r="DE125" s="550" t="str">
        <f t="shared" si="369"/>
        <v/>
      </c>
      <c r="DF125" s="550" t="str">
        <f t="shared" si="370"/>
        <v/>
      </c>
      <c r="DG125" s="550" t="str">
        <f t="shared" si="371"/>
        <v/>
      </c>
      <c r="DH125" s="550" t="str">
        <f t="shared" si="372"/>
        <v/>
      </c>
      <c r="DI125" s="550" t="str">
        <f t="shared" si="373"/>
        <v/>
      </c>
      <c r="DJ125" s="549" t="str">
        <f t="shared" si="374"/>
        <v/>
      </c>
      <c r="DK125" s="548" t="str">
        <f t="shared" si="375"/>
        <v/>
      </c>
      <c r="DL125" s="653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181</v>
      </c>
      <c r="B126" s="607" t="str">
        <f t="shared" ref="B126:R126" si="384">IF(B124="","",B124*B125)</f>
        <v/>
      </c>
      <c r="C126" s="607" t="str">
        <f t="shared" si="384"/>
        <v/>
      </c>
      <c r="D126" s="607" t="str">
        <f t="shared" si="384"/>
        <v/>
      </c>
      <c r="E126" s="607" t="str">
        <f t="shared" si="384"/>
        <v/>
      </c>
      <c r="F126" s="607" t="str">
        <f t="shared" si="384"/>
        <v/>
      </c>
      <c r="G126" s="607" t="str">
        <f t="shared" si="384"/>
        <v/>
      </c>
      <c r="H126" s="607" t="str">
        <f t="shared" si="384"/>
        <v/>
      </c>
      <c r="I126" s="607" t="str">
        <f t="shared" si="384"/>
        <v/>
      </c>
      <c r="J126" s="607" t="str">
        <f t="shared" si="384"/>
        <v/>
      </c>
      <c r="K126" s="607" t="str">
        <f t="shared" si="384"/>
        <v/>
      </c>
      <c r="L126" s="607" t="str">
        <f t="shared" si="384"/>
        <v/>
      </c>
      <c r="M126" s="607" t="str">
        <f t="shared" si="384"/>
        <v/>
      </c>
      <c r="N126" s="607" t="str">
        <f t="shared" si="384"/>
        <v/>
      </c>
      <c r="O126" s="607" t="str">
        <f t="shared" si="384"/>
        <v/>
      </c>
      <c r="P126" s="607" t="str">
        <f t="shared" si="384"/>
        <v/>
      </c>
      <c r="Q126" s="607" t="str">
        <f t="shared" si="384"/>
        <v/>
      </c>
      <c r="R126" s="607" t="str">
        <f t="shared" si="384"/>
        <v/>
      </c>
      <c r="S126" s="596"/>
      <c r="T126" s="607" t="str">
        <f t="shared" ref="T126:AJ126" si="385">IF(T124="","",T124*T125)</f>
        <v/>
      </c>
      <c r="U126" s="607" t="str">
        <f t="shared" si="385"/>
        <v/>
      </c>
      <c r="V126" s="607" t="str">
        <f t="shared" si="385"/>
        <v/>
      </c>
      <c r="W126" s="607" t="str">
        <f t="shared" si="385"/>
        <v/>
      </c>
      <c r="X126" s="607" t="str">
        <f t="shared" si="385"/>
        <v/>
      </c>
      <c r="Y126" s="607" t="str">
        <f t="shared" si="385"/>
        <v/>
      </c>
      <c r="Z126" s="607" t="str">
        <f t="shared" si="385"/>
        <v/>
      </c>
      <c r="AA126" s="607" t="str">
        <f t="shared" si="385"/>
        <v/>
      </c>
      <c r="AB126" s="607" t="str">
        <f t="shared" si="385"/>
        <v/>
      </c>
      <c r="AC126" s="607" t="str">
        <f t="shared" si="385"/>
        <v/>
      </c>
      <c r="AD126" s="607" t="str">
        <f t="shared" si="385"/>
        <v/>
      </c>
      <c r="AE126" s="607" t="str">
        <f t="shared" si="385"/>
        <v/>
      </c>
      <c r="AF126" s="607" t="str">
        <f t="shared" si="385"/>
        <v/>
      </c>
      <c r="AG126" s="607" t="str">
        <f t="shared" si="385"/>
        <v/>
      </c>
      <c r="AH126" s="607" t="str">
        <f t="shared" si="385"/>
        <v/>
      </c>
      <c r="AI126" s="607" t="str">
        <f t="shared" si="385"/>
        <v/>
      </c>
      <c r="AJ126" s="607" t="str">
        <f t="shared" si="385"/>
        <v/>
      </c>
      <c r="AK126" s="596"/>
      <c r="AL126" s="607" t="str">
        <f t="shared" ref="AL126:BB126" si="386">IF(AL124="","",AL124*AL125)</f>
        <v/>
      </c>
      <c r="AM126" s="607" t="str">
        <f t="shared" si="386"/>
        <v/>
      </c>
      <c r="AN126" s="607" t="str">
        <f t="shared" si="386"/>
        <v/>
      </c>
      <c r="AO126" s="607" t="str">
        <f t="shared" si="386"/>
        <v/>
      </c>
      <c r="AP126" s="607" t="str">
        <f t="shared" si="386"/>
        <v/>
      </c>
      <c r="AQ126" s="607" t="str">
        <f t="shared" si="386"/>
        <v/>
      </c>
      <c r="AR126" s="607" t="str">
        <f t="shared" si="386"/>
        <v/>
      </c>
      <c r="AS126" s="607" t="str">
        <f t="shared" si="386"/>
        <v/>
      </c>
      <c r="AT126" s="607" t="str">
        <f t="shared" si="386"/>
        <v/>
      </c>
      <c r="AU126" s="607" t="str">
        <f t="shared" si="386"/>
        <v/>
      </c>
      <c r="AV126" s="607" t="str">
        <f t="shared" si="386"/>
        <v/>
      </c>
      <c r="AW126" s="607" t="str">
        <f t="shared" si="386"/>
        <v/>
      </c>
      <c r="AX126" s="607" t="str">
        <f t="shared" si="386"/>
        <v/>
      </c>
      <c r="AY126" s="607" t="str">
        <f t="shared" si="386"/>
        <v/>
      </c>
      <c r="AZ126" s="607" t="str">
        <f t="shared" si="386"/>
        <v/>
      </c>
      <c r="BA126" s="607" t="str">
        <f t="shared" si="386"/>
        <v/>
      </c>
      <c r="BB126" s="607" t="str">
        <f t="shared" si="386"/>
        <v/>
      </c>
      <c r="BC126" s="596"/>
      <c r="BD126" s="607" t="str">
        <f t="shared" ref="BD126:BT126" si="387">IF(BD124="","",BD124*BD125)</f>
        <v/>
      </c>
      <c r="BE126" s="607" t="str">
        <f t="shared" si="387"/>
        <v/>
      </c>
      <c r="BF126" s="607" t="str">
        <f t="shared" si="387"/>
        <v/>
      </c>
      <c r="BG126" s="607" t="str">
        <f t="shared" si="387"/>
        <v/>
      </c>
      <c r="BH126" s="607" t="str">
        <f t="shared" si="387"/>
        <v/>
      </c>
      <c r="BI126" s="607" t="str">
        <f t="shared" si="387"/>
        <v/>
      </c>
      <c r="BJ126" s="607" t="str">
        <f t="shared" si="387"/>
        <v/>
      </c>
      <c r="BK126" s="607" t="str">
        <f t="shared" si="387"/>
        <v/>
      </c>
      <c r="BL126" s="607" t="str">
        <f t="shared" si="387"/>
        <v/>
      </c>
      <c r="BM126" s="607" t="str">
        <f t="shared" si="387"/>
        <v/>
      </c>
      <c r="BN126" s="607" t="str">
        <f t="shared" si="387"/>
        <v/>
      </c>
      <c r="BO126" s="607" t="str">
        <f t="shared" si="387"/>
        <v/>
      </c>
      <c r="BP126" s="607" t="str">
        <f t="shared" si="387"/>
        <v/>
      </c>
      <c r="BQ126" s="607" t="str">
        <f t="shared" si="387"/>
        <v/>
      </c>
      <c r="BR126" s="607" t="str">
        <f t="shared" si="387"/>
        <v/>
      </c>
      <c r="BS126" s="607" t="str">
        <f t="shared" si="387"/>
        <v/>
      </c>
      <c r="BT126" s="607" t="str">
        <f t="shared" si="387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94"/>
        <v/>
      </c>
      <c r="CA126" s="597" t="str">
        <f t="shared" si="291"/>
        <v/>
      </c>
      <c r="CB126" s="597" t="str">
        <f t="shared" si="292"/>
        <v/>
      </c>
      <c r="CC126" s="597" t="str">
        <f t="shared" si="293"/>
        <v/>
      </c>
      <c r="CD126" s="1375" t="str">
        <f t="shared" si="342"/>
        <v/>
      </c>
      <c r="CE126" s="1376" t="str">
        <f t="shared" si="343"/>
        <v/>
      </c>
      <c r="CF126" s="1377" t="str">
        <f t="shared" si="344"/>
        <v/>
      </c>
      <c r="CG126" s="1377" t="str">
        <f t="shared" si="345"/>
        <v/>
      </c>
      <c r="CH126" s="1377" t="str">
        <f t="shared" si="346"/>
        <v/>
      </c>
      <c r="CI126" s="1377" t="str">
        <f t="shared" si="347"/>
        <v/>
      </c>
      <c r="CJ126" s="1377" t="str">
        <f t="shared" si="348"/>
        <v/>
      </c>
      <c r="CK126" s="1378" t="str">
        <f t="shared" si="349"/>
        <v/>
      </c>
      <c r="CL126" s="1378" t="str">
        <f t="shared" si="350"/>
        <v/>
      </c>
      <c r="CM126" s="1378" t="str">
        <f t="shared" si="351"/>
        <v/>
      </c>
      <c r="CN126" s="1377" t="str">
        <f t="shared" si="352"/>
        <v/>
      </c>
      <c r="CO126" s="1377" t="str">
        <f t="shared" si="353"/>
        <v/>
      </c>
      <c r="CP126" s="1377" t="str">
        <f t="shared" si="354"/>
        <v/>
      </c>
      <c r="CQ126" s="1377" t="str">
        <f t="shared" si="355"/>
        <v/>
      </c>
      <c r="CR126" s="1377" t="str">
        <f t="shared" si="356"/>
        <v/>
      </c>
      <c r="CS126" s="1376" t="str">
        <f t="shared" si="357"/>
        <v/>
      </c>
      <c r="CT126" s="1379" t="str">
        <f t="shared" si="358"/>
        <v/>
      </c>
      <c r="CU126" s="548" t="str">
        <f t="shared" si="359"/>
        <v/>
      </c>
      <c r="CV126" s="549" t="str">
        <f t="shared" si="360"/>
        <v/>
      </c>
      <c r="CW126" s="550" t="str">
        <f t="shared" si="361"/>
        <v/>
      </c>
      <c r="CX126" s="550" t="str">
        <f t="shared" si="362"/>
        <v/>
      </c>
      <c r="CY126" s="550" t="str">
        <f t="shared" si="363"/>
        <v/>
      </c>
      <c r="CZ126" s="550" t="str">
        <f t="shared" si="364"/>
        <v/>
      </c>
      <c r="DA126" s="550" t="str">
        <f t="shared" si="365"/>
        <v/>
      </c>
      <c r="DB126" s="551" t="str">
        <f t="shared" si="366"/>
        <v/>
      </c>
      <c r="DC126" s="551" t="str">
        <f t="shared" si="367"/>
        <v/>
      </c>
      <c r="DD126" s="551" t="str">
        <f t="shared" si="368"/>
        <v/>
      </c>
      <c r="DE126" s="550" t="str">
        <f t="shared" si="369"/>
        <v/>
      </c>
      <c r="DF126" s="550" t="str">
        <f t="shared" si="370"/>
        <v/>
      </c>
      <c r="DG126" s="550" t="str">
        <f t="shared" si="371"/>
        <v/>
      </c>
      <c r="DH126" s="550" t="str">
        <f t="shared" si="372"/>
        <v/>
      </c>
      <c r="DI126" s="550" t="str">
        <f t="shared" si="373"/>
        <v/>
      </c>
      <c r="DJ126" s="549" t="str">
        <f t="shared" si="374"/>
        <v/>
      </c>
      <c r="DK126" s="548" t="str">
        <f t="shared" si="375"/>
        <v/>
      </c>
      <c r="DL126" s="653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183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94"/>
        <v>1</v>
      </c>
      <c r="CA127" s="597">
        <f t="shared" si="291"/>
        <v>1</v>
      </c>
      <c r="CB127" s="597">
        <f t="shared" si="292"/>
        <v>1</v>
      </c>
      <c r="CC127" s="597">
        <f t="shared" si="293"/>
        <v>1</v>
      </c>
      <c r="CD127" s="1375">
        <f t="shared" si="342"/>
        <v>1</v>
      </c>
      <c r="CE127" s="1376">
        <f t="shared" si="343"/>
        <v>1</v>
      </c>
      <c r="CF127" s="1377">
        <f t="shared" si="344"/>
        <v>1</v>
      </c>
      <c r="CG127" s="1377">
        <f t="shared" si="345"/>
        <v>1</v>
      </c>
      <c r="CH127" s="1377">
        <f t="shared" si="346"/>
        <v>1</v>
      </c>
      <c r="CI127" s="1377">
        <f t="shared" si="347"/>
        <v>1</v>
      </c>
      <c r="CJ127" s="1377">
        <f t="shared" si="348"/>
        <v>1</v>
      </c>
      <c r="CK127" s="1378">
        <f t="shared" si="349"/>
        <v>1</v>
      </c>
      <c r="CL127" s="1378">
        <f t="shared" si="350"/>
        <v>1</v>
      </c>
      <c r="CM127" s="1378">
        <f t="shared" si="351"/>
        <v>1</v>
      </c>
      <c r="CN127" s="1377">
        <f t="shared" si="352"/>
        <v>1</v>
      </c>
      <c r="CO127" s="1377">
        <f t="shared" si="353"/>
        <v>1</v>
      </c>
      <c r="CP127" s="1377">
        <f t="shared" si="354"/>
        <v>1</v>
      </c>
      <c r="CQ127" s="1377">
        <f t="shared" si="355"/>
        <v>1</v>
      </c>
      <c r="CR127" s="1377">
        <f t="shared" si="356"/>
        <v>1</v>
      </c>
      <c r="CS127" s="1376">
        <f t="shared" si="357"/>
        <v>1</v>
      </c>
      <c r="CT127" s="1379">
        <f t="shared" si="358"/>
        <v>1</v>
      </c>
      <c r="CU127" s="548">
        <f t="shared" si="359"/>
        <v>1</v>
      </c>
      <c r="CV127" s="549">
        <f t="shared" si="360"/>
        <v>1</v>
      </c>
      <c r="CW127" s="550">
        <f t="shared" si="361"/>
        <v>1</v>
      </c>
      <c r="CX127" s="550">
        <f t="shared" si="362"/>
        <v>1</v>
      </c>
      <c r="CY127" s="550">
        <f t="shared" si="363"/>
        <v>1</v>
      </c>
      <c r="CZ127" s="550">
        <f t="shared" si="364"/>
        <v>1</v>
      </c>
      <c r="DA127" s="550">
        <f t="shared" si="365"/>
        <v>1</v>
      </c>
      <c r="DB127" s="551">
        <f t="shared" si="366"/>
        <v>1</v>
      </c>
      <c r="DC127" s="551">
        <f t="shared" si="367"/>
        <v>1</v>
      </c>
      <c r="DD127" s="551">
        <f t="shared" si="368"/>
        <v>1</v>
      </c>
      <c r="DE127" s="550">
        <f t="shared" si="369"/>
        <v>1</v>
      </c>
      <c r="DF127" s="550">
        <f t="shared" si="370"/>
        <v>1</v>
      </c>
      <c r="DG127" s="550">
        <f t="shared" si="371"/>
        <v>1</v>
      </c>
      <c r="DH127" s="550">
        <f t="shared" si="372"/>
        <v>1</v>
      </c>
      <c r="DI127" s="550">
        <f t="shared" si="373"/>
        <v>1</v>
      </c>
      <c r="DJ127" s="549">
        <f t="shared" si="374"/>
        <v>1</v>
      </c>
      <c r="DK127" s="548">
        <f t="shared" si="375"/>
        <v>1</v>
      </c>
      <c r="DL127" s="653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185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94"/>
        <v/>
      </c>
      <c r="CA128" s="597" t="str">
        <f t="shared" si="291"/>
        <v/>
      </c>
      <c r="CB128" s="597" t="str">
        <f t="shared" si="292"/>
        <v/>
      </c>
      <c r="CC128" s="597" t="str">
        <f t="shared" si="293"/>
        <v/>
      </c>
      <c r="CD128" s="1375" t="str">
        <f t="shared" si="342"/>
        <v/>
      </c>
      <c r="CE128" s="1376" t="str">
        <f t="shared" si="343"/>
        <v/>
      </c>
      <c r="CF128" s="1377" t="str">
        <f t="shared" si="344"/>
        <v/>
      </c>
      <c r="CG128" s="1377" t="str">
        <f t="shared" si="345"/>
        <v/>
      </c>
      <c r="CH128" s="1377" t="str">
        <f t="shared" si="346"/>
        <v/>
      </c>
      <c r="CI128" s="1377" t="str">
        <f t="shared" si="347"/>
        <v/>
      </c>
      <c r="CJ128" s="1377" t="str">
        <f t="shared" si="348"/>
        <v/>
      </c>
      <c r="CK128" s="1378" t="str">
        <f t="shared" si="349"/>
        <v/>
      </c>
      <c r="CL128" s="1378" t="str">
        <f t="shared" si="350"/>
        <v/>
      </c>
      <c r="CM128" s="1378" t="str">
        <f t="shared" si="351"/>
        <v/>
      </c>
      <c r="CN128" s="1377" t="str">
        <f t="shared" si="352"/>
        <v/>
      </c>
      <c r="CO128" s="1377" t="str">
        <f t="shared" si="353"/>
        <v/>
      </c>
      <c r="CP128" s="1377" t="str">
        <f t="shared" si="354"/>
        <v/>
      </c>
      <c r="CQ128" s="1377" t="str">
        <f t="shared" si="355"/>
        <v/>
      </c>
      <c r="CR128" s="1377" t="str">
        <f t="shared" si="356"/>
        <v/>
      </c>
      <c r="CS128" s="1376" t="str">
        <f t="shared" si="357"/>
        <v/>
      </c>
      <c r="CT128" s="1379" t="str">
        <f t="shared" si="358"/>
        <v/>
      </c>
      <c r="CU128" s="548" t="str">
        <f t="shared" si="359"/>
        <v/>
      </c>
      <c r="CV128" s="549" t="str">
        <f t="shared" si="360"/>
        <v/>
      </c>
      <c r="CW128" s="550" t="str">
        <f t="shared" si="361"/>
        <v/>
      </c>
      <c r="CX128" s="550" t="str">
        <f t="shared" si="362"/>
        <v/>
      </c>
      <c r="CY128" s="550" t="str">
        <f t="shared" si="363"/>
        <v/>
      </c>
      <c r="CZ128" s="550" t="str">
        <f t="shared" si="364"/>
        <v/>
      </c>
      <c r="DA128" s="550" t="str">
        <f t="shared" si="365"/>
        <v/>
      </c>
      <c r="DB128" s="551" t="str">
        <f t="shared" si="366"/>
        <v/>
      </c>
      <c r="DC128" s="551" t="str">
        <f t="shared" si="367"/>
        <v/>
      </c>
      <c r="DD128" s="551" t="str">
        <f t="shared" si="368"/>
        <v/>
      </c>
      <c r="DE128" s="550" t="str">
        <f t="shared" si="369"/>
        <v/>
      </c>
      <c r="DF128" s="550" t="str">
        <f t="shared" si="370"/>
        <v/>
      </c>
      <c r="DG128" s="550" t="str">
        <f t="shared" si="371"/>
        <v/>
      </c>
      <c r="DH128" s="550" t="str">
        <f t="shared" si="372"/>
        <v/>
      </c>
      <c r="DI128" s="550" t="str">
        <f t="shared" si="373"/>
        <v/>
      </c>
      <c r="DJ128" s="549" t="str">
        <f t="shared" si="374"/>
        <v/>
      </c>
      <c r="DK128" s="548" t="str">
        <f t="shared" si="375"/>
        <v/>
      </c>
      <c r="DL128" s="653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213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94"/>
        <v/>
      </c>
      <c r="CA129" s="597" t="str">
        <f t="shared" si="291"/>
        <v/>
      </c>
      <c r="CB129" s="597" t="str">
        <f t="shared" si="292"/>
        <v/>
      </c>
      <c r="CC129" s="597" t="str">
        <f t="shared" si="293"/>
        <v/>
      </c>
      <c r="CD129" s="1375" t="str">
        <f t="shared" si="342"/>
        <v/>
      </c>
      <c r="CE129" s="1376" t="str">
        <f t="shared" si="343"/>
        <v/>
      </c>
      <c r="CF129" s="1377" t="str">
        <f t="shared" si="344"/>
        <v/>
      </c>
      <c r="CG129" s="1377" t="str">
        <f t="shared" si="345"/>
        <v/>
      </c>
      <c r="CH129" s="1377" t="str">
        <f t="shared" si="346"/>
        <v/>
      </c>
      <c r="CI129" s="1377" t="str">
        <f t="shared" si="347"/>
        <v/>
      </c>
      <c r="CJ129" s="1377" t="str">
        <f t="shared" si="348"/>
        <v/>
      </c>
      <c r="CK129" s="1378" t="str">
        <f t="shared" si="349"/>
        <v/>
      </c>
      <c r="CL129" s="1378" t="str">
        <f t="shared" si="350"/>
        <v/>
      </c>
      <c r="CM129" s="1378" t="str">
        <f t="shared" si="351"/>
        <v/>
      </c>
      <c r="CN129" s="1377" t="str">
        <f t="shared" si="352"/>
        <v/>
      </c>
      <c r="CO129" s="1377" t="str">
        <f t="shared" si="353"/>
        <v/>
      </c>
      <c r="CP129" s="1377" t="str">
        <f t="shared" si="354"/>
        <v/>
      </c>
      <c r="CQ129" s="1377" t="str">
        <f t="shared" si="355"/>
        <v/>
      </c>
      <c r="CR129" s="1377" t="str">
        <f t="shared" si="356"/>
        <v/>
      </c>
      <c r="CS129" s="1376" t="str">
        <f t="shared" si="357"/>
        <v/>
      </c>
      <c r="CT129" s="1379" t="str">
        <f t="shared" si="358"/>
        <v/>
      </c>
      <c r="CU129" s="548" t="str">
        <f t="shared" si="359"/>
        <v/>
      </c>
      <c r="CV129" s="549" t="str">
        <f t="shared" si="360"/>
        <v/>
      </c>
      <c r="CW129" s="550" t="str">
        <f t="shared" si="361"/>
        <v/>
      </c>
      <c r="CX129" s="550" t="str">
        <f t="shared" si="362"/>
        <v/>
      </c>
      <c r="CY129" s="550" t="str">
        <f t="shared" si="363"/>
        <v/>
      </c>
      <c r="CZ129" s="550" t="str">
        <f t="shared" si="364"/>
        <v/>
      </c>
      <c r="DA129" s="550" t="str">
        <f t="shared" si="365"/>
        <v/>
      </c>
      <c r="DB129" s="551" t="str">
        <f t="shared" si="366"/>
        <v/>
      </c>
      <c r="DC129" s="551" t="str">
        <f t="shared" si="367"/>
        <v/>
      </c>
      <c r="DD129" s="551" t="str">
        <f t="shared" si="368"/>
        <v/>
      </c>
      <c r="DE129" s="550" t="str">
        <f t="shared" si="369"/>
        <v/>
      </c>
      <c r="DF129" s="550" t="str">
        <f t="shared" si="370"/>
        <v/>
      </c>
      <c r="DG129" s="550" t="str">
        <f t="shared" si="371"/>
        <v/>
      </c>
      <c r="DH129" s="550" t="str">
        <f t="shared" si="372"/>
        <v/>
      </c>
      <c r="DI129" s="550" t="str">
        <f t="shared" si="373"/>
        <v/>
      </c>
      <c r="DJ129" s="549" t="str">
        <f t="shared" si="374"/>
        <v/>
      </c>
      <c r="DK129" s="548" t="str">
        <f t="shared" si="375"/>
        <v/>
      </c>
      <c r="DL129" s="653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94"/>
        <v>45</v>
      </c>
      <c r="CA130" s="597">
        <f t="shared" si="291"/>
        <v>45</v>
      </c>
      <c r="CB130" s="597">
        <f t="shared" si="292"/>
        <v>45</v>
      </c>
      <c r="CC130" s="597">
        <f t="shared" si="293"/>
        <v>45</v>
      </c>
      <c r="CD130" s="1375">
        <f t="shared" si="342"/>
        <v>45</v>
      </c>
      <c r="CE130" s="1376">
        <f t="shared" si="343"/>
        <v>45</v>
      </c>
      <c r="CF130" s="1377">
        <f t="shared" si="344"/>
        <v>45</v>
      </c>
      <c r="CG130" s="1377">
        <f t="shared" si="345"/>
        <v>45</v>
      </c>
      <c r="CH130" s="1377">
        <f t="shared" si="346"/>
        <v>45</v>
      </c>
      <c r="CI130" s="1377">
        <f t="shared" si="347"/>
        <v>45</v>
      </c>
      <c r="CJ130" s="1377">
        <f t="shared" si="348"/>
        <v>45</v>
      </c>
      <c r="CK130" s="1378">
        <f t="shared" si="349"/>
        <v>45</v>
      </c>
      <c r="CL130" s="1378">
        <f t="shared" si="350"/>
        <v>45</v>
      </c>
      <c r="CM130" s="1378">
        <f t="shared" si="351"/>
        <v>45</v>
      </c>
      <c r="CN130" s="1377">
        <f t="shared" si="352"/>
        <v>45</v>
      </c>
      <c r="CO130" s="1377">
        <f t="shared" si="353"/>
        <v>45</v>
      </c>
      <c r="CP130" s="1377">
        <f t="shared" si="354"/>
        <v>45</v>
      </c>
      <c r="CQ130" s="1377">
        <f t="shared" si="355"/>
        <v>45</v>
      </c>
      <c r="CR130" s="1377">
        <f t="shared" si="356"/>
        <v>45</v>
      </c>
      <c r="CS130" s="1376">
        <f t="shared" si="357"/>
        <v>45</v>
      </c>
      <c r="CT130" s="1379">
        <f t="shared" si="358"/>
        <v>45</v>
      </c>
      <c r="CU130" s="548">
        <f t="shared" si="359"/>
        <v>45</v>
      </c>
      <c r="CV130" s="549">
        <f t="shared" si="360"/>
        <v>45</v>
      </c>
      <c r="CW130" s="550">
        <f t="shared" si="361"/>
        <v>45</v>
      </c>
      <c r="CX130" s="550">
        <f t="shared" si="362"/>
        <v>45</v>
      </c>
      <c r="CY130" s="550">
        <f t="shared" si="363"/>
        <v>45</v>
      </c>
      <c r="CZ130" s="550">
        <f t="shared" si="364"/>
        <v>45</v>
      </c>
      <c r="DA130" s="550">
        <f t="shared" si="365"/>
        <v>45</v>
      </c>
      <c r="DB130" s="551">
        <f t="shared" si="366"/>
        <v>45</v>
      </c>
      <c r="DC130" s="551">
        <f t="shared" si="367"/>
        <v>45</v>
      </c>
      <c r="DD130" s="551">
        <f t="shared" si="368"/>
        <v>45</v>
      </c>
      <c r="DE130" s="550">
        <f t="shared" si="369"/>
        <v>45</v>
      </c>
      <c r="DF130" s="550">
        <f t="shared" si="370"/>
        <v>45</v>
      </c>
      <c r="DG130" s="550">
        <f t="shared" si="371"/>
        <v>45</v>
      </c>
      <c r="DH130" s="550">
        <f t="shared" si="372"/>
        <v>45</v>
      </c>
      <c r="DI130" s="550">
        <f t="shared" si="373"/>
        <v>45</v>
      </c>
      <c r="DJ130" s="549">
        <f t="shared" si="374"/>
        <v>45</v>
      </c>
      <c r="DK130" s="548">
        <f t="shared" si="375"/>
        <v>45</v>
      </c>
      <c r="DL130" s="653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171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94"/>
        <v/>
      </c>
      <c r="CA131" s="597" t="str">
        <f t="shared" si="291"/>
        <v/>
      </c>
      <c r="CB131" s="597" t="str">
        <f t="shared" si="292"/>
        <v/>
      </c>
      <c r="CC131" s="597" t="str">
        <f t="shared" si="293"/>
        <v/>
      </c>
      <c r="CD131" s="1375" t="str">
        <f t="shared" si="342"/>
        <v/>
      </c>
      <c r="CE131" s="1376" t="str">
        <f t="shared" si="343"/>
        <v/>
      </c>
      <c r="CF131" s="1377" t="str">
        <f t="shared" si="344"/>
        <v/>
      </c>
      <c r="CG131" s="1377" t="str">
        <f t="shared" si="345"/>
        <v/>
      </c>
      <c r="CH131" s="1377" t="str">
        <f t="shared" si="346"/>
        <v/>
      </c>
      <c r="CI131" s="1377" t="str">
        <f t="shared" si="347"/>
        <v/>
      </c>
      <c r="CJ131" s="1377" t="str">
        <f t="shared" si="348"/>
        <v/>
      </c>
      <c r="CK131" s="1378" t="str">
        <f t="shared" si="349"/>
        <v/>
      </c>
      <c r="CL131" s="1378" t="str">
        <f t="shared" si="350"/>
        <v/>
      </c>
      <c r="CM131" s="1378" t="str">
        <f t="shared" si="351"/>
        <v/>
      </c>
      <c r="CN131" s="1377" t="str">
        <f t="shared" si="352"/>
        <v/>
      </c>
      <c r="CO131" s="1377" t="str">
        <f t="shared" si="353"/>
        <v/>
      </c>
      <c r="CP131" s="1377" t="str">
        <f t="shared" si="354"/>
        <v/>
      </c>
      <c r="CQ131" s="1377" t="str">
        <f t="shared" si="355"/>
        <v/>
      </c>
      <c r="CR131" s="1377" t="str">
        <f t="shared" si="356"/>
        <v/>
      </c>
      <c r="CS131" s="1376" t="str">
        <f t="shared" si="357"/>
        <v/>
      </c>
      <c r="CT131" s="1379" t="str">
        <f t="shared" si="358"/>
        <v/>
      </c>
      <c r="CU131" s="548" t="str">
        <f t="shared" si="359"/>
        <v/>
      </c>
      <c r="CV131" s="549" t="str">
        <f t="shared" si="360"/>
        <v/>
      </c>
      <c r="CW131" s="550" t="str">
        <f t="shared" si="361"/>
        <v/>
      </c>
      <c r="CX131" s="550" t="str">
        <f t="shared" si="362"/>
        <v/>
      </c>
      <c r="CY131" s="550" t="str">
        <f t="shared" si="363"/>
        <v/>
      </c>
      <c r="CZ131" s="550" t="str">
        <f t="shared" si="364"/>
        <v/>
      </c>
      <c r="DA131" s="550" t="str">
        <f t="shared" si="365"/>
        <v/>
      </c>
      <c r="DB131" s="551" t="str">
        <f t="shared" si="366"/>
        <v/>
      </c>
      <c r="DC131" s="551" t="str">
        <f t="shared" si="367"/>
        <v/>
      </c>
      <c r="DD131" s="551" t="str">
        <f t="shared" si="368"/>
        <v/>
      </c>
      <c r="DE131" s="550" t="str">
        <f t="shared" si="369"/>
        <v/>
      </c>
      <c r="DF131" s="550" t="str">
        <f t="shared" si="370"/>
        <v/>
      </c>
      <c r="DG131" s="550" t="str">
        <f t="shared" si="371"/>
        <v/>
      </c>
      <c r="DH131" s="550" t="str">
        <f t="shared" si="372"/>
        <v/>
      </c>
      <c r="DI131" s="550" t="str">
        <f t="shared" si="373"/>
        <v/>
      </c>
      <c r="DJ131" s="549" t="str">
        <f t="shared" si="374"/>
        <v/>
      </c>
      <c r="DK131" s="548" t="str">
        <f t="shared" si="375"/>
        <v/>
      </c>
      <c r="DL131" s="653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175</v>
      </c>
      <c r="B132" s="606" t="str">
        <f t="shared" ref="B132:R132" si="388">IF(B131="","",IF(B129="",B120*B130*B131,B129*B130*B131))</f>
        <v/>
      </c>
      <c r="C132" s="606" t="str">
        <f t="shared" si="388"/>
        <v/>
      </c>
      <c r="D132" s="606" t="str">
        <f t="shared" si="388"/>
        <v/>
      </c>
      <c r="E132" s="606" t="str">
        <f t="shared" si="388"/>
        <v/>
      </c>
      <c r="F132" s="606" t="str">
        <f t="shared" si="388"/>
        <v/>
      </c>
      <c r="G132" s="606" t="str">
        <f t="shared" si="388"/>
        <v/>
      </c>
      <c r="H132" s="606" t="str">
        <f t="shared" si="388"/>
        <v/>
      </c>
      <c r="I132" s="606" t="str">
        <f t="shared" si="388"/>
        <v/>
      </c>
      <c r="J132" s="606" t="str">
        <f t="shared" si="388"/>
        <v/>
      </c>
      <c r="K132" s="606" t="str">
        <f t="shared" si="388"/>
        <v/>
      </c>
      <c r="L132" s="606" t="str">
        <f t="shared" si="388"/>
        <v/>
      </c>
      <c r="M132" s="606" t="str">
        <f t="shared" si="388"/>
        <v/>
      </c>
      <c r="N132" s="606" t="str">
        <f t="shared" si="388"/>
        <v/>
      </c>
      <c r="O132" s="606" t="str">
        <f t="shared" si="388"/>
        <v/>
      </c>
      <c r="P132" s="606" t="str">
        <f t="shared" si="388"/>
        <v/>
      </c>
      <c r="Q132" s="606" t="str">
        <f t="shared" si="388"/>
        <v/>
      </c>
      <c r="R132" s="606" t="str">
        <f t="shared" si="388"/>
        <v/>
      </c>
      <c r="S132" s="621"/>
      <c r="T132" s="606" t="str">
        <f t="shared" ref="T132:AJ132" si="389">IF(T131="","",IF(T129="",T120*T130*T131,T129*T130*T131))</f>
        <v/>
      </c>
      <c r="U132" s="606" t="str">
        <f t="shared" si="389"/>
        <v/>
      </c>
      <c r="V132" s="606" t="str">
        <f t="shared" si="389"/>
        <v/>
      </c>
      <c r="W132" s="606" t="str">
        <f t="shared" si="389"/>
        <v/>
      </c>
      <c r="X132" s="606" t="str">
        <f t="shared" si="389"/>
        <v/>
      </c>
      <c r="Y132" s="606" t="str">
        <f t="shared" si="389"/>
        <v/>
      </c>
      <c r="Z132" s="606" t="str">
        <f t="shared" si="389"/>
        <v/>
      </c>
      <c r="AA132" s="606" t="str">
        <f t="shared" si="389"/>
        <v/>
      </c>
      <c r="AB132" s="606" t="str">
        <f t="shared" si="389"/>
        <v/>
      </c>
      <c r="AC132" s="606" t="str">
        <f t="shared" si="389"/>
        <v/>
      </c>
      <c r="AD132" s="606" t="str">
        <f t="shared" si="389"/>
        <v/>
      </c>
      <c r="AE132" s="606" t="str">
        <f t="shared" si="389"/>
        <v/>
      </c>
      <c r="AF132" s="606" t="str">
        <f t="shared" si="389"/>
        <v/>
      </c>
      <c r="AG132" s="606" t="str">
        <f t="shared" si="389"/>
        <v/>
      </c>
      <c r="AH132" s="606" t="str">
        <f t="shared" si="389"/>
        <v/>
      </c>
      <c r="AI132" s="606" t="str">
        <f t="shared" si="389"/>
        <v/>
      </c>
      <c r="AJ132" s="606" t="str">
        <f t="shared" si="389"/>
        <v/>
      </c>
      <c r="AK132" s="621"/>
      <c r="AL132" s="606" t="str">
        <f t="shared" ref="AL132:BB132" si="390">IF(AL131="","",IF(AL129="",AL120*AL130*AL131,AL129*AL130*AL131))</f>
        <v/>
      </c>
      <c r="AM132" s="606" t="str">
        <f t="shared" si="390"/>
        <v/>
      </c>
      <c r="AN132" s="606" t="str">
        <f t="shared" si="390"/>
        <v/>
      </c>
      <c r="AO132" s="606" t="str">
        <f t="shared" si="390"/>
        <v/>
      </c>
      <c r="AP132" s="606" t="str">
        <f t="shared" si="390"/>
        <v/>
      </c>
      <c r="AQ132" s="606" t="str">
        <f t="shared" si="390"/>
        <v/>
      </c>
      <c r="AR132" s="606" t="str">
        <f t="shared" si="390"/>
        <v/>
      </c>
      <c r="AS132" s="606" t="str">
        <f t="shared" si="390"/>
        <v/>
      </c>
      <c r="AT132" s="606" t="str">
        <f t="shared" si="390"/>
        <v/>
      </c>
      <c r="AU132" s="606" t="str">
        <f t="shared" si="390"/>
        <v/>
      </c>
      <c r="AV132" s="606" t="str">
        <f t="shared" si="390"/>
        <v/>
      </c>
      <c r="AW132" s="606" t="str">
        <f t="shared" si="390"/>
        <v/>
      </c>
      <c r="AX132" s="606" t="str">
        <f t="shared" si="390"/>
        <v/>
      </c>
      <c r="AY132" s="606" t="str">
        <f t="shared" si="390"/>
        <v/>
      </c>
      <c r="AZ132" s="606" t="str">
        <f t="shared" si="390"/>
        <v/>
      </c>
      <c r="BA132" s="606" t="str">
        <f t="shared" si="390"/>
        <v/>
      </c>
      <c r="BB132" s="606" t="str">
        <f t="shared" si="390"/>
        <v/>
      </c>
      <c r="BC132" s="621"/>
      <c r="BD132" s="606" t="str">
        <f t="shared" ref="BD132:BT132" si="391">IF(BD131="","",IF(BD129="",BD120*BD130*BD131,BD129*BD130*BD131))</f>
        <v/>
      </c>
      <c r="BE132" s="606" t="str">
        <f t="shared" si="391"/>
        <v/>
      </c>
      <c r="BF132" s="606" t="str">
        <f t="shared" si="391"/>
        <v/>
      </c>
      <c r="BG132" s="606" t="str">
        <f t="shared" si="391"/>
        <v/>
      </c>
      <c r="BH132" s="606" t="str">
        <f t="shared" si="391"/>
        <v/>
      </c>
      <c r="BI132" s="606" t="str">
        <f t="shared" si="391"/>
        <v/>
      </c>
      <c r="BJ132" s="606" t="str">
        <f t="shared" si="391"/>
        <v/>
      </c>
      <c r="BK132" s="606" t="str">
        <f t="shared" si="391"/>
        <v/>
      </c>
      <c r="BL132" s="606" t="str">
        <f t="shared" si="391"/>
        <v/>
      </c>
      <c r="BM132" s="606" t="str">
        <f t="shared" si="391"/>
        <v/>
      </c>
      <c r="BN132" s="606" t="str">
        <f t="shared" si="391"/>
        <v/>
      </c>
      <c r="BO132" s="606" t="str">
        <f t="shared" si="391"/>
        <v/>
      </c>
      <c r="BP132" s="606" t="str">
        <f t="shared" si="391"/>
        <v/>
      </c>
      <c r="BQ132" s="606" t="str">
        <f t="shared" si="391"/>
        <v/>
      </c>
      <c r="BR132" s="606" t="str">
        <f t="shared" si="391"/>
        <v/>
      </c>
      <c r="BS132" s="606" t="str">
        <f t="shared" si="391"/>
        <v/>
      </c>
      <c r="BT132" s="606" t="str">
        <f t="shared" si="391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94"/>
        <v/>
      </c>
      <c r="CA132" s="597" t="str">
        <f t="shared" si="291"/>
        <v/>
      </c>
      <c r="CB132" s="597" t="str">
        <f t="shared" si="292"/>
        <v/>
      </c>
      <c r="CC132" s="597" t="str">
        <f t="shared" si="293"/>
        <v/>
      </c>
      <c r="CD132" s="1375" t="str">
        <f t="shared" si="342"/>
        <v/>
      </c>
      <c r="CE132" s="1376" t="str">
        <f t="shared" si="343"/>
        <v/>
      </c>
      <c r="CF132" s="1377" t="str">
        <f t="shared" si="344"/>
        <v/>
      </c>
      <c r="CG132" s="1377" t="str">
        <f t="shared" si="345"/>
        <v/>
      </c>
      <c r="CH132" s="1377" t="str">
        <f t="shared" si="346"/>
        <v/>
      </c>
      <c r="CI132" s="1377" t="str">
        <f t="shared" si="347"/>
        <v/>
      </c>
      <c r="CJ132" s="1377" t="str">
        <f t="shared" si="348"/>
        <v/>
      </c>
      <c r="CK132" s="1378" t="str">
        <f t="shared" si="349"/>
        <v/>
      </c>
      <c r="CL132" s="1378" t="str">
        <f t="shared" si="350"/>
        <v/>
      </c>
      <c r="CM132" s="1378" t="str">
        <f t="shared" si="351"/>
        <v/>
      </c>
      <c r="CN132" s="1377" t="str">
        <f t="shared" si="352"/>
        <v/>
      </c>
      <c r="CO132" s="1377" t="str">
        <f t="shared" si="353"/>
        <v/>
      </c>
      <c r="CP132" s="1377" t="str">
        <f t="shared" si="354"/>
        <v/>
      </c>
      <c r="CQ132" s="1377" t="str">
        <f t="shared" si="355"/>
        <v/>
      </c>
      <c r="CR132" s="1377" t="str">
        <f t="shared" si="356"/>
        <v/>
      </c>
      <c r="CS132" s="1376" t="str">
        <f t="shared" si="357"/>
        <v/>
      </c>
      <c r="CT132" s="1379" t="str">
        <f t="shared" si="358"/>
        <v/>
      </c>
      <c r="CU132" s="548" t="str">
        <f t="shared" si="359"/>
        <v/>
      </c>
      <c r="CV132" s="549" t="str">
        <f t="shared" si="360"/>
        <v/>
      </c>
      <c r="CW132" s="550" t="str">
        <f t="shared" si="361"/>
        <v/>
      </c>
      <c r="CX132" s="550" t="str">
        <f t="shared" si="362"/>
        <v/>
      </c>
      <c r="CY132" s="550" t="str">
        <f t="shared" si="363"/>
        <v/>
      </c>
      <c r="CZ132" s="550" t="str">
        <f t="shared" si="364"/>
        <v/>
      </c>
      <c r="DA132" s="550" t="str">
        <f t="shared" si="365"/>
        <v/>
      </c>
      <c r="DB132" s="551" t="str">
        <f t="shared" si="366"/>
        <v/>
      </c>
      <c r="DC132" s="551" t="str">
        <f t="shared" si="367"/>
        <v/>
      </c>
      <c r="DD132" s="551" t="str">
        <f t="shared" si="368"/>
        <v/>
      </c>
      <c r="DE132" s="550" t="str">
        <f t="shared" si="369"/>
        <v/>
      </c>
      <c r="DF132" s="550" t="str">
        <f t="shared" si="370"/>
        <v/>
      </c>
      <c r="DG132" s="550" t="str">
        <f t="shared" si="371"/>
        <v/>
      </c>
      <c r="DH132" s="550" t="str">
        <f t="shared" si="372"/>
        <v/>
      </c>
      <c r="DI132" s="550" t="str">
        <f t="shared" si="373"/>
        <v/>
      </c>
      <c r="DJ132" s="549" t="str">
        <f t="shared" si="374"/>
        <v/>
      </c>
      <c r="DK132" s="548" t="str">
        <f t="shared" si="375"/>
        <v/>
      </c>
      <c r="DL132" s="653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177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94"/>
        <v/>
      </c>
      <c r="CA133" s="597" t="str">
        <f t="shared" si="291"/>
        <v/>
      </c>
      <c r="CB133" s="597" t="str">
        <f t="shared" si="292"/>
        <v/>
      </c>
      <c r="CC133" s="597" t="str">
        <f t="shared" si="293"/>
        <v/>
      </c>
      <c r="CD133" s="1375" t="str">
        <f t="shared" si="342"/>
        <v/>
      </c>
      <c r="CE133" s="1376" t="str">
        <f t="shared" si="343"/>
        <v/>
      </c>
      <c r="CF133" s="1377" t="str">
        <f t="shared" si="344"/>
        <v/>
      </c>
      <c r="CG133" s="1377" t="str">
        <f t="shared" si="345"/>
        <v/>
      </c>
      <c r="CH133" s="1377" t="str">
        <f t="shared" si="346"/>
        <v/>
      </c>
      <c r="CI133" s="1377" t="str">
        <f t="shared" si="347"/>
        <v/>
      </c>
      <c r="CJ133" s="1377" t="str">
        <f t="shared" si="348"/>
        <v/>
      </c>
      <c r="CK133" s="1378" t="str">
        <f t="shared" si="349"/>
        <v/>
      </c>
      <c r="CL133" s="1378" t="str">
        <f t="shared" si="350"/>
        <v/>
      </c>
      <c r="CM133" s="1378" t="str">
        <f t="shared" si="351"/>
        <v/>
      </c>
      <c r="CN133" s="1377" t="str">
        <f t="shared" si="352"/>
        <v/>
      </c>
      <c r="CO133" s="1377" t="str">
        <f t="shared" si="353"/>
        <v/>
      </c>
      <c r="CP133" s="1377" t="str">
        <f t="shared" si="354"/>
        <v/>
      </c>
      <c r="CQ133" s="1377" t="str">
        <f t="shared" si="355"/>
        <v/>
      </c>
      <c r="CR133" s="1377" t="str">
        <f t="shared" si="356"/>
        <v/>
      </c>
      <c r="CS133" s="1376" t="str">
        <f t="shared" si="357"/>
        <v/>
      </c>
      <c r="CT133" s="1379" t="str">
        <f t="shared" si="358"/>
        <v/>
      </c>
      <c r="CU133" s="548" t="str">
        <f t="shared" si="359"/>
        <v/>
      </c>
      <c r="CV133" s="549" t="str">
        <f t="shared" si="360"/>
        <v/>
      </c>
      <c r="CW133" s="550" t="str">
        <f t="shared" si="361"/>
        <v/>
      </c>
      <c r="CX133" s="550" t="str">
        <f t="shared" si="362"/>
        <v/>
      </c>
      <c r="CY133" s="550" t="str">
        <f t="shared" si="363"/>
        <v/>
      </c>
      <c r="CZ133" s="550" t="str">
        <f t="shared" si="364"/>
        <v/>
      </c>
      <c r="DA133" s="550" t="str">
        <f t="shared" si="365"/>
        <v/>
      </c>
      <c r="DB133" s="551" t="str">
        <f t="shared" si="366"/>
        <v/>
      </c>
      <c r="DC133" s="551" t="str">
        <f t="shared" si="367"/>
        <v/>
      </c>
      <c r="DD133" s="551" t="str">
        <f t="shared" si="368"/>
        <v/>
      </c>
      <c r="DE133" s="550" t="str">
        <f t="shared" si="369"/>
        <v/>
      </c>
      <c r="DF133" s="550" t="str">
        <f t="shared" si="370"/>
        <v/>
      </c>
      <c r="DG133" s="550" t="str">
        <f t="shared" si="371"/>
        <v/>
      </c>
      <c r="DH133" s="550" t="str">
        <f t="shared" si="372"/>
        <v/>
      </c>
      <c r="DI133" s="550" t="str">
        <f t="shared" si="373"/>
        <v/>
      </c>
      <c r="DJ133" s="549" t="str">
        <f t="shared" si="374"/>
        <v/>
      </c>
      <c r="DK133" s="548" t="str">
        <f t="shared" si="375"/>
        <v/>
      </c>
      <c r="DL133" s="653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179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94"/>
        <v/>
      </c>
      <c r="CA134" s="597" t="str">
        <f t="shared" si="291"/>
        <v/>
      </c>
      <c r="CB134" s="597" t="str">
        <f t="shared" si="292"/>
        <v/>
      </c>
      <c r="CC134" s="597" t="str">
        <f t="shared" si="293"/>
        <v/>
      </c>
      <c r="CD134" s="1375" t="str">
        <f t="shared" si="342"/>
        <v/>
      </c>
      <c r="CE134" s="1376" t="str">
        <f t="shared" si="343"/>
        <v/>
      </c>
      <c r="CF134" s="1377" t="str">
        <f t="shared" si="344"/>
        <v/>
      </c>
      <c r="CG134" s="1377" t="str">
        <f t="shared" si="345"/>
        <v/>
      </c>
      <c r="CH134" s="1377" t="str">
        <f t="shared" si="346"/>
        <v/>
      </c>
      <c r="CI134" s="1377" t="str">
        <f t="shared" si="347"/>
        <v/>
      </c>
      <c r="CJ134" s="1377" t="str">
        <f t="shared" si="348"/>
        <v/>
      </c>
      <c r="CK134" s="1378" t="str">
        <f t="shared" si="349"/>
        <v/>
      </c>
      <c r="CL134" s="1378" t="str">
        <f t="shared" si="350"/>
        <v/>
      </c>
      <c r="CM134" s="1378" t="str">
        <f t="shared" si="351"/>
        <v/>
      </c>
      <c r="CN134" s="1377" t="str">
        <f t="shared" si="352"/>
        <v/>
      </c>
      <c r="CO134" s="1377" t="str">
        <f t="shared" si="353"/>
        <v/>
      </c>
      <c r="CP134" s="1377" t="str">
        <f t="shared" si="354"/>
        <v/>
      </c>
      <c r="CQ134" s="1377" t="str">
        <f t="shared" si="355"/>
        <v/>
      </c>
      <c r="CR134" s="1377" t="str">
        <f t="shared" si="356"/>
        <v/>
      </c>
      <c r="CS134" s="1376" t="str">
        <f t="shared" si="357"/>
        <v/>
      </c>
      <c r="CT134" s="1379" t="str">
        <f t="shared" si="358"/>
        <v/>
      </c>
      <c r="CU134" s="548" t="str">
        <f t="shared" si="359"/>
        <v/>
      </c>
      <c r="CV134" s="549" t="str">
        <f t="shared" si="360"/>
        <v/>
      </c>
      <c r="CW134" s="550" t="str">
        <f t="shared" si="361"/>
        <v/>
      </c>
      <c r="CX134" s="550" t="str">
        <f t="shared" si="362"/>
        <v/>
      </c>
      <c r="CY134" s="550" t="str">
        <f t="shared" si="363"/>
        <v/>
      </c>
      <c r="CZ134" s="550" t="str">
        <f t="shared" si="364"/>
        <v/>
      </c>
      <c r="DA134" s="550" t="str">
        <f t="shared" si="365"/>
        <v/>
      </c>
      <c r="DB134" s="551" t="str">
        <f t="shared" si="366"/>
        <v/>
      </c>
      <c r="DC134" s="551" t="str">
        <f t="shared" si="367"/>
        <v/>
      </c>
      <c r="DD134" s="551" t="str">
        <f t="shared" si="368"/>
        <v/>
      </c>
      <c r="DE134" s="550" t="str">
        <f t="shared" si="369"/>
        <v/>
      </c>
      <c r="DF134" s="550" t="str">
        <f t="shared" si="370"/>
        <v/>
      </c>
      <c r="DG134" s="550" t="str">
        <f t="shared" si="371"/>
        <v/>
      </c>
      <c r="DH134" s="550" t="str">
        <f t="shared" si="372"/>
        <v/>
      </c>
      <c r="DI134" s="550" t="str">
        <f t="shared" si="373"/>
        <v/>
      </c>
      <c r="DJ134" s="549" t="str">
        <f t="shared" si="374"/>
        <v/>
      </c>
      <c r="DK134" s="548" t="str">
        <f t="shared" si="375"/>
        <v/>
      </c>
      <c r="DL134" s="653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181</v>
      </c>
      <c r="B135" s="606" t="str">
        <f t="shared" ref="B135:R135" si="392">IF(B133="","",B133*B134)</f>
        <v/>
      </c>
      <c r="C135" s="606" t="str">
        <f t="shared" si="392"/>
        <v/>
      </c>
      <c r="D135" s="606" t="str">
        <f t="shared" si="392"/>
        <v/>
      </c>
      <c r="E135" s="606" t="str">
        <f t="shared" si="392"/>
        <v/>
      </c>
      <c r="F135" s="606" t="str">
        <f t="shared" si="392"/>
        <v/>
      </c>
      <c r="G135" s="606" t="str">
        <f t="shared" si="392"/>
        <v/>
      </c>
      <c r="H135" s="606" t="str">
        <f t="shared" si="392"/>
        <v/>
      </c>
      <c r="I135" s="606" t="str">
        <f t="shared" si="392"/>
        <v/>
      </c>
      <c r="J135" s="606" t="str">
        <f t="shared" si="392"/>
        <v/>
      </c>
      <c r="K135" s="606" t="str">
        <f t="shared" si="392"/>
        <v/>
      </c>
      <c r="L135" s="606" t="str">
        <f t="shared" si="392"/>
        <v/>
      </c>
      <c r="M135" s="606" t="str">
        <f t="shared" si="392"/>
        <v/>
      </c>
      <c r="N135" s="606" t="str">
        <f t="shared" si="392"/>
        <v/>
      </c>
      <c r="O135" s="606" t="str">
        <f t="shared" si="392"/>
        <v/>
      </c>
      <c r="P135" s="606" t="str">
        <f t="shared" si="392"/>
        <v/>
      </c>
      <c r="Q135" s="606" t="str">
        <f t="shared" si="392"/>
        <v/>
      </c>
      <c r="R135" s="606" t="str">
        <f t="shared" si="392"/>
        <v/>
      </c>
      <c r="S135" s="628"/>
      <c r="T135" s="606" t="str">
        <f t="shared" ref="T135:AJ135" si="393">IF(T133="","",T133*T134)</f>
        <v/>
      </c>
      <c r="U135" s="606" t="str">
        <f t="shared" si="393"/>
        <v/>
      </c>
      <c r="V135" s="606" t="str">
        <f t="shared" si="393"/>
        <v/>
      </c>
      <c r="W135" s="606" t="str">
        <f t="shared" si="393"/>
        <v/>
      </c>
      <c r="X135" s="606" t="str">
        <f t="shared" si="393"/>
        <v/>
      </c>
      <c r="Y135" s="606" t="str">
        <f t="shared" si="393"/>
        <v/>
      </c>
      <c r="Z135" s="606" t="str">
        <f t="shared" si="393"/>
        <v/>
      </c>
      <c r="AA135" s="606" t="str">
        <f t="shared" si="393"/>
        <v/>
      </c>
      <c r="AB135" s="606" t="str">
        <f t="shared" si="393"/>
        <v/>
      </c>
      <c r="AC135" s="606" t="str">
        <f t="shared" si="393"/>
        <v/>
      </c>
      <c r="AD135" s="606" t="str">
        <f t="shared" si="393"/>
        <v/>
      </c>
      <c r="AE135" s="606" t="str">
        <f t="shared" si="393"/>
        <v/>
      </c>
      <c r="AF135" s="606" t="str">
        <f t="shared" si="393"/>
        <v/>
      </c>
      <c r="AG135" s="606" t="str">
        <f t="shared" si="393"/>
        <v/>
      </c>
      <c r="AH135" s="606" t="str">
        <f t="shared" si="393"/>
        <v/>
      </c>
      <c r="AI135" s="606" t="str">
        <f t="shared" si="393"/>
        <v/>
      </c>
      <c r="AJ135" s="606" t="str">
        <f t="shared" si="393"/>
        <v/>
      </c>
      <c r="AK135" s="628"/>
      <c r="AL135" s="606" t="str">
        <f t="shared" ref="AL135:BB135" si="394">IF(AL133="","",AL133*AL134)</f>
        <v/>
      </c>
      <c r="AM135" s="606" t="str">
        <f t="shared" si="394"/>
        <v/>
      </c>
      <c r="AN135" s="606" t="str">
        <f t="shared" si="394"/>
        <v/>
      </c>
      <c r="AO135" s="606" t="str">
        <f t="shared" si="394"/>
        <v/>
      </c>
      <c r="AP135" s="606" t="str">
        <f t="shared" si="394"/>
        <v/>
      </c>
      <c r="AQ135" s="606" t="str">
        <f t="shared" si="394"/>
        <v/>
      </c>
      <c r="AR135" s="606" t="str">
        <f t="shared" si="394"/>
        <v/>
      </c>
      <c r="AS135" s="606" t="str">
        <f t="shared" si="394"/>
        <v/>
      </c>
      <c r="AT135" s="606" t="str">
        <f t="shared" si="394"/>
        <v/>
      </c>
      <c r="AU135" s="606" t="str">
        <f t="shared" si="394"/>
        <v/>
      </c>
      <c r="AV135" s="606" t="str">
        <f t="shared" si="394"/>
        <v/>
      </c>
      <c r="AW135" s="606" t="str">
        <f t="shared" si="394"/>
        <v/>
      </c>
      <c r="AX135" s="606" t="str">
        <f t="shared" si="394"/>
        <v/>
      </c>
      <c r="AY135" s="606" t="str">
        <f t="shared" si="394"/>
        <v/>
      </c>
      <c r="AZ135" s="606" t="str">
        <f t="shared" si="394"/>
        <v/>
      </c>
      <c r="BA135" s="606" t="str">
        <f t="shared" si="394"/>
        <v/>
      </c>
      <c r="BB135" s="606" t="str">
        <f t="shared" si="394"/>
        <v/>
      </c>
      <c r="BC135" s="628"/>
      <c r="BD135" s="606" t="str">
        <f t="shared" ref="BD135:BT135" si="395">IF(BD133="","",BD133*BD134)</f>
        <v/>
      </c>
      <c r="BE135" s="606" t="str">
        <f t="shared" si="395"/>
        <v/>
      </c>
      <c r="BF135" s="606" t="str">
        <f t="shared" si="395"/>
        <v/>
      </c>
      <c r="BG135" s="606" t="str">
        <f t="shared" si="395"/>
        <v/>
      </c>
      <c r="BH135" s="606" t="str">
        <f t="shared" si="395"/>
        <v/>
      </c>
      <c r="BI135" s="606" t="str">
        <f t="shared" si="395"/>
        <v/>
      </c>
      <c r="BJ135" s="606" t="str">
        <f t="shared" si="395"/>
        <v/>
      </c>
      <c r="BK135" s="606" t="str">
        <f t="shared" si="395"/>
        <v/>
      </c>
      <c r="BL135" s="606" t="str">
        <f t="shared" si="395"/>
        <v/>
      </c>
      <c r="BM135" s="606" t="str">
        <f t="shared" si="395"/>
        <v/>
      </c>
      <c r="BN135" s="606" t="str">
        <f t="shared" si="395"/>
        <v/>
      </c>
      <c r="BO135" s="606" t="str">
        <f t="shared" si="395"/>
        <v/>
      </c>
      <c r="BP135" s="606" t="str">
        <f t="shared" si="395"/>
        <v/>
      </c>
      <c r="BQ135" s="606" t="str">
        <f t="shared" si="395"/>
        <v/>
      </c>
      <c r="BR135" s="606" t="str">
        <f t="shared" si="395"/>
        <v/>
      </c>
      <c r="BS135" s="606" t="str">
        <f t="shared" si="395"/>
        <v/>
      </c>
      <c r="BT135" s="606" t="str">
        <f t="shared" si="395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94"/>
        <v/>
      </c>
      <c r="CA135" s="597" t="str">
        <f t="shared" si="291"/>
        <v/>
      </c>
      <c r="CB135" s="597" t="str">
        <f t="shared" si="292"/>
        <v/>
      </c>
      <c r="CC135" s="597" t="str">
        <f t="shared" si="293"/>
        <v/>
      </c>
      <c r="CD135" s="1375" t="str">
        <f t="shared" si="342"/>
        <v/>
      </c>
      <c r="CE135" s="1376" t="str">
        <f t="shared" si="343"/>
        <v/>
      </c>
      <c r="CF135" s="1377" t="str">
        <f t="shared" si="344"/>
        <v/>
      </c>
      <c r="CG135" s="1377" t="str">
        <f t="shared" si="345"/>
        <v/>
      </c>
      <c r="CH135" s="1377" t="str">
        <f t="shared" si="346"/>
        <v/>
      </c>
      <c r="CI135" s="1377" t="str">
        <f t="shared" si="347"/>
        <v/>
      </c>
      <c r="CJ135" s="1377" t="str">
        <f t="shared" si="348"/>
        <v/>
      </c>
      <c r="CK135" s="1378" t="str">
        <f t="shared" si="349"/>
        <v/>
      </c>
      <c r="CL135" s="1378" t="str">
        <f t="shared" si="350"/>
        <v/>
      </c>
      <c r="CM135" s="1378" t="str">
        <f t="shared" si="351"/>
        <v/>
      </c>
      <c r="CN135" s="1377" t="str">
        <f t="shared" si="352"/>
        <v/>
      </c>
      <c r="CO135" s="1377" t="str">
        <f t="shared" si="353"/>
        <v/>
      </c>
      <c r="CP135" s="1377" t="str">
        <f t="shared" si="354"/>
        <v/>
      </c>
      <c r="CQ135" s="1377" t="str">
        <f t="shared" si="355"/>
        <v/>
      </c>
      <c r="CR135" s="1377" t="str">
        <f t="shared" si="356"/>
        <v/>
      </c>
      <c r="CS135" s="1376" t="str">
        <f t="shared" si="357"/>
        <v/>
      </c>
      <c r="CT135" s="1379" t="str">
        <f t="shared" si="358"/>
        <v/>
      </c>
      <c r="CU135" s="548" t="str">
        <f t="shared" si="359"/>
        <v/>
      </c>
      <c r="CV135" s="549" t="str">
        <f t="shared" si="360"/>
        <v/>
      </c>
      <c r="CW135" s="550" t="str">
        <f t="shared" si="361"/>
        <v/>
      </c>
      <c r="CX135" s="550" t="str">
        <f t="shared" si="362"/>
        <v/>
      </c>
      <c r="CY135" s="550" t="str">
        <f t="shared" si="363"/>
        <v/>
      </c>
      <c r="CZ135" s="550" t="str">
        <f t="shared" si="364"/>
        <v/>
      </c>
      <c r="DA135" s="550" t="str">
        <f t="shared" si="365"/>
        <v/>
      </c>
      <c r="DB135" s="551" t="str">
        <f t="shared" si="366"/>
        <v/>
      </c>
      <c r="DC135" s="551" t="str">
        <f t="shared" si="367"/>
        <v/>
      </c>
      <c r="DD135" s="551" t="str">
        <f t="shared" si="368"/>
        <v/>
      </c>
      <c r="DE135" s="550" t="str">
        <f t="shared" si="369"/>
        <v/>
      </c>
      <c r="DF135" s="550" t="str">
        <f t="shared" si="370"/>
        <v/>
      </c>
      <c r="DG135" s="550" t="str">
        <f t="shared" si="371"/>
        <v/>
      </c>
      <c r="DH135" s="550" t="str">
        <f t="shared" si="372"/>
        <v/>
      </c>
      <c r="DI135" s="550" t="str">
        <f t="shared" si="373"/>
        <v/>
      </c>
      <c r="DJ135" s="549" t="str">
        <f t="shared" si="374"/>
        <v/>
      </c>
      <c r="DK135" s="548" t="str">
        <f t="shared" si="375"/>
        <v/>
      </c>
      <c r="DL135" s="653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183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94"/>
        <v>1</v>
      </c>
      <c r="CA136" s="597">
        <f t="shared" si="291"/>
        <v>1</v>
      </c>
      <c r="CB136" s="597">
        <f t="shared" si="292"/>
        <v>1</v>
      </c>
      <c r="CC136" s="597">
        <f t="shared" si="293"/>
        <v>1.2</v>
      </c>
      <c r="CD136" s="1375">
        <f t="shared" si="342"/>
        <v>1</v>
      </c>
      <c r="CE136" s="1376">
        <f t="shared" si="343"/>
        <v>1</v>
      </c>
      <c r="CF136" s="1377">
        <f t="shared" si="344"/>
        <v>1</v>
      </c>
      <c r="CG136" s="1377">
        <f t="shared" si="345"/>
        <v>1</v>
      </c>
      <c r="CH136" s="1377">
        <f t="shared" si="346"/>
        <v>1</v>
      </c>
      <c r="CI136" s="1377">
        <f t="shared" si="347"/>
        <v>1</v>
      </c>
      <c r="CJ136" s="1377">
        <f t="shared" si="348"/>
        <v>1</v>
      </c>
      <c r="CK136" s="1378">
        <f t="shared" si="349"/>
        <v>1</v>
      </c>
      <c r="CL136" s="1378">
        <f t="shared" si="350"/>
        <v>1</v>
      </c>
      <c r="CM136" s="1378">
        <f t="shared" si="351"/>
        <v>1</v>
      </c>
      <c r="CN136" s="1377">
        <f t="shared" si="352"/>
        <v>1</v>
      </c>
      <c r="CO136" s="1377">
        <f t="shared" si="353"/>
        <v>1</v>
      </c>
      <c r="CP136" s="1377">
        <f t="shared" si="354"/>
        <v>1</v>
      </c>
      <c r="CQ136" s="1377">
        <f t="shared" si="355"/>
        <v>1</v>
      </c>
      <c r="CR136" s="1377">
        <f t="shared" si="356"/>
        <v>1</v>
      </c>
      <c r="CS136" s="1376">
        <f t="shared" si="357"/>
        <v>1</v>
      </c>
      <c r="CT136" s="1379">
        <f t="shared" si="358"/>
        <v>1</v>
      </c>
      <c r="CU136" s="548">
        <f t="shared" si="359"/>
        <v>1</v>
      </c>
      <c r="CV136" s="549">
        <f t="shared" si="360"/>
        <v>1</v>
      </c>
      <c r="CW136" s="550">
        <f t="shared" si="361"/>
        <v>1</v>
      </c>
      <c r="CX136" s="550">
        <f t="shared" si="362"/>
        <v>1</v>
      </c>
      <c r="CY136" s="550">
        <f t="shared" si="363"/>
        <v>1</v>
      </c>
      <c r="CZ136" s="550">
        <f t="shared" si="364"/>
        <v>1</v>
      </c>
      <c r="DA136" s="550">
        <f t="shared" si="365"/>
        <v>1</v>
      </c>
      <c r="DB136" s="551">
        <f t="shared" si="366"/>
        <v>1</v>
      </c>
      <c r="DC136" s="551">
        <f t="shared" si="367"/>
        <v>1</v>
      </c>
      <c r="DD136" s="551">
        <f t="shared" si="368"/>
        <v>1</v>
      </c>
      <c r="DE136" s="550">
        <f t="shared" si="369"/>
        <v>1</v>
      </c>
      <c r="DF136" s="550">
        <f t="shared" si="370"/>
        <v>1</v>
      </c>
      <c r="DG136" s="550">
        <f t="shared" si="371"/>
        <v>1</v>
      </c>
      <c r="DH136" s="550">
        <f t="shared" si="372"/>
        <v>1</v>
      </c>
      <c r="DI136" s="550">
        <f t="shared" si="373"/>
        <v>1</v>
      </c>
      <c r="DJ136" s="549">
        <f t="shared" si="374"/>
        <v>1</v>
      </c>
      <c r="DK136" s="548">
        <f t="shared" si="375"/>
        <v>1</v>
      </c>
      <c r="DL136" s="653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185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94"/>
        <v/>
      </c>
      <c r="CA137" s="597" t="str">
        <f t="shared" si="291"/>
        <v/>
      </c>
      <c r="CB137" s="597" t="str">
        <f t="shared" si="292"/>
        <v/>
      </c>
      <c r="CC137" s="597" t="str">
        <f t="shared" si="293"/>
        <v/>
      </c>
      <c r="CD137" s="1375" t="str">
        <f t="shared" si="342"/>
        <v/>
      </c>
      <c r="CE137" s="1376" t="str">
        <f t="shared" si="343"/>
        <v/>
      </c>
      <c r="CF137" s="1377" t="str">
        <f t="shared" si="344"/>
        <v/>
      </c>
      <c r="CG137" s="1377" t="str">
        <f t="shared" si="345"/>
        <v/>
      </c>
      <c r="CH137" s="1377" t="str">
        <f t="shared" si="346"/>
        <v/>
      </c>
      <c r="CI137" s="1377" t="str">
        <f t="shared" si="347"/>
        <v/>
      </c>
      <c r="CJ137" s="1377" t="str">
        <f t="shared" si="348"/>
        <v/>
      </c>
      <c r="CK137" s="1378" t="str">
        <f t="shared" si="349"/>
        <v/>
      </c>
      <c r="CL137" s="1378" t="str">
        <f t="shared" si="350"/>
        <v/>
      </c>
      <c r="CM137" s="1378" t="str">
        <f t="shared" si="351"/>
        <v/>
      </c>
      <c r="CN137" s="1377" t="str">
        <f t="shared" si="352"/>
        <v/>
      </c>
      <c r="CO137" s="1377" t="str">
        <f t="shared" si="353"/>
        <v/>
      </c>
      <c r="CP137" s="1377" t="str">
        <f t="shared" si="354"/>
        <v/>
      </c>
      <c r="CQ137" s="1377" t="str">
        <f t="shared" si="355"/>
        <v/>
      </c>
      <c r="CR137" s="1377" t="str">
        <f t="shared" si="356"/>
        <v/>
      </c>
      <c r="CS137" s="1376" t="str">
        <f t="shared" si="357"/>
        <v/>
      </c>
      <c r="CT137" s="1379" t="str">
        <f t="shared" si="358"/>
        <v/>
      </c>
      <c r="CU137" s="548" t="str">
        <f t="shared" si="359"/>
        <v/>
      </c>
      <c r="CV137" s="549" t="str">
        <f t="shared" si="360"/>
        <v/>
      </c>
      <c r="CW137" s="550" t="str">
        <f t="shared" si="361"/>
        <v/>
      </c>
      <c r="CX137" s="550" t="str">
        <f t="shared" si="362"/>
        <v/>
      </c>
      <c r="CY137" s="550" t="str">
        <f t="shared" si="363"/>
        <v/>
      </c>
      <c r="CZ137" s="550" t="str">
        <f t="shared" si="364"/>
        <v/>
      </c>
      <c r="DA137" s="550" t="str">
        <f t="shared" si="365"/>
        <v/>
      </c>
      <c r="DB137" s="551" t="str">
        <f t="shared" si="366"/>
        <v/>
      </c>
      <c r="DC137" s="551" t="str">
        <f t="shared" si="367"/>
        <v/>
      </c>
      <c r="DD137" s="551" t="str">
        <f t="shared" si="368"/>
        <v/>
      </c>
      <c r="DE137" s="550" t="str">
        <f t="shared" si="369"/>
        <v/>
      </c>
      <c r="DF137" s="550" t="str">
        <f t="shared" si="370"/>
        <v/>
      </c>
      <c r="DG137" s="550" t="str">
        <f t="shared" si="371"/>
        <v/>
      </c>
      <c r="DH137" s="550" t="str">
        <f t="shared" si="372"/>
        <v/>
      </c>
      <c r="DI137" s="550" t="str">
        <f t="shared" si="373"/>
        <v/>
      </c>
      <c r="DJ137" s="549" t="str">
        <f t="shared" si="374"/>
        <v/>
      </c>
      <c r="DK137" s="548" t="str">
        <f t="shared" si="375"/>
        <v/>
      </c>
      <c r="DL137" s="653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214</v>
      </c>
      <c r="B138" s="620" t="str">
        <f t="shared" ref="B138:R138" si="396">IF(SUM(B123,B132)&gt;0,SUM(B124,B133)/SUM(B123,B132),"")</f>
        <v/>
      </c>
      <c r="C138" s="620" t="str">
        <f t="shared" si="396"/>
        <v/>
      </c>
      <c r="D138" s="620" t="str">
        <f t="shared" si="396"/>
        <v/>
      </c>
      <c r="E138" s="620" t="str">
        <f t="shared" si="396"/>
        <v/>
      </c>
      <c r="F138" s="620" t="str">
        <f t="shared" si="396"/>
        <v/>
      </c>
      <c r="G138" s="620" t="str">
        <f t="shared" si="396"/>
        <v/>
      </c>
      <c r="H138" s="620" t="str">
        <f t="shared" si="396"/>
        <v/>
      </c>
      <c r="I138" s="620" t="str">
        <f t="shared" si="396"/>
        <v/>
      </c>
      <c r="J138" s="620" t="str">
        <f t="shared" si="396"/>
        <v/>
      </c>
      <c r="K138" s="620" t="str">
        <f t="shared" si="396"/>
        <v/>
      </c>
      <c r="L138" s="620" t="str">
        <f t="shared" si="396"/>
        <v/>
      </c>
      <c r="M138" s="620" t="str">
        <f t="shared" si="396"/>
        <v/>
      </c>
      <c r="N138" s="620" t="str">
        <f t="shared" si="396"/>
        <v/>
      </c>
      <c r="O138" s="620" t="str">
        <f t="shared" si="396"/>
        <v/>
      </c>
      <c r="P138" s="620" t="str">
        <f t="shared" si="396"/>
        <v/>
      </c>
      <c r="Q138" s="620" t="str">
        <f t="shared" si="396"/>
        <v/>
      </c>
      <c r="R138" s="620" t="str">
        <f t="shared" si="396"/>
        <v/>
      </c>
      <c r="S138" s="596"/>
      <c r="T138" s="620" t="str">
        <f t="shared" ref="T138:AJ138" si="397">IF(SUM(T123,T132)&gt;0,SUM(T124,T133)/SUM(T123,T132),"")</f>
        <v/>
      </c>
      <c r="U138" s="620" t="str">
        <f t="shared" si="397"/>
        <v/>
      </c>
      <c r="V138" s="620" t="str">
        <f t="shared" si="397"/>
        <v/>
      </c>
      <c r="W138" s="620" t="str">
        <f t="shared" si="397"/>
        <v/>
      </c>
      <c r="X138" s="620" t="str">
        <f t="shared" si="397"/>
        <v/>
      </c>
      <c r="Y138" s="620" t="str">
        <f t="shared" si="397"/>
        <v/>
      </c>
      <c r="Z138" s="620" t="str">
        <f t="shared" si="397"/>
        <v/>
      </c>
      <c r="AA138" s="620" t="str">
        <f t="shared" si="397"/>
        <v/>
      </c>
      <c r="AB138" s="620" t="str">
        <f t="shared" si="397"/>
        <v/>
      </c>
      <c r="AC138" s="620" t="str">
        <f t="shared" si="397"/>
        <v/>
      </c>
      <c r="AD138" s="620" t="str">
        <f t="shared" si="397"/>
        <v/>
      </c>
      <c r="AE138" s="620" t="str">
        <f t="shared" si="397"/>
        <v/>
      </c>
      <c r="AF138" s="620" t="str">
        <f t="shared" si="397"/>
        <v/>
      </c>
      <c r="AG138" s="620" t="str">
        <f t="shared" si="397"/>
        <v/>
      </c>
      <c r="AH138" s="620" t="str">
        <f t="shared" si="397"/>
        <v/>
      </c>
      <c r="AI138" s="620" t="str">
        <f t="shared" si="397"/>
        <v/>
      </c>
      <c r="AJ138" s="620" t="str">
        <f t="shared" si="397"/>
        <v/>
      </c>
      <c r="AK138" s="596"/>
      <c r="AL138" s="620" t="str">
        <f t="shared" ref="AL138:BB138" si="398">IF(SUM(AL123,AL132)&gt;0,SUM(AL124,AL133)/SUM(AL123,AL132),"")</f>
        <v/>
      </c>
      <c r="AM138" s="620" t="str">
        <f t="shared" si="398"/>
        <v/>
      </c>
      <c r="AN138" s="620" t="str">
        <f t="shared" si="398"/>
        <v/>
      </c>
      <c r="AO138" s="620" t="str">
        <f t="shared" si="398"/>
        <v/>
      </c>
      <c r="AP138" s="620" t="str">
        <f t="shared" si="398"/>
        <v/>
      </c>
      <c r="AQ138" s="620" t="str">
        <f t="shared" si="398"/>
        <v/>
      </c>
      <c r="AR138" s="620" t="str">
        <f t="shared" si="398"/>
        <v/>
      </c>
      <c r="AS138" s="620" t="str">
        <f t="shared" si="398"/>
        <v/>
      </c>
      <c r="AT138" s="620" t="str">
        <f t="shared" si="398"/>
        <v/>
      </c>
      <c r="AU138" s="620" t="str">
        <f t="shared" si="398"/>
        <v/>
      </c>
      <c r="AV138" s="620" t="str">
        <f t="shared" si="398"/>
        <v/>
      </c>
      <c r="AW138" s="620" t="str">
        <f t="shared" si="398"/>
        <v/>
      </c>
      <c r="AX138" s="620" t="str">
        <f t="shared" si="398"/>
        <v/>
      </c>
      <c r="AY138" s="620" t="str">
        <f t="shared" si="398"/>
        <v/>
      </c>
      <c r="AZ138" s="620" t="str">
        <f t="shared" si="398"/>
        <v/>
      </c>
      <c r="BA138" s="620" t="str">
        <f t="shared" si="398"/>
        <v/>
      </c>
      <c r="BB138" s="620" t="str">
        <f t="shared" si="398"/>
        <v/>
      </c>
      <c r="BC138" s="596"/>
      <c r="BD138" s="620" t="str">
        <f t="shared" ref="BD138:BT138" si="399">IF(SUM(BD123,BD132)&gt;0,SUM(BD124,BD133)/SUM(BD123,BD132),"")</f>
        <v/>
      </c>
      <c r="BE138" s="620" t="str">
        <f t="shared" si="399"/>
        <v/>
      </c>
      <c r="BF138" s="620" t="str">
        <f t="shared" si="399"/>
        <v/>
      </c>
      <c r="BG138" s="620" t="str">
        <f t="shared" si="399"/>
        <v/>
      </c>
      <c r="BH138" s="620" t="str">
        <f t="shared" si="399"/>
        <v/>
      </c>
      <c r="BI138" s="620" t="str">
        <f t="shared" si="399"/>
        <v/>
      </c>
      <c r="BJ138" s="620" t="str">
        <f t="shared" si="399"/>
        <v/>
      </c>
      <c r="BK138" s="620" t="str">
        <f t="shared" si="399"/>
        <v/>
      </c>
      <c r="BL138" s="620" t="str">
        <f t="shared" si="399"/>
        <v/>
      </c>
      <c r="BM138" s="620" t="str">
        <f t="shared" si="399"/>
        <v/>
      </c>
      <c r="BN138" s="620" t="str">
        <f t="shared" si="399"/>
        <v/>
      </c>
      <c r="BO138" s="620" t="str">
        <f t="shared" si="399"/>
        <v/>
      </c>
      <c r="BP138" s="620" t="str">
        <f t="shared" si="399"/>
        <v/>
      </c>
      <c r="BQ138" s="620" t="str">
        <f t="shared" si="399"/>
        <v/>
      </c>
      <c r="BR138" s="620" t="str">
        <f t="shared" si="399"/>
        <v/>
      </c>
      <c r="BS138" s="620" t="str">
        <f t="shared" si="399"/>
        <v/>
      </c>
      <c r="BT138" s="620" t="str">
        <f t="shared" si="399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94"/>
        <v/>
      </c>
      <c r="CA138" s="597" t="str">
        <f t="shared" si="291"/>
        <v/>
      </c>
      <c r="CB138" s="597" t="str">
        <f t="shared" si="292"/>
        <v/>
      </c>
      <c r="CC138" s="597" t="str">
        <f t="shared" si="293"/>
        <v/>
      </c>
      <c r="CD138" s="1363" t="str">
        <f t="shared" si="342"/>
        <v/>
      </c>
      <c r="CE138" s="1364" t="str">
        <f t="shared" si="343"/>
        <v/>
      </c>
      <c r="CF138" s="1365" t="str">
        <f t="shared" si="344"/>
        <v/>
      </c>
      <c r="CG138" s="1365" t="str">
        <f t="shared" si="345"/>
        <v/>
      </c>
      <c r="CH138" s="1365" t="str">
        <f t="shared" si="346"/>
        <v/>
      </c>
      <c r="CI138" s="1365" t="str">
        <f t="shared" si="347"/>
        <v/>
      </c>
      <c r="CJ138" s="1365" t="str">
        <f t="shared" si="348"/>
        <v/>
      </c>
      <c r="CK138" s="1366" t="str">
        <f t="shared" si="349"/>
        <v/>
      </c>
      <c r="CL138" s="1366" t="str">
        <f t="shared" si="350"/>
        <v/>
      </c>
      <c r="CM138" s="1366" t="str">
        <f t="shared" si="351"/>
        <v/>
      </c>
      <c r="CN138" s="1365" t="str">
        <f t="shared" si="352"/>
        <v/>
      </c>
      <c r="CO138" s="1365" t="str">
        <f t="shared" si="353"/>
        <v/>
      </c>
      <c r="CP138" s="1365" t="str">
        <f t="shared" si="354"/>
        <v/>
      </c>
      <c r="CQ138" s="1365" t="str">
        <f t="shared" si="355"/>
        <v/>
      </c>
      <c r="CR138" s="1365" t="str">
        <f t="shared" si="356"/>
        <v/>
      </c>
      <c r="CS138" s="1364" t="str">
        <f t="shared" si="357"/>
        <v/>
      </c>
      <c r="CT138" s="1367" t="str">
        <f t="shared" si="358"/>
        <v/>
      </c>
      <c r="CU138" s="536" t="str">
        <f t="shared" si="359"/>
        <v/>
      </c>
      <c r="CV138" s="537" t="str">
        <f t="shared" si="360"/>
        <v/>
      </c>
      <c r="CW138" s="538" t="str">
        <f t="shared" si="361"/>
        <v/>
      </c>
      <c r="CX138" s="538" t="str">
        <f t="shared" si="362"/>
        <v/>
      </c>
      <c r="CY138" s="538" t="str">
        <f t="shared" si="363"/>
        <v/>
      </c>
      <c r="CZ138" s="538" t="str">
        <f t="shared" si="364"/>
        <v/>
      </c>
      <c r="DA138" s="538" t="str">
        <f t="shared" si="365"/>
        <v/>
      </c>
      <c r="DB138" s="539" t="str">
        <f t="shared" si="366"/>
        <v/>
      </c>
      <c r="DC138" s="539" t="str">
        <f t="shared" si="367"/>
        <v/>
      </c>
      <c r="DD138" s="539" t="str">
        <f t="shared" si="368"/>
        <v/>
      </c>
      <c r="DE138" s="538" t="str">
        <f t="shared" si="369"/>
        <v/>
      </c>
      <c r="DF138" s="538" t="str">
        <f t="shared" si="370"/>
        <v/>
      </c>
      <c r="DG138" s="538" t="str">
        <f t="shared" si="371"/>
        <v/>
      </c>
      <c r="DH138" s="538" t="str">
        <f t="shared" si="372"/>
        <v/>
      </c>
      <c r="DI138" s="538" t="str">
        <f t="shared" si="373"/>
        <v/>
      </c>
      <c r="DJ138" s="537" t="str">
        <f t="shared" si="374"/>
        <v/>
      </c>
      <c r="DK138" s="536" t="str">
        <f t="shared" si="375"/>
        <v/>
      </c>
      <c r="DL138" s="653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194</v>
      </c>
      <c r="B139" s="625" t="str">
        <f t="shared" ref="B139:K139" si="400">IF(SUM(B123,B132)=0,"",SUM(B123,-B124*B127,-B128*B127,B132,-B133*B136,-B137*B136)*0.098)</f>
        <v/>
      </c>
      <c r="C139" s="625" t="str">
        <f t="shared" si="400"/>
        <v/>
      </c>
      <c r="D139" s="625" t="str">
        <f t="shared" si="400"/>
        <v/>
      </c>
      <c r="E139" s="625" t="str">
        <f t="shared" si="400"/>
        <v/>
      </c>
      <c r="F139" s="625" t="str">
        <f t="shared" si="400"/>
        <v/>
      </c>
      <c r="G139" s="625" t="str">
        <f t="shared" si="400"/>
        <v/>
      </c>
      <c r="H139" s="625" t="str">
        <f t="shared" si="400"/>
        <v/>
      </c>
      <c r="I139" s="625" t="str">
        <f t="shared" si="400"/>
        <v/>
      </c>
      <c r="J139" s="625" t="str">
        <f t="shared" si="400"/>
        <v/>
      </c>
      <c r="K139" s="625" t="str">
        <f t="shared" si="400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401">IF(SUM(T123,T132)=0,"",SUM(T123,-T124*T127,-T128*T127,T132,-T133*T136,-T137*T136)*0.098)</f>
        <v/>
      </c>
      <c r="U139" s="625" t="str">
        <f t="shared" si="401"/>
        <v/>
      </c>
      <c r="V139" s="625" t="str">
        <f t="shared" si="401"/>
        <v/>
      </c>
      <c r="W139" s="625" t="str">
        <f t="shared" si="401"/>
        <v/>
      </c>
      <c r="X139" s="625" t="str">
        <f t="shared" si="401"/>
        <v/>
      </c>
      <c r="Y139" s="625" t="str">
        <f t="shared" si="401"/>
        <v/>
      </c>
      <c r="Z139" s="625" t="str">
        <f t="shared" si="401"/>
        <v/>
      </c>
      <c r="AA139" s="625" t="str">
        <f t="shared" si="401"/>
        <v/>
      </c>
      <c r="AB139" s="625" t="str">
        <f t="shared" si="401"/>
        <v/>
      </c>
      <c r="AC139" s="625" t="str">
        <f t="shared" si="401"/>
        <v/>
      </c>
      <c r="AD139" s="625" t="str">
        <f t="shared" si="401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402">IF(SUM(AL123,AL132)=0,"",SUM(AL123,-AL124*AL127,-AL128*AL127,AL132,-AL133*AL136,-AL137*AL136)*0.098)</f>
        <v/>
      </c>
      <c r="AM139" s="625" t="str">
        <f t="shared" si="402"/>
        <v/>
      </c>
      <c r="AN139" s="625" t="str">
        <f t="shared" si="402"/>
        <v/>
      </c>
      <c r="AO139" s="625" t="str">
        <f t="shared" si="402"/>
        <v/>
      </c>
      <c r="AP139" s="625" t="str">
        <f t="shared" si="402"/>
        <v/>
      </c>
      <c r="AQ139" s="625" t="str">
        <f t="shared" si="402"/>
        <v/>
      </c>
      <c r="AR139" s="625" t="str">
        <f t="shared" si="402"/>
        <v/>
      </c>
      <c r="AS139" s="625" t="str">
        <f t="shared" si="402"/>
        <v/>
      </c>
      <c r="AT139" s="625" t="str">
        <f t="shared" si="402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403">IF(SUM(BD123,BD132)=0,"",SUM(BD123,-BD124*BD127,-BD128*BD127,BD132,-BD133*BD136,-BD137*BD136)*0.098)</f>
        <v/>
      </c>
      <c r="BE139" s="625" t="str">
        <f t="shared" si="403"/>
        <v/>
      </c>
      <c r="BF139" s="625" t="str">
        <f t="shared" si="403"/>
        <v/>
      </c>
      <c r="BG139" s="625" t="str">
        <f t="shared" si="403"/>
        <v/>
      </c>
      <c r="BH139" s="625" t="str">
        <f t="shared" si="403"/>
        <v/>
      </c>
      <c r="BI139" s="625" t="str">
        <f t="shared" si="403"/>
        <v/>
      </c>
      <c r="BJ139" s="625" t="str">
        <f t="shared" si="403"/>
        <v/>
      </c>
      <c r="BK139" s="625" t="str">
        <f t="shared" si="403"/>
        <v/>
      </c>
      <c r="BL139" s="625" t="str">
        <f t="shared" si="403"/>
        <v/>
      </c>
      <c r="BM139" s="625" t="str">
        <f t="shared" si="403"/>
        <v/>
      </c>
      <c r="BN139" s="625" t="str">
        <f t="shared" si="403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94"/>
        <v/>
      </c>
      <c r="CA139" s="597" t="str">
        <f t="shared" si="291"/>
        <v/>
      </c>
      <c r="CB139" s="597" t="str">
        <f t="shared" si="292"/>
        <v/>
      </c>
      <c r="CC139" s="597" t="str">
        <f t="shared" si="293"/>
        <v/>
      </c>
      <c r="CD139" s="1375" t="str">
        <f t="shared" si="342"/>
        <v/>
      </c>
      <c r="CE139" s="1376" t="str">
        <f t="shared" si="343"/>
        <v/>
      </c>
      <c r="CF139" s="1377" t="str">
        <f t="shared" si="344"/>
        <v/>
      </c>
      <c r="CG139" s="1377" t="str">
        <f t="shared" si="345"/>
        <v/>
      </c>
      <c r="CH139" s="1377" t="str">
        <f t="shared" si="346"/>
        <v/>
      </c>
      <c r="CI139" s="1377" t="str">
        <f t="shared" si="347"/>
        <v/>
      </c>
      <c r="CJ139" s="1377" t="str">
        <f t="shared" si="348"/>
        <v/>
      </c>
      <c r="CK139" s="1378" t="str">
        <f t="shared" si="349"/>
        <v/>
      </c>
      <c r="CL139" s="1378" t="str">
        <f t="shared" si="350"/>
        <v/>
      </c>
      <c r="CM139" s="1378" t="str">
        <f t="shared" si="351"/>
        <v/>
      </c>
      <c r="CN139" s="1377" t="str">
        <f t="shared" si="352"/>
        <v/>
      </c>
      <c r="CO139" s="1377" t="str">
        <f t="shared" si="353"/>
        <v/>
      </c>
      <c r="CP139" s="1377" t="str">
        <f t="shared" si="354"/>
        <v/>
      </c>
      <c r="CQ139" s="1377" t="str">
        <f t="shared" si="355"/>
        <v/>
      </c>
      <c r="CR139" s="1377" t="str">
        <f t="shared" si="356"/>
        <v/>
      </c>
      <c r="CS139" s="1376" t="str">
        <f t="shared" si="357"/>
        <v/>
      </c>
      <c r="CT139" s="1379" t="str">
        <f t="shared" si="358"/>
        <v/>
      </c>
      <c r="CU139" s="548" t="str">
        <f t="shared" si="359"/>
        <v/>
      </c>
      <c r="CV139" s="549" t="str">
        <f t="shared" si="360"/>
        <v/>
      </c>
      <c r="CW139" s="550" t="str">
        <f t="shared" si="361"/>
        <v/>
      </c>
      <c r="CX139" s="550" t="str">
        <f t="shared" si="362"/>
        <v/>
      </c>
      <c r="CY139" s="550" t="str">
        <f t="shared" si="363"/>
        <v/>
      </c>
      <c r="CZ139" s="550" t="str">
        <f t="shared" si="364"/>
        <v/>
      </c>
      <c r="DA139" s="550" t="str">
        <f t="shared" si="365"/>
        <v/>
      </c>
      <c r="DB139" s="551" t="str">
        <f t="shared" si="366"/>
        <v/>
      </c>
      <c r="DC139" s="551" t="str">
        <f t="shared" si="367"/>
        <v/>
      </c>
      <c r="DD139" s="551" t="str">
        <f t="shared" si="368"/>
        <v/>
      </c>
      <c r="DE139" s="550" t="str">
        <f t="shared" si="369"/>
        <v/>
      </c>
      <c r="DF139" s="550" t="str">
        <f t="shared" si="370"/>
        <v/>
      </c>
      <c r="DG139" s="550" t="str">
        <f t="shared" si="371"/>
        <v/>
      </c>
      <c r="DH139" s="550" t="str">
        <f t="shared" si="372"/>
        <v/>
      </c>
      <c r="DI139" s="550" t="str">
        <f t="shared" si="373"/>
        <v/>
      </c>
      <c r="DJ139" s="549" t="str">
        <f t="shared" si="374"/>
        <v/>
      </c>
      <c r="DK139" s="548" t="str">
        <f t="shared" si="375"/>
        <v/>
      </c>
      <c r="DL139" s="653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195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94"/>
        <v/>
      </c>
      <c r="CA140" s="597" t="str">
        <f t="shared" si="291"/>
        <v/>
      </c>
      <c r="CB140" s="597" t="str">
        <f t="shared" si="292"/>
        <v/>
      </c>
      <c r="CC140" s="597" t="str">
        <f t="shared" si="293"/>
        <v/>
      </c>
      <c r="CD140" s="1375" t="str">
        <f t="shared" si="342"/>
        <v/>
      </c>
      <c r="CE140" s="1376" t="str">
        <f t="shared" si="343"/>
        <v/>
      </c>
      <c r="CF140" s="1377" t="str">
        <f t="shared" si="344"/>
        <v/>
      </c>
      <c r="CG140" s="1377" t="str">
        <f t="shared" si="345"/>
        <v/>
      </c>
      <c r="CH140" s="1377" t="str">
        <f t="shared" si="346"/>
        <v/>
      </c>
      <c r="CI140" s="1377" t="str">
        <f t="shared" si="347"/>
        <v/>
      </c>
      <c r="CJ140" s="1377" t="str">
        <f t="shared" si="348"/>
        <v/>
      </c>
      <c r="CK140" s="1378" t="str">
        <f t="shared" si="349"/>
        <v/>
      </c>
      <c r="CL140" s="1378" t="str">
        <f t="shared" si="350"/>
        <v/>
      </c>
      <c r="CM140" s="1378" t="str">
        <f t="shared" si="351"/>
        <v/>
      </c>
      <c r="CN140" s="1377" t="str">
        <f t="shared" si="352"/>
        <v/>
      </c>
      <c r="CO140" s="1377" t="str">
        <f t="shared" si="353"/>
        <v/>
      </c>
      <c r="CP140" s="1377" t="str">
        <f t="shared" si="354"/>
        <v/>
      </c>
      <c r="CQ140" s="1377" t="str">
        <f t="shared" si="355"/>
        <v/>
      </c>
      <c r="CR140" s="1377" t="str">
        <f t="shared" si="356"/>
        <v/>
      </c>
      <c r="CS140" s="1376" t="str">
        <f t="shared" si="357"/>
        <v/>
      </c>
      <c r="CT140" s="1379" t="str">
        <f t="shared" si="358"/>
        <v/>
      </c>
      <c r="CU140" s="548" t="str">
        <f t="shared" si="359"/>
        <v/>
      </c>
      <c r="CV140" s="549" t="str">
        <f t="shared" si="360"/>
        <v/>
      </c>
      <c r="CW140" s="550" t="str">
        <f t="shared" si="361"/>
        <v/>
      </c>
      <c r="CX140" s="550" t="str">
        <f t="shared" si="362"/>
        <v/>
      </c>
      <c r="CY140" s="550" t="str">
        <f t="shared" si="363"/>
        <v/>
      </c>
      <c r="CZ140" s="550" t="str">
        <f t="shared" si="364"/>
        <v/>
      </c>
      <c r="DA140" s="550" t="str">
        <f t="shared" si="365"/>
        <v/>
      </c>
      <c r="DB140" s="551" t="str">
        <f t="shared" si="366"/>
        <v/>
      </c>
      <c r="DC140" s="551" t="str">
        <f t="shared" si="367"/>
        <v/>
      </c>
      <c r="DD140" s="551" t="str">
        <f t="shared" si="368"/>
        <v/>
      </c>
      <c r="DE140" s="550" t="str">
        <f t="shared" si="369"/>
        <v/>
      </c>
      <c r="DF140" s="550" t="str">
        <f t="shared" si="370"/>
        <v/>
      </c>
      <c r="DG140" s="550" t="str">
        <f t="shared" si="371"/>
        <v/>
      </c>
      <c r="DH140" s="550" t="str">
        <f t="shared" si="372"/>
        <v/>
      </c>
      <c r="DI140" s="550" t="str">
        <f t="shared" si="373"/>
        <v/>
      </c>
      <c r="DJ140" s="549" t="str">
        <f t="shared" si="374"/>
        <v/>
      </c>
      <c r="DK140" s="548" t="str">
        <f t="shared" si="375"/>
        <v/>
      </c>
      <c r="DL140" s="653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196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94"/>
        <v/>
      </c>
      <c r="CA141" s="597" t="str">
        <f t="shared" si="291"/>
        <v/>
      </c>
      <c r="CB141" s="597" t="str">
        <f t="shared" si="292"/>
        <v/>
      </c>
      <c r="CC141" s="597" t="str">
        <f t="shared" si="293"/>
        <v/>
      </c>
      <c r="CD141" s="1375" t="str">
        <f t="shared" si="342"/>
        <v/>
      </c>
      <c r="CE141" s="1376" t="str">
        <f t="shared" si="343"/>
        <v/>
      </c>
      <c r="CF141" s="1377" t="str">
        <f t="shared" si="344"/>
        <v/>
      </c>
      <c r="CG141" s="1377" t="str">
        <f t="shared" si="345"/>
        <v/>
      </c>
      <c r="CH141" s="1377" t="str">
        <f t="shared" si="346"/>
        <v/>
      </c>
      <c r="CI141" s="1377" t="str">
        <f t="shared" si="347"/>
        <v/>
      </c>
      <c r="CJ141" s="1377" t="str">
        <f t="shared" si="348"/>
        <v/>
      </c>
      <c r="CK141" s="1378" t="str">
        <f t="shared" si="349"/>
        <v/>
      </c>
      <c r="CL141" s="1378" t="str">
        <f t="shared" si="350"/>
        <v/>
      </c>
      <c r="CM141" s="1378" t="str">
        <f t="shared" si="351"/>
        <v/>
      </c>
      <c r="CN141" s="1377" t="str">
        <f t="shared" si="352"/>
        <v/>
      </c>
      <c r="CO141" s="1377" t="str">
        <f t="shared" si="353"/>
        <v/>
      </c>
      <c r="CP141" s="1377" t="str">
        <f t="shared" si="354"/>
        <v/>
      </c>
      <c r="CQ141" s="1377" t="str">
        <f t="shared" si="355"/>
        <v/>
      </c>
      <c r="CR141" s="1377" t="str">
        <f t="shared" si="356"/>
        <v/>
      </c>
      <c r="CS141" s="1376" t="str">
        <f t="shared" si="357"/>
        <v/>
      </c>
      <c r="CT141" s="1379" t="str">
        <f t="shared" si="358"/>
        <v/>
      </c>
      <c r="CU141" s="548" t="str">
        <f t="shared" si="359"/>
        <v/>
      </c>
      <c r="CV141" s="549" t="str">
        <f t="shared" si="360"/>
        <v/>
      </c>
      <c r="CW141" s="550" t="str">
        <f t="shared" si="361"/>
        <v/>
      </c>
      <c r="CX141" s="550" t="str">
        <f t="shared" si="362"/>
        <v/>
      </c>
      <c r="CY141" s="550" t="str">
        <f t="shared" si="363"/>
        <v/>
      </c>
      <c r="CZ141" s="550" t="str">
        <f t="shared" si="364"/>
        <v/>
      </c>
      <c r="DA141" s="550" t="str">
        <f t="shared" si="365"/>
        <v/>
      </c>
      <c r="DB141" s="551" t="str">
        <f t="shared" si="366"/>
        <v/>
      </c>
      <c r="DC141" s="551" t="str">
        <f t="shared" si="367"/>
        <v/>
      </c>
      <c r="DD141" s="551" t="str">
        <f t="shared" si="368"/>
        <v/>
      </c>
      <c r="DE141" s="550" t="str">
        <f t="shared" si="369"/>
        <v/>
      </c>
      <c r="DF141" s="550" t="str">
        <f t="shared" si="370"/>
        <v/>
      </c>
      <c r="DG141" s="550" t="str">
        <f t="shared" si="371"/>
        <v/>
      </c>
      <c r="DH141" s="550" t="str">
        <f t="shared" si="372"/>
        <v/>
      </c>
      <c r="DI141" s="550" t="str">
        <f t="shared" si="373"/>
        <v/>
      </c>
      <c r="DJ141" s="549" t="str">
        <f t="shared" si="374"/>
        <v/>
      </c>
      <c r="DK141" s="548" t="str">
        <f t="shared" si="375"/>
        <v/>
      </c>
      <c r="DL141" s="653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198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94"/>
        <v/>
      </c>
      <c r="CA142" s="597" t="str">
        <f t="shared" si="291"/>
        <v/>
      </c>
      <c r="CB142" s="597" t="str">
        <f t="shared" si="292"/>
        <v/>
      </c>
      <c r="CC142" s="597" t="str">
        <f t="shared" si="293"/>
        <v/>
      </c>
      <c r="CD142" s="1375" t="str">
        <f t="shared" si="342"/>
        <v/>
      </c>
      <c r="CE142" s="1376" t="str">
        <f t="shared" si="343"/>
        <v/>
      </c>
      <c r="CF142" s="1377" t="str">
        <f t="shared" si="344"/>
        <v/>
      </c>
      <c r="CG142" s="1377" t="str">
        <f t="shared" si="345"/>
        <v/>
      </c>
      <c r="CH142" s="1377" t="str">
        <f t="shared" si="346"/>
        <v/>
      </c>
      <c r="CI142" s="1377" t="str">
        <f t="shared" si="347"/>
        <v/>
      </c>
      <c r="CJ142" s="1377" t="str">
        <f t="shared" si="348"/>
        <v/>
      </c>
      <c r="CK142" s="1378" t="str">
        <f t="shared" si="349"/>
        <v/>
      </c>
      <c r="CL142" s="1378" t="str">
        <f t="shared" si="350"/>
        <v/>
      </c>
      <c r="CM142" s="1378" t="str">
        <f t="shared" si="351"/>
        <v/>
      </c>
      <c r="CN142" s="1377" t="str">
        <f t="shared" si="352"/>
        <v/>
      </c>
      <c r="CO142" s="1377" t="str">
        <f t="shared" si="353"/>
        <v/>
      </c>
      <c r="CP142" s="1377" t="str">
        <f t="shared" si="354"/>
        <v/>
      </c>
      <c r="CQ142" s="1377" t="str">
        <f t="shared" si="355"/>
        <v/>
      </c>
      <c r="CR142" s="1377" t="str">
        <f t="shared" si="356"/>
        <v/>
      </c>
      <c r="CS142" s="1376" t="str">
        <f t="shared" si="357"/>
        <v/>
      </c>
      <c r="CT142" s="1379" t="str">
        <f t="shared" si="358"/>
        <v/>
      </c>
      <c r="CU142" s="548" t="str">
        <f t="shared" si="359"/>
        <v/>
      </c>
      <c r="CV142" s="549" t="str">
        <f t="shared" si="360"/>
        <v/>
      </c>
      <c r="CW142" s="550" t="str">
        <f t="shared" si="361"/>
        <v/>
      </c>
      <c r="CX142" s="550" t="str">
        <f t="shared" si="362"/>
        <v/>
      </c>
      <c r="CY142" s="550" t="str">
        <f t="shared" si="363"/>
        <v/>
      </c>
      <c r="CZ142" s="550" t="str">
        <f t="shared" si="364"/>
        <v/>
      </c>
      <c r="DA142" s="550" t="str">
        <f t="shared" si="365"/>
        <v/>
      </c>
      <c r="DB142" s="551" t="str">
        <f t="shared" si="366"/>
        <v/>
      </c>
      <c r="DC142" s="551" t="str">
        <f t="shared" si="367"/>
        <v/>
      </c>
      <c r="DD142" s="551" t="str">
        <f t="shared" si="368"/>
        <v/>
      </c>
      <c r="DE142" s="550" t="str">
        <f t="shared" si="369"/>
        <v/>
      </c>
      <c r="DF142" s="550" t="str">
        <f t="shared" si="370"/>
        <v/>
      </c>
      <c r="DG142" s="550" t="str">
        <f t="shared" si="371"/>
        <v/>
      </c>
      <c r="DH142" s="550" t="str">
        <f t="shared" si="372"/>
        <v/>
      </c>
      <c r="DI142" s="550" t="str">
        <f t="shared" si="373"/>
        <v/>
      </c>
      <c r="DJ142" s="549" t="str">
        <f t="shared" si="374"/>
        <v/>
      </c>
      <c r="DK142" s="548" t="str">
        <f t="shared" si="375"/>
        <v/>
      </c>
      <c r="DL142" s="653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200</v>
      </c>
      <c r="B143" s="629" t="str">
        <f t="shared" ref="B143:K143" si="404">IF(B141="","",B141*B142)</f>
        <v/>
      </c>
      <c r="C143" s="629" t="str">
        <f t="shared" si="404"/>
        <v/>
      </c>
      <c r="D143" s="629" t="str">
        <f t="shared" si="404"/>
        <v/>
      </c>
      <c r="E143" s="629" t="str">
        <f t="shared" si="404"/>
        <v/>
      </c>
      <c r="F143" s="629" t="str">
        <f t="shared" si="404"/>
        <v/>
      </c>
      <c r="G143" s="629" t="str">
        <f t="shared" si="404"/>
        <v/>
      </c>
      <c r="H143" s="629" t="str">
        <f t="shared" si="404"/>
        <v/>
      </c>
      <c r="I143" s="629" t="str">
        <f t="shared" si="404"/>
        <v/>
      </c>
      <c r="J143" s="629" t="str">
        <f t="shared" si="404"/>
        <v/>
      </c>
      <c r="K143" s="629" t="str">
        <f t="shared" si="404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405">IF(T141="","",T141*T142)</f>
        <v/>
      </c>
      <c r="U143" s="629" t="str">
        <f t="shared" si="405"/>
        <v/>
      </c>
      <c r="V143" s="629" t="str">
        <f t="shared" si="405"/>
        <v/>
      </c>
      <c r="W143" s="629" t="str">
        <f t="shared" si="405"/>
        <v/>
      </c>
      <c r="X143" s="629" t="str">
        <f t="shared" si="405"/>
        <v/>
      </c>
      <c r="Y143" s="629" t="str">
        <f t="shared" si="405"/>
        <v/>
      </c>
      <c r="Z143" s="629" t="str">
        <f t="shared" si="405"/>
        <v/>
      </c>
      <c r="AA143" s="629" t="str">
        <f t="shared" si="405"/>
        <v/>
      </c>
      <c r="AB143" s="629" t="str">
        <f t="shared" si="405"/>
        <v/>
      </c>
      <c r="AC143" s="629" t="str">
        <f t="shared" si="405"/>
        <v/>
      </c>
      <c r="AD143" s="629" t="str">
        <f t="shared" si="405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406">IF(AL141="","",AL141*AL142)</f>
        <v/>
      </c>
      <c r="AM143" s="629" t="str">
        <f t="shared" si="406"/>
        <v/>
      </c>
      <c r="AN143" s="629" t="str">
        <f t="shared" si="406"/>
        <v/>
      </c>
      <c r="AO143" s="629" t="str">
        <f t="shared" si="406"/>
        <v/>
      </c>
      <c r="AP143" s="629" t="str">
        <f t="shared" si="406"/>
        <v/>
      </c>
      <c r="AQ143" s="629" t="str">
        <f t="shared" si="406"/>
        <v/>
      </c>
      <c r="AR143" s="629" t="str">
        <f t="shared" si="406"/>
        <v/>
      </c>
      <c r="AS143" s="629" t="str">
        <f t="shared" si="406"/>
        <v/>
      </c>
      <c r="AT143" s="629" t="str">
        <f t="shared" si="406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7">IF(BD141="","",BD141*BD142)</f>
        <v/>
      </c>
      <c r="BE143" s="629" t="str">
        <f t="shared" si="407"/>
        <v/>
      </c>
      <c r="BF143" s="629" t="str">
        <f t="shared" si="407"/>
        <v/>
      </c>
      <c r="BG143" s="629" t="str">
        <f t="shared" si="407"/>
        <v/>
      </c>
      <c r="BH143" s="629" t="str">
        <f t="shared" si="407"/>
        <v/>
      </c>
      <c r="BI143" s="629" t="str">
        <f t="shared" si="407"/>
        <v/>
      </c>
      <c r="BJ143" s="629" t="str">
        <f t="shared" si="407"/>
        <v/>
      </c>
      <c r="BK143" s="629" t="str">
        <f t="shared" si="407"/>
        <v/>
      </c>
      <c r="BL143" s="629" t="str">
        <f t="shared" si="407"/>
        <v/>
      </c>
      <c r="BM143" s="629" t="str">
        <f t="shared" si="407"/>
        <v/>
      </c>
      <c r="BN143" s="629" t="str">
        <f t="shared" si="407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94"/>
        <v/>
      </c>
      <c r="CA143" s="597" t="str">
        <f t="shared" si="291"/>
        <v/>
      </c>
      <c r="CB143" s="597" t="str">
        <f t="shared" si="292"/>
        <v/>
      </c>
      <c r="CC143" s="597" t="str">
        <f t="shared" si="293"/>
        <v/>
      </c>
      <c r="CD143" s="1375" t="str">
        <f t="shared" si="342"/>
        <v/>
      </c>
      <c r="CE143" s="1376" t="str">
        <f t="shared" si="343"/>
        <v/>
      </c>
      <c r="CF143" s="1377" t="str">
        <f t="shared" si="344"/>
        <v/>
      </c>
      <c r="CG143" s="1377" t="str">
        <f t="shared" si="345"/>
        <v/>
      </c>
      <c r="CH143" s="1377" t="str">
        <f t="shared" si="346"/>
        <v/>
      </c>
      <c r="CI143" s="1377" t="str">
        <f t="shared" si="347"/>
        <v/>
      </c>
      <c r="CJ143" s="1377" t="str">
        <f t="shared" si="348"/>
        <v/>
      </c>
      <c r="CK143" s="1378" t="str">
        <f t="shared" si="349"/>
        <v/>
      </c>
      <c r="CL143" s="1378" t="str">
        <f t="shared" si="350"/>
        <v/>
      </c>
      <c r="CM143" s="1378" t="str">
        <f t="shared" si="351"/>
        <v/>
      </c>
      <c r="CN143" s="1377" t="str">
        <f t="shared" si="352"/>
        <v/>
      </c>
      <c r="CO143" s="1377" t="str">
        <f t="shared" si="353"/>
        <v/>
      </c>
      <c r="CP143" s="1377" t="str">
        <f t="shared" si="354"/>
        <v/>
      </c>
      <c r="CQ143" s="1377" t="str">
        <f t="shared" si="355"/>
        <v/>
      </c>
      <c r="CR143" s="1377" t="str">
        <f t="shared" si="356"/>
        <v/>
      </c>
      <c r="CS143" s="1376" t="str">
        <f t="shared" si="357"/>
        <v/>
      </c>
      <c r="CT143" s="1379" t="str">
        <f t="shared" si="358"/>
        <v/>
      </c>
      <c r="CU143" s="548" t="str">
        <f t="shared" si="359"/>
        <v/>
      </c>
      <c r="CV143" s="549" t="str">
        <f t="shared" si="360"/>
        <v/>
      </c>
      <c r="CW143" s="550" t="str">
        <f t="shared" si="361"/>
        <v/>
      </c>
      <c r="CX143" s="550" t="str">
        <f t="shared" si="362"/>
        <v/>
      </c>
      <c r="CY143" s="550" t="str">
        <f t="shared" si="363"/>
        <v/>
      </c>
      <c r="CZ143" s="550" t="str">
        <f t="shared" si="364"/>
        <v/>
      </c>
      <c r="DA143" s="550" t="str">
        <f t="shared" si="365"/>
        <v/>
      </c>
      <c r="DB143" s="551" t="str">
        <f t="shared" si="366"/>
        <v/>
      </c>
      <c r="DC143" s="551" t="str">
        <f t="shared" si="367"/>
        <v/>
      </c>
      <c r="DD143" s="551" t="str">
        <f t="shared" si="368"/>
        <v/>
      </c>
      <c r="DE143" s="550" t="str">
        <f t="shared" si="369"/>
        <v/>
      </c>
      <c r="DF143" s="550" t="str">
        <f t="shared" si="370"/>
        <v/>
      </c>
      <c r="DG143" s="550" t="str">
        <f t="shared" si="371"/>
        <v/>
      </c>
      <c r="DH143" s="550" t="str">
        <f t="shared" si="372"/>
        <v/>
      </c>
      <c r="DI143" s="550" t="str">
        <f t="shared" si="373"/>
        <v/>
      </c>
      <c r="DJ143" s="549" t="str">
        <f t="shared" si="374"/>
        <v/>
      </c>
      <c r="DK143" s="548" t="str">
        <f t="shared" si="375"/>
        <v/>
      </c>
      <c r="DL143" s="653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739</v>
      </c>
      <c r="B144" s="632" t="str">
        <f t="shared" ref="B144:R144" si="408">IF(B139="","",(SUM(B123)*4522-SUM(B124,B128)*(4522-3098*(B127=0))-SUM(B140,B141)*32930)/$G$1/365/B$46)</f>
        <v/>
      </c>
      <c r="C144" s="632" t="str">
        <f t="shared" si="408"/>
        <v/>
      </c>
      <c r="D144" s="632" t="str">
        <f t="shared" si="408"/>
        <v/>
      </c>
      <c r="E144" s="632" t="str">
        <f t="shared" si="408"/>
        <v/>
      </c>
      <c r="F144" s="632" t="str">
        <f t="shared" si="408"/>
        <v/>
      </c>
      <c r="G144" s="632" t="str">
        <f t="shared" si="408"/>
        <v/>
      </c>
      <c r="H144" s="632" t="str">
        <f t="shared" si="408"/>
        <v/>
      </c>
      <c r="I144" s="632" t="str">
        <f t="shared" si="408"/>
        <v/>
      </c>
      <c r="J144" s="632" t="str">
        <f t="shared" si="408"/>
        <v/>
      </c>
      <c r="K144" s="632" t="str">
        <f t="shared" si="408"/>
        <v/>
      </c>
      <c r="L144" s="632" t="str">
        <f t="shared" si="408"/>
        <v/>
      </c>
      <c r="M144" s="632" t="str">
        <f t="shared" si="408"/>
        <v/>
      </c>
      <c r="N144" s="632" t="str">
        <f t="shared" si="408"/>
        <v/>
      </c>
      <c r="O144" s="632" t="str">
        <f t="shared" si="408"/>
        <v/>
      </c>
      <c r="P144" s="632" t="str">
        <f t="shared" si="408"/>
        <v/>
      </c>
      <c r="Q144" s="632" t="str">
        <f t="shared" si="408"/>
        <v/>
      </c>
      <c r="R144" s="632" t="str">
        <f t="shared" si="408"/>
        <v/>
      </c>
      <c r="S144" s="596"/>
      <c r="T144" s="632" t="str">
        <f t="shared" ref="T144:AJ144" si="409">IF(T139="","",(SUM(T123)*4522-SUM(T124,T128)*(4522-3098*(T127=0))-SUM(T140,T141)*32930)/$G$1/365/T$46)</f>
        <v/>
      </c>
      <c r="U144" s="632" t="str">
        <f t="shared" si="409"/>
        <v/>
      </c>
      <c r="V144" s="632" t="str">
        <f t="shared" si="409"/>
        <v/>
      </c>
      <c r="W144" s="632" t="str">
        <f t="shared" si="409"/>
        <v/>
      </c>
      <c r="X144" s="632" t="str">
        <f t="shared" si="409"/>
        <v/>
      </c>
      <c r="Y144" s="632" t="str">
        <f t="shared" si="409"/>
        <v/>
      </c>
      <c r="Z144" s="632" t="str">
        <f t="shared" si="409"/>
        <v/>
      </c>
      <c r="AA144" s="632" t="str">
        <f t="shared" si="409"/>
        <v/>
      </c>
      <c r="AB144" s="632" t="str">
        <f t="shared" si="409"/>
        <v/>
      </c>
      <c r="AC144" s="632" t="str">
        <f t="shared" si="409"/>
        <v/>
      </c>
      <c r="AD144" s="632" t="str">
        <f t="shared" si="409"/>
        <v/>
      </c>
      <c r="AE144" s="632" t="str">
        <f t="shared" si="409"/>
        <v/>
      </c>
      <c r="AF144" s="632" t="str">
        <f t="shared" si="409"/>
        <v/>
      </c>
      <c r="AG144" s="632" t="str">
        <f t="shared" si="409"/>
        <v/>
      </c>
      <c r="AH144" s="632" t="str">
        <f t="shared" si="409"/>
        <v/>
      </c>
      <c r="AI144" s="632" t="str">
        <f t="shared" si="409"/>
        <v/>
      </c>
      <c r="AJ144" s="632" t="str">
        <f t="shared" si="409"/>
        <v/>
      </c>
      <c r="AK144" s="596"/>
      <c r="AL144" s="632" t="str">
        <f t="shared" ref="AL144:BB144" si="410">IF(AL139="","",(SUM(AL123)*4522-SUM(AL124,AL128)*(4522-3098*(AL127=0))-SUM(AL140,AL141)*32930)/$G$1/365/AL$46)</f>
        <v/>
      </c>
      <c r="AM144" s="632" t="str">
        <f t="shared" si="410"/>
        <v/>
      </c>
      <c r="AN144" s="632" t="str">
        <f t="shared" si="410"/>
        <v/>
      </c>
      <c r="AO144" s="632" t="str">
        <f t="shared" si="410"/>
        <v/>
      </c>
      <c r="AP144" s="632" t="str">
        <f t="shared" si="410"/>
        <v/>
      </c>
      <c r="AQ144" s="632" t="str">
        <f t="shared" si="410"/>
        <v/>
      </c>
      <c r="AR144" s="632" t="str">
        <f t="shared" si="410"/>
        <v/>
      </c>
      <c r="AS144" s="632" t="str">
        <f t="shared" si="410"/>
        <v/>
      </c>
      <c r="AT144" s="632" t="str">
        <f t="shared" si="410"/>
        <v/>
      </c>
      <c r="AU144" s="632" t="str">
        <f t="shared" si="410"/>
        <v/>
      </c>
      <c r="AV144" s="632" t="str">
        <f t="shared" si="410"/>
        <v/>
      </c>
      <c r="AW144" s="632" t="str">
        <f t="shared" si="410"/>
        <v/>
      </c>
      <c r="AX144" s="632" t="str">
        <f t="shared" si="410"/>
        <v/>
      </c>
      <c r="AY144" s="632" t="str">
        <f t="shared" si="410"/>
        <v/>
      </c>
      <c r="AZ144" s="632" t="str">
        <f t="shared" si="410"/>
        <v/>
      </c>
      <c r="BA144" s="632" t="str">
        <f t="shared" si="410"/>
        <v/>
      </c>
      <c r="BB144" s="632" t="str">
        <f t="shared" si="410"/>
        <v/>
      </c>
      <c r="BC144" s="596"/>
      <c r="BD144" s="632" t="str">
        <f t="shared" ref="BD144:BT144" si="411">IF(BD139="","",(SUM(BD123)*4522-SUM(BD124,BD128)*(4522-3098*(BD127=0))-SUM(BD140,BD141)*32930)/$G$1/365/BD$46)</f>
        <v/>
      </c>
      <c r="BE144" s="632" t="str">
        <f t="shared" si="411"/>
        <v/>
      </c>
      <c r="BF144" s="632" t="str">
        <f t="shared" si="411"/>
        <v/>
      </c>
      <c r="BG144" s="632" t="str">
        <f t="shared" si="411"/>
        <v/>
      </c>
      <c r="BH144" s="632" t="str">
        <f t="shared" si="411"/>
        <v/>
      </c>
      <c r="BI144" s="632" t="str">
        <f t="shared" si="411"/>
        <v/>
      </c>
      <c r="BJ144" s="632" t="str">
        <f t="shared" si="411"/>
        <v/>
      </c>
      <c r="BK144" s="632" t="str">
        <f t="shared" si="411"/>
        <v/>
      </c>
      <c r="BL144" s="632" t="str">
        <f t="shared" si="411"/>
        <v/>
      </c>
      <c r="BM144" s="632" t="str">
        <f t="shared" si="411"/>
        <v/>
      </c>
      <c r="BN144" s="632" t="str">
        <f t="shared" si="411"/>
        <v/>
      </c>
      <c r="BO144" s="632" t="str">
        <f t="shared" si="411"/>
        <v/>
      </c>
      <c r="BP144" s="632" t="str">
        <f t="shared" si="411"/>
        <v/>
      </c>
      <c r="BQ144" s="632" t="str">
        <f t="shared" si="411"/>
        <v/>
      </c>
      <c r="BR144" s="632" t="str">
        <f t="shared" si="411"/>
        <v/>
      </c>
      <c r="BS144" s="632" t="str">
        <f t="shared" si="411"/>
        <v/>
      </c>
      <c r="BT144" s="632" t="str">
        <f t="shared" si="411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94"/>
        <v/>
      </c>
      <c r="CA144" s="597" t="str">
        <f t="shared" si="291"/>
        <v/>
      </c>
      <c r="CB144" s="597" t="str">
        <f t="shared" si="292"/>
        <v/>
      </c>
      <c r="CC144" s="597" t="str">
        <f t="shared" si="293"/>
        <v/>
      </c>
      <c r="CD144" s="1363" t="str">
        <f t="shared" si="342"/>
        <v/>
      </c>
      <c r="CE144" s="1364" t="str">
        <f t="shared" si="343"/>
        <v/>
      </c>
      <c r="CF144" s="1365" t="str">
        <f t="shared" si="344"/>
        <v/>
      </c>
      <c r="CG144" s="1365" t="str">
        <f t="shared" si="345"/>
        <v/>
      </c>
      <c r="CH144" s="1365" t="str">
        <f t="shared" si="346"/>
        <v/>
      </c>
      <c r="CI144" s="1365" t="str">
        <f t="shared" si="347"/>
        <v/>
      </c>
      <c r="CJ144" s="1365" t="str">
        <f t="shared" si="348"/>
        <v/>
      </c>
      <c r="CK144" s="1366" t="str">
        <f t="shared" si="349"/>
        <v/>
      </c>
      <c r="CL144" s="1366" t="str">
        <f t="shared" si="350"/>
        <v/>
      </c>
      <c r="CM144" s="1366" t="str">
        <f t="shared" si="351"/>
        <v/>
      </c>
      <c r="CN144" s="1365" t="str">
        <f t="shared" si="352"/>
        <v/>
      </c>
      <c r="CO144" s="1365" t="str">
        <f t="shared" si="353"/>
        <v/>
      </c>
      <c r="CP144" s="1365" t="str">
        <f t="shared" si="354"/>
        <v/>
      </c>
      <c r="CQ144" s="1365" t="str">
        <f t="shared" si="355"/>
        <v/>
      </c>
      <c r="CR144" s="1365" t="str">
        <f t="shared" si="356"/>
        <v/>
      </c>
      <c r="CS144" s="1364" t="str">
        <f t="shared" si="357"/>
        <v/>
      </c>
      <c r="CT144" s="1367" t="str">
        <f t="shared" si="358"/>
        <v/>
      </c>
      <c r="CU144" s="536" t="str">
        <f t="shared" si="359"/>
        <v/>
      </c>
      <c r="CV144" s="537" t="str">
        <f t="shared" si="360"/>
        <v/>
      </c>
      <c r="CW144" s="538" t="str">
        <f t="shared" si="361"/>
        <v/>
      </c>
      <c r="CX144" s="538" t="str">
        <f t="shared" si="362"/>
        <v/>
      </c>
      <c r="CY144" s="538" t="str">
        <f t="shared" si="363"/>
        <v/>
      </c>
      <c r="CZ144" s="538" t="str">
        <f t="shared" si="364"/>
        <v/>
      </c>
      <c r="DA144" s="538" t="str">
        <f t="shared" si="365"/>
        <v/>
      </c>
      <c r="DB144" s="539" t="str">
        <f t="shared" si="366"/>
        <v/>
      </c>
      <c r="DC144" s="539" t="str">
        <f t="shared" si="367"/>
        <v/>
      </c>
      <c r="DD144" s="539" t="str">
        <f t="shared" si="368"/>
        <v/>
      </c>
      <c r="DE144" s="538" t="str">
        <f t="shared" si="369"/>
        <v/>
      </c>
      <c r="DF144" s="538" t="str">
        <f t="shared" si="370"/>
        <v/>
      </c>
      <c r="DG144" s="538" t="str">
        <f t="shared" si="371"/>
        <v/>
      </c>
      <c r="DH144" s="538" t="str">
        <f t="shared" si="372"/>
        <v/>
      </c>
      <c r="DI144" s="538" t="str">
        <f t="shared" si="373"/>
        <v/>
      </c>
      <c r="DJ144" s="537" t="str">
        <f t="shared" si="374"/>
        <v/>
      </c>
      <c r="DK144" s="536" t="str">
        <f t="shared" si="375"/>
        <v/>
      </c>
      <c r="DL144" s="653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740</v>
      </c>
      <c r="B145" s="632" t="str">
        <f t="shared" ref="B145:R145" si="412">IF(B139="","",(SUM(B132)*4522-SUM(B133,B137)*(4522-3098*(B136=0)))/$G$1/365/B$46)</f>
        <v/>
      </c>
      <c r="C145" s="632" t="str">
        <f t="shared" si="412"/>
        <v/>
      </c>
      <c r="D145" s="632" t="str">
        <f t="shared" si="412"/>
        <v/>
      </c>
      <c r="E145" s="632" t="str">
        <f t="shared" si="412"/>
        <v/>
      </c>
      <c r="F145" s="632" t="str">
        <f t="shared" si="412"/>
        <v/>
      </c>
      <c r="G145" s="632" t="str">
        <f t="shared" si="412"/>
        <v/>
      </c>
      <c r="H145" s="632" t="str">
        <f t="shared" si="412"/>
        <v/>
      </c>
      <c r="I145" s="632" t="str">
        <f t="shared" si="412"/>
        <v/>
      </c>
      <c r="J145" s="632" t="str">
        <f t="shared" si="412"/>
        <v/>
      </c>
      <c r="K145" s="632" t="str">
        <f t="shared" si="412"/>
        <v/>
      </c>
      <c r="L145" s="632" t="str">
        <f t="shared" si="412"/>
        <v/>
      </c>
      <c r="M145" s="632" t="str">
        <f t="shared" si="412"/>
        <v/>
      </c>
      <c r="N145" s="632" t="str">
        <f t="shared" si="412"/>
        <v/>
      </c>
      <c r="O145" s="632" t="str">
        <f t="shared" si="412"/>
        <v/>
      </c>
      <c r="P145" s="632" t="str">
        <f t="shared" si="412"/>
        <v/>
      </c>
      <c r="Q145" s="632" t="str">
        <f t="shared" si="412"/>
        <v/>
      </c>
      <c r="R145" s="632" t="str">
        <f t="shared" si="412"/>
        <v/>
      </c>
      <c r="S145" s="596"/>
      <c r="T145" s="632" t="str">
        <f t="shared" ref="T145:AJ145" si="413">IF(T139="","",(SUM(T132)*4522-SUM(T133,T137)*(4522-3098*(T136=0)))/$G$1/365/T$46)</f>
        <v/>
      </c>
      <c r="U145" s="632" t="str">
        <f t="shared" si="413"/>
        <v/>
      </c>
      <c r="V145" s="632" t="str">
        <f t="shared" si="413"/>
        <v/>
      </c>
      <c r="W145" s="632" t="str">
        <f t="shared" si="413"/>
        <v/>
      </c>
      <c r="X145" s="632" t="str">
        <f t="shared" si="413"/>
        <v/>
      </c>
      <c r="Y145" s="632" t="str">
        <f t="shared" si="413"/>
        <v/>
      </c>
      <c r="Z145" s="632" t="str">
        <f t="shared" si="413"/>
        <v/>
      </c>
      <c r="AA145" s="632" t="str">
        <f t="shared" si="413"/>
        <v/>
      </c>
      <c r="AB145" s="632" t="str">
        <f t="shared" si="413"/>
        <v/>
      </c>
      <c r="AC145" s="632" t="str">
        <f t="shared" si="413"/>
        <v/>
      </c>
      <c r="AD145" s="632" t="str">
        <f t="shared" si="413"/>
        <v/>
      </c>
      <c r="AE145" s="632" t="str">
        <f t="shared" si="413"/>
        <v/>
      </c>
      <c r="AF145" s="632" t="str">
        <f t="shared" si="413"/>
        <v/>
      </c>
      <c r="AG145" s="632" t="str">
        <f t="shared" si="413"/>
        <v/>
      </c>
      <c r="AH145" s="632" t="str">
        <f t="shared" si="413"/>
        <v/>
      </c>
      <c r="AI145" s="632" t="str">
        <f t="shared" si="413"/>
        <v/>
      </c>
      <c r="AJ145" s="632" t="str">
        <f t="shared" si="413"/>
        <v/>
      </c>
      <c r="AK145" s="596"/>
      <c r="AL145" s="632" t="str">
        <f t="shared" ref="AL145:BB145" si="414">IF(AL139="","",(SUM(AL132)*4522-SUM(AL133,AL137)*(4522-3098*(AL136=0)))/$G$1/365/AL$46)</f>
        <v/>
      </c>
      <c r="AM145" s="632" t="str">
        <f t="shared" si="414"/>
        <v/>
      </c>
      <c r="AN145" s="632" t="str">
        <f t="shared" si="414"/>
        <v/>
      </c>
      <c r="AO145" s="632" t="str">
        <f t="shared" si="414"/>
        <v/>
      </c>
      <c r="AP145" s="632" t="str">
        <f t="shared" si="414"/>
        <v/>
      </c>
      <c r="AQ145" s="632" t="str">
        <f t="shared" si="414"/>
        <v/>
      </c>
      <c r="AR145" s="632" t="str">
        <f t="shared" si="414"/>
        <v/>
      </c>
      <c r="AS145" s="632" t="str">
        <f t="shared" si="414"/>
        <v/>
      </c>
      <c r="AT145" s="632" t="str">
        <f t="shared" si="414"/>
        <v/>
      </c>
      <c r="AU145" s="632" t="str">
        <f t="shared" si="414"/>
        <v/>
      </c>
      <c r="AV145" s="632" t="str">
        <f t="shared" si="414"/>
        <v/>
      </c>
      <c r="AW145" s="632" t="str">
        <f t="shared" si="414"/>
        <v/>
      </c>
      <c r="AX145" s="632" t="str">
        <f t="shared" si="414"/>
        <v/>
      </c>
      <c r="AY145" s="632" t="str">
        <f t="shared" si="414"/>
        <v/>
      </c>
      <c r="AZ145" s="632" t="str">
        <f t="shared" si="414"/>
        <v/>
      </c>
      <c r="BA145" s="632" t="str">
        <f t="shared" si="414"/>
        <v/>
      </c>
      <c r="BB145" s="632" t="str">
        <f t="shared" si="414"/>
        <v/>
      </c>
      <c r="BC145" s="596"/>
      <c r="BD145" s="632" t="str">
        <f t="shared" ref="BD145:BT145" si="415">IF(BD139="","",(SUM(BD132)*4522-SUM(BD133,BD137)*(4522-3098*(BD136=0)))/$G$1/365/BD$46)</f>
        <v/>
      </c>
      <c r="BE145" s="632" t="str">
        <f t="shared" si="415"/>
        <v/>
      </c>
      <c r="BF145" s="632" t="str">
        <f t="shared" si="415"/>
        <v/>
      </c>
      <c r="BG145" s="632" t="str">
        <f t="shared" si="415"/>
        <v/>
      </c>
      <c r="BH145" s="632" t="str">
        <f t="shared" si="415"/>
        <v/>
      </c>
      <c r="BI145" s="632" t="str">
        <f t="shared" si="415"/>
        <v/>
      </c>
      <c r="BJ145" s="632" t="str">
        <f t="shared" si="415"/>
        <v/>
      </c>
      <c r="BK145" s="632" t="str">
        <f t="shared" si="415"/>
        <v/>
      </c>
      <c r="BL145" s="632" t="str">
        <f t="shared" si="415"/>
        <v/>
      </c>
      <c r="BM145" s="632" t="str">
        <f t="shared" si="415"/>
        <v/>
      </c>
      <c r="BN145" s="632" t="str">
        <f t="shared" si="415"/>
        <v/>
      </c>
      <c r="BO145" s="632" t="str">
        <f t="shared" si="415"/>
        <v/>
      </c>
      <c r="BP145" s="632" t="str">
        <f t="shared" si="415"/>
        <v/>
      </c>
      <c r="BQ145" s="632" t="str">
        <f t="shared" si="415"/>
        <v/>
      </c>
      <c r="BR145" s="632" t="str">
        <f t="shared" si="415"/>
        <v/>
      </c>
      <c r="BS145" s="632" t="str">
        <f t="shared" si="415"/>
        <v/>
      </c>
      <c r="BT145" s="632" t="str">
        <f t="shared" si="415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94"/>
        <v/>
      </c>
      <c r="CA145" s="597" t="str">
        <f t="shared" si="291"/>
        <v/>
      </c>
      <c r="CB145" s="597" t="str">
        <f t="shared" si="292"/>
        <v/>
      </c>
      <c r="CC145" s="597" t="str">
        <f t="shared" si="293"/>
        <v/>
      </c>
      <c r="CD145" s="1363" t="str">
        <f t="shared" si="342"/>
        <v/>
      </c>
      <c r="CE145" s="1364" t="str">
        <f t="shared" si="343"/>
        <v/>
      </c>
      <c r="CF145" s="1365" t="str">
        <f t="shared" si="344"/>
        <v/>
      </c>
      <c r="CG145" s="1365" t="str">
        <f t="shared" si="345"/>
        <v/>
      </c>
      <c r="CH145" s="1365" t="str">
        <f t="shared" si="346"/>
        <v/>
      </c>
      <c r="CI145" s="1365" t="str">
        <f t="shared" si="347"/>
        <v/>
      </c>
      <c r="CJ145" s="1365" t="str">
        <f t="shared" si="348"/>
        <v/>
      </c>
      <c r="CK145" s="1366" t="str">
        <f t="shared" si="349"/>
        <v/>
      </c>
      <c r="CL145" s="1366" t="str">
        <f t="shared" si="350"/>
        <v/>
      </c>
      <c r="CM145" s="1366" t="str">
        <f t="shared" si="351"/>
        <v/>
      </c>
      <c r="CN145" s="1365" t="str">
        <f t="shared" si="352"/>
        <v/>
      </c>
      <c r="CO145" s="1365" t="str">
        <f t="shared" si="353"/>
        <v/>
      </c>
      <c r="CP145" s="1365" t="str">
        <f t="shared" si="354"/>
        <v/>
      </c>
      <c r="CQ145" s="1365" t="str">
        <f t="shared" si="355"/>
        <v/>
      </c>
      <c r="CR145" s="1365" t="str">
        <f t="shared" si="356"/>
        <v/>
      </c>
      <c r="CS145" s="1364" t="str">
        <f t="shared" si="357"/>
        <v/>
      </c>
      <c r="CT145" s="1367" t="str">
        <f t="shared" si="358"/>
        <v/>
      </c>
      <c r="CU145" s="536" t="str">
        <f t="shared" si="359"/>
        <v/>
      </c>
      <c r="CV145" s="537" t="str">
        <f t="shared" si="360"/>
        <v/>
      </c>
      <c r="CW145" s="538" t="str">
        <f t="shared" si="361"/>
        <v/>
      </c>
      <c r="CX145" s="538" t="str">
        <f t="shared" si="362"/>
        <v/>
      </c>
      <c r="CY145" s="538" t="str">
        <f t="shared" si="363"/>
        <v/>
      </c>
      <c r="CZ145" s="538" t="str">
        <f t="shared" si="364"/>
        <v/>
      </c>
      <c r="DA145" s="538" t="str">
        <f t="shared" si="365"/>
        <v/>
      </c>
      <c r="DB145" s="539" t="str">
        <f t="shared" si="366"/>
        <v/>
      </c>
      <c r="DC145" s="539" t="str">
        <f t="shared" si="367"/>
        <v/>
      </c>
      <c r="DD145" s="539" t="str">
        <f t="shared" si="368"/>
        <v/>
      </c>
      <c r="DE145" s="538" t="str">
        <f t="shared" si="369"/>
        <v/>
      </c>
      <c r="DF145" s="538" t="str">
        <f t="shared" si="370"/>
        <v/>
      </c>
      <c r="DG145" s="538" t="str">
        <f t="shared" si="371"/>
        <v/>
      </c>
      <c r="DH145" s="538" t="str">
        <f t="shared" si="372"/>
        <v/>
      </c>
      <c r="DI145" s="538" t="str">
        <f t="shared" si="373"/>
        <v/>
      </c>
      <c r="DJ145" s="537" t="str">
        <f t="shared" si="374"/>
        <v/>
      </c>
      <c r="DK145" s="536" t="str">
        <f t="shared" si="375"/>
        <v/>
      </c>
      <c r="DL145" s="653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215</v>
      </c>
      <c r="B146" s="620" t="str">
        <f t="shared" ref="B146:R146" si="416">IF(SUM(B139)&gt;0,B141/B139,"")</f>
        <v/>
      </c>
      <c r="C146" s="620" t="str">
        <f t="shared" si="416"/>
        <v/>
      </c>
      <c r="D146" s="620" t="str">
        <f t="shared" si="416"/>
        <v/>
      </c>
      <c r="E146" s="620" t="str">
        <f t="shared" si="416"/>
        <v/>
      </c>
      <c r="F146" s="620" t="str">
        <f t="shared" si="416"/>
        <v/>
      </c>
      <c r="G146" s="620" t="str">
        <f t="shared" si="416"/>
        <v/>
      </c>
      <c r="H146" s="620" t="str">
        <f t="shared" si="416"/>
        <v/>
      </c>
      <c r="I146" s="620" t="str">
        <f t="shared" si="416"/>
        <v/>
      </c>
      <c r="J146" s="620" t="str">
        <f t="shared" si="416"/>
        <v/>
      </c>
      <c r="K146" s="620" t="str">
        <f t="shared" si="416"/>
        <v/>
      </c>
      <c r="L146" s="620" t="str">
        <f t="shared" si="416"/>
        <v/>
      </c>
      <c r="M146" s="620" t="str">
        <f t="shared" si="416"/>
        <v/>
      </c>
      <c r="N146" s="620" t="str">
        <f t="shared" si="416"/>
        <v/>
      </c>
      <c r="O146" s="620" t="str">
        <f t="shared" si="416"/>
        <v/>
      </c>
      <c r="P146" s="620" t="str">
        <f t="shared" si="416"/>
        <v/>
      </c>
      <c r="Q146" s="620" t="str">
        <f t="shared" si="416"/>
        <v/>
      </c>
      <c r="R146" s="620" t="str">
        <f t="shared" si="416"/>
        <v/>
      </c>
      <c r="S146" s="596"/>
      <c r="T146" s="620" t="str">
        <f t="shared" ref="T146:AJ146" si="417">IF(SUM(T139)&gt;0,T141/T139,"")</f>
        <v/>
      </c>
      <c r="U146" s="620" t="str">
        <f t="shared" si="417"/>
        <v/>
      </c>
      <c r="V146" s="620" t="str">
        <f t="shared" si="417"/>
        <v/>
      </c>
      <c r="W146" s="620" t="str">
        <f t="shared" si="417"/>
        <v/>
      </c>
      <c r="X146" s="620" t="str">
        <f t="shared" si="417"/>
        <v/>
      </c>
      <c r="Y146" s="620" t="str">
        <f t="shared" si="417"/>
        <v/>
      </c>
      <c r="Z146" s="620" t="str">
        <f t="shared" si="417"/>
        <v/>
      </c>
      <c r="AA146" s="620" t="str">
        <f t="shared" si="417"/>
        <v/>
      </c>
      <c r="AB146" s="620" t="str">
        <f t="shared" si="417"/>
        <v/>
      </c>
      <c r="AC146" s="620" t="str">
        <f t="shared" si="417"/>
        <v/>
      </c>
      <c r="AD146" s="620" t="str">
        <f t="shared" si="417"/>
        <v/>
      </c>
      <c r="AE146" s="620" t="str">
        <f t="shared" si="417"/>
        <v/>
      </c>
      <c r="AF146" s="620" t="str">
        <f t="shared" si="417"/>
        <v/>
      </c>
      <c r="AG146" s="620" t="str">
        <f t="shared" si="417"/>
        <v/>
      </c>
      <c r="AH146" s="620" t="str">
        <f t="shared" si="417"/>
        <v/>
      </c>
      <c r="AI146" s="620" t="str">
        <f t="shared" si="417"/>
        <v/>
      </c>
      <c r="AJ146" s="620" t="str">
        <f t="shared" si="417"/>
        <v/>
      </c>
      <c r="AK146" s="596"/>
      <c r="AL146" s="620" t="str">
        <f t="shared" ref="AL146:BB146" si="418">IF(SUM(AL139)&gt;0,AL141/AL139,"")</f>
        <v/>
      </c>
      <c r="AM146" s="620" t="str">
        <f t="shared" si="418"/>
        <v/>
      </c>
      <c r="AN146" s="620" t="str">
        <f t="shared" si="418"/>
        <v/>
      </c>
      <c r="AO146" s="620" t="str">
        <f t="shared" si="418"/>
        <v/>
      </c>
      <c r="AP146" s="620" t="str">
        <f t="shared" si="418"/>
        <v/>
      </c>
      <c r="AQ146" s="620" t="str">
        <f t="shared" si="418"/>
        <v/>
      </c>
      <c r="AR146" s="620" t="str">
        <f t="shared" si="418"/>
        <v/>
      </c>
      <c r="AS146" s="620" t="str">
        <f t="shared" si="418"/>
        <v/>
      </c>
      <c r="AT146" s="620" t="str">
        <f t="shared" si="418"/>
        <v/>
      </c>
      <c r="AU146" s="620" t="str">
        <f t="shared" si="418"/>
        <v/>
      </c>
      <c r="AV146" s="620" t="str">
        <f t="shared" si="418"/>
        <v/>
      </c>
      <c r="AW146" s="620" t="str">
        <f t="shared" si="418"/>
        <v/>
      </c>
      <c r="AX146" s="620" t="str">
        <f t="shared" si="418"/>
        <v/>
      </c>
      <c r="AY146" s="620" t="str">
        <f t="shared" si="418"/>
        <v/>
      </c>
      <c r="AZ146" s="620" t="str">
        <f t="shared" si="418"/>
        <v/>
      </c>
      <c r="BA146" s="620" t="str">
        <f t="shared" si="418"/>
        <v/>
      </c>
      <c r="BB146" s="620" t="str">
        <f t="shared" si="418"/>
        <v/>
      </c>
      <c r="BC146" s="596"/>
      <c r="BD146" s="620" t="str">
        <f t="shared" ref="BD146:BT146" si="419">IF(SUM(BD139)&gt;0,BD141/BD139,"")</f>
        <v/>
      </c>
      <c r="BE146" s="620" t="str">
        <f t="shared" si="419"/>
        <v/>
      </c>
      <c r="BF146" s="620" t="str">
        <f t="shared" si="419"/>
        <v/>
      </c>
      <c r="BG146" s="620" t="str">
        <f t="shared" si="419"/>
        <v/>
      </c>
      <c r="BH146" s="620" t="str">
        <f t="shared" si="419"/>
        <v/>
      </c>
      <c r="BI146" s="620" t="str">
        <f t="shared" si="419"/>
        <v/>
      </c>
      <c r="BJ146" s="620" t="str">
        <f t="shared" si="419"/>
        <v/>
      </c>
      <c r="BK146" s="620" t="str">
        <f t="shared" si="419"/>
        <v/>
      </c>
      <c r="BL146" s="620" t="str">
        <f t="shared" si="419"/>
        <v/>
      </c>
      <c r="BM146" s="620" t="str">
        <f t="shared" si="419"/>
        <v/>
      </c>
      <c r="BN146" s="620" t="str">
        <f t="shared" si="419"/>
        <v/>
      </c>
      <c r="BO146" s="620" t="str">
        <f t="shared" si="419"/>
        <v/>
      </c>
      <c r="BP146" s="620" t="str">
        <f t="shared" si="419"/>
        <v/>
      </c>
      <c r="BQ146" s="620" t="str">
        <f t="shared" si="419"/>
        <v/>
      </c>
      <c r="BR146" s="620" t="str">
        <f t="shared" si="419"/>
        <v/>
      </c>
      <c r="BS146" s="620" t="str">
        <f t="shared" si="419"/>
        <v/>
      </c>
      <c r="BT146" s="620" t="str">
        <f t="shared" si="419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94"/>
        <v/>
      </c>
      <c r="CA146" s="597" t="str">
        <f t="shared" si="291"/>
        <v/>
      </c>
      <c r="CB146" s="597" t="str">
        <f t="shared" si="292"/>
        <v/>
      </c>
      <c r="CC146" s="597" t="str">
        <f t="shared" si="293"/>
        <v/>
      </c>
      <c r="CD146" s="1363" t="str">
        <f t="shared" si="342"/>
        <v/>
      </c>
      <c r="CE146" s="1364" t="str">
        <f t="shared" si="343"/>
        <v/>
      </c>
      <c r="CF146" s="1365" t="str">
        <f t="shared" si="344"/>
        <v/>
      </c>
      <c r="CG146" s="1365" t="str">
        <f t="shared" si="345"/>
        <v/>
      </c>
      <c r="CH146" s="1365" t="str">
        <f t="shared" si="346"/>
        <v/>
      </c>
      <c r="CI146" s="1365" t="str">
        <f t="shared" si="347"/>
        <v/>
      </c>
      <c r="CJ146" s="1365" t="str">
        <f t="shared" si="348"/>
        <v/>
      </c>
      <c r="CK146" s="1366" t="str">
        <f t="shared" si="349"/>
        <v/>
      </c>
      <c r="CL146" s="1366" t="str">
        <f t="shared" si="350"/>
        <v/>
      </c>
      <c r="CM146" s="1366" t="str">
        <f t="shared" si="351"/>
        <v/>
      </c>
      <c r="CN146" s="1365" t="str">
        <f t="shared" si="352"/>
        <v/>
      </c>
      <c r="CO146" s="1365" t="str">
        <f t="shared" si="353"/>
        <v/>
      </c>
      <c r="CP146" s="1365" t="str">
        <f t="shared" si="354"/>
        <v/>
      </c>
      <c r="CQ146" s="1365" t="str">
        <f t="shared" si="355"/>
        <v/>
      </c>
      <c r="CR146" s="1365" t="str">
        <f t="shared" si="356"/>
        <v/>
      </c>
      <c r="CS146" s="1364" t="str">
        <f t="shared" si="357"/>
        <v/>
      </c>
      <c r="CT146" s="1367" t="str">
        <f t="shared" si="358"/>
        <v/>
      </c>
      <c r="CU146" s="536" t="str">
        <f t="shared" si="359"/>
        <v/>
      </c>
      <c r="CV146" s="537" t="str">
        <f t="shared" si="360"/>
        <v/>
      </c>
      <c r="CW146" s="538" t="str">
        <f t="shared" si="361"/>
        <v/>
      </c>
      <c r="CX146" s="538" t="str">
        <f t="shared" si="362"/>
        <v/>
      </c>
      <c r="CY146" s="538" t="str">
        <f t="shared" si="363"/>
        <v/>
      </c>
      <c r="CZ146" s="538" t="str">
        <f t="shared" si="364"/>
        <v/>
      </c>
      <c r="DA146" s="538" t="str">
        <f t="shared" si="365"/>
        <v/>
      </c>
      <c r="DB146" s="539" t="str">
        <f t="shared" si="366"/>
        <v/>
      </c>
      <c r="DC146" s="539" t="str">
        <f t="shared" si="367"/>
        <v/>
      </c>
      <c r="DD146" s="539" t="str">
        <f t="shared" si="368"/>
        <v/>
      </c>
      <c r="DE146" s="538" t="str">
        <f t="shared" si="369"/>
        <v/>
      </c>
      <c r="DF146" s="538" t="str">
        <f t="shared" si="370"/>
        <v/>
      </c>
      <c r="DG146" s="538" t="str">
        <f t="shared" si="371"/>
        <v/>
      </c>
      <c r="DH146" s="538" t="str">
        <f t="shared" si="372"/>
        <v/>
      </c>
      <c r="DI146" s="538" t="str">
        <f t="shared" si="373"/>
        <v/>
      </c>
      <c r="DJ146" s="537" t="str">
        <f t="shared" si="374"/>
        <v/>
      </c>
      <c r="DK146" s="536" t="str">
        <f t="shared" si="375"/>
        <v/>
      </c>
      <c r="DL146" s="653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94"/>
        <v/>
      </c>
      <c r="CA147" s="589" t="str">
        <f t="shared" si="291"/>
        <v/>
      </c>
      <c r="CB147" s="589" t="str">
        <f t="shared" si="292"/>
        <v/>
      </c>
      <c r="CC147" s="589" t="str">
        <f t="shared" si="293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211</v>
      </c>
      <c r="B148" s="606">
        <f>WB!T104</f>
        <v>4</v>
      </c>
      <c r="C148" s="606">
        <f>WB!U104</f>
        <v>1</v>
      </c>
      <c r="D148" s="606">
        <f>WB!V104</f>
        <v>4</v>
      </c>
      <c r="E148" s="606">
        <f>WB!W104</f>
        <v>0</v>
      </c>
      <c r="F148" s="606">
        <f>WB!X104</f>
        <v>0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2</v>
      </c>
      <c r="U148" s="606">
        <f>WB!AL112</f>
        <v>3</v>
      </c>
      <c r="V148" s="606">
        <f>WB!AM112</f>
        <v>3</v>
      </c>
      <c r="W148" s="606">
        <f>WB!AN112</f>
        <v>1</v>
      </c>
      <c r="X148" s="606">
        <f>WB!AO112</f>
        <v>1</v>
      </c>
      <c r="Y148" s="606">
        <f>WB!AP112</f>
        <v>0</v>
      </c>
      <c r="Z148" s="606">
        <f>WB!AQ112</f>
        <v>0</v>
      </c>
      <c r="AA148" s="606">
        <f>WB!AR112</f>
        <v>2</v>
      </c>
      <c r="AB148" s="606">
        <f>WB!AS112</f>
        <v>4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1</v>
      </c>
      <c r="AM148" s="606">
        <f>WB!BC120</f>
        <v>2</v>
      </c>
      <c r="AN148" s="606">
        <f>WB!BD120</f>
        <v>2</v>
      </c>
      <c r="AO148" s="606">
        <f>WB!BE120</f>
        <v>6</v>
      </c>
      <c r="AP148" s="606">
        <f>WB!BF120</f>
        <v>6</v>
      </c>
      <c r="AQ148" s="606">
        <f>WB!BG120</f>
        <v>2</v>
      </c>
      <c r="AR148" s="606">
        <f>WB!BH120</f>
        <v>3</v>
      </c>
      <c r="AS148" s="606">
        <f>WB!BI120</f>
        <v>0</v>
      </c>
      <c r="AT148" s="606">
        <f>WB!BJ120</f>
        <v>1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13</v>
      </c>
      <c r="BE148" s="606">
        <f>WB!BT128</f>
        <v>5</v>
      </c>
      <c r="BF148" s="606">
        <f>WB!BU128</f>
        <v>4</v>
      </c>
      <c r="BG148" s="606">
        <f>WB!BV128</f>
        <v>8</v>
      </c>
      <c r="BH148" s="606">
        <f>WB!BW128</f>
        <v>2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3</v>
      </c>
      <c r="BN148" s="606">
        <f>WB!CA128</f>
        <v>6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94"/>
        <v>0.33333333333333331</v>
      </c>
      <c r="CA148" s="597">
        <f t="shared" si="291"/>
        <v>0.8</v>
      </c>
      <c r="CB148" s="597">
        <f t="shared" si="292"/>
        <v>1.1333333333333333</v>
      </c>
      <c r="CC148" s="597">
        <f t="shared" si="293"/>
        <v>3.4666666666666668</v>
      </c>
      <c r="CD148" s="1375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6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9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48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0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50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50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0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49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48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53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94"/>
        <v>45</v>
      </c>
      <c r="CA149" s="597">
        <f t="shared" si="291"/>
        <v>45</v>
      </c>
      <c r="CB149" s="597">
        <f t="shared" si="292"/>
        <v>45</v>
      </c>
      <c r="CC149" s="597">
        <f t="shared" si="293"/>
        <v>45.2</v>
      </c>
      <c r="CD149" s="1375">
        <f t="shared" si="420"/>
        <v>45</v>
      </c>
      <c r="CE149" s="1376">
        <f t="shared" si="421"/>
        <v>45</v>
      </c>
      <c r="CF149" s="1377">
        <f t="shared" si="422"/>
        <v>45</v>
      </c>
      <c r="CG149" s="1377">
        <f t="shared" si="423"/>
        <v>45</v>
      </c>
      <c r="CH149" s="1377">
        <f t="shared" si="424"/>
        <v>45</v>
      </c>
      <c r="CI149" s="1377">
        <f t="shared" si="425"/>
        <v>45</v>
      </c>
      <c r="CJ149" s="1377">
        <f t="shared" si="426"/>
        <v>45</v>
      </c>
      <c r="CK149" s="1378">
        <f t="shared" si="427"/>
        <v>45</v>
      </c>
      <c r="CL149" s="1378">
        <f t="shared" si="428"/>
        <v>45</v>
      </c>
      <c r="CM149" s="1378">
        <f t="shared" si="429"/>
        <v>45</v>
      </c>
      <c r="CN149" s="1377">
        <f t="shared" si="430"/>
        <v>45</v>
      </c>
      <c r="CO149" s="1377">
        <f t="shared" si="431"/>
        <v>45</v>
      </c>
      <c r="CP149" s="1377">
        <f t="shared" si="432"/>
        <v>45</v>
      </c>
      <c r="CQ149" s="1377">
        <f t="shared" si="433"/>
        <v>45</v>
      </c>
      <c r="CR149" s="1377">
        <f t="shared" si="434"/>
        <v>45</v>
      </c>
      <c r="CS149" s="1376">
        <f t="shared" si="435"/>
        <v>45</v>
      </c>
      <c r="CT149" s="1379">
        <f t="shared" si="436"/>
        <v>45</v>
      </c>
      <c r="CU149" s="548">
        <f t="shared" si="437"/>
        <v>45</v>
      </c>
      <c r="CV149" s="549">
        <f t="shared" si="438"/>
        <v>45</v>
      </c>
      <c r="CW149" s="550">
        <f t="shared" si="439"/>
        <v>45</v>
      </c>
      <c r="CX149" s="550">
        <f t="shared" si="440"/>
        <v>45</v>
      </c>
      <c r="CY149" s="550">
        <f t="shared" si="441"/>
        <v>45</v>
      </c>
      <c r="CZ149" s="550">
        <f t="shared" si="442"/>
        <v>45</v>
      </c>
      <c r="DA149" s="550">
        <f t="shared" si="443"/>
        <v>45</v>
      </c>
      <c r="DB149" s="551">
        <f t="shared" si="444"/>
        <v>45</v>
      </c>
      <c r="DC149" s="551">
        <f t="shared" si="445"/>
        <v>45</v>
      </c>
      <c r="DD149" s="551">
        <f t="shared" si="446"/>
        <v>45</v>
      </c>
      <c r="DE149" s="550">
        <f t="shared" si="447"/>
        <v>45</v>
      </c>
      <c r="DF149" s="550">
        <f t="shared" si="448"/>
        <v>45</v>
      </c>
      <c r="DG149" s="550">
        <f t="shared" si="449"/>
        <v>45</v>
      </c>
      <c r="DH149" s="550">
        <f t="shared" si="450"/>
        <v>45</v>
      </c>
      <c r="DI149" s="550">
        <f t="shared" si="451"/>
        <v>45</v>
      </c>
      <c r="DJ149" s="549">
        <f t="shared" si="452"/>
        <v>45</v>
      </c>
      <c r="DK149" s="548">
        <f t="shared" si="453"/>
        <v>45</v>
      </c>
      <c r="DL149" s="653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171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94"/>
        <v/>
      </c>
      <c r="CA150" s="597" t="str">
        <f t="shared" si="291"/>
        <v/>
      </c>
      <c r="CB150" s="597" t="str">
        <f t="shared" si="292"/>
        <v/>
      </c>
      <c r="CC150" s="597" t="str">
        <f t="shared" si="293"/>
        <v/>
      </c>
      <c r="CD150" s="1375" t="str">
        <f t="shared" si="420"/>
        <v/>
      </c>
      <c r="CE150" s="1376" t="str">
        <f t="shared" si="421"/>
        <v/>
      </c>
      <c r="CF150" s="1377" t="str">
        <f t="shared" si="422"/>
        <v/>
      </c>
      <c r="CG150" s="1377" t="str">
        <f t="shared" si="423"/>
        <v/>
      </c>
      <c r="CH150" s="1377" t="str">
        <f t="shared" si="424"/>
        <v/>
      </c>
      <c r="CI150" s="1377" t="str">
        <f t="shared" si="425"/>
        <v/>
      </c>
      <c r="CJ150" s="1377" t="str">
        <f t="shared" si="426"/>
        <v/>
      </c>
      <c r="CK150" s="1378" t="str">
        <f t="shared" si="427"/>
        <v/>
      </c>
      <c r="CL150" s="1378" t="str">
        <f t="shared" si="428"/>
        <v/>
      </c>
      <c r="CM150" s="1378" t="str">
        <f t="shared" si="429"/>
        <v/>
      </c>
      <c r="CN150" s="1377" t="str">
        <f t="shared" si="430"/>
        <v/>
      </c>
      <c r="CO150" s="1377" t="str">
        <f t="shared" si="431"/>
        <v/>
      </c>
      <c r="CP150" s="1377" t="str">
        <f t="shared" si="432"/>
        <v/>
      </c>
      <c r="CQ150" s="1377" t="str">
        <f t="shared" si="433"/>
        <v/>
      </c>
      <c r="CR150" s="1377" t="str">
        <f t="shared" si="434"/>
        <v/>
      </c>
      <c r="CS150" s="1376" t="str">
        <f t="shared" si="435"/>
        <v/>
      </c>
      <c r="CT150" s="1379" t="str">
        <f t="shared" si="436"/>
        <v/>
      </c>
      <c r="CU150" s="548" t="str">
        <f t="shared" si="437"/>
        <v/>
      </c>
      <c r="CV150" s="549" t="str">
        <f t="shared" si="438"/>
        <v/>
      </c>
      <c r="CW150" s="550" t="str">
        <f t="shared" si="439"/>
        <v/>
      </c>
      <c r="CX150" s="550" t="str">
        <f t="shared" si="440"/>
        <v/>
      </c>
      <c r="CY150" s="550" t="str">
        <f t="shared" si="441"/>
        <v/>
      </c>
      <c r="CZ150" s="550" t="str">
        <f t="shared" si="442"/>
        <v/>
      </c>
      <c r="DA150" s="550" t="str">
        <f t="shared" si="443"/>
        <v/>
      </c>
      <c r="DB150" s="551" t="str">
        <f t="shared" si="444"/>
        <v/>
      </c>
      <c r="DC150" s="551" t="str">
        <f t="shared" si="445"/>
        <v/>
      </c>
      <c r="DD150" s="551" t="str">
        <f t="shared" si="446"/>
        <v/>
      </c>
      <c r="DE150" s="550" t="str">
        <f t="shared" si="447"/>
        <v/>
      </c>
      <c r="DF150" s="550" t="str">
        <f t="shared" si="448"/>
        <v/>
      </c>
      <c r="DG150" s="550" t="str">
        <f t="shared" si="449"/>
        <v/>
      </c>
      <c r="DH150" s="550" t="str">
        <f t="shared" si="450"/>
        <v/>
      </c>
      <c r="DI150" s="550" t="str">
        <f t="shared" si="451"/>
        <v/>
      </c>
      <c r="DJ150" s="549" t="str">
        <f t="shared" si="452"/>
        <v/>
      </c>
      <c r="DK150" s="548" t="str">
        <f t="shared" si="453"/>
        <v/>
      </c>
      <c r="DL150" s="653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175</v>
      </c>
      <c r="B151" s="606" t="str">
        <f t="shared" ref="B151:R151" si="458">IF(B150="","",B148*B149*B150)</f>
        <v/>
      </c>
      <c r="C151" s="606" t="str">
        <f t="shared" si="458"/>
        <v/>
      </c>
      <c r="D151" s="606" t="str">
        <f t="shared" si="458"/>
        <v/>
      </c>
      <c r="E151" s="606" t="str">
        <f t="shared" si="458"/>
        <v/>
      </c>
      <c r="F151" s="606" t="str">
        <f t="shared" si="458"/>
        <v/>
      </c>
      <c r="G151" s="606" t="str">
        <f t="shared" si="458"/>
        <v/>
      </c>
      <c r="H151" s="606" t="str">
        <f t="shared" si="458"/>
        <v/>
      </c>
      <c r="I151" s="606" t="str">
        <f t="shared" si="458"/>
        <v/>
      </c>
      <c r="J151" s="606" t="str">
        <f t="shared" si="458"/>
        <v/>
      </c>
      <c r="K151" s="606" t="str">
        <f t="shared" si="458"/>
        <v/>
      </c>
      <c r="L151" s="606" t="str">
        <f t="shared" si="458"/>
        <v/>
      </c>
      <c r="M151" s="606" t="str">
        <f t="shared" si="458"/>
        <v/>
      </c>
      <c r="N151" s="606" t="str">
        <f t="shared" si="458"/>
        <v/>
      </c>
      <c r="O151" s="606" t="str">
        <f t="shared" si="458"/>
        <v/>
      </c>
      <c r="P151" s="606" t="str">
        <f t="shared" si="458"/>
        <v/>
      </c>
      <c r="Q151" s="606" t="str">
        <f t="shared" si="458"/>
        <v/>
      </c>
      <c r="R151" s="606" t="str">
        <f t="shared" si="458"/>
        <v/>
      </c>
      <c r="S151" s="644"/>
      <c r="T151" s="606" t="str">
        <f t="shared" ref="T151:AJ151" si="459">IF(T150="","",T148*T149*T150)</f>
        <v/>
      </c>
      <c r="U151" s="606" t="str">
        <f t="shared" si="459"/>
        <v/>
      </c>
      <c r="V151" s="606" t="str">
        <f t="shared" si="459"/>
        <v/>
      </c>
      <c r="W151" s="606" t="str">
        <f t="shared" si="459"/>
        <v/>
      </c>
      <c r="X151" s="606" t="str">
        <f t="shared" si="459"/>
        <v/>
      </c>
      <c r="Y151" s="606" t="str">
        <f t="shared" si="459"/>
        <v/>
      </c>
      <c r="Z151" s="606" t="str">
        <f t="shared" si="459"/>
        <v/>
      </c>
      <c r="AA151" s="606" t="str">
        <f t="shared" si="459"/>
        <v/>
      </c>
      <c r="AB151" s="606" t="str">
        <f t="shared" si="459"/>
        <v/>
      </c>
      <c r="AC151" s="606" t="str">
        <f t="shared" si="459"/>
        <v/>
      </c>
      <c r="AD151" s="606" t="str">
        <f t="shared" si="459"/>
        <v/>
      </c>
      <c r="AE151" s="606" t="str">
        <f t="shared" si="459"/>
        <v/>
      </c>
      <c r="AF151" s="606" t="str">
        <f t="shared" si="459"/>
        <v/>
      </c>
      <c r="AG151" s="606" t="str">
        <f t="shared" si="459"/>
        <v/>
      </c>
      <c r="AH151" s="606" t="str">
        <f t="shared" si="459"/>
        <v/>
      </c>
      <c r="AI151" s="606" t="str">
        <f t="shared" si="459"/>
        <v/>
      </c>
      <c r="AJ151" s="606" t="str">
        <f t="shared" si="459"/>
        <v/>
      </c>
      <c r="AK151" s="644"/>
      <c r="AL151" s="606" t="str">
        <f t="shared" ref="AL151:BB151" si="460">IF(AL150="","",AL148*AL149*AL150)</f>
        <v/>
      </c>
      <c r="AM151" s="606" t="str">
        <f t="shared" si="460"/>
        <v/>
      </c>
      <c r="AN151" s="606" t="str">
        <f t="shared" si="460"/>
        <v/>
      </c>
      <c r="AO151" s="606" t="str">
        <f t="shared" si="460"/>
        <v/>
      </c>
      <c r="AP151" s="606" t="str">
        <f t="shared" si="460"/>
        <v/>
      </c>
      <c r="AQ151" s="606" t="str">
        <f t="shared" si="460"/>
        <v/>
      </c>
      <c r="AR151" s="606" t="str">
        <f t="shared" si="460"/>
        <v/>
      </c>
      <c r="AS151" s="606" t="str">
        <f t="shared" si="460"/>
        <v/>
      </c>
      <c r="AT151" s="606" t="str">
        <f t="shared" si="460"/>
        <v/>
      </c>
      <c r="AU151" s="606" t="str">
        <f t="shared" si="460"/>
        <v/>
      </c>
      <c r="AV151" s="606" t="str">
        <f t="shared" si="460"/>
        <v/>
      </c>
      <c r="AW151" s="606" t="str">
        <f t="shared" si="460"/>
        <v/>
      </c>
      <c r="AX151" s="606" t="str">
        <f t="shared" si="460"/>
        <v/>
      </c>
      <c r="AY151" s="606" t="str">
        <f t="shared" si="460"/>
        <v/>
      </c>
      <c r="AZ151" s="606" t="str">
        <f t="shared" si="460"/>
        <v/>
      </c>
      <c r="BA151" s="606" t="str">
        <f t="shared" si="460"/>
        <v/>
      </c>
      <c r="BB151" s="606" t="str">
        <f t="shared" si="460"/>
        <v/>
      </c>
      <c r="BC151" s="644"/>
      <c r="BD151" s="606" t="str">
        <f t="shared" ref="BD151:BT151" si="461">IF(BD150="","",BD148*BD149*BD150)</f>
        <v/>
      </c>
      <c r="BE151" s="606" t="str">
        <f t="shared" si="461"/>
        <v/>
      </c>
      <c r="BF151" s="606" t="str">
        <f t="shared" si="461"/>
        <v/>
      </c>
      <c r="BG151" s="606" t="str">
        <f t="shared" si="461"/>
        <v/>
      </c>
      <c r="BH151" s="606" t="str">
        <f t="shared" si="461"/>
        <v/>
      </c>
      <c r="BI151" s="606" t="str">
        <f t="shared" si="461"/>
        <v/>
      </c>
      <c r="BJ151" s="606" t="str">
        <f t="shared" si="461"/>
        <v/>
      </c>
      <c r="BK151" s="606" t="str">
        <f t="shared" si="461"/>
        <v/>
      </c>
      <c r="BL151" s="606" t="str">
        <f t="shared" si="461"/>
        <v/>
      </c>
      <c r="BM151" s="606" t="str">
        <f t="shared" si="461"/>
        <v/>
      </c>
      <c r="BN151" s="606" t="str">
        <f t="shared" si="461"/>
        <v/>
      </c>
      <c r="BO151" s="606" t="str">
        <f t="shared" si="461"/>
        <v/>
      </c>
      <c r="BP151" s="606" t="str">
        <f t="shared" si="461"/>
        <v/>
      </c>
      <c r="BQ151" s="606" t="str">
        <f t="shared" si="461"/>
        <v/>
      </c>
      <c r="BR151" s="606" t="str">
        <f t="shared" si="461"/>
        <v/>
      </c>
      <c r="BS151" s="606" t="str">
        <f t="shared" si="461"/>
        <v/>
      </c>
      <c r="BT151" s="606" t="str">
        <f t="shared" si="461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94"/>
        <v/>
      </c>
      <c r="CA151" s="597" t="str">
        <f t="shared" si="291"/>
        <v/>
      </c>
      <c r="CB151" s="597" t="str">
        <f t="shared" si="292"/>
        <v/>
      </c>
      <c r="CC151" s="597" t="str">
        <f t="shared" si="293"/>
        <v/>
      </c>
      <c r="CD151" s="1375" t="str">
        <f t="shared" si="420"/>
        <v/>
      </c>
      <c r="CE151" s="1376" t="str">
        <f t="shared" si="421"/>
        <v/>
      </c>
      <c r="CF151" s="1377" t="str">
        <f t="shared" si="422"/>
        <v/>
      </c>
      <c r="CG151" s="1377" t="str">
        <f t="shared" si="423"/>
        <v/>
      </c>
      <c r="CH151" s="1377" t="str">
        <f t="shared" si="424"/>
        <v/>
      </c>
      <c r="CI151" s="1377" t="str">
        <f t="shared" si="425"/>
        <v/>
      </c>
      <c r="CJ151" s="1377" t="str">
        <f t="shared" si="426"/>
        <v/>
      </c>
      <c r="CK151" s="1378" t="str">
        <f t="shared" si="427"/>
        <v/>
      </c>
      <c r="CL151" s="1378" t="str">
        <f t="shared" si="428"/>
        <v/>
      </c>
      <c r="CM151" s="1378" t="str">
        <f t="shared" si="429"/>
        <v/>
      </c>
      <c r="CN151" s="1377" t="str">
        <f t="shared" si="430"/>
        <v/>
      </c>
      <c r="CO151" s="1377" t="str">
        <f t="shared" si="431"/>
        <v/>
      </c>
      <c r="CP151" s="1377" t="str">
        <f t="shared" si="432"/>
        <v/>
      </c>
      <c r="CQ151" s="1377" t="str">
        <f t="shared" si="433"/>
        <v/>
      </c>
      <c r="CR151" s="1377" t="str">
        <f t="shared" si="434"/>
        <v/>
      </c>
      <c r="CS151" s="1376" t="str">
        <f t="shared" si="435"/>
        <v/>
      </c>
      <c r="CT151" s="1379" t="str">
        <f t="shared" si="436"/>
        <v/>
      </c>
      <c r="CU151" s="548" t="str">
        <f t="shared" si="437"/>
        <v/>
      </c>
      <c r="CV151" s="549" t="str">
        <f t="shared" si="438"/>
        <v/>
      </c>
      <c r="CW151" s="550" t="str">
        <f t="shared" si="439"/>
        <v/>
      </c>
      <c r="CX151" s="550" t="str">
        <f t="shared" si="440"/>
        <v/>
      </c>
      <c r="CY151" s="550" t="str">
        <f t="shared" si="441"/>
        <v/>
      </c>
      <c r="CZ151" s="550" t="str">
        <f t="shared" si="442"/>
        <v/>
      </c>
      <c r="DA151" s="550" t="str">
        <f t="shared" si="443"/>
        <v/>
      </c>
      <c r="DB151" s="551" t="str">
        <f t="shared" si="444"/>
        <v/>
      </c>
      <c r="DC151" s="551" t="str">
        <f t="shared" si="445"/>
        <v/>
      </c>
      <c r="DD151" s="551" t="str">
        <f t="shared" si="446"/>
        <v/>
      </c>
      <c r="DE151" s="550" t="str">
        <f t="shared" si="447"/>
        <v/>
      </c>
      <c r="DF151" s="550" t="str">
        <f t="shared" si="448"/>
        <v/>
      </c>
      <c r="DG151" s="550" t="str">
        <f t="shared" si="449"/>
        <v/>
      </c>
      <c r="DH151" s="550" t="str">
        <f t="shared" si="450"/>
        <v/>
      </c>
      <c r="DI151" s="550" t="str">
        <f t="shared" si="451"/>
        <v/>
      </c>
      <c r="DJ151" s="549" t="str">
        <f t="shared" si="452"/>
        <v/>
      </c>
      <c r="DK151" s="548" t="str">
        <f t="shared" si="453"/>
        <v/>
      </c>
      <c r="DL151" s="653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177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94"/>
        <v/>
      </c>
      <c r="CA152" s="597" t="str">
        <f t="shared" si="291"/>
        <v/>
      </c>
      <c r="CB152" s="597" t="str">
        <f t="shared" si="292"/>
        <v/>
      </c>
      <c r="CC152" s="597" t="str">
        <f t="shared" si="293"/>
        <v/>
      </c>
      <c r="CD152" s="1375" t="str">
        <f t="shared" si="420"/>
        <v/>
      </c>
      <c r="CE152" s="1376" t="str">
        <f t="shared" si="421"/>
        <v/>
      </c>
      <c r="CF152" s="1377" t="str">
        <f t="shared" si="422"/>
        <v/>
      </c>
      <c r="CG152" s="1377" t="str">
        <f t="shared" si="423"/>
        <v/>
      </c>
      <c r="CH152" s="1377" t="str">
        <f t="shared" si="424"/>
        <v/>
      </c>
      <c r="CI152" s="1377" t="str">
        <f t="shared" si="425"/>
        <v/>
      </c>
      <c r="CJ152" s="1377" t="str">
        <f t="shared" si="426"/>
        <v/>
      </c>
      <c r="CK152" s="1378" t="str">
        <f t="shared" si="427"/>
        <v/>
      </c>
      <c r="CL152" s="1378" t="str">
        <f t="shared" si="428"/>
        <v/>
      </c>
      <c r="CM152" s="1378" t="str">
        <f t="shared" si="429"/>
        <v/>
      </c>
      <c r="CN152" s="1377" t="str">
        <f t="shared" si="430"/>
        <v/>
      </c>
      <c r="CO152" s="1377" t="str">
        <f t="shared" si="431"/>
        <v/>
      </c>
      <c r="CP152" s="1377" t="str">
        <f t="shared" si="432"/>
        <v/>
      </c>
      <c r="CQ152" s="1377" t="str">
        <f t="shared" si="433"/>
        <v/>
      </c>
      <c r="CR152" s="1377" t="str">
        <f t="shared" si="434"/>
        <v/>
      </c>
      <c r="CS152" s="1376" t="str">
        <f t="shared" si="435"/>
        <v/>
      </c>
      <c r="CT152" s="1379" t="str">
        <f t="shared" si="436"/>
        <v/>
      </c>
      <c r="CU152" s="548" t="str">
        <f t="shared" si="437"/>
        <v/>
      </c>
      <c r="CV152" s="549" t="str">
        <f t="shared" si="438"/>
        <v/>
      </c>
      <c r="CW152" s="550" t="str">
        <f t="shared" si="439"/>
        <v/>
      </c>
      <c r="CX152" s="550" t="str">
        <f t="shared" si="440"/>
        <v/>
      </c>
      <c r="CY152" s="550" t="str">
        <f t="shared" si="441"/>
        <v/>
      </c>
      <c r="CZ152" s="550" t="str">
        <f t="shared" si="442"/>
        <v/>
      </c>
      <c r="DA152" s="550" t="str">
        <f t="shared" si="443"/>
        <v/>
      </c>
      <c r="DB152" s="551" t="str">
        <f t="shared" si="444"/>
        <v/>
      </c>
      <c r="DC152" s="551" t="str">
        <f t="shared" si="445"/>
        <v/>
      </c>
      <c r="DD152" s="551" t="str">
        <f t="shared" si="446"/>
        <v/>
      </c>
      <c r="DE152" s="550" t="str">
        <f t="shared" si="447"/>
        <v/>
      </c>
      <c r="DF152" s="550" t="str">
        <f t="shared" si="448"/>
        <v/>
      </c>
      <c r="DG152" s="550" t="str">
        <f t="shared" si="449"/>
        <v/>
      </c>
      <c r="DH152" s="550" t="str">
        <f t="shared" si="450"/>
        <v/>
      </c>
      <c r="DI152" s="550" t="str">
        <f t="shared" si="451"/>
        <v/>
      </c>
      <c r="DJ152" s="549" t="str">
        <f t="shared" si="452"/>
        <v/>
      </c>
      <c r="DK152" s="548" t="str">
        <f t="shared" si="453"/>
        <v/>
      </c>
      <c r="DL152" s="653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179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94"/>
        <v/>
      </c>
      <c r="CA153" s="597" t="str">
        <f t="shared" si="291"/>
        <v/>
      </c>
      <c r="CB153" s="597" t="str">
        <f t="shared" si="292"/>
        <v/>
      </c>
      <c r="CC153" s="597" t="str">
        <f t="shared" si="293"/>
        <v/>
      </c>
      <c r="CD153" s="1375" t="str">
        <f t="shared" si="420"/>
        <v/>
      </c>
      <c r="CE153" s="1376" t="str">
        <f t="shared" si="421"/>
        <v/>
      </c>
      <c r="CF153" s="1377" t="str">
        <f t="shared" si="422"/>
        <v/>
      </c>
      <c r="CG153" s="1377" t="str">
        <f t="shared" si="423"/>
        <v/>
      </c>
      <c r="CH153" s="1377" t="str">
        <f t="shared" si="424"/>
        <v/>
      </c>
      <c r="CI153" s="1377" t="str">
        <f t="shared" si="425"/>
        <v/>
      </c>
      <c r="CJ153" s="1377" t="str">
        <f t="shared" si="426"/>
        <v/>
      </c>
      <c r="CK153" s="1378" t="str">
        <f t="shared" si="427"/>
        <v/>
      </c>
      <c r="CL153" s="1378" t="str">
        <f t="shared" si="428"/>
        <v/>
      </c>
      <c r="CM153" s="1378" t="str">
        <f t="shared" si="429"/>
        <v/>
      </c>
      <c r="CN153" s="1377" t="str">
        <f t="shared" si="430"/>
        <v/>
      </c>
      <c r="CO153" s="1377" t="str">
        <f t="shared" si="431"/>
        <v/>
      </c>
      <c r="CP153" s="1377" t="str">
        <f t="shared" si="432"/>
        <v/>
      </c>
      <c r="CQ153" s="1377" t="str">
        <f t="shared" si="433"/>
        <v/>
      </c>
      <c r="CR153" s="1377" t="str">
        <f t="shared" si="434"/>
        <v/>
      </c>
      <c r="CS153" s="1376" t="str">
        <f t="shared" si="435"/>
        <v/>
      </c>
      <c r="CT153" s="1379" t="str">
        <f t="shared" si="436"/>
        <v/>
      </c>
      <c r="CU153" s="548" t="str">
        <f t="shared" si="437"/>
        <v/>
      </c>
      <c r="CV153" s="549" t="str">
        <f t="shared" si="438"/>
        <v/>
      </c>
      <c r="CW153" s="550" t="str">
        <f t="shared" si="439"/>
        <v/>
      </c>
      <c r="CX153" s="550" t="str">
        <f t="shared" si="440"/>
        <v/>
      </c>
      <c r="CY153" s="550" t="str">
        <f t="shared" si="441"/>
        <v/>
      </c>
      <c r="CZ153" s="550" t="str">
        <f t="shared" si="442"/>
        <v/>
      </c>
      <c r="DA153" s="550" t="str">
        <f t="shared" si="443"/>
        <v/>
      </c>
      <c r="DB153" s="551" t="str">
        <f t="shared" si="444"/>
        <v/>
      </c>
      <c r="DC153" s="551" t="str">
        <f t="shared" si="445"/>
        <v/>
      </c>
      <c r="DD153" s="551" t="str">
        <f t="shared" si="446"/>
        <v/>
      </c>
      <c r="DE153" s="550" t="str">
        <f t="shared" si="447"/>
        <v/>
      </c>
      <c r="DF153" s="550" t="str">
        <f t="shared" si="448"/>
        <v/>
      </c>
      <c r="DG153" s="550" t="str">
        <f t="shared" si="449"/>
        <v/>
      </c>
      <c r="DH153" s="550" t="str">
        <f t="shared" si="450"/>
        <v/>
      </c>
      <c r="DI153" s="550" t="str">
        <f t="shared" si="451"/>
        <v/>
      </c>
      <c r="DJ153" s="549" t="str">
        <f t="shared" si="452"/>
        <v/>
      </c>
      <c r="DK153" s="548" t="str">
        <f t="shared" si="453"/>
        <v/>
      </c>
      <c r="DL153" s="653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181</v>
      </c>
      <c r="B154" s="607" t="str">
        <f t="shared" ref="B154:R154" si="462">IF(B152="","",B152*B153)</f>
        <v/>
      </c>
      <c r="C154" s="607" t="str">
        <f t="shared" si="462"/>
        <v/>
      </c>
      <c r="D154" s="607" t="str">
        <f t="shared" si="462"/>
        <v/>
      </c>
      <c r="E154" s="607" t="str">
        <f t="shared" si="462"/>
        <v/>
      </c>
      <c r="F154" s="607" t="str">
        <f t="shared" si="462"/>
        <v/>
      </c>
      <c r="G154" s="607" t="str">
        <f t="shared" si="462"/>
        <v/>
      </c>
      <c r="H154" s="607" t="str">
        <f t="shared" si="462"/>
        <v/>
      </c>
      <c r="I154" s="607" t="str">
        <f t="shared" si="462"/>
        <v/>
      </c>
      <c r="J154" s="607" t="str">
        <f t="shared" si="462"/>
        <v/>
      </c>
      <c r="K154" s="607" t="str">
        <f t="shared" si="462"/>
        <v/>
      </c>
      <c r="L154" s="607" t="str">
        <f t="shared" si="462"/>
        <v/>
      </c>
      <c r="M154" s="607" t="str">
        <f t="shared" si="462"/>
        <v/>
      </c>
      <c r="N154" s="607" t="str">
        <f t="shared" si="462"/>
        <v/>
      </c>
      <c r="O154" s="607" t="str">
        <f t="shared" si="462"/>
        <v/>
      </c>
      <c r="P154" s="607" t="str">
        <f t="shared" si="462"/>
        <v/>
      </c>
      <c r="Q154" s="607" t="str">
        <f t="shared" si="462"/>
        <v/>
      </c>
      <c r="R154" s="607" t="str">
        <f t="shared" si="462"/>
        <v/>
      </c>
      <c r="S154" s="647"/>
      <c r="T154" s="607" t="str">
        <f t="shared" ref="T154:AJ154" si="463">IF(T152="","",T152*T153)</f>
        <v/>
      </c>
      <c r="U154" s="607" t="str">
        <f t="shared" si="463"/>
        <v/>
      </c>
      <c r="V154" s="607" t="str">
        <f t="shared" si="463"/>
        <v/>
      </c>
      <c r="W154" s="607" t="str">
        <f t="shared" si="463"/>
        <v/>
      </c>
      <c r="X154" s="607" t="str">
        <f t="shared" si="463"/>
        <v/>
      </c>
      <c r="Y154" s="607" t="str">
        <f t="shared" si="463"/>
        <v/>
      </c>
      <c r="Z154" s="607" t="str">
        <f t="shared" si="463"/>
        <v/>
      </c>
      <c r="AA154" s="607" t="str">
        <f t="shared" si="463"/>
        <v/>
      </c>
      <c r="AB154" s="607" t="str">
        <f t="shared" si="463"/>
        <v/>
      </c>
      <c r="AC154" s="607" t="str">
        <f t="shared" si="463"/>
        <v/>
      </c>
      <c r="AD154" s="607" t="str">
        <f t="shared" si="463"/>
        <v/>
      </c>
      <c r="AE154" s="607" t="str">
        <f t="shared" si="463"/>
        <v/>
      </c>
      <c r="AF154" s="607" t="str">
        <f t="shared" si="463"/>
        <v/>
      </c>
      <c r="AG154" s="607" t="str">
        <f t="shared" si="463"/>
        <v/>
      </c>
      <c r="AH154" s="607" t="str">
        <f t="shared" si="463"/>
        <v/>
      </c>
      <c r="AI154" s="607" t="str">
        <f t="shared" si="463"/>
        <v/>
      </c>
      <c r="AJ154" s="607" t="str">
        <f t="shared" si="463"/>
        <v/>
      </c>
      <c r="AK154" s="647"/>
      <c r="AL154" s="607" t="str">
        <f t="shared" ref="AL154:AT154" si="464">IF(AL152="","",AL152*AL153)</f>
        <v/>
      </c>
      <c r="AM154" s="607" t="str">
        <f t="shared" si="464"/>
        <v/>
      </c>
      <c r="AN154" s="607" t="str">
        <f t="shared" si="464"/>
        <v/>
      </c>
      <c r="AO154" s="607" t="str">
        <f t="shared" si="464"/>
        <v/>
      </c>
      <c r="AP154" s="607" t="str">
        <f t="shared" si="464"/>
        <v/>
      </c>
      <c r="AQ154" s="607" t="str">
        <f t="shared" si="464"/>
        <v/>
      </c>
      <c r="AR154" s="607" t="str">
        <f t="shared" si="464"/>
        <v/>
      </c>
      <c r="AS154" s="607" t="str">
        <f t="shared" si="464"/>
        <v/>
      </c>
      <c r="AT154" s="607" t="str">
        <f t="shared" si="464"/>
        <v/>
      </c>
      <c r="AU154" s="607"/>
      <c r="AV154" s="607"/>
      <c r="AW154" s="607" t="str">
        <f t="shared" ref="AW154:BB154" si="465">IF(AW152="","",AW152*AW153)</f>
        <v/>
      </c>
      <c r="AX154" s="607" t="str">
        <f t="shared" si="465"/>
        <v/>
      </c>
      <c r="AY154" s="607" t="str">
        <f t="shared" si="465"/>
        <v/>
      </c>
      <c r="AZ154" s="607" t="str">
        <f t="shared" si="465"/>
        <v/>
      </c>
      <c r="BA154" s="607" t="str">
        <f t="shared" si="465"/>
        <v/>
      </c>
      <c r="BB154" s="607" t="str">
        <f t="shared" si="465"/>
        <v/>
      </c>
      <c r="BC154" s="647"/>
      <c r="BD154" s="607" t="str">
        <f t="shared" ref="BD154:BT154" si="466">IF(BD152="","",BD152*BD153)</f>
        <v/>
      </c>
      <c r="BE154" s="607" t="str">
        <f t="shared" si="466"/>
        <v/>
      </c>
      <c r="BF154" s="607" t="str">
        <f t="shared" si="466"/>
        <v/>
      </c>
      <c r="BG154" s="607" t="str">
        <f t="shared" si="466"/>
        <v/>
      </c>
      <c r="BH154" s="607" t="str">
        <f t="shared" si="466"/>
        <v/>
      </c>
      <c r="BI154" s="607" t="str">
        <f t="shared" si="466"/>
        <v/>
      </c>
      <c r="BJ154" s="607" t="str">
        <f t="shared" si="466"/>
        <v/>
      </c>
      <c r="BK154" s="607" t="str">
        <f t="shared" si="466"/>
        <v/>
      </c>
      <c r="BL154" s="607" t="str">
        <f t="shared" si="466"/>
        <v/>
      </c>
      <c r="BM154" s="607" t="str">
        <f t="shared" si="466"/>
        <v/>
      </c>
      <c r="BN154" s="607" t="str">
        <f t="shared" si="466"/>
        <v/>
      </c>
      <c r="BO154" s="607" t="str">
        <f t="shared" si="466"/>
        <v/>
      </c>
      <c r="BP154" s="607" t="str">
        <f t="shared" si="466"/>
        <v/>
      </c>
      <c r="BQ154" s="607" t="str">
        <f t="shared" si="466"/>
        <v/>
      </c>
      <c r="BR154" s="607" t="str">
        <f t="shared" si="466"/>
        <v/>
      </c>
      <c r="BS154" s="607" t="str">
        <f t="shared" si="466"/>
        <v/>
      </c>
      <c r="BT154" s="607" t="str">
        <f t="shared" si="466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94"/>
        <v/>
      </c>
      <c r="CA154" s="597" t="str">
        <f t="shared" si="291"/>
        <v/>
      </c>
      <c r="CB154" s="597" t="str">
        <f t="shared" si="292"/>
        <v/>
      </c>
      <c r="CC154" s="597" t="str">
        <f t="shared" si="293"/>
        <v/>
      </c>
      <c r="CD154" s="1375" t="str">
        <f t="shared" si="420"/>
        <v/>
      </c>
      <c r="CE154" s="1376" t="str">
        <f t="shared" si="421"/>
        <v/>
      </c>
      <c r="CF154" s="1377" t="str">
        <f t="shared" si="422"/>
        <v/>
      </c>
      <c r="CG154" s="1377" t="str">
        <f t="shared" si="423"/>
        <v/>
      </c>
      <c r="CH154" s="1377" t="str">
        <f t="shared" si="424"/>
        <v/>
      </c>
      <c r="CI154" s="1377" t="str">
        <f t="shared" si="425"/>
        <v/>
      </c>
      <c r="CJ154" s="1377" t="str">
        <f t="shared" si="426"/>
        <v/>
      </c>
      <c r="CK154" s="1378" t="str">
        <f t="shared" si="427"/>
        <v/>
      </c>
      <c r="CL154" s="1378" t="str">
        <f t="shared" si="428"/>
        <v/>
      </c>
      <c r="CM154" s="1378" t="str">
        <f t="shared" si="429"/>
        <v/>
      </c>
      <c r="CN154" s="1377" t="str">
        <f t="shared" si="430"/>
        <v/>
      </c>
      <c r="CO154" s="1377" t="str">
        <f t="shared" si="431"/>
        <v/>
      </c>
      <c r="CP154" s="1377" t="str">
        <f t="shared" si="432"/>
        <v/>
      </c>
      <c r="CQ154" s="1377" t="str">
        <f t="shared" si="433"/>
        <v/>
      </c>
      <c r="CR154" s="1377" t="str">
        <f t="shared" si="434"/>
        <v/>
      </c>
      <c r="CS154" s="1376" t="str">
        <f t="shared" si="435"/>
        <v/>
      </c>
      <c r="CT154" s="1379" t="str">
        <f t="shared" si="436"/>
        <v/>
      </c>
      <c r="CU154" s="548" t="str">
        <f t="shared" si="437"/>
        <v/>
      </c>
      <c r="CV154" s="549" t="str">
        <f t="shared" si="438"/>
        <v/>
      </c>
      <c r="CW154" s="550" t="str">
        <f t="shared" si="439"/>
        <v/>
      </c>
      <c r="CX154" s="550" t="str">
        <f t="shared" si="440"/>
        <v/>
      </c>
      <c r="CY154" s="550" t="str">
        <f t="shared" si="441"/>
        <v/>
      </c>
      <c r="CZ154" s="550" t="str">
        <f t="shared" si="442"/>
        <v/>
      </c>
      <c r="DA154" s="550" t="str">
        <f t="shared" si="443"/>
        <v/>
      </c>
      <c r="DB154" s="551" t="str">
        <f t="shared" si="444"/>
        <v/>
      </c>
      <c r="DC154" s="551" t="str">
        <f t="shared" si="445"/>
        <v/>
      </c>
      <c r="DD154" s="551" t="str">
        <f t="shared" si="446"/>
        <v/>
      </c>
      <c r="DE154" s="550" t="str">
        <f t="shared" si="447"/>
        <v/>
      </c>
      <c r="DF154" s="550" t="str">
        <f t="shared" si="448"/>
        <v/>
      </c>
      <c r="DG154" s="550" t="str">
        <f t="shared" si="449"/>
        <v/>
      </c>
      <c r="DH154" s="550" t="str">
        <f t="shared" si="450"/>
        <v/>
      </c>
      <c r="DI154" s="550" t="str">
        <f t="shared" si="451"/>
        <v/>
      </c>
      <c r="DJ154" s="549" t="str">
        <f t="shared" si="452"/>
        <v/>
      </c>
      <c r="DK154" s="548" t="str">
        <f t="shared" si="453"/>
        <v/>
      </c>
      <c r="DL154" s="653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183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94"/>
        <v>1</v>
      </c>
      <c r="CA155" s="597">
        <f t="shared" si="291"/>
        <v>1</v>
      </c>
      <c r="CB155" s="597">
        <f t="shared" si="292"/>
        <v>1</v>
      </c>
      <c r="CC155" s="597">
        <f t="shared" si="293"/>
        <v>1</v>
      </c>
      <c r="CD155" s="1375">
        <f t="shared" si="420"/>
        <v>1</v>
      </c>
      <c r="CE155" s="1376">
        <f t="shared" si="421"/>
        <v>1</v>
      </c>
      <c r="CF155" s="1377">
        <f t="shared" si="422"/>
        <v>1</v>
      </c>
      <c r="CG155" s="1377">
        <f t="shared" si="423"/>
        <v>1</v>
      </c>
      <c r="CH155" s="1377">
        <f t="shared" si="424"/>
        <v>1</v>
      </c>
      <c r="CI155" s="1377">
        <f t="shared" si="425"/>
        <v>1</v>
      </c>
      <c r="CJ155" s="1377">
        <f t="shared" si="426"/>
        <v>1</v>
      </c>
      <c r="CK155" s="1378">
        <f t="shared" si="427"/>
        <v>1</v>
      </c>
      <c r="CL155" s="1378">
        <f t="shared" si="428"/>
        <v>1</v>
      </c>
      <c r="CM155" s="1378">
        <f t="shared" si="429"/>
        <v>1</v>
      </c>
      <c r="CN155" s="1377">
        <f t="shared" si="430"/>
        <v>1</v>
      </c>
      <c r="CO155" s="1377">
        <f t="shared" si="431"/>
        <v>1</v>
      </c>
      <c r="CP155" s="1377">
        <f t="shared" si="432"/>
        <v>1</v>
      </c>
      <c r="CQ155" s="1377">
        <f t="shared" si="433"/>
        <v>1</v>
      </c>
      <c r="CR155" s="1377">
        <f t="shared" si="434"/>
        <v>1</v>
      </c>
      <c r="CS155" s="1376">
        <f t="shared" si="435"/>
        <v>1</v>
      </c>
      <c r="CT155" s="1379">
        <f t="shared" si="436"/>
        <v>1</v>
      </c>
      <c r="CU155" s="548">
        <f t="shared" si="437"/>
        <v>1</v>
      </c>
      <c r="CV155" s="549">
        <f t="shared" si="438"/>
        <v>1</v>
      </c>
      <c r="CW155" s="550">
        <f t="shared" si="439"/>
        <v>1</v>
      </c>
      <c r="CX155" s="550">
        <f t="shared" si="440"/>
        <v>1</v>
      </c>
      <c r="CY155" s="550">
        <f t="shared" si="441"/>
        <v>1</v>
      </c>
      <c r="CZ155" s="550">
        <f t="shared" si="442"/>
        <v>1</v>
      </c>
      <c r="DA155" s="550">
        <f t="shared" si="443"/>
        <v>1</v>
      </c>
      <c r="DB155" s="551">
        <f t="shared" si="444"/>
        <v>1</v>
      </c>
      <c r="DC155" s="551">
        <f t="shared" si="445"/>
        <v>1</v>
      </c>
      <c r="DD155" s="551">
        <f t="shared" si="446"/>
        <v>1</v>
      </c>
      <c r="DE155" s="550">
        <f t="shared" si="447"/>
        <v>1</v>
      </c>
      <c r="DF155" s="550">
        <f t="shared" si="448"/>
        <v>1</v>
      </c>
      <c r="DG155" s="550">
        <f t="shared" si="449"/>
        <v>1</v>
      </c>
      <c r="DH155" s="550">
        <f t="shared" si="450"/>
        <v>1</v>
      </c>
      <c r="DI155" s="550">
        <f t="shared" si="451"/>
        <v>1</v>
      </c>
      <c r="DJ155" s="549">
        <f t="shared" si="452"/>
        <v>1</v>
      </c>
      <c r="DK155" s="548">
        <f t="shared" si="453"/>
        <v>1</v>
      </c>
      <c r="DL155" s="653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185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94"/>
        <v/>
      </c>
      <c r="CA156" s="597" t="str">
        <f t="shared" si="291"/>
        <v/>
      </c>
      <c r="CB156" s="597" t="str">
        <f t="shared" si="292"/>
        <v/>
      </c>
      <c r="CC156" s="597" t="str">
        <f t="shared" si="293"/>
        <v/>
      </c>
      <c r="CD156" s="1375" t="str">
        <f t="shared" si="420"/>
        <v/>
      </c>
      <c r="CE156" s="1376" t="str">
        <f t="shared" si="421"/>
        <v/>
      </c>
      <c r="CF156" s="1377" t="str">
        <f t="shared" si="422"/>
        <v/>
      </c>
      <c r="CG156" s="1377" t="str">
        <f t="shared" si="423"/>
        <v/>
      </c>
      <c r="CH156" s="1377" t="str">
        <f t="shared" si="424"/>
        <v/>
      </c>
      <c r="CI156" s="1377" t="str">
        <f t="shared" si="425"/>
        <v/>
      </c>
      <c r="CJ156" s="1377" t="str">
        <f t="shared" si="426"/>
        <v/>
      </c>
      <c r="CK156" s="1378" t="str">
        <f t="shared" si="427"/>
        <v/>
      </c>
      <c r="CL156" s="1378" t="str">
        <f t="shared" si="428"/>
        <v/>
      </c>
      <c r="CM156" s="1378" t="str">
        <f t="shared" si="429"/>
        <v/>
      </c>
      <c r="CN156" s="1377" t="str">
        <f t="shared" si="430"/>
        <v/>
      </c>
      <c r="CO156" s="1377" t="str">
        <f t="shared" si="431"/>
        <v/>
      </c>
      <c r="CP156" s="1377" t="str">
        <f t="shared" si="432"/>
        <v/>
      </c>
      <c r="CQ156" s="1377" t="str">
        <f t="shared" si="433"/>
        <v/>
      </c>
      <c r="CR156" s="1377" t="str">
        <f t="shared" si="434"/>
        <v/>
      </c>
      <c r="CS156" s="1376" t="str">
        <f t="shared" si="435"/>
        <v/>
      </c>
      <c r="CT156" s="1379" t="str">
        <f t="shared" si="436"/>
        <v/>
      </c>
      <c r="CU156" s="548" t="str">
        <f t="shared" si="437"/>
        <v/>
      </c>
      <c r="CV156" s="549" t="str">
        <f t="shared" si="438"/>
        <v/>
      </c>
      <c r="CW156" s="550" t="str">
        <f t="shared" si="439"/>
        <v/>
      </c>
      <c r="CX156" s="550" t="str">
        <f t="shared" si="440"/>
        <v/>
      </c>
      <c r="CY156" s="550" t="str">
        <f t="shared" si="441"/>
        <v/>
      </c>
      <c r="CZ156" s="550" t="str">
        <f t="shared" si="442"/>
        <v/>
      </c>
      <c r="DA156" s="550" t="str">
        <f t="shared" si="443"/>
        <v/>
      </c>
      <c r="DB156" s="551" t="str">
        <f t="shared" si="444"/>
        <v/>
      </c>
      <c r="DC156" s="551" t="str">
        <f t="shared" si="445"/>
        <v/>
      </c>
      <c r="DD156" s="551" t="str">
        <f t="shared" si="446"/>
        <v/>
      </c>
      <c r="DE156" s="550" t="str">
        <f t="shared" si="447"/>
        <v/>
      </c>
      <c r="DF156" s="550" t="str">
        <f t="shared" si="448"/>
        <v/>
      </c>
      <c r="DG156" s="550" t="str">
        <f t="shared" si="449"/>
        <v/>
      </c>
      <c r="DH156" s="550" t="str">
        <f t="shared" si="450"/>
        <v/>
      </c>
      <c r="DI156" s="550" t="str">
        <f t="shared" si="451"/>
        <v/>
      </c>
      <c r="DJ156" s="549" t="str">
        <f t="shared" si="452"/>
        <v/>
      </c>
      <c r="DK156" s="548" t="str">
        <f t="shared" si="453"/>
        <v/>
      </c>
      <c r="DL156" s="653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213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94"/>
        <v/>
      </c>
      <c r="CA157" s="597" t="str">
        <f t="shared" si="291"/>
        <v/>
      </c>
      <c r="CB157" s="597" t="str">
        <f t="shared" si="292"/>
        <v/>
      </c>
      <c r="CC157" s="597" t="str">
        <f t="shared" si="293"/>
        <v/>
      </c>
      <c r="CD157" s="1375" t="str">
        <f t="shared" si="420"/>
        <v/>
      </c>
      <c r="CE157" s="1376" t="str">
        <f t="shared" si="421"/>
        <v/>
      </c>
      <c r="CF157" s="1377" t="str">
        <f t="shared" si="422"/>
        <v/>
      </c>
      <c r="CG157" s="1377" t="str">
        <f t="shared" si="423"/>
        <v/>
      </c>
      <c r="CH157" s="1377" t="str">
        <f t="shared" si="424"/>
        <v/>
      </c>
      <c r="CI157" s="1377" t="str">
        <f t="shared" si="425"/>
        <v/>
      </c>
      <c r="CJ157" s="1377" t="str">
        <f t="shared" si="426"/>
        <v/>
      </c>
      <c r="CK157" s="1378" t="str">
        <f t="shared" si="427"/>
        <v/>
      </c>
      <c r="CL157" s="1378" t="str">
        <f t="shared" si="428"/>
        <v/>
      </c>
      <c r="CM157" s="1378" t="str">
        <f t="shared" si="429"/>
        <v/>
      </c>
      <c r="CN157" s="1377" t="str">
        <f t="shared" si="430"/>
        <v/>
      </c>
      <c r="CO157" s="1377" t="str">
        <f t="shared" si="431"/>
        <v/>
      </c>
      <c r="CP157" s="1377" t="str">
        <f t="shared" si="432"/>
        <v/>
      </c>
      <c r="CQ157" s="1377" t="str">
        <f t="shared" si="433"/>
        <v/>
      </c>
      <c r="CR157" s="1377" t="str">
        <f t="shared" si="434"/>
        <v/>
      </c>
      <c r="CS157" s="1376" t="str">
        <f t="shared" si="435"/>
        <v/>
      </c>
      <c r="CT157" s="1379" t="str">
        <f t="shared" si="436"/>
        <v/>
      </c>
      <c r="CU157" s="548" t="str">
        <f t="shared" si="437"/>
        <v/>
      </c>
      <c r="CV157" s="549" t="str">
        <f t="shared" si="438"/>
        <v/>
      </c>
      <c r="CW157" s="550" t="str">
        <f t="shared" si="439"/>
        <v/>
      </c>
      <c r="CX157" s="550" t="str">
        <f t="shared" si="440"/>
        <v/>
      </c>
      <c r="CY157" s="550" t="str">
        <f t="shared" si="441"/>
        <v/>
      </c>
      <c r="CZ157" s="550" t="str">
        <f t="shared" si="442"/>
        <v/>
      </c>
      <c r="DA157" s="550" t="str">
        <f t="shared" si="443"/>
        <v/>
      </c>
      <c r="DB157" s="551" t="str">
        <f t="shared" si="444"/>
        <v/>
      </c>
      <c r="DC157" s="551" t="str">
        <f t="shared" si="445"/>
        <v/>
      </c>
      <c r="DD157" s="551" t="str">
        <f t="shared" si="446"/>
        <v/>
      </c>
      <c r="DE157" s="550" t="str">
        <f t="shared" si="447"/>
        <v/>
      </c>
      <c r="DF157" s="550" t="str">
        <f t="shared" si="448"/>
        <v/>
      </c>
      <c r="DG157" s="550" t="str">
        <f t="shared" si="449"/>
        <v/>
      </c>
      <c r="DH157" s="550" t="str">
        <f t="shared" si="450"/>
        <v/>
      </c>
      <c r="DI157" s="550" t="str">
        <f t="shared" si="451"/>
        <v/>
      </c>
      <c r="DJ157" s="549" t="str">
        <f t="shared" si="452"/>
        <v/>
      </c>
      <c r="DK157" s="548" t="str">
        <f t="shared" si="453"/>
        <v/>
      </c>
      <c r="DL157" s="653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0" si="467">IF(DL158&lt;3,"",(SUM(B158:R158)-MIN(B158:R158)-MAX(B158:R158))/(DL158-2))</f>
        <v>45</v>
      </c>
      <c r="CA158" s="597">
        <f t="shared" ref="CA158:CA220" si="468">IF(DM158&lt;3,"",(SUM(T158:AJ158)-MIN(T158:AJ158)-MAX(T158:AJ158))/(DM158-2))</f>
        <v>45</v>
      </c>
      <c r="CB158" s="597">
        <f t="shared" ref="CB158:CB220" si="469">IF(DN158&lt;3,"",(SUM(AL158:BB158)-MIN(AL158:BB158)-MAX(AL158:BB158))/(DN158-2))</f>
        <v>45</v>
      </c>
      <c r="CC158" s="597">
        <f t="shared" ref="CC158:CC220" si="470">IF(DO158&lt;3,"",(SUM(BD158:BT158)-MIN(BD158:BT158)-MAX(BD158:BT158))/(DO158-2))</f>
        <v>45</v>
      </c>
      <c r="CD158" s="1375">
        <f t="shared" si="420"/>
        <v>45</v>
      </c>
      <c r="CE158" s="1376">
        <f t="shared" si="421"/>
        <v>45</v>
      </c>
      <c r="CF158" s="1377">
        <f t="shared" si="422"/>
        <v>45</v>
      </c>
      <c r="CG158" s="1377">
        <f t="shared" si="423"/>
        <v>45</v>
      </c>
      <c r="CH158" s="1377">
        <f t="shared" si="424"/>
        <v>45</v>
      </c>
      <c r="CI158" s="1377">
        <f t="shared" si="425"/>
        <v>45</v>
      </c>
      <c r="CJ158" s="1377">
        <f t="shared" si="426"/>
        <v>45</v>
      </c>
      <c r="CK158" s="1378">
        <f t="shared" si="427"/>
        <v>45</v>
      </c>
      <c r="CL158" s="1378">
        <f t="shared" si="428"/>
        <v>45</v>
      </c>
      <c r="CM158" s="1378">
        <f t="shared" si="429"/>
        <v>45</v>
      </c>
      <c r="CN158" s="1377">
        <f t="shared" si="430"/>
        <v>45</v>
      </c>
      <c r="CO158" s="1377">
        <f t="shared" si="431"/>
        <v>45</v>
      </c>
      <c r="CP158" s="1377">
        <f t="shared" si="432"/>
        <v>45</v>
      </c>
      <c r="CQ158" s="1377">
        <f t="shared" si="433"/>
        <v>45</v>
      </c>
      <c r="CR158" s="1377">
        <f t="shared" si="434"/>
        <v>45</v>
      </c>
      <c r="CS158" s="1376">
        <f t="shared" si="435"/>
        <v>45</v>
      </c>
      <c r="CT158" s="1379">
        <f t="shared" si="436"/>
        <v>45</v>
      </c>
      <c r="CU158" s="548">
        <f t="shared" si="437"/>
        <v>45</v>
      </c>
      <c r="CV158" s="549">
        <f t="shared" si="438"/>
        <v>45</v>
      </c>
      <c r="CW158" s="550">
        <f t="shared" si="439"/>
        <v>45</v>
      </c>
      <c r="CX158" s="550">
        <f t="shared" si="440"/>
        <v>45</v>
      </c>
      <c r="CY158" s="550">
        <f t="shared" si="441"/>
        <v>45</v>
      </c>
      <c r="CZ158" s="550">
        <f t="shared" si="442"/>
        <v>45</v>
      </c>
      <c r="DA158" s="550">
        <f t="shared" si="443"/>
        <v>45</v>
      </c>
      <c r="DB158" s="551">
        <f t="shared" si="444"/>
        <v>45</v>
      </c>
      <c r="DC158" s="551">
        <f t="shared" si="445"/>
        <v>45</v>
      </c>
      <c r="DD158" s="551">
        <f t="shared" si="446"/>
        <v>45</v>
      </c>
      <c r="DE158" s="550">
        <f t="shared" si="447"/>
        <v>45</v>
      </c>
      <c r="DF158" s="550">
        <f t="shared" si="448"/>
        <v>45</v>
      </c>
      <c r="DG158" s="550">
        <f t="shared" si="449"/>
        <v>45</v>
      </c>
      <c r="DH158" s="550">
        <f t="shared" si="450"/>
        <v>45</v>
      </c>
      <c r="DI158" s="550">
        <f t="shared" si="451"/>
        <v>45</v>
      </c>
      <c r="DJ158" s="549">
        <f t="shared" si="452"/>
        <v>45</v>
      </c>
      <c r="DK158" s="548">
        <f t="shared" si="453"/>
        <v>45</v>
      </c>
      <c r="DL158" s="653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171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7"/>
        <v/>
      </c>
      <c r="CA159" s="597" t="str">
        <f t="shared" si="468"/>
        <v/>
      </c>
      <c r="CB159" s="597" t="str">
        <f t="shared" si="469"/>
        <v/>
      </c>
      <c r="CC159" s="597" t="str">
        <f t="shared" si="470"/>
        <v/>
      </c>
      <c r="CD159" s="1375" t="str">
        <f t="shared" si="420"/>
        <v/>
      </c>
      <c r="CE159" s="1376" t="str">
        <f t="shared" si="421"/>
        <v/>
      </c>
      <c r="CF159" s="1377" t="str">
        <f t="shared" si="422"/>
        <v/>
      </c>
      <c r="CG159" s="1377" t="str">
        <f t="shared" si="423"/>
        <v/>
      </c>
      <c r="CH159" s="1377" t="str">
        <f t="shared" si="424"/>
        <v/>
      </c>
      <c r="CI159" s="1377" t="str">
        <f t="shared" si="425"/>
        <v/>
      </c>
      <c r="CJ159" s="1377" t="str">
        <f t="shared" si="426"/>
        <v/>
      </c>
      <c r="CK159" s="1378" t="str">
        <f t="shared" si="427"/>
        <v/>
      </c>
      <c r="CL159" s="1378" t="str">
        <f t="shared" si="428"/>
        <v/>
      </c>
      <c r="CM159" s="1378" t="str">
        <f t="shared" si="429"/>
        <v/>
      </c>
      <c r="CN159" s="1377" t="str">
        <f t="shared" si="430"/>
        <v/>
      </c>
      <c r="CO159" s="1377" t="str">
        <f t="shared" si="431"/>
        <v/>
      </c>
      <c r="CP159" s="1377" t="str">
        <f t="shared" si="432"/>
        <v/>
      </c>
      <c r="CQ159" s="1377" t="str">
        <f t="shared" si="433"/>
        <v/>
      </c>
      <c r="CR159" s="1377" t="str">
        <f t="shared" si="434"/>
        <v/>
      </c>
      <c r="CS159" s="1376" t="str">
        <f t="shared" si="435"/>
        <v/>
      </c>
      <c r="CT159" s="1379" t="str">
        <f t="shared" si="436"/>
        <v/>
      </c>
      <c r="CU159" s="548" t="str">
        <f t="shared" si="437"/>
        <v/>
      </c>
      <c r="CV159" s="549" t="str">
        <f t="shared" si="438"/>
        <v/>
      </c>
      <c r="CW159" s="550" t="str">
        <f t="shared" si="439"/>
        <v/>
      </c>
      <c r="CX159" s="550" t="str">
        <f t="shared" si="440"/>
        <v/>
      </c>
      <c r="CY159" s="550" t="str">
        <f t="shared" si="441"/>
        <v/>
      </c>
      <c r="CZ159" s="550" t="str">
        <f t="shared" si="442"/>
        <v/>
      </c>
      <c r="DA159" s="550" t="str">
        <f t="shared" si="443"/>
        <v/>
      </c>
      <c r="DB159" s="551" t="str">
        <f t="shared" si="444"/>
        <v/>
      </c>
      <c r="DC159" s="551" t="str">
        <f t="shared" si="445"/>
        <v/>
      </c>
      <c r="DD159" s="551" t="str">
        <f t="shared" si="446"/>
        <v/>
      </c>
      <c r="DE159" s="550" t="str">
        <f t="shared" si="447"/>
        <v/>
      </c>
      <c r="DF159" s="550" t="str">
        <f t="shared" si="448"/>
        <v/>
      </c>
      <c r="DG159" s="550" t="str">
        <f t="shared" si="449"/>
        <v/>
      </c>
      <c r="DH159" s="550" t="str">
        <f t="shared" si="450"/>
        <v/>
      </c>
      <c r="DI159" s="550" t="str">
        <f t="shared" si="451"/>
        <v/>
      </c>
      <c r="DJ159" s="549" t="str">
        <f t="shared" si="452"/>
        <v/>
      </c>
      <c r="DK159" s="548" t="str">
        <f t="shared" si="453"/>
        <v/>
      </c>
      <c r="DL159" s="653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175</v>
      </c>
      <c r="B160" s="606" t="str">
        <f t="shared" ref="B160:R160" si="471">IF(B159="","",IF(B157="",B148*B158*B159,B157*B158*B159))</f>
        <v/>
      </c>
      <c r="C160" s="606" t="str">
        <f t="shared" si="471"/>
        <v/>
      </c>
      <c r="D160" s="606" t="str">
        <f t="shared" si="471"/>
        <v/>
      </c>
      <c r="E160" s="606" t="str">
        <f t="shared" si="471"/>
        <v/>
      </c>
      <c r="F160" s="606" t="str">
        <f t="shared" si="471"/>
        <v/>
      </c>
      <c r="G160" s="606" t="str">
        <f t="shared" si="471"/>
        <v/>
      </c>
      <c r="H160" s="606" t="str">
        <f t="shared" si="471"/>
        <v/>
      </c>
      <c r="I160" s="606" t="str">
        <f t="shared" si="471"/>
        <v/>
      </c>
      <c r="J160" s="606" t="str">
        <f t="shared" si="471"/>
        <v/>
      </c>
      <c r="K160" s="606" t="str">
        <f t="shared" si="471"/>
        <v/>
      </c>
      <c r="L160" s="606" t="str">
        <f t="shared" si="471"/>
        <v/>
      </c>
      <c r="M160" s="606" t="str">
        <f t="shared" si="471"/>
        <v/>
      </c>
      <c r="N160" s="606" t="str">
        <f t="shared" si="471"/>
        <v/>
      </c>
      <c r="O160" s="606" t="str">
        <f t="shared" si="471"/>
        <v/>
      </c>
      <c r="P160" s="606" t="str">
        <f t="shared" si="471"/>
        <v/>
      </c>
      <c r="Q160" s="606" t="str">
        <f t="shared" si="471"/>
        <v/>
      </c>
      <c r="R160" s="606" t="str">
        <f t="shared" si="471"/>
        <v/>
      </c>
      <c r="S160" s="644"/>
      <c r="T160" s="606" t="str">
        <f t="shared" ref="T160:AJ160" si="472">IF(T159="","",IF(T157="",T148*T158*T159,T157*T158*T159))</f>
        <v/>
      </c>
      <c r="U160" s="606" t="str">
        <f t="shared" si="472"/>
        <v/>
      </c>
      <c r="V160" s="606" t="str">
        <f t="shared" si="472"/>
        <v/>
      </c>
      <c r="W160" s="606" t="str">
        <f t="shared" si="472"/>
        <v/>
      </c>
      <c r="X160" s="606" t="str">
        <f t="shared" si="472"/>
        <v/>
      </c>
      <c r="Y160" s="606" t="str">
        <f t="shared" si="472"/>
        <v/>
      </c>
      <c r="Z160" s="606" t="str">
        <f t="shared" si="472"/>
        <v/>
      </c>
      <c r="AA160" s="606" t="str">
        <f t="shared" si="472"/>
        <v/>
      </c>
      <c r="AB160" s="606" t="str">
        <f t="shared" si="472"/>
        <v/>
      </c>
      <c r="AC160" s="606" t="str">
        <f t="shared" si="472"/>
        <v/>
      </c>
      <c r="AD160" s="606" t="str">
        <f t="shared" si="472"/>
        <v/>
      </c>
      <c r="AE160" s="606" t="str">
        <f t="shared" si="472"/>
        <v/>
      </c>
      <c r="AF160" s="606" t="str">
        <f t="shared" si="472"/>
        <v/>
      </c>
      <c r="AG160" s="606" t="str">
        <f t="shared" si="472"/>
        <v/>
      </c>
      <c r="AH160" s="606" t="str">
        <f t="shared" si="472"/>
        <v/>
      </c>
      <c r="AI160" s="606" t="str">
        <f t="shared" si="472"/>
        <v/>
      </c>
      <c r="AJ160" s="606" t="str">
        <f t="shared" si="472"/>
        <v/>
      </c>
      <c r="AK160" s="644"/>
      <c r="AL160" s="606" t="str">
        <f t="shared" ref="AL160:BB160" si="473">IF(AL159="","",IF(AL157="",AL148*AL158*AL159,AL157*AL158*AL159))</f>
        <v/>
      </c>
      <c r="AM160" s="606" t="str">
        <f t="shared" si="473"/>
        <v/>
      </c>
      <c r="AN160" s="606" t="str">
        <f t="shared" si="473"/>
        <v/>
      </c>
      <c r="AO160" s="606" t="str">
        <f t="shared" si="473"/>
        <v/>
      </c>
      <c r="AP160" s="606" t="str">
        <f t="shared" si="473"/>
        <v/>
      </c>
      <c r="AQ160" s="606" t="str">
        <f t="shared" si="473"/>
        <v/>
      </c>
      <c r="AR160" s="606" t="str">
        <f t="shared" si="473"/>
        <v/>
      </c>
      <c r="AS160" s="606" t="str">
        <f t="shared" si="473"/>
        <v/>
      </c>
      <c r="AT160" s="606" t="str">
        <f t="shared" si="473"/>
        <v/>
      </c>
      <c r="AU160" s="606" t="str">
        <f t="shared" si="473"/>
        <v/>
      </c>
      <c r="AV160" s="606" t="str">
        <f t="shared" si="473"/>
        <v/>
      </c>
      <c r="AW160" s="606" t="str">
        <f t="shared" si="473"/>
        <v/>
      </c>
      <c r="AX160" s="606" t="str">
        <f t="shared" si="473"/>
        <v/>
      </c>
      <c r="AY160" s="606" t="str">
        <f t="shared" si="473"/>
        <v/>
      </c>
      <c r="AZ160" s="606" t="str">
        <f t="shared" si="473"/>
        <v/>
      </c>
      <c r="BA160" s="606" t="str">
        <f t="shared" si="473"/>
        <v/>
      </c>
      <c r="BB160" s="606" t="str">
        <f t="shared" si="473"/>
        <v/>
      </c>
      <c r="BC160" s="644"/>
      <c r="BD160" s="606" t="str">
        <f t="shared" ref="BD160:BT160" si="474">IF(BD159="","",IF(BD157="",BD148*BD158*BD159,BD157*BD158*BD159))</f>
        <v/>
      </c>
      <c r="BE160" s="606" t="str">
        <f t="shared" si="474"/>
        <v/>
      </c>
      <c r="BF160" s="606" t="str">
        <f t="shared" si="474"/>
        <v/>
      </c>
      <c r="BG160" s="606" t="str">
        <f t="shared" si="474"/>
        <v/>
      </c>
      <c r="BH160" s="606" t="str">
        <f t="shared" si="474"/>
        <v/>
      </c>
      <c r="BI160" s="606" t="str">
        <f t="shared" si="474"/>
        <v/>
      </c>
      <c r="BJ160" s="606" t="str">
        <f t="shared" si="474"/>
        <v/>
      </c>
      <c r="BK160" s="606" t="str">
        <f t="shared" si="474"/>
        <v/>
      </c>
      <c r="BL160" s="606" t="str">
        <f t="shared" si="474"/>
        <v/>
      </c>
      <c r="BM160" s="606" t="str">
        <f t="shared" si="474"/>
        <v/>
      </c>
      <c r="BN160" s="606" t="str">
        <f t="shared" si="474"/>
        <v/>
      </c>
      <c r="BO160" s="606" t="str">
        <f t="shared" si="474"/>
        <v/>
      </c>
      <c r="BP160" s="606" t="str">
        <f t="shared" si="474"/>
        <v/>
      </c>
      <c r="BQ160" s="606" t="str">
        <f t="shared" si="474"/>
        <v/>
      </c>
      <c r="BR160" s="606" t="str">
        <f t="shared" si="474"/>
        <v/>
      </c>
      <c r="BS160" s="606" t="str">
        <f t="shared" si="474"/>
        <v/>
      </c>
      <c r="BT160" s="606" t="str">
        <f t="shared" si="474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7"/>
        <v/>
      </c>
      <c r="CA160" s="597" t="str">
        <f t="shared" si="468"/>
        <v/>
      </c>
      <c r="CB160" s="597" t="str">
        <f t="shared" si="469"/>
        <v/>
      </c>
      <c r="CC160" s="597" t="str">
        <f t="shared" si="470"/>
        <v/>
      </c>
      <c r="CD160" s="1375" t="str">
        <f t="shared" si="420"/>
        <v/>
      </c>
      <c r="CE160" s="1376" t="str">
        <f t="shared" si="421"/>
        <v/>
      </c>
      <c r="CF160" s="1377" t="str">
        <f t="shared" si="422"/>
        <v/>
      </c>
      <c r="CG160" s="1377" t="str">
        <f t="shared" si="423"/>
        <v/>
      </c>
      <c r="CH160" s="1377" t="str">
        <f t="shared" si="424"/>
        <v/>
      </c>
      <c r="CI160" s="1377" t="str">
        <f t="shared" si="425"/>
        <v/>
      </c>
      <c r="CJ160" s="1377" t="str">
        <f t="shared" si="426"/>
        <v/>
      </c>
      <c r="CK160" s="1378" t="str">
        <f t="shared" si="427"/>
        <v/>
      </c>
      <c r="CL160" s="1378" t="str">
        <f t="shared" si="428"/>
        <v/>
      </c>
      <c r="CM160" s="1378" t="str">
        <f t="shared" si="429"/>
        <v/>
      </c>
      <c r="CN160" s="1377" t="str">
        <f t="shared" si="430"/>
        <v/>
      </c>
      <c r="CO160" s="1377" t="str">
        <f t="shared" si="431"/>
        <v/>
      </c>
      <c r="CP160" s="1377" t="str">
        <f t="shared" si="432"/>
        <v/>
      </c>
      <c r="CQ160" s="1377" t="str">
        <f t="shared" si="433"/>
        <v/>
      </c>
      <c r="CR160" s="1377" t="str">
        <f t="shared" si="434"/>
        <v/>
      </c>
      <c r="CS160" s="1376" t="str">
        <f t="shared" si="435"/>
        <v/>
      </c>
      <c r="CT160" s="1379" t="str">
        <f t="shared" si="436"/>
        <v/>
      </c>
      <c r="CU160" s="548" t="str">
        <f t="shared" si="437"/>
        <v/>
      </c>
      <c r="CV160" s="549" t="str">
        <f t="shared" si="438"/>
        <v/>
      </c>
      <c r="CW160" s="550" t="str">
        <f t="shared" si="439"/>
        <v/>
      </c>
      <c r="CX160" s="550" t="str">
        <f t="shared" si="440"/>
        <v/>
      </c>
      <c r="CY160" s="550" t="str">
        <f t="shared" si="441"/>
        <v/>
      </c>
      <c r="CZ160" s="550" t="str">
        <f t="shared" si="442"/>
        <v/>
      </c>
      <c r="DA160" s="550" t="str">
        <f t="shared" si="443"/>
        <v/>
      </c>
      <c r="DB160" s="551" t="str">
        <f t="shared" si="444"/>
        <v/>
      </c>
      <c r="DC160" s="551" t="str">
        <f t="shared" si="445"/>
        <v/>
      </c>
      <c r="DD160" s="551" t="str">
        <f t="shared" si="446"/>
        <v/>
      </c>
      <c r="DE160" s="550" t="str">
        <f t="shared" si="447"/>
        <v/>
      </c>
      <c r="DF160" s="550" t="str">
        <f t="shared" si="448"/>
        <v/>
      </c>
      <c r="DG160" s="550" t="str">
        <f t="shared" si="449"/>
        <v/>
      </c>
      <c r="DH160" s="550" t="str">
        <f t="shared" si="450"/>
        <v/>
      </c>
      <c r="DI160" s="550" t="str">
        <f t="shared" si="451"/>
        <v/>
      </c>
      <c r="DJ160" s="549" t="str">
        <f t="shared" si="452"/>
        <v/>
      </c>
      <c r="DK160" s="548" t="str">
        <f t="shared" si="453"/>
        <v/>
      </c>
      <c r="DL160" s="653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177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7"/>
        <v/>
      </c>
      <c r="CA161" s="597" t="str">
        <f t="shared" si="468"/>
        <v/>
      </c>
      <c r="CB161" s="597" t="str">
        <f t="shared" si="469"/>
        <v/>
      </c>
      <c r="CC161" s="597" t="str">
        <f t="shared" si="470"/>
        <v/>
      </c>
      <c r="CD161" s="1375" t="str">
        <f t="shared" si="420"/>
        <v/>
      </c>
      <c r="CE161" s="1376" t="str">
        <f t="shared" si="421"/>
        <v/>
      </c>
      <c r="CF161" s="1377" t="str">
        <f t="shared" si="422"/>
        <v/>
      </c>
      <c r="CG161" s="1377" t="str">
        <f t="shared" si="423"/>
        <v/>
      </c>
      <c r="CH161" s="1377" t="str">
        <f t="shared" si="424"/>
        <v/>
      </c>
      <c r="CI161" s="1377" t="str">
        <f t="shared" si="425"/>
        <v/>
      </c>
      <c r="CJ161" s="1377" t="str">
        <f t="shared" si="426"/>
        <v/>
      </c>
      <c r="CK161" s="1378" t="str">
        <f t="shared" si="427"/>
        <v/>
      </c>
      <c r="CL161" s="1378" t="str">
        <f t="shared" si="428"/>
        <v/>
      </c>
      <c r="CM161" s="1378" t="str">
        <f t="shared" si="429"/>
        <v/>
      </c>
      <c r="CN161" s="1377" t="str">
        <f t="shared" si="430"/>
        <v/>
      </c>
      <c r="CO161" s="1377" t="str">
        <f t="shared" si="431"/>
        <v/>
      </c>
      <c r="CP161" s="1377" t="str">
        <f t="shared" si="432"/>
        <v/>
      </c>
      <c r="CQ161" s="1377" t="str">
        <f t="shared" si="433"/>
        <v/>
      </c>
      <c r="CR161" s="1377" t="str">
        <f t="shared" si="434"/>
        <v/>
      </c>
      <c r="CS161" s="1376" t="str">
        <f t="shared" si="435"/>
        <v/>
      </c>
      <c r="CT161" s="1379" t="str">
        <f t="shared" si="436"/>
        <v/>
      </c>
      <c r="CU161" s="548" t="str">
        <f t="shared" si="437"/>
        <v/>
      </c>
      <c r="CV161" s="549" t="str">
        <f t="shared" si="438"/>
        <v/>
      </c>
      <c r="CW161" s="550" t="str">
        <f t="shared" si="439"/>
        <v/>
      </c>
      <c r="CX161" s="550" t="str">
        <f t="shared" si="440"/>
        <v/>
      </c>
      <c r="CY161" s="550" t="str">
        <f t="shared" si="441"/>
        <v/>
      </c>
      <c r="CZ161" s="550" t="str">
        <f t="shared" si="442"/>
        <v/>
      </c>
      <c r="DA161" s="550" t="str">
        <f t="shared" si="443"/>
        <v/>
      </c>
      <c r="DB161" s="551" t="str">
        <f t="shared" si="444"/>
        <v/>
      </c>
      <c r="DC161" s="551" t="str">
        <f t="shared" si="445"/>
        <v/>
      </c>
      <c r="DD161" s="551" t="str">
        <f t="shared" si="446"/>
        <v/>
      </c>
      <c r="DE161" s="550" t="str">
        <f t="shared" si="447"/>
        <v/>
      </c>
      <c r="DF161" s="550" t="str">
        <f t="shared" si="448"/>
        <v/>
      </c>
      <c r="DG161" s="550" t="str">
        <f t="shared" si="449"/>
        <v/>
      </c>
      <c r="DH161" s="550" t="str">
        <f t="shared" si="450"/>
        <v/>
      </c>
      <c r="DI161" s="550" t="str">
        <f t="shared" si="451"/>
        <v/>
      </c>
      <c r="DJ161" s="549" t="str">
        <f t="shared" si="452"/>
        <v/>
      </c>
      <c r="DK161" s="548" t="str">
        <f t="shared" si="453"/>
        <v/>
      </c>
      <c r="DL161" s="653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179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7"/>
        <v/>
      </c>
      <c r="CA162" s="597" t="str">
        <f t="shared" si="468"/>
        <v/>
      </c>
      <c r="CB162" s="597" t="str">
        <f t="shared" si="469"/>
        <v/>
      </c>
      <c r="CC162" s="597" t="str">
        <f t="shared" si="470"/>
        <v/>
      </c>
      <c r="CD162" s="1375" t="str">
        <f t="shared" si="420"/>
        <v/>
      </c>
      <c r="CE162" s="1376" t="str">
        <f t="shared" si="421"/>
        <v/>
      </c>
      <c r="CF162" s="1377" t="str">
        <f t="shared" si="422"/>
        <v/>
      </c>
      <c r="CG162" s="1377" t="str">
        <f t="shared" si="423"/>
        <v/>
      </c>
      <c r="CH162" s="1377" t="str">
        <f t="shared" si="424"/>
        <v/>
      </c>
      <c r="CI162" s="1377" t="str">
        <f t="shared" si="425"/>
        <v/>
      </c>
      <c r="CJ162" s="1377" t="str">
        <f t="shared" si="426"/>
        <v/>
      </c>
      <c r="CK162" s="1378" t="str">
        <f t="shared" si="427"/>
        <v/>
      </c>
      <c r="CL162" s="1378" t="str">
        <f t="shared" si="428"/>
        <v/>
      </c>
      <c r="CM162" s="1378" t="str">
        <f t="shared" si="429"/>
        <v/>
      </c>
      <c r="CN162" s="1377" t="str">
        <f t="shared" si="430"/>
        <v/>
      </c>
      <c r="CO162" s="1377" t="str">
        <f t="shared" si="431"/>
        <v/>
      </c>
      <c r="CP162" s="1377" t="str">
        <f t="shared" si="432"/>
        <v/>
      </c>
      <c r="CQ162" s="1377" t="str">
        <f t="shared" si="433"/>
        <v/>
      </c>
      <c r="CR162" s="1377" t="str">
        <f t="shared" si="434"/>
        <v/>
      </c>
      <c r="CS162" s="1376" t="str">
        <f t="shared" si="435"/>
        <v/>
      </c>
      <c r="CT162" s="1379" t="str">
        <f t="shared" si="436"/>
        <v/>
      </c>
      <c r="CU162" s="548" t="str">
        <f t="shared" si="437"/>
        <v/>
      </c>
      <c r="CV162" s="549" t="str">
        <f t="shared" si="438"/>
        <v/>
      </c>
      <c r="CW162" s="550" t="str">
        <f t="shared" si="439"/>
        <v/>
      </c>
      <c r="CX162" s="550" t="str">
        <f t="shared" si="440"/>
        <v/>
      </c>
      <c r="CY162" s="550" t="str">
        <f t="shared" si="441"/>
        <v/>
      </c>
      <c r="CZ162" s="550" t="str">
        <f t="shared" si="442"/>
        <v/>
      </c>
      <c r="DA162" s="550" t="str">
        <f t="shared" si="443"/>
        <v/>
      </c>
      <c r="DB162" s="551" t="str">
        <f t="shared" si="444"/>
        <v/>
      </c>
      <c r="DC162" s="551" t="str">
        <f t="shared" si="445"/>
        <v/>
      </c>
      <c r="DD162" s="551" t="str">
        <f t="shared" si="446"/>
        <v/>
      </c>
      <c r="DE162" s="550" t="str">
        <f t="shared" si="447"/>
        <v/>
      </c>
      <c r="DF162" s="550" t="str">
        <f t="shared" si="448"/>
        <v/>
      </c>
      <c r="DG162" s="550" t="str">
        <f t="shared" si="449"/>
        <v/>
      </c>
      <c r="DH162" s="550" t="str">
        <f t="shared" si="450"/>
        <v/>
      </c>
      <c r="DI162" s="550" t="str">
        <f t="shared" si="451"/>
        <v/>
      </c>
      <c r="DJ162" s="549" t="str">
        <f t="shared" si="452"/>
        <v/>
      </c>
      <c r="DK162" s="548" t="str">
        <f t="shared" si="453"/>
        <v/>
      </c>
      <c r="DL162" s="653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181</v>
      </c>
      <c r="B163" s="606" t="str">
        <f t="shared" ref="B163:R163" si="475">IF(B161="","",B161*B162)</f>
        <v/>
      </c>
      <c r="C163" s="606" t="str">
        <f t="shared" si="475"/>
        <v/>
      </c>
      <c r="D163" s="606" t="str">
        <f t="shared" si="475"/>
        <v/>
      </c>
      <c r="E163" s="606" t="str">
        <f t="shared" si="475"/>
        <v/>
      </c>
      <c r="F163" s="606" t="str">
        <f t="shared" si="475"/>
        <v/>
      </c>
      <c r="G163" s="606" t="str">
        <f t="shared" si="475"/>
        <v/>
      </c>
      <c r="H163" s="606" t="str">
        <f t="shared" si="475"/>
        <v/>
      </c>
      <c r="I163" s="606" t="str">
        <f t="shared" si="475"/>
        <v/>
      </c>
      <c r="J163" s="606" t="str">
        <f t="shared" si="475"/>
        <v/>
      </c>
      <c r="K163" s="606" t="str">
        <f t="shared" si="475"/>
        <v/>
      </c>
      <c r="L163" s="606" t="str">
        <f t="shared" si="475"/>
        <v/>
      </c>
      <c r="M163" s="606" t="str">
        <f t="shared" si="475"/>
        <v/>
      </c>
      <c r="N163" s="606" t="str">
        <f t="shared" si="475"/>
        <v/>
      </c>
      <c r="O163" s="606" t="str">
        <f t="shared" si="475"/>
        <v/>
      </c>
      <c r="P163" s="606" t="str">
        <f t="shared" si="475"/>
        <v/>
      </c>
      <c r="Q163" s="606" t="str">
        <f t="shared" si="475"/>
        <v/>
      </c>
      <c r="R163" s="606" t="str">
        <f t="shared" si="475"/>
        <v/>
      </c>
      <c r="S163" s="644"/>
      <c r="T163" s="606" t="str">
        <f t="shared" ref="T163:AJ163" si="476">IF(T161="","",T161*T162)</f>
        <v/>
      </c>
      <c r="U163" s="606" t="str">
        <f t="shared" si="476"/>
        <v/>
      </c>
      <c r="V163" s="606" t="str">
        <f t="shared" si="476"/>
        <v/>
      </c>
      <c r="W163" s="606" t="str">
        <f t="shared" si="476"/>
        <v/>
      </c>
      <c r="X163" s="606" t="str">
        <f t="shared" si="476"/>
        <v/>
      </c>
      <c r="Y163" s="606" t="str">
        <f t="shared" si="476"/>
        <v/>
      </c>
      <c r="Z163" s="606" t="str">
        <f t="shared" si="476"/>
        <v/>
      </c>
      <c r="AA163" s="606" t="str">
        <f t="shared" si="476"/>
        <v/>
      </c>
      <c r="AB163" s="606" t="str">
        <f t="shared" si="476"/>
        <v/>
      </c>
      <c r="AC163" s="606" t="str">
        <f t="shared" si="476"/>
        <v/>
      </c>
      <c r="AD163" s="606" t="str">
        <f t="shared" si="476"/>
        <v/>
      </c>
      <c r="AE163" s="606" t="str">
        <f t="shared" si="476"/>
        <v/>
      </c>
      <c r="AF163" s="606" t="str">
        <f t="shared" si="476"/>
        <v/>
      </c>
      <c r="AG163" s="606" t="str">
        <f t="shared" si="476"/>
        <v/>
      </c>
      <c r="AH163" s="606" t="str">
        <f t="shared" si="476"/>
        <v/>
      </c>
      <c r="AI163" s="606" t="str">
        <f t="shared" si="476"/>
        <v/>
      </c>
      <c r="AJ163" s="606" t="str">
        <f t="shared" si="476"/>
        <v/>
      </c>
      <c r="AK163" s="644"/>
      <c r="AL163" s="606" t="str">
        <f t="shared" ref="AL163:BB163" si="477">IF(AL161="","",AL161*AL162)</f>
        <v/>
      </c>
      <c r="AM163" s="606" t="str">
        <f t="shared" si="477"/>
        <v/>
      </c>
      <c r="AN163" s="606" t="str">
        <f t="shared" si="477"/>
        <v/>
      </c>
      <c r="AO163" s="606" t="str">
        <f t="shared" si="477"/>
        <v/>
      </c>
      <c r="AP163" s="606" t="str">
        <f t="shared" si="477"/>
        <v/>
      </c>
      <c r="AQ163" s="606" t="str">
        <f t="shared" si="477"/>
        <v/>
      </c>
      <c r="AR163" s="606" t="str">
        <f t="shared" si="477"/>
        <v/>
      </c>
      <c r="AS163" s="606" t="str">
        <f t="shared" si="477"/>
        <v/>
      </c>
      <c r="AT163" s="606" t="str">
        <f t="shared" si="477"/>
        <v/>
      </c>
      <c r="AU163" s="606" t="str">
        <f t="shared" si="477"/>
        <v/>
      </c>
      <c r="AV163" s="606" t="str">
        <f t="shared" si="477"/>
        <v/>
      </c>
      <c r="AW163" s="606" t="str">
        <f t="shared" si="477"/>
        <v/>
      </c>
      <c r="AX163" s="606" t="str">
        <f t="shared" si="477"/>
        <v/>
      </c>
      <c r="AY163" s="606" t="str">
        <f t="shared" si="477"/>
        <v/>
      </c>
      <c r="AZ163" s="606" t="str">
        <f t="shared" si="477"/>
        <v/>
      </c>
      <c r="BA163" s="606" t="str">
        <f t="shared" si="477"/>
        <v/>
      </c>
      <c r="BB163" s="606" t="str">
        <f t="shared" si="477"/>
        <v/>
      </c>
      <c r="BC163" s="644"/>
      <c r="BD163" s="606" t="str">
        <f t="shared" ref="BD163:BT163" si="478">IF(BD161="","",BD161*BD162)</f>
        <v/>
      </c>
      <c r="BE163" s="606" t="str">
        <f t="shared" si="478"/>
        <v/>
      </c>
      <c r="BF163" s="606" t="str">
        <f t="shared" si="478"/>
        <v/>
      </c>
      <c r="BG163" s="606" t="str">
        <f t="shared" si="478"/>
        <v/>
      </c>
      <c r="BH163" s="606" t="str">
        <f t="shared" si="478"/>
        <v/>
      </c>
      <c r="BI163" s="606" t="str">
        <f t="shared" si="478"/>
        <v/>
      </c>
      <c r="BJ163" s="606" t="str">
        <f t="shared" si="478"/>
        <v/>
      </c>
      <c r="BK163" s="606" t="str">
        <f t="shared" si="478"/>
        <v/>
      </c>
      <c r="BL163" s="606" t="str">
        <f t="shared" si="478"/>
        <v/>
      </c>
      <c r="BM163" s="606" t="str">
        <f t="shared" si="478"/>
        <v/>
      </c>
      <c r="BN163" s="606" t="str">
        <f t="shared" si="478"/>
        <v/>
      </c>
      <c r="BO163" s="606" t="str">
        <f t="shared" si="478"/>
        <v/>
      </c>
      <c r="BP163" s="606" t="str">
        <f t="shared" si="478"/>
        <v/>
      </c>
      <c r="BQ163" s="606" t="str">
        <f t="shared" si="478"/>
        <v/>
      </c>
      <c r="BR163" s="606" t="str">
        <f t="shared" si="478"/>
        <v/>
      </c>
      <c r="BS163" s="606" t="str">
        <f t="shared" si="478"/>
        <v/>
      </c>
      <c r="BT163" s="606" t="str">
        <f t="shared" si="478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7"/>
        <v/>
      </c>
      <c r="CA163" s="597" t="str">
        <f t="shared" si="468"/>
        <v/>
      </c>
      <c r="CB163" s="597" t="str">
        <f t="shared" si="469"/>
        <v/>
      </c>
      <c r="CC163" s="597" t="str">
        <f t="shared" si="470"/>
        <v/>
      </c>
      <c r="CD163" s="1375" t="str">
        <f t="shared" si="420"/>
        <v/>
      </c>
      <c r="CE163" s="1376" t="str">
        <f t="shared" si="421"/>
        <v/>
      </c>
      <c r="CF163" s="1377" t="str">
        <f t="shared" si="422"/>
        <v/>
      </c>
      <c r="CG163" s="1377" t="str">
        <f t="shared" si="423"/>
        <v/>
      </c>
      <c r="CH163" s="1377" t="str">
        <f t="shared" si="424"/>
        <v/>
      </c>
      <c r="CI163" s="1377" t="str">
        <f t="shared" si="425"/>
        <v/>
      </c>
      <c r="CJ163" s="1377" t="str">
        <f t="shared" si="426"/>
        <v/>
      </c>
      <c r="CK163" s="1378" t="str">
        <f t="shared" si="427"/>
        <v/>
      </c>
      <c r="CL163" s="1378" t="str">
        <f t="shared" si="428"/>
        <v/>
      </c>
      <c r="CM163" s="1378" t="str">
        <f t="shared" si="429"/>
        <v/>
      </c>
      <c r="CN163" s="1377" t="str">
        <f t="shared" si="430"/>
        <v/>
      </c>
      <c r="CO163" s="1377" t="str">
        <f t="shared" si="431"/>
        <v/>
      </c>
      <c r="CP163" s="1377" t="str">
        <f t="shared" si="432"/>
        <v/>
      </c>
      <c r="CQ163" s="1377" t="str">
        <f t="shared" si="433"/>
        <v/>
      </c>
      <c r="CR163" s="1377" t="str">
        <f t="shared" si="434"/>
        <v/>
      </c>
      <c r="CS163" s="1376" t="str">
        <f t="shared" si="435"/>
        <v/>
      </c>
      <c r="CT163" s="1379" t="str">
        <f t="shared" si="436"/>
        <v/>
      </c>
      <c r="CU163" s="548" t="str">
        <f t="shared" si="437"/>
        <v/>
      </c>
      <c r="CV163" s="549" t="str">
        <f t="shared" si="438"/>
        <v/>
      </c>
      <c r="CW163" s="550" t="str">
        <f t="shared" si="439"/>
        <v/>
      </c>
      <c r="CX163" s="550" t="str">
        <f t="shared" si="440"/>
        <v/>
      </c>
      <c r="CY163" s="550" t="str">
        <f t="shared" si="441"/>
        <v/>
      </c>
      <c r="CZ163" s="550" t="str">
        <f t="shared" si="442"/>
        <v/>
      </c>
      <c r="DA163" s="550" t="str">
        <f t="shared" si="443"/>
        <v/>
      </c>
      <c r="DB163" s="551" t="str">
        <f t="shared" si="444"/>
        <v/>
      </c>
      <c r="DC163" s="551" t="str">
        <f t="shared" si="445"/>
        <v/>
      </c>
      <c r="DD163" s="551" t="str">
        <f t="shared" si="446"/>
        <v/>
      </c>
      <c r="DE163" s="550" t="str">
        <f t="shared" si="447"/>
        <v/>
      </c>
      <c r="DF163" s="550" t="str">
        <f t="shared" si="448"/>
        <v/>
      </c>
      <c r="DG163" s="550" t="str">
        <f t="shared" si="449"/>
        <v/>
      </c>
      <c r="DH163" s="550" t="str">
        <f t="shared" si="450"/>
        <v/>
      </c>
      <c r="DI163" s="550" t="str">
        <f t="shared" si="451"/>
        <v/>
      </c>
      <c r="DJ163" s="549" t="str">
        <f t="shared" si="452"/>
        <v/>
      </c>
      <c r="DK163" s="548" t="str">
        <f t="shared" si="453"/>
        <v/>
      </c>
      <c r="DL163" s="653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183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7"/>
        <v>1</v>
      </c>
      <c r="CA164" s="597">
        <f t="shared" si="468"/>
        <v>1</v>
      </c>
      <c r="CB164" s="597">
        <f t="shared" si="469"/>
        <v>1</v>
      </c>
      <c r="CC164" s="597">
        <f t="shared" si="470"/>
        <v>1.2</v>
      </c>
      <c r="CD164" s="1375">
        <f t="shared" si="420"/>
        <v>1</v>
      </c>
      <c r="CE164" s="1376">
        <f t="shared" si="421"/>
        <v>1</v>
      </c>
      <c r="CF164" s="1377">
        <f t="shared" si="422"/>
        <v>1</v>
      </c>
      <c r="CG164" s="1377">
        <f t="shared" si="423"/>
        <v>1</v>
      </c>
      <c r="CH164" s="1377">
        <f t="shared" si="424"/>
        <v>1</v>
      </c>
      <c r="CI164" s="1377">
        <f t="shared" si="425"/>
        <v>1</v>
      </c>
      <c r="CJ164" s="1377">
        <f t="shared" si="426"/>
        <v>1</v>
      </c>
      <c r="CK164" s="1378">
        <f t="shared" si="427"/>
        <v>1</v>
      </c>
      <c r="CL164" s="1378">
        <f t="shared" si="428"/>
        <v>1</v>
      </c>
      <c r="CM164" s="1378">
        <f t="shared" si="429"/>
        <v>1</v>
      </c>
      <c r="CN164" s="1377">
        <f t="shared" si="430"/>
        <v>1</v>
      </c>
      <c r="CO164" s="1377">
        <f t="shared" si="431"/>
        <v>1</v>
      </c>
      <c r="CP164" s="1377">
        <f t="shared" si="432"/>
        <v>1</v>
      </c>
      <c r="CQ164" s="1377">
        <f t="shared" si="433"/>
        <v>1</v>
      </c>
      <c r="CR164" s="1377">
        <f t="shared" si="434"/>
        <v>1</v>
      </c>
      <c r="CS164" s="1376">
        <f t="shared" si="435"/>
        <v>1</v>
      </c>
      <c r="CT164" s="1379">
        <f t="shared" si="436"/>
        <v>1</v>
      </c>
      <c r="CU164" s="548">
        <f t="shared" si="437"/>
        <v>1</v>
      </c>
      <c r="CV164" s="549">
        <f t="shared" si="438"/>
        <v>1</v>
      </c>
      <c r="CW164" s="550">
        <f t="shared" si="439"/>
        <v>1</v>
      </c>
      <c r="CX164" s="550">
        <f t="shared" si="440"/>
        <v>1</v>
      </c>
      <c r="CY164" s="550">
        <f t="shared" si="441"/>
        <v>1</v>
      </c>
      <c r="CZ164" s="550">
        <f t="shared" si="442"/>
        <v>1</v>
      </c>
      <c r="DA164" s="550">
        <f t="shared" si="443"/>
        <v>1</v>
      </c>
      <c r="DB164" s="551">
        <f t="shared" si="444"/>
        <v>1</v>
      </c>
      <c r="DC164" s="551">
        <f t="shared" si="445"/>
        <v>1</v>
      </c>
      <c r="DD164" s="551">
        <f t="shared" si="446"/>
        <v>1</v>
      </c>
      <c r="DE164" s="550">
        <f t="shared" si="447"/>
        <v>1</v>
      </c>
      <c r="DF164" s="550">
        <f t="shared" si="448"/>
        <v>1</v>
      </c>
      <c r="DG164" s="550">
        <f t="shared" si="449"/>
        <v>1</v>
      </c>
      <c r="DH164" s="550">
        <f t="shared" si="450"/>
        <v>1</v>
      </c>
      <c r="DI164" s="550">
        <f t="shared" si="451"/>
        <v>1</v>
      </c>
      <c r="DJ164" s="549">
        <f t="shared" si="452"/>
        <v>1</v>
      </c>
      <c r="DK164" s="548">
        <f t="shared" si="453"/>
        <v>1</v>
      </c>
      <c r="DL164" s="653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185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7"/>
        <v/>
      </c>
      <c r="CA165" s="597" t="str">
        <f t="shared" si="468"/>
        <v/>
      </c>
      <c r="CB165" s="597" t="str">
        <f t="shared" si="469"/>
        <v/>
      </c>
      <c r="CC165" s="597" t="str">
        <f t="shared" si="470"/>
        <v/>
      </c>
      <c r="CD165" s="1375" t="str">
        <f t="shared" si="420"/>
        <v/>
      </c>
      <c r="CE165" s="1376" t="str">
        <f t="shared" si="421"/>
        <v/>
      </c>
      <c r="CF165" s="1377" t="str">
        <f t="shared" si="422"/>
        <v/>
      </c>
      <c r="CG165" s="1377" t="str">
        <f t="shared" si="423"/>
        <v/>
      </c>
      <c r="CH165" s="1377" t="str">
        <f t="shared" si="424"/>
        <v/>
      </c>
      <c r="CI165" s="1377" t="str">
        <f t="shared" si="425"/>
        <v/>
      </c>
      <c r="CJ165" s="1377" t="str">
        <f t="shared" si="426"/>
        <v/>
      </c>
      <c r="CK165" s="1378" t="str">
        <f t="shared" si="427"/>
        <v/>
      </c>
      <c r="CL165" s="1378" t="str">
        <f t="shared" si="428"/>
        <v/>
      </c>
      <c r="CM165" s="1378" t="str">
        <f t="shared" si="429"/>
        <v/>
      </c>
      <c r="CN165" s="1377" t="str">
        <f t="shared" si="430"/>
        <v/>
      </c>
      <c r="CO165" s="1377" t="str">
        <f t="shared" si="431"/>
        <v/>
      </c>
      <c r="CP165" s="1377" t="str">
        <f t="shared" si="432"/>
        <v/>
      </c>
      <c r="CQ165" s="1377" t="str">
        <f t="shared" si="433"/>
        <v/>
      </c>
      <c r="CR165" s="1377" t="str">
        <f t="shared" si="434"/>
        <v/>
      </c>
      <c r="CS165" s="1376" t="str">
        <f t="shared" si="435"/>
        <v/>
      </c>
      <c r="CT165" s="1379" t="str">
        <f t="shared" si="436"/>
        <v/>
      </c>
      <c r="CU165" s="548" t="str">
        <f t="shared" si="437"/>
        <v/>
      </c>
      <c r="CV165" s="549" t="str">
        <f t="shared" si="438"/>
        <v/>
      </c>
      <c r="CW165" s="550" t="str">
        <f t="shared" si="439"/>
        <v/>
      </c>
      <c r="CX165" s="550" t="str">
        <f t="shared" si="440"/>
        <v/>
      </c>
      <c r="CY165" s="550" t="str">
        <f t="shared" si="441"/>
        <v/>
      </c>
      <c r="CZ165" s="550" t="str">
        <f t="shared" si="442"/>
        <v/>
      </c>
      <c r="DA165" s="550" t="str">
        <f t="shared" si="443"/>
        <v/>
      </c>
      <c r="DB165" s="551" t="str">
        <f t="shared" si="444"/>
        <v/>
      </c>
      <c r="DC165" s="551" t="str">
        <f t="shared" si="445"/>
        <v/>
      </c>
      <c r="DD165" s="551" t="str">
        <f t="shared" si="446"/>
        <v/>
      </c>
      <c r="DE165" s="550" t="str">
        <f t="shared" si="447"/>
        <v/>
      </c>
      <c r="DF165" s="550" t="str">
        <f t="shared" si="448"/>
        <v/>
      </c>
      <c r="DG165" s="550" t="str">
        <f t="shared" si="449"/>
        <v/>
      </c>
      <c r="DH165" s="550" t="str">
        <f t="shared" si="450"/>
        <v/>
      </c>
      <c r="DI165" s="550" t="str">
        <f t="shared" si="451"/>
        <v/>
      </c>
      <c r="DJ165" s="549" t="str">
        <f t="shared" si="452"/>
        <v/>
      </c>
      <c r="DK165" s="548" t="str">
        <f t="shared" si="453"/>
        <v/>
      </c>
      <c r="DL165" s="653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217</v>
      </c>
      <c r="B166" s="620" t="str">
        <f t="shared" ref="B166:R166" si="479">IF(SUM(B151,B160)&gt;0,SUM(B152,B161)/SUM(B151,B160),"")</f>
        <v/>
      </c>
      <c r="C166" s="620" t="str">
        <f t="shared" si="479"/>
        <v/>
      </c>
      <c r="D166" s="620" t="str">
        <f t="shared" si="479"/>
        <v/>
      </c>
      <c r="E166" s="620" t="str">
        <f t="shared" si="479"/>
        <v/>
      </c>
      <c r="F166" s="620" t="str">
        <f t="shared" si="479"/>
        <v/>
      </c>
      <c r="G166" s="620" t="str">
        <f t="shared" si="479"/>
        <v/>
      </c>
      <c r="H166" s="620" t="str">
        <f t="shared" si="479"/>
        <v/>
      </c>
      <c r="I166" s="620" t="str">
        <f t="shared" si="479"/>
        <v/>
      </c>
      <c r="J166" s="620" t="str">
        <f t="shared" si="479"/>
        <v/>
      </c>
      <c r="K166" s="620" t="str">
        <f t="shared" si="479"/>
        <v/>
      </c>
      <c r="L166" s="620" t="str">
        <f t="shared" si="479"/>
        <v/>
      </c>
      <c r="M166" s="620" t="str">
        <f t="shared" si="479"/>
        <v/>
      </c>
      <c r="N166" s="620" t="str">
        <f t="shared" si="479"/>
        <v/>
      </c>
      <c r="O166" s="620" t="str">
        <f t="shared" si="479"/>
        <v/>
      </c>
      <c r="P166" s="620" t="str">
        <f t="shared" si="479"/>
        <v/>
      </c>
      <c r="Q166" s="620" t="str">
        <f t="shared" si="479"/>
        <v/>
      </c>
      <c r="R166" s="620" t="str">
        <f t="shared" si="479"/>
        <v/>
      </c>
      <c r="S166" s="652"/>
      <c r="T166" s="620" t="str">
        <f t="shared" ref="T166:AJ166" si="480">IF(SUM(T151,T160)&gt;0,SUM(T152,T161)/SUM(T151,T160),"")</f>
        <v/>
      </c>
      <c r="U166" s="620" t="str">
        <f t="shared" si="480"/>
        <v/>
      </c>
      <c r="V166" s="620" t="str">
        <f t="shared" si="480"/>
        <v/>
      </c>
      <c r="W166" s="620" t="str">
        <f t="shared" si="480"/>
        <v/>
      </c>
      <c r="X166" s="620" t="str">
        <f t="shared" si="480"/>
        <v/>
      </c>
      <c r="Y166" s="620" t="str">
        <f t="shared" si="480"/>
        <v/>
      </c>
      <c r="Z166" s="620" t="str">
        <f t="shared" si="480"/>
        <v/>
      </c>
      <c r="AA166" s="620" t="str">
        <f t="shared" si="480"/>
        <v/>
      </c>
      <c r="AB166" s="620" t="str">
        <f t="shared" si="480"/>
        <v/>
      </c>
      <c r="AC166" s="620" t="str">
        <f t="shared" si="480"/>
        <v/>
      </c>
      <c r="AD166" s="620" t="str">
        <f t="shared" si="480"/>
        <v/>
      </c>
      <c r="AE166" s="620" t="str">
        <f t="shared" si="480"/>
        <v/>
      </c>
      <c r="AF166" s="620" t="str">
        <f t="shared" si="480"/>
        <v/>
      </c>
      <c r="AG166" s="620" t="str">
        <f t="shared" si="480"/>
        <v/>
      </c>
      <c r="AH166" s="620" t="str">
        <f t="shared" si="480"/>
        <v/>
      </c>
      <c r="AI166" s="620" t="str">
        <f t="shared" si="480"/>
        <v/>
      </c>
      <c r="AJ166" s="620" t="str">
        <f t="shared" si="480"/>
        <v/>
      </c>
      <c r="AK166" s="652"/>
      <c r="AL166" s="620" t="str">
        <f t="shared" ref="AL166:BB166" si="481">IF(SUM(AL151,AL160)&gt;0,SUM(AL152,AL161)/SUM(AL151,AL160),"")</f>
        <v/>
      </c>
      <c r="AM166" s="620" t="str">
        <f t="shared" si="481"/>
        <v/>
      </c>
      <c r="AN166" s="620" t="str">
        <f t="shared" si="481"/>
        <v/>
      </c>
      <c r="AO166" s="620" t="str">
        <f t="shared" si="481"/>
        <v/>
      </c>
      <c r="AP166" s="620" t="str">
        <f t="shared" si="481"/>
        <v/>
      </c>
      <c r="AQ166" s="620" t="str">
        <f t="shared" si="481"/>
        <v/>
      </c>
      <c r="AR166" s="620" t="str">
        <f t="shared" si="481"/>
        <v/>
      </c>
      <c r="AS166" s="620" t="str">
        <f t="shared" si="481"/>
        <v/>
      </c>
      <c r="AT166" s="620" t="str">
        <f t="shared" si="481"/>
        <v/>
      </c>
      <c r="AU166" s="620" t="str">
        <f t="shared" si="481"/>
        <v/>
      </c>
      <c r="AV166" s="620" t="str">
        <f t="shared" si="481"/>
        <v/>
      </c>
      <c r="AW166" s="620" t="str">
        <f t="shared" si="481"/>
        <v/>
      </c>
      <c r="AX166" s="620" t="str">
        <f t="shared" si="481"/>
        <v/>
      </c>
      <c r="AY166" s="620" t="str">
        <f t="shared" si="481"/>
        <v/>
      </c>
      <c r="AZ166" s="620" t="str">
        <f t="shared" si="481"/>
        <v/>
      </c>
      <c r="BA166" s="620" t="str">
        <f t="shared" si="481"/>
        <v/>
      </c>
      <c r="BB166" s="620" t="str">
        <f t="shared" si="481"/>
        <v/>
      </c>
      <c r="BC166" s="652"/>
      <c r="BD166" s="620" t="str">
        <f t="shared" ref="BD166:BT166" si="482">IF(SUM(BD151,BD160)&gt;0,SUM(BD152,BD161)/SUM(BD151,BD160),"")</f>
        <v/>
      </c>
      <c r="BE166" s="620" t="str">
        <f t="shared" si="482"/>
        <v/>
      </c>
      <c r="BF166" s="620" t="str">
        <f t="shared" si="482"/>
        <v/>
      </c>
      <c r="BG166" s="620" t="str">
        <f t="shared" si="482"/>
        <v/>
      </c>
      <c r="BH166" s="620" t="str">
        <f t="shared" si="482"/>
        <v/>
      </c>
      <c r="BI166" s="620" t="str">
        <f t="shared" si="482"/>
        <v/>
      </c>
      <c r="BJ166" s="620" t="str">
        <f t="shared" si="482"/>
        <v/>
      </c>
      <c r="BK166" s="620" t="str">
        <f t="shared" si="482"/>
        <v/>
      </c>
      <c r="BL166" s="620" t="str">
        <f t="shared" si="482"/>
        <v/>
      </c>
      <c r="BM166" s="620" t="str">
        <f t="shared" si="482"/>
        <v/>
      </c>
      <c r="BN166" s="620" t="str">
        <f t="shared" si="482"/>
        <v/>
      </c>
      <c r="BO166" s="620" t="str">
        <f t="shared" si="482"/>
        <v/>
      </c>
      <c r="BP166" s="620" t="str">
        <f t="shared" si="482"/>
        <v/>
      </c>
      <c r="BQ166" s="620" t="str">
        <f t="shared" si="482"/>
        <v/>
      </c>
      <c r="BR166" s="620" t="str">
        <f t="shared" si="482"/>
        <v/>
      </c>
      <c r="BS166" s="620" t="str">
        <f t="shared" si="482"/>
        <v/>
      </c>
      <c r="BT166" s="620" t="str">
        <f t="shared" si="482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7"/>
        <v/>
      </c>
      <c r="CA166" s="622" t="str">
        <f t="shared" si="468"/>
        <v/>
      </c>
      <c r="CB166" s="622" t="str">
        <f t="shared" si="469"/>
        <v/>
      </c>
      <c r="CC166" s="622" t="str">
        <f t="shared" si="470"/>
        <v/>
      </c>
      <c r="CD166" s="1363" t="str">
        <f t="shared" si="420"/>
        <v/>
      </c>
      <c r="CE166" s="1364" t="str">
        <f t="shared" si="421"/>
        <v/>
      </c>
      <c r="CF166" s="1365" t="str">
        <f t="shared" si="422"/>
        <v/>
      </c>
      <c r="CG166" s="1365" t="str">
        <f t="shared" si="423"/>
        <v/>
      </c>
      <c r="CH166" s="1365" t="str">
        <f t="shared" si="424"/>
        <v/>
      </c>
      <c r="CI166" s="1365" t="str">
        <f t="shared" si="425"/>
        <v/>
      </c>
      <c r="CJ166" s="1365" t="str">
        <f t="shared" si="426"/>
        <v/>
      </c>
      <c r="CK166" s="1366" t="str">
        <f t="shared" si="427"/>
        <v/>
      </c>
      <c r="CL166" s="1366" t="str">
        <f t="shared" si="428"/>
        <v/>
      </c>
      <c r="CM166" s="1366" t="str">
        <f t="shared" si="429"/>
        <v/>
      </c>
      <c r="CN166" s="1365" t="str">
        <f t="shared" si="430"/>
        <v/>
      </c>
      <c r="CO166" s="1365" t="str">
        <f t="shared" si="431"/>
        <v/>
      </c>
      <c r="CP166" s="1365" t="str">
        <f t="shared" si="432"/>
        <v/>
      </c>
      <c r="CQ166" s="1365" t="str">
        <f t="shared" si="433"/>
        <v/>
      </c>
      <c r="CR166" s="1365" t="str">
        <f t="shared" si="434"/>
        <v/>
      </c>
      <c r="CS166" s="1364" t="str">
        <f t="shared" si="435"/>
        <v/>
      </c>
      <c r="CT166" s="1367" t="str">
        <f t="shared" si="436"/>
        <v/>
      </c>
      <c r="CU166" s="536" t="str">
        <f t="shared" si="437"/>
        <v/>
      </c>
      <c r="CV166" s="537" t="str">
        <f t="shared" si="438"/>
        <v/>
      </c>
      <c r="CW166" s="538" t="str">
        <f t="shared" si="439"/>
        <v/>
      </c>
      <c r="CX166" s="538" t="str">
        <f t="shared" si="440"/>
        <v/>
      </c>
      <c r="CY166" s="538" t="str">
        <f t="shared" si="441"/>
        <v/>
      </c>
      <c r="CZ166" s="538" t="str">
        <f t="shared" si="442"/>
        <v/>
      </c>
      <c r="DA166" s="538" t="str">
        <f t="shared" si="443"/>
        <v/>
      </c>
      <c r="DB166" s="539" t="str">
        <f t="shared" si="444"/>
        <v/>
      </c>
      <c r="DC166" s="539" t="str">
        <f t="shared" si="445"/>
        <v/>
      </c>
      <c r="DD166" s="539" t="str">
        <f t="shared" si="446"/>
        <v/>
      </c>
      <c r="DE166" s="538" t="str">
        <f t="shared" si="447"/>
        <v/>
      </c>
      <c r="DF166" s="538" t="str">
        <f t="shared" si="448"/>
        <v/>
      </c>
      <c r="DG166" s="538" t="str">
        <f t="shared" si="449"/>
        <v/>
      </c>
      <c r="DH166" s="538" t="str">
        <f t="shared" si="450"/>
        <v/>
      </c>
      <c r="DI166" s="538" t="str">
        <f t="shared" si="451"/>
        <v/>
      </c>
      <c r="DJ166" s="537" t="str">
        <f t="shared" si="452"/>
        <v/>
      </c>
      <c r="DK166" s="536" t="str">
        <f t="shared" si="453"/>
        <v/>
      </c>
      <c r="DL166" s="653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194</v>
      </c>
      <c r="B167" s="625" t="str">
        <f t="shared" ref="B167:K167" si="483">IF(SUM(B151,B160)=0,"",SUM(B151,-B152*B155,-B156*B155,B160,-B161*B164,-B165*B164)*0.049)</f>
        <v/>
      </c>
      <c r="C167" s="625" t="str">
        <f t="shared" si="483"/>
        <v/>
      </c>
      <c r="D167" s="625" t="str">
        <f t="shared" si="483"/>
        <v/>
      </c>
      <c r="E167" s="625" t="str">
        <f t="shared" si="483"/>
        <v/>
      </c>
      <c r="F167" s="625" t="str">
        <f t="shared" si="483"/>
        <v/>
      </c>
      <c r="G167" s="625" t="str">
        <f t="shared" si="483"/>
        <v/>
      </c>
      <c r="H167" s="625" t="str">
        <f t="shared" si="483"/>
        <v/>
      </c>
      <c r="I167" s="625" t="str">
        <f t="shared" si="483"/>
        <v/>
      </c>
      <c r="J167" s="625" t="str">
        <f t="shared" si="483"/>
        <v/>
      </c>
      <c r="K167" s="625" t="str">
        <f t="shared" si="483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84">IF(SUM(T151,T160)=0,"",SUM(T151,-T152*T155,-T156*T155,T160,-T161*T164,-T165*T164)*0.049)</f>
        <v/>
      </c>
      <c r="U167" s="625" t="str">
        <f t="shared" si="484"/>
        <v/>
      </c>
      <c r="V167" s="625" t="str">
        <f t="shared" si="484"/>
        <v/>
      </c>
      <c r="W167" s="625" t="str">
        <f t="shared" si="484"/>
        <v/>
      </c>
      <c r="X167" s="625" t="str">
        <f t="shared" si="484"/>
        <v/>
      </c>
      <c r="Y167" s="625" t="str">
        <f t="shared" si="484"/>
        <v/>
      </c>
      <c r="Z167" s="625" t="str">
        <f t="shared" si="484"/>
        <v/>
      </c>
      <c r="AA167" s="625" t="str">
        <f t="shared" si="484"/>
        <v/>
      </c>
      <c r="AB167" s="625" t="str">
        <f t="shared" si="484"/>
        <v/>
      </c>
      <c r="AC167" s="625" t="str">
        <f t="shared" si="484"/>
        <v/>
      </c>
      <c r="AD167" s="625" t="str">
        <f t="shared" si="484"/>
        <v/>
      </c>
      <c r="AE167" s="625" t="str">
        <f t="shared" si="484"/>
        <v/>
      </c>
      <c r="AF167" s="625" t="str">
        <f t="shared" si="484"/>
        <v/>
      </c>
      <c r="AG167" s="625" t="str">
        <f t="shared" si="484"/>
        <v/>
      </c>
      <c r="AH167" s="625" t="str">
        <f t="shared" si="484"/>
        <v/>
      </c>
      <c r="AI167" s="625" t="str">
        <f t="shared" si="484"/>
        <v/>
      </c>
      <c r="AJ167" s="625" t="str">
        <f t="shared" si="484"/>
        <v/>
      </c>
      <c r="AK167" s="656"/>
      <c r="AL167" s="625" t="str">
        <f t="shared" ref="AL167:AT167" si="485">IF(SUM(AL151,AL160)=0,"",SUM(AL151,-AL152*AL155,-AL156*AL155,AL160,-AL161*AL164,-AL165*AL164)*0.049)</f>
        <v/>
      </c>
      <c r="AM167" s="625" t="str">
        <f t="shared" si="485"/>
        <v/>
      </c>
      <c r="AN167" s="625" t="str">
        <f t="shared" si="485"/>
        <v/>
      </c>
      <c r="AO167" s="625" t="str">
        <f t="shared" si="485"/>
        <v/>
      </c>
      <c r="AP167" s="625" t="str">
        <f t="shared" si="485"/>
        <v/>
      </c>
      <c r="AQ167" s="625" t="str">
        <f t="shared" si="485"/>
        <v/>
      </c>
      <c r="AR167" s="625" t="str">
        <f t="shared" si="485"/>
        <v/>
      </c>
      <c r="AS167" s="625" t="str">
        <f t="shared" si="485"/>
        <v/>
      </c>
      <c r="AT167" s="625" t="str">
        <f t="shared" si="485"/>
        <v/>
      </c>
      <c r="AU167" s="625"/>
      <c r="AV167" s="625"/>
      <c r="AW167" s="625" t="str">
        <f t="shared" ref="AW167:BB167" si="486">IF(SUM(AW151,AW160)=0,"",SUM(AW151,-AW152*AW155,-AW156*AW155,AW160,-AW161*AW164,-AW165*AW164)*0.049)</f>
        <v/>
      </c>
      <c r="AX167" s="625" t="str">
        <f t="shared" si="486"/>
        <v/>
      </c>
      <c r="AY167" s="625" t="str">
        <f t="shared" si="486"/>
        <v/>
      </c>
      <c r="AZ167" s="625" t="str">
        <f t="shared" si="486"/>
        <v/>
      </c>
      <c r="BA167" s="625" t="str">
        <f t="shared" si="486"/>
        <v/>
      </c>
      <c r="BB167" s="625" t="str">
        <f t="shared" si="486"/>
        <v/>
      </c>
      <c r="BC167" s="656"/>
      <c r="BD167" s="625" t="str">
        <f t="shared" ref="BD167:BT167" si="487">IF(SUM(BD151,BD160)=0,"",SUM(BD151,-BD152*BD155,-BD156*BD155,BD160,-BD161*BD164,-BD165*BD164)*0.049)</f>
        <v/>
      </c>
      <c r="BE167" s="625" t="str">
        <f t="shared" si="487"/>
        <v/>
      </c>
      <c r="BF167" s="625" t="str">
        <f t="shared" si="487"/>
        <v/>
      </c>
      <c r="BG167" s="625" t="str">
        <f t="shared" si="487"/>
        <v/>
      </c>
      <c r="BH167" s="625" t="str">
        <f t="shared" si="487"/>
        <v/>
      </c>
      <c r="BI167" s="625" t="str">
        <f t="shared" si="487"/>
        <v/>
      </c>
      <c r="BJ167" s="625" t="str">
        <f t="shared" si="487"/>
        <v/>
      </c>
      <c r="BK167" s="625" t="str">
        <f t="shared" si="487"/>
        <v/>
      </c>
      <c r="BL167" s="625" t="str">
        <f t="shared" si="487"/>
        <v/>
      </c>
      <c r="BM167" s="625" t="str">
        <f t="shared" si="487"/>
        <v/>
      </c>
      <c r="BN167" s="625" t="str">
        <f t="shared" si="487"/>
        <v/>
      </c>
      <c r="BO167" s="625" t="str">
        <f t="shared" si="487"/>
        <v/>
      </c>
      <c r="BP167" s="625" t="str">
        <f t="shared" si="487"/>
        <v/>
      </c>
      <c r="BQ167" s="625" t="str">
        <f t="shared" si="487"/>
        <v/>
      </c>
      <c r="BR167" s="625" t="str">
        <f t="shared" si="487"/>
        <v/>
      </c>
      <c r="BS167" s="625" t="str">
        <f t="shared" si="487"/>
        <v/>
      </c>
      <c r="BT167" s="625" t="str">
        <f t="shared" si="487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7"/>
        <v/>
      </c>
      <c r="CA167" s="597" t="str">
        <f t="shared" si="468"/>
        <v/>
      </c>
      <c r="CB167" s="597" t="str">
        <f t="shared" si="469"/>
        <v/>
      </c>
      <c r="CC167" s="597" t="str">
        <f t="shared" si="470"/>
        <v/>
      </c>
      <c r="CD167" s="1375" t="str">
        <f t="shared" si="420"/>
        <v/>
      </c>
      <c r="CE167" s="1376" t="str">
        <f t="shared" si="421"/>
        <v/>
      </c>
      <c r="CF167" s="1377" t="str">
        <f t="shared" si="422"/>
        <v/>
      </c>
      <c r="CG167" s="1377" t="str">
        <f t="shared" si="423"/>
        <v/>
      </c>
      <c r="CH167" s="1377" t="str">
        <f t="shared" si="424"/>
        <v/>
      </c>
      <c r="CI167" s="1377" t="str">
        <f t="shared" si="425"/>
        <v/>
      </c>
      <c r="CJ167" s="1377" t="str">
        <f t="shared" si="426"/>
        <v/>
      </c>
      <c r="CK167" s="1378" t="str">
        <f t="shared" si="427"/>
        <v/>
      </c>
      <c r="CL167" s="1378" t="str">
        <f t="shared" si="428"/>
        <v/>
      </c>
      <c r="CM167" s="1378" t="str">
        <f t="shared" si="429"/>
        <v/>
      </c>
      <c r="CN167" s="1377" t="str">
        <f t="shared" si="430"/>
        <v/>
      </c>
      <c r="CO167" s="1377" t="str">
        <f t="shared" si="431"/>
        <v/>
      </c>
      <c r="CP167" s="1377" t="str">
        <f t="shared" si="432"/>
        <v/>
      </c>
      <c r="CQ167" s="1377" t="str">
        <f t="shared" si="433"/>
        <v/>
      </c>
      <c r="CR167" s="1377" t="str">
        <f t="shared" si="434"/>
        <v/>
      </c>
      <c r="CS167" s="1376" t="str">
        <f t="shared" si="435"/>
        <v/>
      </c>
      <c r="CT167" s="1379" t="str">
        <f t="shared" si="436"/>
        <v/>
      </c>
      <c r="CU167" s="548" t="str">
        <f t="shared" si="437"/>
        <v/>
      </c>
      <c r="CV167" s="549" t="str">
        <f t="shared" si="438"/>
        <v/>
      </c>
      <c r="CW167" s="550" t="str">
        <f t="shared" si="439"/>
        <v/>
      </c>
      <c r="CX167" s="550" t="str">
        <f t="shared" si="440"/>
        <v/>
      </c>
      <c r="CY167" s="550" t="str">
        <f t="shared" si="441"/>
        <v/>
      </c>
      <c r="CZ167" s="550" t="str">
        <f t="shared" si="442"/>
        <v/>
      </c>
      <c r="DA167" s="550" t="str">
        <f t="shared" si="443"/>
        <v/>
      </c>
      <c r="DB167" s="551" t="str">
        <f t="shared" si="444"/>
        <v/>
      </c>
      <c r="DC167" s="551" t="str">
        <f t="shared" si="445"/>
        <v/>
      </c>
      <c r="DD167" s="551" t="str">
        <f t="shared" si="446"/>
        <v/>
      </c>
      <c r="DE167" s="550" t="str">
        <f t="shared" si="447"/>
        <v/>
      </c>
      <c r="DF167" s="550" t="str">
        <f t="shared" si="448"/>
        <v/>
      </c>
      <c r="DG167" s="550" t="str">
        <f t="shared" si="449"/>
        <v/>
      </c>
      <c r="DH167" s="550" t="str">
        <f t="shared" si="450"/>
        <v/>
      </c>
      <c r="DI167" s="550" t="str">
        <f t="shared" si="451"/>
        <v/>
      </c>
      <c r="DJ167" s="549" t="str">
        <f t="shared" si="452"/>
        <v/>
      </c>
      <c r="DK167" s="548" t="str">
        <f t="shared" si="453"/>
        <v/>
      </c>
      <c r="DL167" s="653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195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7"/>
        <v/>
      </c>
      <c r="CA168" s="597" t="str">
        <f t="shared" si="468"/>
        <v/>
      </c>
      <c r="CB168" s="597" t="str">
        <f t="shared" si="469"/>
        <v/>
      </c>
      <c r="CC168" s="597" t="str">
        <f t="shared" si="470"/>
        <v/>
      </c>
      <c r="CD168" s="1375" t="str">
        <f t="shared" si="420"/>
        <v/>
      </c>
      <c r="CE168" s="1376" t="str">
        <f t="shared" si="421"/>
        <v/>
      </c>
      <c r="CF168" s="1377" t="str">
        <f t="shared" si="422"/>
        <v/>
      </c>
      <c r="CG168" s="1377" t="str">
        <f t="shared" si="423"/>
        <v/>
      </c>
      <c r="CH168" s="1377" t="str">
        <f t="shared" si="424"/>
        <v/>
      </c>
      <c r="CI168" s="1377" t="str">
        <f t="shared" si="425"/>
        <v/>
      </c>
      <c r="CJ168" s="1377" t="str">
        <f t="shared" si="426"/>
        <v/>
      </c>
      <c r="CK168" s="1378" t="str">
        <f t="shared" si="427"/>
        <v/>
      </c>
      <c r="CL168" s="1378" t="str">
        <f t="shared" si="428"/>
        <v/>
      </c>
      <c r="CM168" s="1378" t="str">
        <f t="shared" si="429"/>
        <v/>
      </c>
      <c r="CN168" s="1377" t="str">
        <f t="shared" si="430"/>
        <v/>
      </c>
      <c r="CO168" s="1377" t="str">
        <f t="shared" si="431"/>
        <v/>
      </c>
      <c r="CP168" s="1377" t="str">
        <f t="shared" si="432"/>
        <v/>
      </c>
      <c r="CQ168" s="1377" t="str">
        <f t="shared" si="433"/>
        <v/>
      </c>
      <c r="CR168" s="1377" t="str">
        <f t="shared" si="434"/>
        <v/>
      </c>
      <c r="CS168" s="1376" t="str">
        <f t="shared" si="435"/>
        <v/>
      </c>
      <c r="CT168" s="1379" t="str">
        <f t="shared" si="436"/>
        <v/>
      </c>
      <c r="CU168" s="548" t="str">
        <f t="shared" si="437"/>
        <v/>
      </c>
      <c r="CV168" s="549" t="str">
        <f t="shared" si="438"/>
        <v/>
      </c>
      <c r="CW168" s="550" t="str">
        <f t="shared" si="439"/>
        <v/>
      </c>
      <c r="CX168" s="550" t="str">
        <f t="shared" si="440"/>
        <v/>
      </c>
      <c r="CY168" s="550" t="str">
        <f t="shared" si="441"/>
        <v/>
      </c>
      <c r="CZ168" s="550" t="str">
        <f t="shared" si="442"/>
        <v/>
      </c>
      <c r="DA168" s="550" t="str">
        <f t="shared" si="443"/>
        <v/>
      </c>
      <c r="DB168" s="551" t="str">
        <f t="shared" si="444"/>
        <v/>
      </c>
      <c r="DC168" s="551" t="str">
        <f t="shared" si="445"/>
        <v/>
      </c>
      <c r="DD168" s="551" t="str">
        <f t="shared" si="446"/>
        <v/>
      </c>
      <c r="DE168" s="550" t="str">
        <f t="shared" si="447"/>
        <v/>
      </c>
      <c r="DF168" s="550" t="str">
        <f t="shared" si="448"/>
        <v/>
      </c>
      <c r="DG168" s="550" t="str">
        <f t="shared" si="449"/>
        <v/>
      </c>
      <c r="DH168" s="550" t="str">
        <f t="shared" si="450"/>
        <v/>
      </c>
      <c r="DI168" s="550" t="str">
        <f t="shared" si="451"/>
        <v/>
      </c>
      <c r="DJ168" s="549" t="str">
        <f t="shared" si="452"/>
        <v/>
      </c>
      <c r="DK168" s="548" t="str">
        <f t="shared" si="453"/>
        <v/>
      </c>
      <c r="DL168" s="653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196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7"/>
        <v/>
      </c>
      <c r="CA169" s="597" t="str">
        <f t="shared" si="468"/>
        <v/>
      </c>
      <c r="CB169" s="597" t="str">
        <f t="shared" si="469"/>
        <v/>
      </c>
      <c r="CC169" s="597" t="str">
        <f t="shared" si="470"/>
        <v/>
      </c>
      <c r="CD169" s="1375" t="str">
        <f t="shared" si="420"/>
        <v/>
      </c>
      <c r="CE169" s="1376" t="str">
        <f t="shared" si="421"/>
        <v/>
      </c>
      <c r="CF169" s="1377" t="str">
        <f t="shared" si="422"/>
        <v/>
      </c>
      <c r="CG169" s="1377" t="str">
        <f t="shared" si="423"/>
        <v/>
      </c>
      <c r="CH169" s="1377" t="str">
        <f t="shared" si="424"/>
        <v/>
      </c>
      <c r="CI169" s="1377" t="str">
        <f t="shared" si="425"/>
        <v/>
      </c>
      <c r="CJ169" s="1377" t="str">
        <f t="shared" si="426"/>
        <v/>
      </c>
      <c r="CK169" s="1378" t="str">
        <f t="shared" si="427"/>
        <v/>
      </c>
      <c r="CL169" s="1378" t="str">
        <f t="shared" si="428"/>
        <v/>
      </c>
      <c r="CM169" s="1378" t="str">
        <f t="shared" si="429"/>
        <v/>
      </c>
      <c r="CN169" s="1377" t="str">
        <f t="shared" si="430"/>
        <v/>
      </c>
      <c r="CO169" s="1377" t="str">
        <f t="shared" si="431"/>
        <v/>
      </c>
      <c r="CP169" s="1377" t="str">
        <f t="shared" si="432"/>
        <v/>
      </c>
      <c r="CQ169" s="1377" t="str">
        <f t="shared" si="433"/>
        <v/>
      </c>
      <c r="CR169" s="1377" t="str">
        <f t="shared" si="434"/>
        <v/>
      </c>
      <c r="CS169" s="1376" t="str">
        <f t="shared" si="435"/>
        <v/>
      </c>
      <c r="CT169" s="1379" t="str">
        <f t="shared" si="436"/>
        <v/>
      </c>
      <c r="CU169" s="548" t="str">
        <f t="shared" si="437"/>
        <v/>
      </c>
      <c r="CV169" s="549" t="str">
        <f t="shared" si="438"/>
        <v/>
      </c>
      <c r="CW169" s="550" t="str">
        <f t="shared" si="439"/>
        <v/>
      </c>
      <c r="CX169" s="550" t="str">
        <f t="shared" si="440"/>
        <v/>
      </c>
      <c r="CY169" s="550" t="str">
        <f t="shared" si="441"/>
        <v/>
      </c>
      <c r="CZ169" s="550" t="str">
        <f t="shared" si="442"/>
        <v/>
      </c>
      <c r="DA169" s="550" t="str">
        <f t="shared" si="443"/>
        <v/>
      </c>
      <c r="DB169" s="551" t="str">
        <f t="shared" si="444"/>
        <v/>
      </c>
      <c r="DC169" s="551" t="str">
        <f t="shared" si="445"/>
        <v/>
      </c>
      <c r="DD169" s="551" t="str">
        <f t="shared" si="446"/>
        <v/>
      </c>
      <c r="DE169" s="550" t="str">
        <f t="shared" si="447"/>
        <v/>
      </c>
      <c r="DF169" s="550" t="str">
        <f t="shared" si="448"/>
        <v/>
      </c>
      <c r="DG169" s="550" t="str">
        <f t="shared" si="449"/>
        <v/>
      </c>
      <c r="DH169" s="550" t="str">
        <f t="shared" si="450"/>
        <v/>
      </c>
      <c r="DI169" s="550" t="str">
        <f t="shared" si="451"/>
        <v/>
      </c>
      <c r="DJ169" s="549" t="str">
        <f t="shared" si="452"/>
        <v/>
      </c>
      <c r="DK169" s="548" t="str">
        <f t="shared" si="453"/>
        <v/>
      </c>
      <c r="DL169" s="653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198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7"/>
        <v/>
      </c>
      <c r="CA170" s="597" t="str">
        <f t="shared" si="468"/>
        <v/>
      </c>
      <c r="CB170" s="597" t="str">
        <f t="shared" si="469"/>
        <v/>
      </c>
      <c r="CC170" s="597" t="str">
        <f t="shared" si="470"/>
        <v/>
      </c>
      <c r="CD170" s="1375" t="str">
        <f t="shared" si="420"/>
        <v/>
      </c>
      <c r="CE170" s="1376" t="str">
        <f t="shared" si="421"/>
        <v/>
      </c>
      <c r="CF170" s="1377" t="str">
        <f t="shared" si="422"/>
        <v/>
      </c>
      <c r="CG170" s="1377" t="str">
        <f t="shared" si="423"/>
        <v/>
      </c>
      <c r="CH170" s="1377" t="str">
        <f t="shared" si="424"/>
        <v/>
      </c>
      <c r="CI170" s="1377" t="str">
        <f t="shared" si="425"/>
        <v/>
      </c>
      <c r="CJ170" s="1377" t="str">
        <f t="shared" si="426"/>
        <v/>
      </c>
      <c r="CK170" s="1378" t="str">
        <f t="shared" si="427"/>
        <v/>
      </c>
      <c r="CL170" s="1378" t="str">
        <f t="shared" si="428"/>
        <v/>
      </c>
      <c r="CM170" s="1378" t="str">
        <f t="shared" si="429"/>
        <v/>
      </c>
      <c r="CN170" s="1377" t="str">
        <f t="shared" si="430"/>
        <v/>
      </c>
      <c r="CO170" s="1377" t="str">
        <f t="shared" si="431"/>
        <v/>
      </c>
      <c r="CP170" s="1377" t="str">
        <f t="shared" si="432"/>
        <v/>
      </c>
      <c r="CQ170" s="1377" t="str">
        <f t="shared" si="433"/>
        <v/>
      </c>
      <c r="CR170" s="1377" t="str">
        <f t="shared" si="434"/>
        <v/>
      </c>
      <c r="CS170" s="1376" t="str">
        <f t="shared" si="435"/>
        <v/>
      </c>
      <c r="CT170" s="1379" t="str">
        <f t="shared" si="436"/>
        <v/>
      </c>
      <c r="CU170" s="548" t="str">
        <f t="shared" si="437"/>
        <v/>
      </c>
      <c r="CV170" s="549" t="str">
        <f t="shared" si="438"/>
        <v/>
      </c>
      <c r="CW170" s="550" t="str">
        <f t="shared" si="439"/>
        <v/>
      </c>
      <c r="CX170" s="550" t="str">
        <f t="shared" si="440"/>
        <v/>
      </c>
      <c r="CY170" s="550" t="str">
        <f t="shared" si="441"/>
        <v/>
      </c>
      <c r="CZ170" s="550" t="str">
        <f t="shared" si="442"/>
        <v/>
      </c>
      <c r="DA170" s="550" t="str">
        <f t="shared" si="443"/>
        <v/>
      </c>
      <c r="DB170" s="551" t="str">
        <f t="shared" si="444"/>
        <v/>
      </c>
      <c r="DC170" s="551" t="str">
        <f t="shared" si="445"/>
        <v/>
      </c>
      <c r="DD170" s="551" t="str">
        <f t="shared" si="446"/>
        <v/>
      </c>
      <c r="DE170" s="550" t="str">
        <f t="shared" si="447"/>
        <v/>
      </c>
      <c r="DF170" s="550" t="str">
        <f t="shared" si="448"/>
        <v/>
      </c>
      <c r="DG170" s="550" t="str">
        <f t="shared" si="449"/>
        <v/>
      </c>
      <c r="DH170" s="550" t="str">
        <f t="shared" si="450"/>
        <v/>
      </c>
      <c r="DI170" s="550" t="str">
        <f t="shared" si="451"/>
        <v/>
      </c>
      <c r="DJ170" s="549" t="str">
        <f t="shared" si="452"/>
        <v/>
      </c>
      <c r="DK170" s="548" t="str">
        <f t="shared" si="453"/>
        <v/>
      </c>
      <c r="DL170" s="653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200</v>
      </c>
      <c r="B171" s="629" t="str">
        <f t="shared" ref="B171:K171" si="488">IF(B169="","",B169*B170)</f>
        <v/>
      </c>
      <c r="C171" s="629" t="str">
        <f t="shared" si="488"/>
        <v/>
      </c>
      <c r="D171" s="629" t="str">
        <f t="shared" si="488"/>
        <v/>
      </c>
      <c r="E171" s="629" t="str">
        <f t="shared" si="488"/>
        <v/>
      </c>
      <c r="F171" s="629" t="str">
        <f t="shared" si="488"/>
        <v/>
      </c>
      <c r="G171" s="629" t="str">
        <f t="shared" si="488"/>
        <v/>
      </c>
      <c r="H171" s="629" t="str">
        <f t="shared" si="488"/>
        <v/>
      </c>
      <c r="I171" s="629" t="str">
        <f t="shared" si="488"/>
        <v/>
      </c>
      <c r="J171" s="629" t="str">
        <f t="shared" si="488"/>
        <v/>
      </c>
      <c r="K171" s="629" t="str">
        <f t="shared" si="488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9">IF(T169="","",T169*T170)</f>
        <v/>
      </c>
      <c r="U171" s="629" t="str">
        <f t="shared" si="489"/>
        <v/>
      </c>
      <c r="V171" s="629" t="str">
        <f t="shared" si="489"/>
        <v/>
      </c>
      <c r="W171" s="629" t="str">
        <f t="shared" si="489"/>
        <v/>
      </c>
      <c r="X171" s="629" t="str">
        <f t="shared" si="489"/>
        <v/>
      </c>
      <c r="Y171" s="629" t="str">
        <f t="shared" si="489"/>
        <v/>
      </c>
      <c r="Z171" s="629" t="str">
        <f t="shared" si="489"/>
        <v/>
      </c>
      <c r="AA171" s="629" t="str">
        <f t="shared" si="489"/>
        <v/>
      </c>
      <c r="AB171" s="629" t="str">
        <f t="shared" si="489"/>
        <v/>
      </c>
      <c r="AC171" s="629" t="str">
        <f t="shared" si="489"/>
        <v/>
      </c>
      <c r="AD171" s="629" t="str">
        <f t="shared" si="489"/>
        <v/>
      </c>
      <c r="AE171" s="629" t="str">
        <f t="shared" si="489"/>
        <v/>
      </c>
      <c r="AF171" s="629" t="str">
        <f t="shared" si="489"/>
        <v/>
      </c>
      <c r="AG171" s="629" t="str">
        <f t="shared" si="489"/>
        <v/>
      </c>
      <c r="AH171" s="629" t="str">
        <f t="shared" si="489"/>
        <v/>
      </c>
      <c r="AI171" s="629" t="str">
        <f t="shared" si="489"/>
        <v/>
      </c>
      <c r="AJ171" s="629" t="str">
        <f t="shared" si="489"/>
        <v/>
      </c>
      <c r="AK171" s="662"/>
      <c r="AL171" s="629" t="str">
        <f t="shared" ref="AL171:AT171" si="490">IF(AL169="","",AL169*AL170)</f>
        <v/>
      </c>
      <c r="AM171" s="629" t="str">
        <f t="shared" si="490"/>
        <v/>
      </c>
      <c r="AN171" s="629" t="str">
        <f t="shared" si="490"/>
        <v/>
      </c>
      <c r="AO171" s="629" t="str">
        <f t="shared" si="490"/>
        <v/>
      </c>
      <c r="AP171" s="629" t="str">
        <f t="shared" si="490"/>
        <v/>
      </c>
      <c r="AQ171" s="629" t="str">
        <f t="shared" si="490"/>
        <v/>
      </c>
      <c r="AR171" s="629" t="str">
        <f t="shared" si="490"/>
        <v/>
      </c>
      <c r="AS171" s="629" t="str">
        <f t="shared" si="490"/>
        <v/>
      </c>
      <c r="AT171" s="629" t="str">
        <f t="shared" si="490"/>
        <v/>
      </c>
      <c r="AU171" s="629"/>
      <c r="AV171" s="629"/>
      <c r="AW171" s="629" t="str">
        <f t="shared" ref="AW171:BB171" si="491">IF(AW169="","",AW169*AW170)</f>
        <v/>
      </c>
      <c r="AX171" s="629" t="str">
        <f t="shared" si="491"/>
        <v/>
      </c>
      <c r="AY171" s="629" t="str">
        <f t="shared" si="491"/>
        <v/>
      </c>
      <c r="AZ171" s="629" t="str">
        <f t="shared" si="491"/>
        <v/>
      </c>
      <c r="BA171" s="629" t="str">
        <f t="shared" si="491"/>
        <v/>
      </c>
      <c r="BB171" s="629" t="str">
        <f t="shared" si="491"/>
        <v/>
      </c>
      <c r="BC171" s="662"/>
      <c r="BD171" s="629" t="str">
        <f t="shared" ref="BD171:BT171" si="492">IF(BD169="","",BD169*BD170)</f>
        <v/>
      </c>
      <c r="BE171" s="629" t="str">
        <f t="shared" si="492"/>
        <v/>
      </c>
      <c r="BF171" s="629" t="str">
        <f t="shared" si="492"/>
        <v/>
      </c>
      <c r="BG171" s="629" t="str">
        <f t="shared" si="492"/>
        <v/>
      </c>
      <c r="BH171" s="629" t="str">
        <f t="shared" si="492"/>
        <v/>
      </c>
      <c r="BI171" s="629" t="str">
        <f t="shared" si="492"/>
        <v/>
      </c>
      <c r="BJ171" s="629" t="str">
        <f t="shared" si="492"/>
        <v/>
      </c>
      <c r="BK171" s="629" t="str">
        <f t="shared" si="492"/>
        <v/>
      </c>
      <c r="BL171" s="629" t="str">
        <f t="shared" si="492"/>
        <v/>
      </c>
      <c r="BM171" s="629" t="str">
        <f t="shared" si="492"/>
        <v/>
      </c>
      <c r="BN171" s="629" t="str">
        <f t="shared" si="492"/>
        <v/>
      </c>
      <c r="BO171" s="629" t="str">
        <f t="shared" si="492"/>
        <v/>
      </c>
      <c r="BP171" s="629" t="str">
        <f t="shared" si="492"/>
        <v/>
      </c>
      <c r="BQ171" s="629" t="str">
        <f t="shared" si="492"/>
        <v/>
      </c>
      <c r="BR171" s="629" t="str">
        <f t="shared" si="492"/>
        <v/>
      </c>
      <c r="BS171" s="629" t="str">
        <f t="shared" si="492"/>
        <v/>
      </c>
      <c r="BT171" s="629" t="str">
        <f t="shared" si="492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7"/>
        <v/>
      </c>
      <c r="CA171" s="597" t="str">
        <f t="shared" si="468"/>
        <v/>
      </c>
      <c r="CB171" s="597" t="str">
        <f t="shared" si="469"/>
        <v/>
      </c>
      <c r="CC171" s="597" t="str">
        <f t="shared" si="470"/>
        <v/>
      </c>
      <c r="CD171" s="1375" t="str">
        <f t="shared" si="420"/>
        <v/>
      </c>
      <c r="CE171" s="1376" t="str">
        <f t="shared" si="421"/>
        <v/>
      </c>
      <c r="CF171" s="1377" t="str">
        <f t="shared" si="422"/>
        <v/>
      </c>
      <c r="CG171" s="1377" t="str">
        <f t="shared" si="423"/>
        <v/>
      </c>
      <c r="CH171" s="1377" t="str">
        <f t="shared" si="424"/>
        <v/>
      </c>
      <c r="CI171" s="1377" t="str">
        <f t="shared" si="425"/>
        <v/>
      </c>
      <c r="CJ171" s="1377" t="str">
        <f t="shared" si="426"/>
        <v/>
      </c>
      <c r="CK171" s="1378" t="str">
        <f t="shared" si="427"/>
        <v/>
      </c>
      <c r="CL171" s="1378" t="str">
        <f t="shared" si="428"/>
        <v/>
      </c>
      <c r="CM171" s="1378" t="str">
        <f t="shared" si="429"/>
        <v/>
      </c>
      <c r="CN171" s="1377" t="str">
        <f t="shared" si="430"/>
        <v/>
      </c>
      <c r="CO171" s="1377" t="str">
        <f t="shared" si="431"/>
        <v/>
      </c>
      <c r="CP171" s="1377" t="str">
        <f t="shared" si="432"/>
        <v/>
      </c>
      <c r="CQ171" s="1377" t="str">
        <f t="shared" si="433"/>
        <v/>
      </c>
      <c r="CR171" s="1377" t="str">
        <f t="shared" si="434"/>
        <v/>
      </c>
      <c r="CS171" s="1376" t="str">
        <f t="shared" si="435"/>
        <v/>
      </c>
      <c r="CT171" s="1379" t="str">
        <f t="shared" si="436"/>
        <v/>
      </c>
      <c r="CU171" s="548" t="str">
        <f t="shared" si="437"/>
        <v/>
      </c>
      <c r="CV171" s="549" t="str">
        <f t="shared" si="438"/>
        <v/>
      </c>
      <c r="CW171" s="550" t="str">
        <f t="shared" si="439"/>
        <v/>
      </c>
      <c r="CX171" s="550" t="str">
        <f t="shared" si="440"/>
        <v/>
      </c>
      <c r="CY171" s="550" t="str">
        <f t="shared" si="441"/>
        <v/>
      </c>
      <c r="CZ171" s="550" t="str">
        <f t="shared" si="442"/>
        <v/>
      </c>
      <c r="DA171" s="550" t="str">
        <f t="shared" si="443"/>
        <v/>
      </c>
      <c r="DB171" s="551" t="str">
        <f t="shared" si="444"/>
        <v/>
      </c>
      <c r="DC171" s="551" t="str">
        <f t="shared" si="445"/>
        <v/>
      </c>
      <c r="DD171" s="551" t="str">
        <f t="shared" si="446"/>
        <v/>
      </c>
      <c r="DE171" s="550" t="str">
        <f t="shared" si="447"/>
        <v/>
      </c>
      <c r="DF171" s="550" t="str">
        <f t="shared" si="448"/>
        <v/>
      </c>
      <c r="DG171" s="550" t="str">
        <f t="shared" si="449"/>
        <v/>
      </c>
      <c r="DH171" s="550" t="str">
        <f t="shared" si="450"/>
        <v/>
      </c>
      <c r="DI171" s="550" t="str">
        <f t="shared" si="451"/>
        <v/>
      </c>
      <c r="DJ171" s="549" t="str">
        <f t="shared" si="452"/>
        <v/>
      </c>
      <c r="DK171" s="548" t="str">
        <f t="shared" si="453"/>
        <v/>
      </c>
      <c r="DL171" s="653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739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93">IF(C167="","",(SUM(C151)*710*$K$1-SUM(C152,C156)*(710*$K$1-370*$K$1*(C155=0))-SUM(C168,C169)*8280*$K$1)/$G$1/365/C$46)</f>
        <v/>
      </c>
      <c r="D172" s="632" t="str">
        <f t="shared" si="493"/>
        <v/>
      </c>
      <c r="E172" s="632" t="str">
        <f t="shared" si="493"/>
        <v/>
      </c>
      <c r="F172" s="632" t="str">
        <f t="shared" si="493"/>
        <v/>
      </c>
      <c r="G172" s="632" t="str">
        <f t="shared" si="493"/>
        <v/>
      </c>
      <c r="H172" s="632" t="str">
        <f t="shared" si="493"/>
        <v/>
      </c>
      <c r="I172" s="632" t="str">
        <f t="shared" si="493"/>
        <v/>
      </c>
      <c r="J172" s="632" t="str">
        <f t="shared" si="493"/>
        <v/>
      </c>
      <c r="K172" s="632" t="str">
        <f t="shared" si="493"/>
        <v/>
      </c>
      <c r="L172" s="632" t="str">
        <f t="shared" si="493"/>
        <v/>
      </c>
      <c r="M172" s="632" t="str">
        <f t="shared" si="493"/>
        <v/>
      </c>
      <c r="N172" s="632" t="str">
        <f t="shared" si="493"/>
        <v/>
      </c>
      <c r="O172" s="632" t="str">
        <f t="shared" si="493"/>
        <v/>
      </c>
      <c r="P172" s="632" t="str">
        <f t="shared" si="493"/>
        <v/>
      </c>
      <c r="Q172" s="632" t="str">
        <f t="shared" si="493"/>
        <v/>
      </c>
      <c r="R172" s="632" t="str">
        <f t="shared" si="493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94">IF(U167="","",(SUM(U151)*710*$K$1-SUM(U152,U156)*(710*$K$1-370*$K$1*(U155=0))-SUM(U168,U169)*8280*$K$1)/$G$1/365/U$46)</f>
        <v/>
      </c>
      <c r="V172" s="632" t="str">
        <f t="shared" si="494"/>
        <v/>
      </c>
      <c r="W172" s="632" t="str">
        <f t="shared" si="494"/>
        <v/>
      </c>
      <c r="X172" s="632" t="str">
        <f t="shared" si="494"/>
        <v/>
      </c>
      <c r="Y172" s="632" t="str">
        <f t="shared" si="494"/>
        <v/>
      </c>
      <c r="Z172" s="632" t="str">
        <f t="shared" si="494"/>
        <v/>
      </c>
      <c r="AA172" s="632" t="str">
        <f t="shared" si="494"/>
        <v/>
      </c>
      <c r="AB172" s="632" t="str">
        <f t="shared" si="494"/>
        <v/>
      </c>
      <c r="AC172" s="632" t="str">
        <f t="shared" si="494"/>
        <v/>
      </c>
      <c r="AD172" s="632" t="str">
        <f t="shared" si="494"/>
        <v/>
      </c>
      <c r="AE172" s="632" t="str">
        <f t="shared" si="494"/>
        <v/>
      </c>
      <c r="AF172" s="632" t="str">
        <f t="shared" si="494"/>
        <v/>
      </c>
      <c r="AG172" s="632" t="str">
        <f t="shared" si="494"/>
        <v/>
      </c>
      <c r="AH172" s="632" t="str">
        <f t="shared" si="494"/>
        <v/>
      </c>
      <c r="AI172" s="632" t="str">
        <f t="shared" si="494"/>
        <v/>
      </c>
      <c r="AJ172" s="632" t="str">
        <f t="shared" si="494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95">IF(AM167="","",(SUM(AM151)*710*$K$1-SUM(AM152,AM156)*(710*$K$1-370*$K$1*(AM155=0))-SUM(AM168,AM169)*8280*$K$1)/$G$1/365/AM$46)</f>
        <v/>
      </c>
      <c r="AN172" s="632" t="str">
        <f t="shared" si="495"/>
        <v/>
      </c>
      <c r="AO172" s="632" t="str">
        <f t="shared" si="495"/>
        <v/>
      </c>
      <c r="AP172" s="632" t="str">
        <f t="shared" si="495"/>
        <v/>
      </c>
      <c r="AQ172" s="632" t="str">
        <f t="shared" si="495"/>
        <v/>
      </c>
      <c r="AR172" s="632" t="str">
        <f t="shared" si="495"/>
        <v/>
      </c>
      <c r="AS172" s="632" t="str">
        <f t="shared" si="495"/>
        <v/>
      </c>
      <c r="AT172" s="632" t="str">
        <f t="shared" si="495"/>
        <v/>
      </c>
      <c r="AU172" s="632" t="str">
        <f t="shared" si="495"/>
        <v/>
      </c>
      <c r="AV172" s="632" t="str">
        <f t="shared" si="495"/>
        <v/>
      </c>
      <c r="AW172" s="632" t="str">
        <f t="shared" si="495"/>
        <v/>
      </c>
      <c r="AX172" s="632" t="str">
        <f t="shared" si="495"/>
        <v/>
      </c>
      <c r="AY172" s="632" t="str">
        <f t="shared" si="495"/>
        <v/>
      </c>
      <c r="AZ172" s="632" t="str">
        <f t="shared" si="495"/>
        <v/>
      </c>
      <c r="BA172" s="632" t="str">
        <f t="shared" si="495"/>
        <v/>
      </c>
      <c r="BB172" s="632" t="str">
        <f t="shared" si="495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96">IF(BE167="","",(SUM(BE151)*710*$K$1-SUM(BE152,BE156)*(710*$K$1-370*$K$1*(BE155=0))-SUM(BE168,BE169)*8280*$K$1)/$G$1/365/BE$46)</f>
        <v/>
      </c>
      <c r="BF172" s="632" t="str">
        <f t="shared" si="496"/>
        <v/>
      </c>
      <c r="BG172" s="632" t="str">
        <f t="shared" si="496"/>
        <v/>
      </c>
      <c r="BH172" s="632" t="str">
        <f t="shared" si="496"/>
        <v/>
      </c>
      <c r="BI172" s="632" t="str">
        <f t="shared" si="496"/>
        <v/>
      </c>
      <c r="BJ172" s="632" t="str">
        <f t="shared" si="496"/>
        <v/>
      </c>
      <c r="BK172" s="632" t="str">
        <f t="shared" si="496"/>
        <v/>
      </c>
      <c r="BL172" s="632" t="str">
        <f t="shared" si="496"/>
        <v/>
      </c>
      <c r="BM172" s="632" t="str">
        <f t="shared" si="496"/>
        <v/>
      </c>
      <c r="BN172" s="632" t="str">
        <f t="shared" si="496"/>
        <v/>
      </c>
      <c r="BO172" s="632" t="str">
        <f t="shared" si="496"/>
        <v/>
      </c>
      <c r="BP172" s="632" t="str">
        <f t="shared" si="496"/>
        <v/>
      </c>
      <c r="BQ172" s="632" t="str">
        <f t="shared" si="496"/>
        <v/>
      </c>
      <c r="BR172" s="632" t="str">
        <f t="shared" si="496"/>
        <v/>
      </c>
      <c r="BS172" s="632" t="str">
        <f t="shared" si="496"/>
        <v/>
      </c>
      <c r="BT172" s="632" t="str">
        <f t="shared" si="496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7"/>
        <v/>
      </c>
      <c r="CA172" s="622" t="str">
        <f t="shared" si="468"/>
        <v/>
      </c>
      <c r="CB172" s="622" t="str">
        <f t="shared" si="469"/>
        <v/>
      </c>
      <c r="CC172" s="622" t="str">
        <f t="shared" si="470"/>
        <v/>
      </c>
      <c r="CD172" s="1363" t="str">
        <f t="shared" si="420"/>
        <v/>
      </c>
      <c r="CE172" s="1364" t="str">
        <f t="shared" si="421"/>
        <v/>
      </c>
      <c r="CF172" s="1365" t="str">
        <f t="shared" si="422"/>
        <v/>
      </c>
      <c r="CG172" s="1365" t="str">
        <f t="shared" si="423"/>
        <v/>
      </c>
      <c r="CH172" s="1365" t="str">
        <f t="shared" si="424"/>
        <v/>
      </c>
      <c r="CI172" s="1365" t="str">
        <f t="shared" si="425"/>
        <v/>
      </c>
      <c r="CJ172" s="1365" t="str">
        <f t="shared" si="426"/>
        <v/>
      </c>
      <c r="CK172" s="1366" t="str">
        <f t="shared" si="427"/>
        <v/>
      </c>
      <c r="CL172" s="1366" t="str">
        <f t="shared" si="428"/>
        <v/>
      </c>
      <c r="CM172" s="1366" t="str">
        <f t="shared" si="429"/>
        <v/>
      </c>
      <c r="CN172" s="1365" t="str">
        <f t="shared" si="430"/>
        <v/>
      </c>
      <c r="CO172" s="1365" t="str">
        <f t="shared" si="431"/>
        <v/>
      </c>
      <c r="CP172" s="1365" t="str">
        <f t="shared" si="432"/>
        <v/>
      </c>
      <c r="CQ172" s="1365" t="str">
        <f t="shared" si="433"/>
        <v/>
      </c>
      <c r="CR172" s="1365" t="str">
        <f t="shared" si="434"/>
        <v/>
      </c>
      <c r="CS172" s="1364" t="str">
        <f t="shared" si="435"/>
        <v/>
      </c>
      <c r="CT172" s="1367" t="str">
        <f t="shared" si="436"/>
        <v/>
      </c>
      <c r="CU172" s="536" t="str">
        <f t="shared" si="437"/>
        <v/>
      </c>
      <c r="CV172" s="537" t="str">
        <f t="shared" si="438"/>
        <v/>
      </c>
      <c r="CW172" s="538" t="str">
        <f t="shared" si="439"/>
        <v/>
      </c>
      <c r="CX172" s="538" t="str">
        <f t="shared" si="440"/>
        <v/>
      </c>
      <c r="CY172" s="538" t="str">
        <f t="shared" si="441"/>
        <v/>
      </c>
      <c r="CZ172" s="538" t="str">
        <f t="shared" si="442"/>
        <v/>
      </c>
      <c r="DA172" s="538" t="str">
        <f t="shared" si="443"/>
        <v/>
      </c>
      <c r="DB172" s="539" t="str">
        <f t="shared" si="444"/>
        <v/>
      </c>
      <c r="DC172" s="539" t="str">
        <f t="shared" si="445"/>
        <v/>
      </c>
      <c r="DD172" s="539" t="str">
        <f t="shared" si="446"/>
        <v/>
      </c>
      <c r="DE172" s="538" t="str">
        <f t="shared" si="447"/>
        <v/>
      </c>
      <c r="DF172" s="538" t="str">
        <f t="shared" si="448"/>
        <v/>
      </c>
      <c r="DG172" s="538" t="str">
        <f t="shared" si="449"/>
        <v/>
      </c>
      <c r="DH172" s="538" t="str">
        <f t="shared" si="450"/>
        <v/>
      </c>
      <c r="DI172" s="538" t="str">
        <f t="shared" si="451"/>
        <v/>
      </c>
      <c r="DJ172" s="537" t="str">
        <f t="shared" si="452"/>
        <v/>
      </c>
      <c r="DK172" s="536" t="str">
        <f t="shared" si="453"/>
        <v/>
      </c>
      <c r="DL172" s="653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740</v>
      </c>
      <c r="B173" s="632" t="str">
        <f>IF(B167="","",(SUM(B160)*710*$K$1-SUM(B161,B165)*(710*$K$1-370*$K$1*(B164=0)))/$G$1/365/B$46)</f>
        <v/>
      </c>
      <c r="C173" s="632" t="str">
        <f t="shared" ref="C173:R173" si="497">IF(C167="","",(SUM(C160)*710*$K$1-SUM(C161,C165)*(710*$K$1-370*$K$1*(C164=0)))/$G$1/365/C$46)</f>
        <v/>
      </c>
      <c r="D173" s="632" t="str">
        <f t="shared" si="497"/>
        <v/>
      </c>
      <c r="E173" s="632" t="str">
        <f t="shared" si="497"/>
        <v/>
      </c>
      <c r="F173" s="632" t="str">
        <f t="shared" si="497"/>
        <v/>
      </c>
      <c r="G173" s="632" t="str">
        <f t="shared" si="497"/>
        <v/>
      </c>
      <c r="H173" s="632" t="str">
        <f t="shared" si="497"/>
        <v/>
      </c>
      <c r="I173" s="632" t="str">
        <f t="shared" si="497"/>
        <v/>
      </c>
      <c r="J173" s="632" t="str">
        <f t="shared" si="497"/>
        <v/>
      </c>
      <c r="K173" s="632" t="str">
        <f t="shared" si="497"/>
        <v/>
      </c>
      <c r="L173" s="632" t="str">
        <f t="shared" si="497"/>
        <v/>
      </c>
      <c r="M173" s="632" t="str">
        <f t="shared" si="497"/>
        <v/>
      </c>
      <c r="N173" s="632" t="str">
        <f t="shared" si="497"/>
        <v/>
      </c>
      <c r="O173" s="632" t="str">
        <f t="shared" si="497"/>
        <v/>
      </c>
      <c r="P173" s="632" t="str">
        <f t="shared" si="497"/>
        <v/>
      </c>
      <c r="Q173" s="632" t="str">
        <f t="shared" si="497"/>
        <v/>
      </c>
      <c r="R173" s="632" t="str">
        <f t="shared" si="497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8">IF(U167="","",(SUM(U160)*710*$K$1-SUM(U161,U165)*(710*$K$1-370*$K$1*(U164=0)))/$G$1/365/U$46)</f>
        <v/>
      </c>
      <c r="V173" s="632" t="str">
        <f t="shared" si="498"/>
        <v/>
      </c>
      <c r="W173" s="632" t="str">
        <f t="shared" si="498"/>
        <v/>
      </c>
      <c r="X173" s="632" t="str">
        <f t="shared" si="498"/>
        <v/>
      </c>
      <c r="Y173" s="632" t="str">
        <f t="shared" si="498"/>
        <v/>
      </c>
      <c r="Z173" s="632" t="str">
        <f t="shared" si="498"/>
        <v/>
      </c>
      <c r="AA173" s="632" t="str">
        <f t="shared" si="498"/>
        <v/>
      </c>
      <c r="AB173" s="632" t="str">
        <f t="shared" si="498"/>
        <v/>
      </c>
      <c r="AC173" s="632" t="str">
        <f t="shared" si="498"/>
        <v/>
      </c>
      <c r="AD173" s="632" t="str">
        <f t="shared" si="498"/>
        <v/>
      </c>
      <c r="AE173" s="632" t="str">
        <f t="shared" si="498"/>
        <v/>
      </c>
      <c r="AF173" s="632" t="str">
        <f t="shared" si="498"/>
        <v/>
      </c>
      <c r="AG173" s="632" t="str">
        <f t="shared" si="498"/>
        <v/>
      </c>
      <c r="AH173" s="632" t="str">
        <f t="shared" si="498"/>
        <v/>
      </c>
      <c r="AI173" s="632" t="str">
        <f t="shared" si="498"/>
        <v/>
      </c>
      <c r="AJ173" s="632" t="str">
        <f t="shared" si="498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9">IF(AM167="","",(SUM(AM160)*710*$K$1-SUM(AM161,AM165)*(710*$K$1-370*$K$1*(AM164=0)))/$G$1/365/AM$46)</f>
        <v/>
      </c>
      <c r="AN173" s="632" t="str">
        <f t="shared" si="499"/>
        <v/>
      </c>
      <c r="AO173" s="632" t="str">
        <f t="shared" si="499"/>
        <v/>
      </c>
      <c r="AP173" s="632" t="str">
        <f t="shared" si="499"/>
        <v/>
      </c>
      <c r="AQ173" s="632" t="str">
        <f t="shared" si="499"/>
        <v/>
      </c>
      <c r="AR173" s="632" t="str">
        <f t="shared" si="499"/>
        <v/>
      </c>
      <c r="AS173" s="632" t="str">
        <f t="shared" si="499"/>
        <v/>
      </c>
      <c r="AT173" s="632" t="str">
        <f t="shared" si="499"/>
        <v/>
      </c>
      <c r="AU173" s="632" t="str">
        <f t="shared" si="499"/>
        <v/>
      </c>
      <c r="AV173" s="632" t="str">
        <f t="shared" si="499"/>
        <v/>
      </c>
      <c r="AW173" s="632" t="str">
        <f t="shared" si="499"/>
        <v/>
      </c>
      <c r="AX173" s="632" t="str">
        <f t="shared" si="499"/>
        <v/>
      </c>
      <c r="AY173" s="632" t="str">
        <f t="shared" si="499"/>
        <v/>
      </c>
      <c r="AZ173" s="632" t="str">
        <f t="shared" si="499"/>
        <v/>
      </c>
      <c r="BA173" s="632" t="str">
        <f t="shared" si="499"/>
        <v/>
      </c>
      <c r="BB173" s="632" t="str">
        <f t="shared" si="499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500">IF(BE167="","",(SUM(BE160)*710*$K$1-SUM(BE161,BE165)*(710*$K$1-370*$K$1*(BE164=0)))/$G$1/365/BE$46)</f>
        <v/>
      </c>
      <c r="BF173" s="632" t="str">
        <f t="shared" si="500"/>
        <v/>
      </c>
      <c r="BG173" s="632" t="str">
        <f t="shared" si="500"/>
        <v/>
      </c>
      <c r="BH173" s="632" t="str">
        <f t="shared" si="500"/>
        <v/>
      </c>
      <c r="BI173" s="632" t="str">
        <f t="shared" si="500"/>
        <v/>
      </c>
      <c r="BJ173" s="632" t="str">
        <f t="shared" si="500"/>
        <v/>
      </c>
      <c r="BK173" s="632" t="str">
        <f t="shared" si="500"/>
        <v/>
      </c>
      <c r="BL173" s="632" t="str">
        <f t="shared" si="500"/>
        <v/>
      </c>
      <c r="BM173" s="632" t="str">
        <f t="shared" si="500"/>
        <v/>
      </c>
      <c r="BN173" s="632" t="str">
        <f t="shared" si="500"/>
        <v/>
      </c>
      <c r="BO173" s="632" t="str">
        <f t="shared" si="500"/>
        <v/>
      </c>
      <c r="BP173" s="632" t="str">
        <f t="shared" si="500"/>
        <v/>
      </c>
      <c r="BQ173" s="632" t="str">
        <f t="shared" si="500"/>
        <v/>
      </c>
      <c r="BR173" s="632" t="str">
        <f t="shared" si="500"/>
        <v/>
      </c>
      <c r="BS173" s="632" t="str">
        <f t="shared" si="500"/>
        <v/>
      </c>
      <c r="BT173" s="632" t="str">
        <f t="shared" si="500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7"/>
        <v/>
      </c>
      <c r="CA173" s="622" t="str">
        <f t="shared" si="468"/>
        <v/>
      </c>
      <c r="CB173" s="622" t="str">
        <f t="shared" si="469"/>
        <v/>
      </c>
      <c r="CC173" s="622" t="str">
        <f t="shared" si="470"/>
        <v/>
      </c>
      <c r="CD173" s="1363" t="str">
        <f t="shared" si="420"/>
        <v/>
      </c>
      <c r="CE173" s="1364" t="str">
        <f t="shared" si="421"/>
        <v/>
      </c>
      <c r="CF173" s="1365" t="str">
        <f t="shared" si="422"/>
        <v/>
      </c>
      <c r="CG173" s="1365" t="str">
        <f t="shared" si="423"/>
        <v/>
      </c>
      <c r="CH173" s="1365" t="str">
        <f t="shared" si="424"/>
        <v/>
      </c>
      <c r="CI173" s="1365" t="str">
        <f t="shared" si="425"/>
        <v/>
      </c>
      <c r="CJ173" s="1365" t="str">
        <f t="shared" si="426"/>
        <v/>
      </c>
      <c r="CK173" s="1366" t="str">
        <f t="shared" si="427"/>
        <v/>
      </c>
      <c r="CL173" s="1366" t="str">
        <f t="shared" si="428"/>
        <v/>
      </c>
      <c r="CM173" s="1366" t="str">
        <f t="shared" si="429"/>
        <v/>
      </c>
      <c r="CN173" s="1365" t="str">
        <f t="shared" si="430"/>
        <v/>
      </c>
      <c r="CO173" s="1365" t="str">
        <f t="shared" si="431"/>
        <v/>
      </c>
      <c r="CP173" s="1365" t="str">
        <f t="shared" si="432"/>
        <v/>
      </c>
      <c r="CQ173" s="1365" t="str">
        <f t="shared" si="433"/>
        <v/>
      </c>
      <c r="CR173" s="1365" t="str">
        <f t="shared" si="434"/>
        <v/>
      </c>
      <c r="CS173" s="1364" t="str">
        <f t="shared" si="435"/>
        <v/>
      </c>
      <c r="CT173" s="1367" t="str">
        <f t="shared" si="436"/>
        <v/>
      </c>
      <c r="CU173" s="536" t="str">
        <f t="shared" si="437"/>
        <v/>
      </c>
      <c r="CV173" s="537" t="str">
        <f t="shared" si="438"/>
        <v/>
      </c>
      <c r="CW173" s="538" t="str">
        <f t="shared" si="439"/>
        <v/>
      </c>
      <c r="CX173" s="538" t="str">
        <f t="shared" si="440"/>
        <v/>
      </c>
      <c r="CY173" s="538" t="str">
        <f t="shared" si="441"/>
        <v/>
      </c>
      <c r="CZ173" s="538" t="str">
        <f t="shared" si="442"/>
        <v/>
      </c>
      <c r="DA173" s="538" t="str">
        <f t="shared" si="443"/>
        <v/>
      </c>
      <c r="DB173" s="539" t="str">
        <f t="shared" si="444"/>
        <v/>
      </c>
      <c r="DC173" s="539" t="str">
        <f t="shared" si="445"/>
        <v/>
      </c>
      <c r="DD173" s="539" t="str">
        <f t="shared" si="446"/>
        <v/>
      </c>
      <c r="DE173" s="538" t="str">
        <f t="shared" si="447"/>
        <v/>
      </c>
      <c r="DF173" s="538" t="str">
        <f t="shared" si="448"/>
        <v/>
      </c>
      <c r="DG173" s="538" t="str">
        <f t="shared" si="449"/>
        <v/>
      </c>
      <c r="DH173" s="538" t="str">
        <f t="shared" si="450"/>
        <v/>
      </c>
      <c r="DI173" s="538" t="str">
        <f t="shared" si="451"/>
        <v/>
      </c>
      <c r="DJ173" s="537" t="str">
        <f t="shared" si="452"/>
        <v/>
      </c>
      <c r="DK173" s="536" t="str">
        <f t="shared" si="453"/>
        <v/>
      </c>
      <c r="DL173" s="653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218</v>
      </c>
      <c r="B174" s="620" t="str">
        <f t="shared" ref="B174:R174" si="501">IF(SUM(B167)&gt;0,B169/B167,"")</f>
        <v/>
      </c>
      <c r="C174" s="620" t="str">
        <f t="shared" si="501"/>
        <v/>
      </c>
      <c r="D174" s="620" t="str">
        <f t="shared" si="501"/>
        <v/>
      </c>
      <c r="E174" s="620" t="str">
        <f t="shared" si="501"/>
        <v/>
      </c>
      <c r="F174" s="620" t="str">
        <f t="shared" si="501"/>
        <v/>
      </c>
      <c r="G174" s="620" t="str">
        <f t="shared" si="501"/>
        <v/>
      </c>
      <c r="H174" s="620" t="str">
        <f t="shared" si="501"/>
        <v/>
      </c>
      <c r="I174" s="620" t="str">
        <f t="shared" si="501"/>
        <v/>
      </c>
      <c r="J174" s="620" t="str">
        <f t="shared" si="501"/>
        <v/>
      </c>
      <c r="K174" s="620" t="str">
        <f t="shared" si="501"/>
        <v/>
      </c>
      <c r="L174" s="620" t="str">
        <f t="shared" si="501"/>
        <v/>
      </c>
      <c r="M174" s="620" t="str">
        <f t="shared" si="501"/>
        <v/>
      </c>
      <c r="N174" s="620" t="str">
        <f t="shared" si="501"/>
        <v/>
      </c>
      <c r="O174" s="620" t="str">
        <f t="shared" si="501"/>
        <v/>
      </c>
      <c r="P174" s="620" t="str">
        <f t="shared" si="501"/>
        <v/>
      </c>
      <c r="Q174" s="620" t="str">
        <f t="shared" si="501"/>
        <v/>
      </c>
      <c r="R174" s="620" t="str">
        <f t="shared" si="501"/>
        <v/>
      </c>
      <c r="S174" s="652"/>
      <c r="T174" s="620" t="str">
        <f t="shared" ref="T174:AJ174" si="502">IF(SUM(T167)&gt;0,T169/T167,"")</f>
        <v/>
      </c>
      <c r="U174" s="620" t="str">
        <f t="shared" si="502"/>
        <v/>
      </c>
      <c r="V174" s="620" t="str">
        <f t="shared" si="502"/>
        <v/>
      </c>
      <c r="W174" s="620" t="str">
        <f t="shared" si="502"/>
        <v/>
      </c>
      <c r="X174" s="620" t="str">
        <f t="shared" si="502"/>
        <v/>
      </c>
      <c r="Y174" s="620" t="str">
        <f t="shared" si="502"/>
        <v/>
      </c>
      <c r="Z174" s="620" t="str">
        <f t="shared" si="502"/>
        <v/>
      </c>
      <c r="AA174" s="620" t="str">
        <f t="shared" si="502"/>
        <v/>
      </c>
      <c r="AB174" s="620" t="str">
        <f t="shared" si="502"/>
        <v/>
      </c>
      <c r="AC174" s="620" t="str">
        <f t="shared" si="502"/>
        <v/>
      </c>
      <c r="AD174" s="620" t="str">
        <f t="shared" si="502"/>
        <v/>
      </c>
      <c r="AE174" s="620" t="str">
        <f t="shared" si="502"/>
        <v/>
      </c>
      <c r="AF174" s="620" t="str">
        <f t="shared" si="502"/>
        <v/>
      </c>
      <c r="AG174" s="620" t="str">
        <f t="shared" si="502"/>
        <v/>
      </c>
      <c r="AH174" s="620" t="str">
        <f t="shared" si="502"/>
        <v/>
      </c>
      <c r="AI174" s="620" t="str">
        <f t="shared" si="502"/>
        <v/>
      </c>
      <c r="AJ174" s="620" t="str">
        <f t="shared" si="502"/>
        <v/>
      </c>
      <c r="AK174" s="652"/>
      <c r="AL174" s="620" t="str">
        <f t="shared" ref="AL174:BB174" si="503">IF(SUM(AL167)&gt;0,AL169/AL167,"")</f>
        <v/>
      </c>
      <c r="AM174" s="620" t="str">
        <f t="shared" si="503"/>
        <v/>
      </c>
      <c r="AN174" s="620" t="str">
        <f t="shared" si="503"/>
        <v/>
      </c>
      <c r="AO174" s="620" t="str">
        <f t="shared" si="503"/>
        <v/>
      </c>
      <c r="AP174" s="620" t="str">
        <f t="shared" si="503"/>
        <v/>
      </c>
      <c r="AQ174" s="620" t="str">
        <f t="shared" si="503"/>
        <v/>
      </c>
      <c r="AR174" s="620" t="str">
        <f t="shared" si="503"/>
        <v/>
      </c>
      <c r="AS174" s="620" t="str">
        <f t="shared" si="503"/>
        <v/>
      </c>
      <c r="AT174" s="620" t="str">
        <f t="shared" si="503"/>
        <v/>
      </c>
      <c r="AU174" s="620" t="str">
        <f t="shared" si="503"/>
        <v/>
      </c>
      <c r="AV174" s="620" t="str">
        <f t="shared" si="503"/>
        <v/>
      </c>
      <c r="AW174" s="620" t="str">
        <f t="shared" si="503"/>
        <v/>
      </c>
      <c r="AX174" s="620" t="str">
        <f t="shared" si="503"/>
        <v/>
      </c>
      <c r="AY174" s="620" t="str">
        <f t="shared" si="503"/>
        <v/>
      </c>
      <c r="AZ174" s="620" t="str">
        <f t="shared" si="503"/>
        <v/>
      </c>
      <c r="BA174" s="620" t="str">
        <f t="shared" si="503"/>
        <v/>
      </c>
      <c r="BB174" s="620" t="str">
        <f t="shared" si="503"/>
        <v/>
      </c>
      <c r="BC174" s="652"/>
      <c r="BD174" s="620" t="str">
        <f t="shared" ref="BD174:BT174" si="504">IF(SUM(BD167)&gt;0,BD169/BD167,"")</f>
        <v/>
      </c>
      <c r="BE174" s="620" t="str">
        <f t="shared" si="504"/>
        <v/>
      </c>
      <c r="BF174" s="620" t="str">
        <f t="shared" si="504"/>
        <v/>
      </c>
      <c r="BG174" s="620" t="str">
        <f t="shared" si="504"/>
        <v/>
      </c>
      <c r="BH174" s="620" t="str">
        <f t="shared" si="504"/>
        <v/>
      </c>
      <c r="BI174" s="620" t="str">
        <f t="shared" si="504"/>
        <v/>
      </c>
      <c r="BJ174" s="620" t="str">
        <f t="shared" si="504"/>
        <v/>
      </c>
      <c r="BK174" s="620" t="str">
        <f t="shared" si="504"/>
        <v/>
      </c>
      <c r="BL174" s="620" t="str">
        <f t="shared" si="504"/>
        <v/>
      </c>
      <c r="BM174" s="620" t="str">
        <f t="shared" si="504"/>
        <v/>
      </c>
      <c r="BN174" s="620" t="str">
        <f t="shared" si="504"/>
        <v/>
      </c>
      <c r="BO174" s="620" t="str">
        <f t="shared" si="504"/>
        <v/>
      </c>
      <c r="BP174" s="620" t="str">
        <f t="shared" si="504"/>
        <v/>
      </c>
      <c r="BQ174" s="620" t="str">
        <f t="shared" si="504"/>
        <v/>
      </c>
      <c r="BR174" s="620" t="str">
        <f t="shared" si="504"/>
        <v/>
      </c>
      <c r="BS174" s="620" t="str">
        <f t="shared" si="504"/>
        <v/>
      </c>
      <c r="BT174" s="620" t="str">
        <f t="shared" si="504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7"/>
        <v/>
      </c>
      <c r="CA174" s="622" t="str">
        <f t="shared" si="468"/>
        <v/>
      </c>
      <c r="CB174" s="622" t="str">
        <f t="shared" si="469"/>
        <v/>
      </c>
      <c r="CC174" s="622" t="str">
        <f t="shared" si="470"/>
        <v/>
      </c>
      <c r="CD174" s="1363" t="str">
        <f t="shared" si="420"/>
        <v/>
      </c>
      <c r="CE174" s="1364" t="str">
        <f t="shared" si="421"/>
        <v/>
      </c>
      <c r="CF174" s="1365" t="str">
        <f t="shared" si="422"/>
        <v/>
      </c>
      <c r="CG174" s="1365" t="str">
        <f t="shared" si="423"/>
        <v/>
      </c>
      <c r="CH174" s="1365" t="str">
        <f t="shared" si="424"/>
        <v/>
      </c>
      <c r="CI174" s="1365" t="str">
        <f t="shared" si="425"/>
        <v/>
      </c>
      <c r="CJ174" s="1365" t="str">
        <f t="shared" si="426"/>
        <v/>
      </c>
      <c r="CK174" s="1366" t="str">
        <f t="shared" si="427"/>
        <v/>
      </c>
      <c r="CL174" s="1366" t="str">
        <f t="shared" si="428"/>
        <v/>
      </c>
      <c r="CM174" s="1366" t="str">
        <f t="shared" si="429"/>
        <v/>
      </c>
      <c r="CN174" s="1365" t="str">
        <f t="shared" si="430"/>
        <v/>
      </c>
      <c r="CO174" s="1365" t="str">
        <f t="shared" si="431"/>
        <v/>
      </c>
      <c r="CP174" s="1365" t="str">
        <f t="shared" si="432"/>
        <v/>
      </c>
      <c r="CQ174" s="1365" t="str">
        <f t="shared" si="433"/>
        <v/>
      </c>
      <c r="CR174" s="1365" t="str">
        <f t="shared" si="434"/>
        <v/>
      </c>
      <c r="CS174" s="1364" t="str">
        <f t="shared" si="435"/>
        <v/>
      </c>
      <c r="CT174" s="1367" t="str">
        <f t="shared" si="436"/>
        <v/>
      </c>
      <c r="CU174" s="536" t="str">
        <f t="shared" si="437"/>
        <v/>
      </c>
      <c r="CV174" s="537" t="str">
        <f t="shared" si="438"/>
        <v/>
      </c>
      <c r="CW174" s="538" t="str">
        <f t="shared" si="439"/>
        <v/>
      </c>
      <c r="CX174" s="538" t="str">
        <f t="shared" si="440"/>
        <v/>
      </c>
      <c r="CY174" s="538" t="str">
        <f t="shared" si="441"/>
        <v/>
      </c>
      <c r="CZ174" s="538" t="str">
        <f t="shared" si="442"/>
        <v/>
      </c>
      <c r="DA174" s="538" t="str">
        <f t="shared" si="443"/>
        <v/>
      </c>
      <c r="DB174" s="539" t="str">
        <f t="shared" si="444"/>
        <v/>
      </c>
      <c r="DC174" s="539" t="str">
        <f t="shared" si="445"/>
        <v/>
      </c>
      <c r="DD174" s="539" t="str">
        <f t="shared" si="446"/>
        <v/>
      </c>
      <c r="DE174" s="538" t="str">
        <f t="shared" si="447"/>
        <v/>
      </c>
      <c r="DF174" s="538" t="str">
        <f t="shared" si="448"/>
        <v/>
      </c>
      <c r="DG174" s="538" t="str">
        <f t="shared" si="449"/>
        <v/>
      </c>
      <c r="DH174" s="538" t="str">
        <f t="shared" si="450"/>
        <v/>
      </c>
      <c r="DI174" s="538" t="str">
        <f t="shared" si="451"/>
        <v/>
      </c>
      <c r="DJ174" s="537" t="str">
        <f t="shared" si="452"/>
        <v/>
      </c>
      <c r="DK174" s="536" t="str">
        <f t="shared" si="453"/>
        <v/>
      </c>
      <c r="DL174" s="653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7"/>
        <v/>
      </c>
      <c r="CA175" s="597" t="str">
        <f t="shared" si="468"/>
        <v/>
      </c>
      <c r="CB175" s="597" t="str">
        <f t="shared" si="469"/>
        <v/>
      </c>
      <c r="CC175" s="597" t="str">
        <f t="shared" si="470"/>
        <v/>
      </c>
      <c r="CD175" s="1375" t="str">
        <f t="shared" si="420"/>
        <v/>
      </c>
      <c r="CE175" s="1376" t="str">
        <f t="shared" si="421"/>
        <v/>
      </c>
      <c r="CF175" s="1377" t="str">
        <f t="shared" si="422"/>
        <v/>
      </c>
      <c r="CG175" s="1377" t="str">
        <f t="shared" si="423"/>
        <v/>
      </c>
      <c r="CH175" s="1377" t="str">
        <f t="shared" si="424"/>
        <v/>
      </c>
      <c r="CI175" s="1377" t="str">
        <f t="shared" si="425"/>
        <v/>
      </c>
      <c r="CJ175" s="1377" t="str">
        <f t="shared" si="426"/>
        <v/>
      </c>
      <c r="CK175" s="1378" t="str">
        <f t="shared" si="427"/>
        <v/>
      </c>
      <c r="CL175" s="1378" t="str">
        <f t="shared" si="428"/>
        <v/>
      </c>
      <c r="CM175" s="1378" t="str">
        <f t="shared" si="429"/>
        <v/>
      </c>
      <c r="CN175" s="1377" t="str">
        <f t="shared" si="430"/>
        <v/>
      </c>
      <c r="CO175" s="1377" t="str">
        <f t="shared" si="431"/>
        <v/>
      </c>
      <c r="CP175" s="1377" t="str">
        <f t="shared" si="432"/>
        <v/>
      </c>
      <c r="CQ175" s="1377" t="str">
        <f t="shared" si="433"/>
        <v/>
      </c>
      <c r="CR175" s="1377" t="str">
        <f t="shared" si="434"/>
        <v/>
      </c>
      <c r="CS175" s="1376" t="str">
        <f t="shared" si="435"/>
        <v/>
      </c>
      <c r="CT175" s="1379" t="str">
        <f t="shared" si="436"/>
        <v/>
      </c>
      <c r="CU175" s="548" t="str">
        <f t="shared" si="437"/>
        <v/>
      </c>
      <c r="CV175" s="549" t="str">
        <f t="shared" si="438"/>
        <v/>
      </c>
      <c r="CW175" s="550" t="str">
        <f t="shared" si="439"/>
        <v/>
      </c>
      <c r="CX175" s="550" t="str">
        <f t="shared" si="440"/>
        <v/>
      </c>
      <c r="CY175" s="550" t="str">
        <f t="shared" si="441"/>
        <v/>
      </c>
      <c r="CZ175" s="550" t="str">
        <f t="shared" si="442"/>
        <v/>
      </c>
      <c r="DA175" s="550" t="str">
        <f t="shared" si="443"/>
        <v/>
      </c>
      <c r="DB175" s="551" t="str">
        <f t="shared" si="444"/>
        <v/>
      </c>
      <c r="DC175" s="551" t="str">
        <f t="shared" si="445"/>
        <v/>
      </c>
      <c r="DD175" s="551" t="str">
        <f t="shared" si="446"/>
        <v/>
      </c>
      <c r="DE175" s="550" t="str">
        <f t="shared" si="447"/>
        <v/>
      </c>
      <c r="DF175" s="550" t="str">
        <f t="shared" si="448"/>
        <v/>
      </c>
      <c r="DG175" s="550" t="str">
        <f t="shared" si="449"/>
        <v/>
      </c>
      <c r="DH175" s="550" t="str">
        <f t="shared" si="450"/>
        <v/>
      </c>
      <c r="DI175" s="550" t="str">
        <f t="shared" si="451"/>
        <v/>
      </c>
      <c r="DJ175" s="549" t="str">
        <f t="shared" si="452"/>
        <v/>
      </c>
      <c r="DK175" s="548" t="str">
        <f t="shared" si="453"/>
        <v/>
      </c>
      <c r="DL175" s="653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7"/>
        <v/>
      </c>
      <c r="CA176" s="597" t="str">
        <f t="shared" si="468"/>
        <v/>
      </c>
      <c r="CB176" s="597" t="str">
        <f t="shared" si="469"/>
        <v/>
      </c>
      <c r="CC176" s="597" t="str">
        <f t="shared" si="470"/>
        <v/>
      </c>
      <c r="CD176" s="1375" t="str">
        <f t="shared" si="420"/>
        <v/>
      </c>
      <c r="CE176" s="1376" t="str">
        <f t="shared" si="421"/>
        <v/>
      </c>
      <c r="CF176" s="1377" t="str">
        <f t="shared" si="422"/>
        <v/>
      </c>
      <c r="CG176" s="1377" t="str">
        <f t="shared" si="423"/>
        <v/>
      </c>
      <c r="CH176" s="1377" t="str">
        <f t="shared" si="424"/>
        <v/>
      </c>
      <c r="CI176" s="1377" t="str">
        <f t="shared" si="425"/>
        <v/>
      </c>
      <c r="CJ176" s="1377" t="str">
        <f t="shared" si="426"/>
        <v/>
      </c>
      <c r="CK176" s="1378" t="str">
        <f t="shared" si="427"/>
        <v/>
      </c>
      <c r="CL176" s="1378" t="str">
        <f t="shared" si="428"/>
        <v/>
      </c>
      <c r="CM176" s="1378" t="str">
        <f t="shared" si="429"/>
        <v/>
      </c>
      <c r="CN176" s="1377" t="str">
        <f t="shared" si="430"/>
        <v/>
      </c>
      <c r="CO176" s="1377" t="str">
        <f t="shared" si="431"/>
        <v/>
      </c>
      <c r="CP176" s="1377" t="str">
        <f t="shared" si="432"/>
        <v/>
      </c>
      <c r="CQ176" s="1377" t="str">
        <f t="shared" si="433"/>
        <v/>
      </c>
      <c r="CR176" s="1377" t="str">
        <f t="shared" si="434"/>
        <v/>
      </c>
      <c r="CS176" s="1376" t="str">
        <f t="shared" si="435"/>
        <v/>
      </c>
      <c r="CT176" s="1379" t="str">
        <f t="shared" si="436"/>
        <v/>
      </c>
      <c r="CU176" s="548" t="str">
        <f t="shared" si="437"/>
        <v/>
      </c>
      <c r="CV176" s="549" t="str">
        <f t="shared" si="438"/>
        <v/>
      </c>
      <c r="CW176" s="550" t="str">
        <f t="shared" si="439"/>
        <v/>
      </c>
      <c r="CX176" s="550" t="str">
        <f t="shared" si="440"/>
        <v/>
      </c>
      <c r="CY176" s="550" t="str">
        <f t="shared" si="441"/>
        <v/>
      </c>
      <c r="CZ176" s="550" t="str">
        <f t="shared" si="442"/>
        <v/>
      </c>
      <c r="DA176" s="550" t="str">
        <f t="shared" si="443"/>
        <v/>
      </c>
      <c r="DB176" s="551" t="str">
        <f t="shared" si="444"/>
        <v/>
      </c>
      <c r="DC176" s="551" t="str">
        <f t="shared" si="445"/>
        <v/>
      </c>
      <c r="DD176" s="551" t="str">
        <f t="shared" si="446"/>
        <v/>
      </c>
      <c r="DE176" s="550" t="str">
        <f t="shared" si="447"/>
        <v/>
      </c>
      <c r="DF176" s="550" t="str">
        <f t="shared" si="448"/>
        <v/>
      </c>
      <c r="DG176" s="550" t="str">
        <f t="shared" si="449"/>
        <v/>
      </c>
      <c r="DH176" s="550" t="str">
        <f t="shared" si="450"/>
        <v/>
      </c>
      <c r="DI176" s="550" t="str">
        <f t="shared" si="451"/>
        <v/>
      </c>
      <c r="DJ176" s="549" t="str">
        <f t="shared" si="452"/>
        <v/>
      </c>
      <c r="DK176" s="548" t="str">
        <f t="shared" si="453"/>
        <v/>
      </c>
      <c r="DL176" s="653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7" t="s">
        <v>741</v>
      </c>
      <c r="B177" s="632" t="str">
        <f>IF(B176="","",B175*B176*2350*$O$2/$G$1/365/B$46)</f>
        <v/>
      </c>
      <c r="C177" s="632" t="str">
        <f t="shared" ref="C177:R177" si="505">IF(C176="","",C175*C176*2350*$O$2/$G$1/365/C$46)</f>
        <v/>
      </c>
      <c r="D177" s="632" t="str">
        <f t="shared" si="505"/>
        <v/>
      </c>
      <c r="E177" s="632" t="str">
        <f t="shared" si="505"/>
        <v/>
      </c>
      <c r="F177" s="632" t="str">
        <f t="shared" si="505"/>
        <v/>
      </c>
      <c r="G177" s="632" t="str">
        <f t="shared" si="505"/>
        <v/>
      </c>
      <c r="H177" s="632" t="str">
        <f t="shared" si="505"/>
        <v/>
      </c>
      <c r="I177" s="632" t="str">
        <f t="shared" si="505"/>
        <v/>
      </c>
      <c r="J177" s="632" t="str">
        <f t="shared" si="505"/>
        <v/>
      </c>
      <c r="K177" s="632" t="str">
        <f t="shared" si="505"/>
        <v/>
      </c>
      <c r="L177" s="632" t="str">
        <f t="shared" si="505"/>
        <v/>
      </c>
      <c r="M177" s="632" t="str">
        <f t="shared" si="505"/>
        <v/>
      </c>
      <c r="N177" s="632" t="str">
        <f t="shared" si="505"/>
        <v/>
      </c>
      <c r="O177" s="632" t="str">
        <f t="shared" si="505"/>
        <v/>
      </c>
      <c r="P177" s="632" t="str">
        <f t="shared" si="505"/>
        <v/>
      </c>
      <c r="Q177" s="632" t="str">
        <f t="shared" si="505"/>
        <v/>
      </c>
      <c r="R177" s="632" t="str">
        <f t="shared" si="505"/>
        <v/>
      </c>
      <c r="S177" s="673"/>
      <c r="T177" s="632" t="str">
        <f t="shared" ref="T177:AJ177" si="506">IF(T176="","",T175*T176*2350*$O$2/$G$1/365/T$46)</f>
        <v/>
      </c>
      <c r="U177" s="632" t="str">
        <f t="shared" si="506"/>
        <v/>
      </c>
      <c r="V177" s="632" t="str">
        <f t="shared" si="506"/>
        <v/>
      </c>
      <c r="W177" s="632" t="str">
        <f t="shared" si="506"/>
        <v/>
      </c>
      <c r="X177" s="632" t="str">
        <f t="shared" si="506"/>
        <v/>
      </c>
      <c r="Y177" s="632" t="str">
        <f t="shared" si="506"/>
        <v/>
      </c>
      <c r="Z177" s="632" t="str">
        <f t="shared" si="506"/>
        <v/>
      </c>
      <c r="AA177" s="632" t="str">
        <f t="shared" si="506"/>
        <v/>
      </c>
      <c r="AB177" s="632" t="str">
        <f t="shared" si="506"/>
        <v/>
      </c>
      <c r="AC177" s="632" t="str">
        <f t="shared" si="506"/>
        <v/>
      </c>
      <c r="AD177" s="632" t="str">
        <f t="shared" si="506"/>
        <v/>
      </c>
      <c r="AE177" s="632" t="str">
        <f t="shared" si="506"/>
        <v/>
      </c>
      <c r="AF177" s="632" t="str">
        <f t="shared" si="506"/>
        <v/>
      </c>
      <c r="AG177" s="632" t="str">
        <f t="shared" si="506"/>
        <v/>
      </c>
      <c r="AH177" s="632" t="str">
        <f t="shared" si="506"/>
        <v/>
      </c>
      <c r="AI177" s="632" t="str">
        <f t="shared" si="506"/>
        <v/>
      </c>
      <c r="AJ177" s="632" t="str">
        <f t="shared" si="506"/>
        <v/>
      </c>
      <c r="AK177" s="673"/>
      <c r="AL177" s="632" t="str">
        <f t="shared" ref="AL177:BB177" si="507">IF(AL176="","",AL175*AL176*2350*$O$2/$G$1/365/AL$46)</f>
        <v/>
      </c>
      <c r="AM177" s="632" t="str">
        <f t="shared" si="507"/>
        <v/>
      </c>
      <c r="AN177" s="632" t="str">
        <f t="shared" si="507"/>
        <v/>
      </c>
      <c r="AO177" s="632" t="str">
        <f t="shared" si="507"/>
        <v/>
      </c>
      <c r="AP177" s="632" t="str">
        <f t="shared" si="507"/>
        <v/>
      </c>
      <c r="AQ177" s="632" t="str">
        <f t="shared" si="507"/>
        <v/>
      </c>
      <c r="AR177" s="632" t="str">
        <f t="shared" si="507"/>
        <v/>
      </c>
      <c r="AS177" s="632" t="str">
        <f t="shared" si="507"/>
        <v/>
      </c>
      <c r="AT177" s="632" t="str">
        <f t="shared" si="507"/>
        <v/>
      </c>
      <c r="AU177" s="632" t="str">
        <f t="shared" si="507"/>
        <v/>
      </c>
      <c r="AV177" s="632" t="str">
        <f t="shared" si="507"/>
        <v/>
      </c>
      <c r="AW177" s="632" t="str">
        <f t="shared" si="507"/>
        <v/>
      </c>
      <c r="AX177" s="632" t="str">
        <f t="shared" si="507"/>
        <v/>
      </c>
      <c r="AY177" s="632" t="str">
        <f t="shared" si="507"/>
        <v/>
      </c>
      <c r="AZ177" s="632" t="str">
        <f t="shared" si="507"/>
        <v/>
      </c>
      <c r="BA177" s="632" t="str">
        <f t="shared" si="507"/>
        <v/>
      </c>
      <c r="BB177" s="632" t="str">
        <f t="shared" si="507"/>
        <v/>
      </c>
      <c r="BC177" s="673"/>
      <c r="BD177" s="632" t="str">
        <f t="shared" ref="BD177:BT177" si="508">IF(BD176="","",BD175*BD176*2350*$O$2/$G$1/365/BD$46)</f>
        <v/>
      </c>
      <c r="BE177" s="632" t="str">
        <f t="shared" si="508"/>
        <v/>
      </c>
      <c r="BF177" s="632" t="str">
        <f t="shared" si="508"/>
        <v/>
      </c>
      <c r="BG177" s="632" t="str">
        <f t="shared" si="508"/>
        <v/>
      </c>
      <c r="BH177" s="632" t="str">
        <f t="shared" si="508"/>
        <v/>
      </c>
      <c r="BI177" s="632" t="str">
        <f t="shared" si="508"/>
        <v/>
      </c>
      <c r="BJ177" s="632" t="str">
        <f t="shared" si="508"/>
        <v/>
      </c>
      <c r="BK177" s="632" t="str">
        <f t="shared" si="508"/>
        <v/>
      </c>
      <c r="BL177" s="632" t="str">
        <f t="shared" si="508"/>
        <v/>
      </c>
      <c r="BM177" s="632" t="str">
        <f t="shared" si="508"/>
        <v/>
      </c>
      <c r="BN177" s="632" t="str">
        <f t="shared" si="508"/>
        <v/>
      </c>
      <c r="BO177" s="632" t="str">
        <f t="shared" si="508"/>
        <v/>
      </c>
      <c r="BP177" s="632" t="str">
        <f t="shared" si="508"/>
        <v/>
      </c>
      <c r="BQ177" s="632" t="str">
        <f t="shared" si="508"/>
        <v/>
      </c>
      <c r="BR177" s="632" t="str">
        <f t="shared" si="508"/>
        <v/>
      </c>
      <c r="BS177" s="632" t="str">
        <f t="shared" si="508"/>
        <v/>
      </c>
      <c r="BT177" s="632" t="str">
        <f t="shared" si="508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7"/>
        <v/>
      </c>
      <c r="CA177" s="597" t="str">
        <f t="shared" si="468"/>
        <v/>
      </c>
      <c r="CB177" s="597" t="str">
        <f t="shared" si="469"/>
        <v/>
      </c>
      <c r="CC177" s="597" t="str">
        <f t="shared" si="470"/>
        <v/>
      </c>
      <c r="CD177" s="1363" t="str">
        <f t="shared" si="420"/>
        <v/>
      </c>
      <c r="CE177" s="1364" t="str">
        <f t="shared" si="421"/>
        <v/>
      </c>
      <c r="CF177" s="1365" t="str">
        <f t="shared" si="422"/>
        <v/>
      </c>
      <c r="CG177" s="1365" t="str">
        <f t="shared" si="423"/>
        <v/>
      </c>
      <c r="CH177" s="1365" t="str">
        <f t="shared" si="424"/>
        <v/>
      </c>
      <c r="CI177" s="1365" t="str">
        <f t="shared" si="425"/>
        <v/>
      </c>
      <c r="CJ177" s="1365" t="str">
        <f t="shared" si="426"/>
        <v/>
      </c>
      <c r="CK177" s="1366" t="str">
        <f t="shared" si="427"/>
        <v/>
      </c>
      <c r="CL177" s="1366" t="str">
        <f t="shared" si="428"/>
        <v/>
      </c>
      <c r="CM177" s="1366" t="str">
        <f t="shared" si="429"/>
        <v/>
      </c>
      <c r="CN177" s="1365" t="str">
        <f t="shared" si="430"/>
        <v/>
      </c>
      <c r="CO177" s="1365" t="str">
        <f t="shared" si="431"/>
        <v/>
      </c>
      <c r="CP177" s="1365" t="str">
        <f t="shared" si="432"/>
        <v/>
      </c>
      <c r="CQ177" s="1365" t="str">
        <f t="shared" si="433"/>
        <v/>
      </c>
      <c r="CR177" s="1365" t="str">
        <f t="shared" si="434"/>
        <v/>
      </c>
      <c r="CS177" s="1364" t="str">
        <f t="shared" si="435"/>
        <v/>
      </c>
      <c r="CT177" s="1367" t="str">
        <f t="shared" si="436"/>
        <v/>
      </c>
      <c r="CU177" s="536" t="str">
        <f t="shared" si="437"/>
        <v/>
      </c>
      <c r="CV177" s="537" t="str">
        <f t="shared" si="438"/>
        <v/>
      </c>
      <c r="CW177" s="538" t="str">
        <f t="shared" si="439"/>
        <v/>
      </c>
      <c r="CX177" s="538" t="str">
        <f t="shared" si="440"/>
        <v/>
      </c>
      <c r="CY177" s="538" t="str">
        <f t="shared" si="441"/>
        <v/>
      </c>
      <c r="CZ177" s="538" t="str">
        <f t="shared" si="442"/>
        <v/>
      </c>
      <c r="DA177" s="538" t="str">
        <f t="shared" si="443"/>
        <v/>
      </c>
      <c r="DB177" s="539" t="str">
        <f t="shared" si="444"/>
        <v/>
      </c>
      <c r="DC177" s="539" t="str">
        <f t="shared" si="445"/>
        <v/>
      </c>
      <c r="DD177" s="539" t="str">
        <f t="shared" si="446"/>
        <v/>
      </c>
      <c r="DE177" s="538" t="str">
        <f t="shared" si="447"/>
        <v/>
      </c>
      <c r="DF177" s="538" t="str">
        <f t="shared" si="448"/>
        <v/>
      </c>
      <c r="DG177" s="538" t="str">
        <f t="shared" si="449"/>
        <v/>
      </c>
      <c r="DH177" s="538" t="str">
        <f t="shared" si="450"/>
        <v/>
      </c>
      <c r="DI177" s="538" t="str">
        <f t="shared" si="451"/>
        <v/>
      </c>
      <c r="DJ177" s="537" t="str">
        <f t="shared" si="452"/>
        <v/>
      </c>
      <c r="DK177" s="536" t="str">
        <f t="shared" si="453"/>
        <v/>
      </c>
      <c r="DL177" s="653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221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1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7"/>
        <v>0</v>
      </c>
      <c r="CA178" s="597">
        <f t="shared" si="468"/>
        <v>0</v>
      </c>
      <c r="CB178" s="597">
        <f t="shared" si="469"/>
        <v>0</v>
      </c>
      <c r="CC178" s="597">
        <f t="shared" si="470"/>
        <v>0</v>
      </c>
      <c r="CD178" s="1344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9"/>
        <v>0</v>
      </c>
      <c r="CF178" s="1346">
        <f t="shared" si="509"/>
        <v>0</v>
      </c>
      <c r="CG178" s="1346">
        <f t="shared" si="509"/>
        <v>0</v>
      </c>
      <c r="CH178" s="1346">
        <f t="shared" si="509"/>
        <v>0</v>
      </c>
      <c r="CI178" s="1346">
        <f t="shared" si="509"/>
        <v>0</v>
      </c>
      <c r="CJ178" s="1346">
        <f t="shared" si="509"/>
        <v>0</v>
      </c>
      <c r="CK178" s="1347">
        <f t="shared" si="509"/>
        <v>0</v>
      </c>
      <c r="CL178" s="1347">
        <f t="shared" si="509"/>
        <v>0</v>
      </c>
      <c r="CM178" s="1347">
        <f t="shared" si="509"/>
        <v>0</v>
      </c>
      <c r="CN178" s="1346">
        <f t="shared" si="509"/>
        <v>0</v>
      </c>
      <c r="CO178" s="1346">
        <f t="shared" si="509"/>
        <v>0</v>
      </c>
      <c r="CP178" s="1346">
        <f t="shared" si="509"/>
        <v>0</v>
      </c>
      <c r="CQ178" s="1346">
        <f t="shared" si="509"/>
        <v>0</v>
      </c>
      <c r="CR178" s="1346">
        <f t="shared" si="509"/>
        <v>0</v>
      </c>
      <c r="CS178" s="1345">
        <f t="shared" si="509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7"/>
        <v>0</v>
      </c>
      <c r="CV178" s="549">
        <f t="shared" si="438"/>
        <v>0</v>
      </c>
      <c r="CW178" s="550">
        <f t="shared" si="439"/>
        <v>0</v>
      </c>
      <c r="CX178" s="550">
        <f t="shared" si="440"/>
        <v>0</v>
      </c>
      <c r="CY178" s="550">
        <f t="shared" si="441"/>
        <v>0</v>
      </c>
      <c r="CZ178" s="550">
        <f t="shared" si="442"/>
        <v>0</v>
      </c>
      <c r="DA178" s="550">
        <f t="shared" si="443"/>
        <v>0</v>
      </c>
      <c r="DB178" s="551">
        <f t="shared" si="444"/>
        <v>0</v>
      </c>
      <c r="DC178" s="551">
        <f t="shared" si="445"/>
        <v>0</v>
      </c>
      <c r="DD178" s="551">
        <f t="shared" si="446"/>
        <v>0</v>
      </c>
      <c r="DE178" s="550">
        <f t="shared" si="447"/>
        <v>0</v>
      </c>
      <c r="DF178" s="550">
        <f t="shared" si="448"/>
        <v>0</v>
      </c>
      <c r="DG178" s="550">
        <f t="shared" si="449"/>
        <v>0</v>
      </c>
      <c r="DH178" s="550">
        <f t="shared" si="450"/>
        <v>0</v>
      </c>
      <c r="DI178" s="550">
        <f t="shared" si="451"/>
        <v>0</v>
      </c>
      <c r="DJ178" s="549">
        <f t="shared" si="452"/>
        <v>0</v>
      </c>
      <c r="DK178" s="548">
        <f t="shared" si="453"/>
        <v>0</v>
      </c>
      <c r="DL178" s="653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220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7"/>
        <v>150</v>
      </c>
      <c r="CA179" s="597">
        <f t="shared" si="468"/>
        <v>150</v>
      </c>
      <c r="CB179" s="597">
        <f t="shared" si="469"/>
        <v>150</v>
      </c>
      <c r="CC179" s="597">
        <f t="shared" si="470"/>
        <v>150</v>
      </c>
      <c r="CD179" s="1344">
        <f t="shared" si="509"/>
        <v>150</v>
      </c>
      <c r="CE179" s="1345">
        <f t="shared" si="509"/>
        <v>150</v>
      </c>
      <c r="CF179" s="1346">
        <f t="shared" si="509"/>
        <v>150</v>
      </c>
      <c r="CG179" s="1346">
        <f t="shared" si="509"/>
        <v>150</v>
      </c>
      <c r="CH179" s="1346">
        <f t="shared" si="509"/>
        <v>150</v>
      </c>
      <c r="CI179" s="1346">
        <f t="shared" si="509"/>
        <v>150</v>
      </c>
      <c r="CJ179" s="1346">
        <f t="shared" si="509"/>
        <v>150</v>
      </c>
      <c r="CK179" s="1347">
        <f t="shared" si="509"/>
        <v>150</v>
      </c>
      <c r="CL179" s="1347">
        <f t="shared" si="509"/>
        <v>150</v>
      </c>
      <c r="CM179" s="1347">
        <f t="shared" si="509"/>
        <v>150</v>
      </c>
      <c r="CN179" s="1346">
        <f t="shared" si="509"/>
        <v>150</v>
      </c>
      <c r="CO179" s="1346">
        <f t="shared" si="509"/>
        <v>150</v>
      </c>
      <c r="CP179" s="1346">
        <f t="shared" si="509"/>
        <v>150</v>
      </c>
      <c r="CQ179" s="1346">
        <f t="shared" si="509"/>
        <v>150</v>
      </c>
      <c r="CR179" s="1346">
        <f t="shared" si="509"/>
        <v>150</v>
      </c>
      <c r="CS179" s="1345">
        <f t="shared" si="509"/>
        <v>150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7"/>
        <v>150</v>
      </c>
      <c r="CV179" s="549">
        <f t="shared" si="438"/>
        <v>150</v>
      </c>
      <c r="CW179" s="550">
        <f t="shared" si="439"/>
        <v>150</v>
      </c>
      <c r="CX179" s="550">
        <f t="shared" si="440"/>
        <v>150</v>
      </c>
      <c r="CY179" s="550">
        <f t="shared" si="441"/>
        <v>150</v>
      </c>
      <c r="CZ179" s="550">
        <f t="shared" si="442"/>
        <v>150</v>
      </c>
      <c r="DA179" s="550">
        <f t="shared" si="443"/>
        <v>150</v>
      </c>
      <c r="DB179" s="551">
        <f t="shared" si="444"/>
        <v>150</v>
      </c>
      <c r="DC179" s="551">
        <f t="shared" si="445"/>
        <v>150</v>
      </c>
      <c r="DD179" s="551">
        <f t="shared" si="446"/>
        <v>150</v>
      </c>
      <c r="DE179" s="550">
        <f t="shared" si="447"/>
        <v>150</v>
      </c>
      <c r="DF179" s="550">
        <f t="shared" si="448"/>
        <v>150</v>
      </c>
      <c r="DG179" s="550">
        <f t="shared" si="449"/>
        <v>150</v>
      </c>
      <c r="DH179" s="550">
        <f t="shared" si="450"/>
        <v>150</v>
      </c>
      <c r="DI179" s="550">
        <f t="shared" si="451"/>
        <v>150</v>
      </c>
      <c r="DJ179" s="549">
        <f t="shared" si="452"/>
        <v>150</v>
      </c>
      <c r="DK179" s="548">
        <f t="shared" si="453"/>
        <v>150</v>
      </c>
      <c r="DL179" s="653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7" t="str">
        <f>$H$1 &amp; " (%)"</f>
        <v>kcal (%)</v>
      </c>
      <c r="B180" s="632">
        <f t="shared" ref="B180:R180" si="510">IF(OR(B179="",B$46=0,B$46=""),"",B178*B179*2350*$K$1/$G$1/365/B$46)</f>
        <v>0</v>
      </c>
      <c r="C180" s="632">
        <f t="shared" si="510"/>
        <v>0</v>
      </c>
      <c r="D180" s="632">
        <f t="shared" si="510"/>
        <v>0</v>
      </c>
      <c r="E180" s="632">
        <f t="shared" si="510"/>
        <v>0</v>
      </c>
      <c r="F180" s="632">
        <f t="shared" si="510"/>
        <v>0</v>
      </c>
      <c r="G180" s="632">
        <f t="shared" si="510"/>
        <v>0</v>
      </c>
      <c r="H180" s="632">
        <f t="shared" si="510"/>
        <v>0</v>
      </c>
      <c r="I180" s="632">
        <f t="shared" si="510"/>
        <v>0</v>
      </c>
      <c r="J180" s="632">
        <f t="shared" si="510"/>
        <v>0</v>
      </c>
      <c r="K180" s="632" t="str">
        <f t="shared" si="510"/>
        <v/>
      </c>
      <c r="L180" s="632" t="str">
        <f t="shared" si="510"/>
        <v/>
      </c>
      <c r="M180" s="632" t="str">
        <f t="shared" si="510"/>
        <v/>
      </c>
      <c r="N180" s="632" t="str">
        <f t="shared" si="510"/>
        <v/>
      </c>
      <c r="O180" s="632" t="str">
        <f t="shared" si="510"/>
        <v/>
      </c>
      <c r="P180" s="632" t="str">
        <f t="shared" si="510"/>
        <v/>
      </c>
      <c r="Q180" s="632" t="str">
        <f t="shared" si="510"/>
        <v/>
      </c>
      <c r="R180" s="632" t="str">
        <f t="shared" si="510"/>
        <v/>
      </c>
      <c r="S180" s="652"/>
      <c r="T180" s="632">
        <f t="shared" ref="T180:AJ180" si="511">IF(OR(T179="",T$46=0,T$46=""),"",T178*T179*2350*$K$1/$G$1/365/T$46)</f>
        <v>0</v>
      </c>
      <c r="U180" s="632">
        <f t="shared" si="511"/>
        <v>0</v>
      </c>
      <c r="V180" s="632">
        <f t="shared" si="511"/>
        <v>0</v>
      </c>
      <c r="W180" s="632">
        <f t="shared" si="511"/>
        <v>0</v>
      </c>
      <c r="X180" s="632">
        <f t="shared" si="511"/>
        <v>0</v>
      </c>
      <c r="Y180" s="632">
        <f t="shared" si="511"/>
        <v>0</v>
      </c>
      <c r="Z180" s="632">
        <f t="shared" si="511"/>
        <v>0</v>
      </c>
      <c r="AA180" s="632">
        <f t="shared" si="511"/>
        <v>0</v>
      </c>
      <c r="AB180" s="632">
        <f t="shared" si="511"/>
        <v>0</v>
      </c>
      <c r="AC180" s="632" t="str">
        <f t="shared" si="511"/>
        <v/>
      </c>
      <c r="AD180" s="632" t="str">
        <f t="shared" si="511"/>
        <v/>
      </c>
      <c r="AE180" s="632" t="str">
        <f t="shared" si="511"/>
        <v/>
      </c>
      <c r="AF180" s="632" t="str">
        <f t="shared" si="511"/>
        <v/>
      </c>
      <c r="AG180" s="632" t="str">
        <f t="shared" si="511"/>
        <v/>
      </c>
      <c r="AH180" s="632" t="str">
        <f t="shared" si="511"/>
        <v/>
      </c>
      <c r="AI180" s="632" t="str">
        <f t="shared" si="511"/>
        <v/>
      </c>
      <c r="AJ180" s="632" t="str">
        <f t="shared" si="511"/>
        <v/>
      </c>
      <c r="AK180" s="652"/>
      <c r="AL180" s="632">
        <f t="shared" ref="AL180:BB180" si="512">IF(OR(AL179="",AL$46=0,AL$46=""),"",AL178*AL179*2350*$K$1/$G$1/365/AL$46)</f>
        <v>0</v>
      </c>
      <c r="AM180" s="632">
        <f t="shared" si="512"/>
        <v>0</v>
      </c>
      <c r="AN180" s="632">
        <f t="shared" si="512"/>
        <v>0</v>
      </c>
      <c r="AO180" s="632">
        <f t="shared" si="512"/>
        <v>0</v>
      </c>
      <c r="AP180" s="632">
        <f t="shared" si="512"/>
        <v>0</v>
      </c>
      <c r="AQ180" s="632">
        <f t="shared" si="512"/>
        <v>0</v>
      </c>
      <c r="AR180" s="632">
        <f t="shared" si="512"/>
        <v>0</v>
      </c>
      <c r="AS180" s="632">
        <f t="shared" si="512"/>
        <v>0</v>
      </c>
      <c r="AT180" s="632">
        <f t="shared" si="512"/>
        <v>0</v>
      </c>
      <c r="AU180" s="632" t="str">
        <f t="shared" si="512"/>
        <v/>
      </c>
      <c r="AV180" s="632" t="str">
        <f t="shared" si="512"/>
        <v/>
      </c>
      <c r="AW180" s="632" t="str">
        <f t="shared" si="512"/>
        <v/>
      </c>
      <c r="AX180" s="632" t="str">
        <f t="shared" si="512"/>
        <v/>
      </c>
      <c r="AY180" s="632" t="str">
        <f t="shared" si="512"/>
        <v/>
      </c>
      <c r="AZ180" s="632" t="str">
        <f t="shared" si="512"/>
        <v/>
      </c>
      <c r="BA180" s="632" t="str">
        <f t="shared" si="512"/>
        <v/>
      </c>
      <c r="BB180" s="632" t="str">
        <f t="shared" si="512"/>
        <v/>
      </c>
      <c r="BC180" s="652"/>
      <c r="BD180" s="632">
        <f t="shared" ref="BD180:BT180" si="513">IF(OR(BD179="",BD$46=0,BD$46=""),"",BD178*BD179*2350*$K$1/$G$1/365/BD$46)</f>
        <v>0</v>
      </c>
      <c r="BE180" s="632">
        <f t="shared" si="513"/>
        <v>0</v>
      </c>
      <c r="BF180" s="632">
        <f t="shared" si="513"/>
        <v>0</v>
      </c>
      <c r="BG180" s="632">
        <f t="shared" si="513"/>
        <v>0</v>
      </c>
      <c r="BH180" s="632">
        <f t="shared" si="513"/>
        <v>0</v>
      </c>
      <c r="BI180" s="632">
        <f t="shared" si="513"/>
        <v>0</v>
      </c>
      <c r="BJ180" s="632">
        <f t="shared" si="513"/>
        <v>0</v>
      </c>
      <c r="BK180" s="632">
        <f t="shared" si="513"/>
        <v>4.5988258317025445E-2</v>
      </c>
      <c r="BL180" s="632">
        <f t="shared" si="513"/>
        <v>0</v>
      </c>
      <c r="BM180" s="632" t="str">
        <f t="shared" si="513"/>
        <v/>
      </c>
      <c r="BN180" s="632" t="str">
        <f t="shared" si="513"/>
        <v/>
      </c>
      <c r="BO180" s="632" t="str">
        <f t="shared" si="513"/>
        <v/>
      </c>
      <c r="BP180" s="632" t="str">
        <f t="shared" si="513"/>
        <v/>
      </c>
      <c r="BQ180" s="632" t="str">
        <f t="shared" si="513"/>
        <v/>
      </c>
      <c r="BR180" s="632" t="str">
        <f t="shared" si="513"/>
        <v/>
      </c>
      <c r="BS180" s="632" t="str">
        <f t="shared" si="513"/>
        <v/>
      </c>
      <c r="BT180" s="632" t="str">
        <f t="shared" si="513"/>
        <v/>
      </c>
      <c r="BU180" s="652"/>
      <c r="BV180" s="632" t="str">
        <f>IF(OR(BV179="",BV$46=0,BV$46=""),"",BV178*BV179*2350*$K$1/$G$1/365/BV$46)</f>
        <v/>
      </c>
      <c r="BW180" s="632" t="str">
        <f>IF(OR(BW179="",BW$46=0,BW$46=""),"",BW178*BW179*2350*$K$1/$G$1/365/BW$46)</f>
        <v/>
      </c>
      <c r="BX180" s="632" t="str">
        <f>IF(OR(BX179="",BX$46=0,BX$46=""),"",BX178*BX179*2350*$K$1/$G$1/365/BX$46)</f>
        <v/>
      </c>
      <c r="BY180" s="632" t="str">
        <f>IF(OR(BY179="",BY$46=0,BY$46=""),"",BY178*BY179*2350*$K$1/$G$1/365/BY$46)</f>
        <v/>
      </c>
      <c r="BZ180" s="597">
        <f t="shared" si="467"/>
        <v>0</v>
      </c>
      <c r="CA180" s="622">
        <f t="shared" si="468"/>
        <v>0</v>
      </c>
      <c r="CB180" s="622">
        <f t="shared" si="469"/>
        <v>0</v>
      </c>
      <c r="CC180" s="622">
        <f t="shared" si="470"/>
        <v>0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14"/>
        <v/>
      </c>
      <c r="CG180" s="1351" t="str">
        <f t="shared" si="514"/>
        <v/>
      </c>
      <c r="CH180" s="1351">
        <f t="shared" si="514"/>
        <v>0</v>
      </c>
      <c r="CI180" s="1351">
        <f t="shared" si="514"/>
        <v>0</v>
      </c>
      <c r="CJ180" s="1351">
        <f t="shared" si="514"/>
        <v>0</v>
      </c>
      <c r="CK180" s="1352">
        <f t="shared" si="514"/>
        <v>0</v>
      </c>
      <c r="CL180" s="1352">
        <f t="shared" si="514"/>
        <v>0</v>
      </c>
      <c r="CM180" s="1352">
        <f t="shared" si="514"/>
        <v>0</v>
      </c>
      <c r="CN180" s="1351">
        <f t="shared" si="514"/>
        <v>0</v>
      </c>
      <c r="CO180" s="1351">
        <f t="shared" si="514"/>
        <v>0</v>
      </c>
      <c r="CP180" s="1351">
        <f t="shared" si="514"/>
        <v>0</v>
      </c>
      <c r="CQ180" s="1351" t="str">
        <f t="shared" si="514"/>
        <v/>
      </c>
      <c r="CR180" s="1351" t="str">
        <f t="shared" si="514"/>
        <v/>
      </c>
      <c r="CS180" s="1350" t="str">
        <f t="shared" si="514"/>
        <v/>
      </c>
      <c r="CT180" s="1353" t="str">
        <f t="shared" si="514"/>
        <v/>
      </c>
      <c r="CU180" s="536" t="str">
        <f t="shared" si="437"/>
        <v/>
      </c>
      <c r="CV180" s="537" t="str">
        <f t="shared" si="438"/>
        <v/>
      </c>
      <c r="CW180" s="538" t="str">
        <f t="shared" si="439"/>
        <v/>
      </c>
      <c r="CX180" s="538" t="str">
        <f t="shared" si="440"/>
        <v/>
      </c>
      <c r="CY180" s="538">
        <f t="shared" si="441"/>
        <v>0</v>
      </c>
      <c r="CZ180" s="538">
        <f t="shared" si="442"/>
        <v>0</v>
      </c>
      <c r="DA180" s="538">
        <f t="shared" si="443"/>
        <v>0</v>
      </c>
      <c r="DB180" s="539">
        <f t="shared" si="444"/>
        <v>0</v>
      </c>
      <c r="DC180" s="539">
        <f t="shared" si="445"/>
        <v>0</v>
      </c>
      <c r="DD180" s="539">
        <f t="shared" si="446"/>
        <v>0</v>
      </c>
      <c r="DE180" s="538">
        <f t="shared" si="447"/>
        <v>0</v>
      </c>
      <c r="DF180" s="538">
        <f t="shared" si="448"/>
        <v>0</v>
      </c>
      <c r="DG180" s="538">
        <f t="shared" si="449"/>
        <v>0</v>
      </c>
      <c r="DH180" s="538" t="str">
        <f t="shared" si="450"/>
        <v/>
      </c>
      <c r="DI180" s="538" t="str">
        <f t="shared" si="451"/>
        <v/>
      </c>
      <c r="DJ180" s="537" t="str">
        <f t="shared" si="452"/>
        <v/>
      </c>
      <c r="DK180" s="536" t="str">
        <f t="shared" si="453"/>
        <v/>
      </c>
      <c r="DL180" s="653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222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0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0</v>
      </c>
      <c r="AM181" s="607">
        <f>SUM(WB!BC122,WB!BC154)</f>
        <v>0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0</v>
      </c>
      <c r="AQ181" s="607">
        <f>SUM(WB!BG122,WB!BG154)</f>
        <v>1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2</v>
      </c>
      <c r="BH181" s="607">
        <f>SUM(WB!BW130,WB!BW162)</f>
        <v>3</v>
      </c>
      <c r="BI181" s="607">
        <f>SUM(WB!BX130,WB!BX162)</f>
        <v>3</v>
      </c>
      <c r="BJ181" s="607">
        <f>SUM(WB!BY130,WB!BY162)</f>
        <v>1</v>
      </c>
      <c r="BK181" s="607">
        <f>SUM(WB!BZ130,WB!BZ162)</f>
        <v>1</v>
      </c>
      <c r="BL181" s="607">
        <f>SUM(WB!CA130,WB!CA162)</f>
        <v>3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7"/>
        <v>0</v>
      </c>
      <c r="CA181" s="597">
        <f t="shared" si="468"/>
        <v>0</v>
      </c>
      <c r="CB181" s="597">
        <f t="shared" si="469"/>
        <v>0</v>
      </c>
      <c r="CC181" s="597">
        <f t="shared" si="470"/>
        <v>1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14"/>
        <v>0</v>
      </c>
      <c r="CF181" s="1346">
        <f t="shared" si="514"/>
        <v>0</v>
      </c>
      <c r="CG181" s="1346">
        <f t="shared" si="514"/>
        <v>0</v>
      </c>
      <c r="CH181" s="1346">
        <f t="shared" si="514"/>
        <v>0</v>
      </c>
      <c r="CI181" s="1346">
        <f t="shared" si="514"/>
        <v>0</v>
      </c>
      <c r="CJ181" s="1346">
        <f t="shared" si="514"/>
        <v>0</v>
      </c>
      <c r="CK181" s="1347">
        <f t="shared" si="514"/>
        <v>0</v>
      </c>
      <c r="CL181" s="1347">
        <f t="shared" si="514"/>
        <v>0</v>
      </c>
      <c r="CM181" s="1347">
        <f t="shared" si="514"/>
        <v>0</v>
      </c>
      <c r="CN181" s="1346">
        <f t="shared" si="514"/>
        <v>0</v>
      </c>
      <c r="CO181" s="1346">
        <f t="shared" si="514"/>
        <v>0</v>
      </c>
      <c r="CP181" s="1346">
        <f t="shared" si="514"/>
        <v>0</v>
      </c>
      <c r="CQ181" s="1346">
        <f t="shared" si="514"/>
        <v>0</v>
      </c>
      <c r="CR181" s="1346">
        <f t="shared" si="514"/>
        <v>0</v>
      </c>
      <c r="CS181" s="1345">
        <f t="shared" si="514"/>
        <v>0</v>
      </c>
      <c r="CT181" s="1348">
        <f t="shared" si="514"/>
        <v>0</v>
      </c>
      <c r="CU181" s="548">
        <f t="shared" si="437"/>
        <v>0</v>
      </c>
      <c r="CV181" s="549">
        <f t="shared" si="438"/>
        <v>0</v>
      </c>
      <c r="CW181" s="550">
        <f t="shared" si="439"/>
        <v>0</v>
      </c>
      <c r="CX181" s="550">
        <f t="shared" si="440"/>
        <v>0</v>
      </c>
      <c r="CY181" s="550">
        <f t="shared" si="441"/>
        <v>0</v>
      </c>
      <c r="CZ181" s="550">
        <f t="shared" si="442"/>
        <v>0</v>
      </c>
      <c r="DA181" s="550">
        <f t="shared" si="443"/>
        <v>0</v>
      </c>
      <c r="DB181" s="551">
        <f t="shared" si="444"/>
        <v>0</v>
      </c>
      <c r="DC181" s="551">
        <f t="shared" si="445"/>
        <v>0</v>
      </c>
      <c r="DD181" s="551">
        <f t="shared" si="446"/>
        <v>0</v>
      </c>
      <c r="DE181" s="550">
        <f t="shared" si="447"/>
        <v>0</v>
      </c>
      <c r="DF181" s="550">
        <f t="shared" si="448"/>
        <v>0</v>
      </c>
      <c r="DG181" s="550">
        <f t="shared" si="449"/>
        <v>0</v>
      </c>
      <c r="DH181" s="550">
        <f t="shared" si="450"/>
        <v>0</v>
      </c>
      <c r="DI181" s="550">
        <f t="shared" si="451"/>
        <v>0</v>
      </c>
      <c r="DJ181" s="549">
        <f t="shared" si="452"/>
        <v>0</v>
      </c>
      <c r="DK181" s="548">
        <f t="shared" si="453"/>
        <v>0</v>
      </c>
      <c r="DL181" s="653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15</v>
      </c>
      <c r="BE182" s="641">
        <v>15</v>
      </c>
      <c r="BF182" s="641">
        <v>15</v>
      </c>
      <c r="BG182" s="641">
        <v>15</v>
      </c>
      <c r="BH182" s="641">
        <v>20</v>
      </c>
      <c r="BI182" s="641">
        <v>20</v>
      </c>
      <c r="BJ182" s="641">
        <v>10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7"/>
        <v>25</v>
      </c>
      <c r="CA182" s="597">
        <f t="shared" si="468"/>
        <v>25</v>
      </c>
      <c r="CB182" s="597">
        <f t="shared" si="469"/>
        <v>25</v>
      </c>
      <c r="CC182" s="597">
        <f t="shared" si="470"/>
        <v>21.666666666666668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14"/>
        <v>25</v>
      </c>
      <c r="CF182" s="1346">
        <f t="shared" si="514"/>
        <v>25</v>
      </c>
      <c r="CG182" s="1346">
        <f t="shared" si="514"/>
        <v>25</v>
      </c>
      <c r="CH182" s="1346">
        <f t="shared" si="514"/>
        <v>25</v>
      </c>
      <c r="CI182" s="1346">
        <f t="shared" si="514"/>
        <v>25</v>
      </c>
      <c r="CJ182" s="1346">
        <f t="shared" si="514"/>
        <v>25</v>
      </c>
      <c r="CK182" s="1347">
        <f t="shared" si="514"/>
        <v>25</v>
      </c>
      <c r="CL182" s="1347">
        <f t="shared" si="514"/>
        <v>25</v>
      </c>
      <c r="CM182" s="1347">
        <f t="shared" si="514"/>
        <v>25</v>
      </c>
      <c r="CN182" s="1346">
        <f t="shared" si="514"/>
        <v>25</v>
      </c>
      <c r="CO182" s="1346">
        <f t="shared" si="514"/>
        <v>25</v>
      </c>
      <c r="CP182" s="1346">
        <f t="shared" si="514"/>
        <v>25</v>
      </c>
      <c r="CQ182" s="1346">
        <f t="shared" si="514"/>
        <v>25</v>
      </c>
      <c r="CR182" s="1346">
        <f t="shared" si="514"/>
        <v>25</v>
      </c>
      <c r="CS182" s="1345">
        <f t="shared" si="514"/>
        <v>25</v>
      </c>
      <c r="CT182" s="1348">
        <f t="shared" si="514"/>
        <v>25</v>
      </c>
      <c r="CU182" s="548">
        <f t="shared" si="437"/>
        <v>25</v>
      </c>
      <c r="CV182" s="549">
        <f t="shared" si="438"/>
        <v>25</v>
      </c>
      <c r="CW182" s="550">
        <f t="shared" si="439"/>
        <v>25</v>
      </c>
      <c r="CX182" s="550">
        <f t="shared" si="440"/>
        <v>25</v>
      </c>
      <c r="CY182" s="550">
        <f t="shared" si="441"/>
        <v>25</v>
      </c>
      <c r="CZ182" s="550">
        <f t="shared" si="442"/>
        <v>25</v>
      </c>
      <c r="DA182" s="550">
        <f t="shared" si="443"/>
        <v>25</v>
      </c>
      <c r="DB182" s="551">
        <f t="shared" si="444"/>
        <v>25</v>
      </c>
      <c r="DC182" s="551">
        <f t="shared" si="445"/>
        <v>25</v>
      </c>
      <c r="DD182" s="551">
        <f t="shared" si="446"/>
        <v>25</v>
      </c>
      <c r="DE182" s="550">
        <f t="shared" si="447"/>
        <v>25</v>
      </c>
      <c r="DF182" s="550">
        <f t="shared" si="448"/>
        <v>25</v>
      </c>
      <c r="DG182" s="550">
        <f t="shared" si="449"/>
        <v>25</v>
      </c>
      <c r="DH182" s="550">
        <f t="shared" si="450"/>
        <v>25</v>
      </c>
      <c r="DI182" s="550">
        <f t="shared" si="451"/>
        <v>25</v>
      </c>
      <c r="DJ182" s="549">
        <f t="shared" si="452"/>
        <v>25</v>
      </c>
      <c r="DK182" s="548">
        <f t="shared" si="453"/>
        <v>25</v>
      </c>
      <c r="DL182" s="653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>
        <f t="shared" ref="B183:R183" si="515">IF(OR(B182="",B$46=0,B$46=""),"",B181*B182*$K$1*1450/$G$1/365/B$46)</f>
        <v>0</v>
      </c>
      <c r="C183" s="632">
        <f t="shared" si="515"/>
        <v>0</v>
      </c>
      <c r="D183" s="632">
        <f t="shared" si="515"/>
        <v>0</v>
      </c>
      <c r="E183" s="632">
        <f t="shared" si="515"/>
        <v>0</v>
      </c>
      <c r="F183" s="632">
        <f t="shared" si="515"/>
        <v>0</v>
      </c>
      <c r="G183" s="632">
        <f t="shared" si="515"/>
        <v>0</v>
      </c>
      <c r="H183" s="632">
        <f t="shared" si="515"/>
        <v>0</v>
      </c>
      <c r="I183" s="632">
        <f t="shared" si="515"/>
        <v>0</v>
      </c>
      <c r="J183" s="632">
        <f t="shared" si="515"/>
        <v>0</v>
      </c>
      <c r="K183" s="632" t="str">
        <f t="shared" si="515"/>
        <v/>
      </c>
      <c r="L183" s="632" t="str">
        <f t="shared" si="515"/>
        <v/>
      </c>
      <c r="M183" s="632" t="str">
        <f t="shared" si="515"/>
        <v/>
      </c>
      <c r="N183" s="632" t="str">
        <f t="shared" si="515"/>
        <v/>
      </c>
      <c r="O183" s="632" t="str">
        <f t="shared" si="515"/>
        <v/>
      </c>
      <c r="P183" s="632" t="str">
        <f t="shared" si="515"/>
        <v/>
      </c>
      <c r="Q183" s="632" t="str">
        <f t="shared" si="515"/>
        <v/>
      </c>
      <c r="R183" s="632" t="str">
        <f t="shared" si="515"/>
        <v/>
      </c>
      <c r="S183" s="652"/>
      <c r="T183" s="632">
        <f t="shared" ref="T183:AJ183" si="516">IF(OR(T182="",T$46=0,T$46=""),"",T181*T182*$K$1*1450/$G$1/365/T$46)</f>
        <v>0</v>
      </c>
      <c r="U183" s="632">
        <f t="shared" si="516"/>
        <v>0</v>
      </c>
      <c r="V183" s="632">
        <f t="shared" si="516"/>
        <v>0</v>
      </c>
      <c r="W183" s="632">
        <f t="shared" si="516"/>
        <v>0</v>
      </c>
      <c r="X183" s="632">
        <f t="shared" si="516"/>
        <v>0</v>
      </c>
      <c r="Y183" s="632">
        <f t="shared" si="516"/>
        <v>0</v>
      </c>
      <c r="Z183" s="632">
        <f t="shared" si="516"/>
        <v>0</v>
      </c>
      <c r="AA183" s="632">
        <f t="shared" si="516"/>
        <v>0</v>
      </c>
      <c r="AB183" s="632">
        <f t="shared" si="516"/>
        <v>0</v>
      </c>
      <c r="AC183" s="632" t="str">
        <f t="shared" si="516"/>
        <v/>
      </c>
      <c r="AD183" s="632" t="str">
        <f t="shared" si="516"/>
        <v/>
      </c>
      <c r="AE183" s="632" t="str">
        <f t="shared" si="516"/>
        <v/>
      </c>
      <c r="AF183" s="632" t="str">
        <f t="shared" si="516"/>
        <v/>
      </c>
      <c r="AG183" s="632" t="str">
        <f t="shared" si="516"/>
        <v/>
      </c>
      <c r="AH183" s="632" t="str">
        <f t="shared" si="516"/>
        <v/>
      </c>
      <c r="AI183" s="632" t="str">
        <f t="shared" si="516"/>
        <v/>
      </c>
      <c r="AJ183" s="632" t="str">
        <f t="shared" si="516"/>
        <v/>
      </c>
      <c r="AK183" s="652"/>
      <c r="AL183" s="632">
        <f t="shared" ref="AL183:BB183" si="517">IF(OR(AL182="",AL$46=0,AL$46=""),"",AL181*AL182*$K$1*1450/$G$1/365/AL$46)</f>
        <v>0</v>
      </c>
      <c r="AM183" s="632">
        <f t="shared" si="517"/>
        <v>0</v>
      </c>
      <c r="AN183" s="632">
        <f t="shared" si="517"/>
        <v>0</v>
      </c>
      <c r="AO183" s="632">
        <f t="shared" si="517"/>
        <v>0</v>
      </c>
      <c r="AP183" s="632">
        <f t="shared" si="517"/>
        <v>0</v>
      </c>
      <c r="AQ183" s="632">
        <f t="shared" si="517"/>
        <v>3.9410741465535993E-3</v>
      </c>
      <c r="AR183" s="632">
        <f t="shared" si="517"/>
        <v>0</v>
      </c>
      <c r="AS183" s="632">
        <f t="shared" si="517"/>
        <v>0</v>
      </c>
      <c r="AT183" s="632">
        <f t="shared" si="517"/>
        <v>0</v>
      </c>
      <c r="AU183" s="632" t="str">
        <f t="shared" si="517"/>
        <v/>
      </c>
      <c r="AV183" s="632" t="str">
        <f t="shared" si="517"/>
        <v/>
      </c>
      <c r="AW183" s="632" t="str">
        <f t="shared" si="517"/>
        <v/>
      </c>
      <c r="AX183" s="632" t="str">
        <f t="shared" si="517"/>
        <v/>
      </c>
      <c r="AY183" s="632" t="str">
        <f t="shared" si="517"/>
        <v/>
      </c>
      <c r="AZ183" s="632" t="str">
        <f t="shared" si="517"/>
        <v/>
      </c>
      <c r="BA183" s="632" t="str">
        <f t="shared" si="517"/>
        <v/>
      </c>
      <c r="BB183" s="632" t="str">
        <f t="shared" si="517"/>
        <v/>
      </c>
      <c r="BC183" s="652"/>
      <c r="BD183" s="632">
        <f t="shared" ref="BD183:BT183" si="518">IF(OR(BD182="",BD$46=0,BD$46=""),"",BD181*BD182*$K$1*1450/$G$1/365/BD$46)</f>
        <v>5.6751467710371827E-3</v>
      </c>
      <c r="BE183" s="632">
        <f t="shared" si="518"/>
        <v>3.546966731898239E-3</v>
      </c>
      <c r="BF183" s="632">
        <f t="shared" si="518"/>
        <v>3.1528593172428791E-3</v>
      </c>
      <c r="BG183" s="632">
        <f t="shared" si="518"/>
        <v>7.093933463796478E-3</v>
      </c>
      <c r="BH183" s="632">
        <f t="shared" si="518"/>
        <v>9.4585779517286379E-3</v>
      </c>
      <c r="BI183" s="632">
        <f t="shared" si="518"/>
        <v>1.8917155903457276E-2</v>
      </c>
      <c r="BJ183" s="632">
        <f t="shared" si="518"/>
        <v>3.1528593172428791E-3</v>
      </c>
      <c r="BK183" s="632">
        <f t="shared" si="518"/>
        <v>4.7292889758643189E-3</v>
      </c>
      <c r="BL183" s="632">
        <f t="shared" si="518"/>
        <v>9.4585779517286361E-3</v>
      </c>
      <c r="BM183" s="632" t="str">
        <f t="shared" si="518"/>
        <v/>
      </c>
      <c r="BN183" s="632" t="str">
        <f t="shared" si="518"/>
        <v/>
      </c>
      <c r="BO183" s="632" t="str">
        <f t="shared" si="518"/>
        <v/>
      </c>
      <c r="BP183" s="632" t="str">
        <f t="shared" si="518"/>
        <v/>
      </c>
      <c r="BQ183" s="632" t="str">
        <f t="shared" si="518"/>
        <v/>
      </c>
      <c r="BR183" s="632" t="str">
        <f t="shared" si="518"/>
        <v/>
      </c>
      <c r="BS183" s="632" t="str">
        <f t="shared" si="518"/>
        <v/>
      </c>
      <c r="BT183" s="632" t="str">
        <f t="shared" si="518"/>
        <v/>
      </c>
      <c r="BU183" s="652"/>
      <c r="BV183" s="632" t="str">
        <f>IF(OR(BV182="",BV$46=0,BV$46=""),"",BV181*BV182*$K$1*1450/$G$1/365/BV$46)</f>
        <v/>
      </c>
      <c r="BW183" s="632" t="str">
        <f>IF(OR(BW182="",BW$46=0,BW$46=""),"",BW181*BW182*$K$1*1450/$G$1/365/BW$46)</f>
        <v/>
      </c>
      <c r="BX183" s="632" t="str">
        <f>IF(OR(BX182="",BX$46=0,BX$46=""),"",BX181*BX182*$K$1*1450/$G$1/365/BX$46)</f>
        <v/>
      </c>
      <c r="BY183" s="632" t="str">
        <f>IF(OR(BY182="",BY$46=0,BY$46=""),"",BY181*BY182*$K$1*1450/$G$1/365/BY$46)</f>
        <v/>
      </c>
      <c r="BZ183" s="597">
        <f t="shared" si="467"/>
        <v>0</v>
      </c>
      <c r="CA183" s="622">
        <f t="shared" si="468"/>
        <v>0</v>
      </c>
      <c r="CB183" s="622">
        <f t="shared" si="469"/>
        <v>0</v>
      </c>
      <c r="CC183" s="622">
        <f t="shared" si="470"/>
        <v>6.1593358804709107E-3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9"/>
        <v/>
      </c>
      <c r="CG183" s="1351" t="str">
        <f t="shared" si="519"/>
        <v/>
      </c>
      <c r="CH183" s="1351">
        <f t="shared" si="519"/>
        <v>0</v>
      </c>
      <c r="CI183" s="1351">
        <f t="shared" si="519"/>
        <v>0</v>
      </c>
      <c r="CJ183" s="1351">
        <f t="shared" si="519"/>
        <v>0</v>
      </c>
      <c r="CK183" s="1352">
        <f t="shared" si="519"/>
        <v>0</v>
      </c>
      <c r="CL183" s="1352">
        <f t="shared" si="519"/>
        <v>0</v>
      </c>
      <c r="CM183" s="1352">
        <f t="shared" si="519"/>
        <v>0</v>
      </c>
      <c r="CN183" s="1351">
        <f t="shared" si="519"/>
        <v>0</v>
      </c>
      <c r="CO183" s="1351">
        <f t="shared" si="519"/>
        <v>0</v>
      </c>
      <c r="CP183" s="1351">
        <f t="shared" si="519"/>
        <v>0</v>
      </c>
      <c r="CQ183" s="1351" t="str">
        <f t="shared" si="519"/>
        <v/>
      </c>
      <c r="CR183" s="1351" t="str">
        <f t="shared" si="519"/>
        <v/>
      </c>
      <c r="CS183" s="1350" t="str">
        <f t="shared" si="519"/>
        <v/>
      </c>
      <c r="CT183" s="1353" t="str">
        <f t="shared" si="519"/>
        <v/>
      </c>
      <c r="CU183" s="536" t="str">
        <f t="shared" si="437"/>
        <v/>
      </c>
      <c r="CV183" s="537" t="str">
        <f t="shared" si="438"/>
        <v/>
      </c>
      <c r="CW183" s="538" t="str">
        <f t="shared" si="439"/>
        <v/>
      </c>
      <c r="CX183" s="538" t="str">
        <f t="shared" si="440"/>
        <v/>
      </c>
      <c r="CY183" s="538">
        <f t="shared" si="441"/>
        <v>0</v>
      </c>
      <c r="CZ183" s="538">
        <f t="shared" si="442"/>
        <v>0</v>
      </c>
      <c r="DA183" s="538">
        <f t="shared" si="443"/>
        <v>0</v>
      </c>
      <c r="DB183" s="539">
        <f t="shared" si="444"/>
        <v>0</v>
      </c>
      <c r="DC183" s="539">
        <f t="shared" si="445"/>
        <v>0</v>
      </c>
      <c r="DD183" s="539">
        <f t="shared" si="446"/>
        <v>0</v>
      </c>
      <c r="DE183" s="538">
        <f t="shared" si="447"/>
        <v>0</v>
      </c>
      <c r="DF183" s="538">
        <f t="shared" si="448"/>
        <v>0</v>
      </c>
      <c r="DG183" s="538">
        <f t="shared" si="449"/>
        <v>0</v>
      </c>
      <c r="DH183" s="538" t="str">
        <f t="shared" si="450"/>
        <v/>
      </c>
      <c r="DI183" s="538" t="str">
        <f t="shared" si="451"/>
        <v/>
      </c>
      <c r="DJ183" s="537" t="str">
        <f t="shared" si="452"/>
        <v/>
      </c>
      <c r="DK183" s="536" t="str">
        <f t="shared" si="453"/>
        <v/>
      </c>
      <c r="DL183" s="653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682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88"/>
      <c r="T184" s="274"/>
      <c r="U184" s="274"/>
      <c r="V184" s="274"/>
      <c r="W184" s="274"/>
      <c r="X184" s="274"/>
      <c r="Y184" s="274"/>
      <c r="Z184" s="274"/>
      <c r="AA184" s="274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74"/>
      <c r="AM184" s="274"/>
      <c r="AN184" s="274"/>
      <c r="AO184" s="274">
        <v>1</v>
      </c>
      <c r="AP184" s="274"/>
      <c r="AQ184" s="274">
        <v>2</v>
      </c>
      <c r="AR184" s="274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74">
        <v>8</v>
      </c>
      <c r="BE184" s="274"/>
      <c r="BF184" s="274">
        <v>10</v>
      </c>
      <c r="BG184" s="274">
        <v>9</v>
      </c>
      <c r="BH184" s="274">
        <v>1</v>
      </c>
      <c r="BI184" s="274">
        <v>4</v>
      </c>
      <c r="BJ184" s="274">
        <v>1</v>
      </c>
      <c r="BK184" s="274"/>
      <c r="BL184" s="274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 t="str">
        <f t="shared" si="467"/>
        <v/>
      </c>
      <c r="CA184" s="597" t="str">
        <f t="shared" si="468"/>
        <v/>
      </c>
      <c r="CB184" s="597">
        <f t="shared" si="469"/>
        <v>2</v>
      </c>
      <c r="CC184" s="597">
        <f t="shared" si="470"/>
        <v>6.4</v>
      </c>
      <c r="CD184" s="1344" t="str">
        <f t="shared" si="420"/>
        <v/>
      </c>
      <c r="CE184" s="1345" t="str">
        <f t="shared" si="421"/>
        <v/>
      </c>
      <c r="CF184" s="1346" t="str">
        <f t="shared" si="422"/>
        <v/>
      </c>
      <c r="CG184" s="1346" t="str">
        <f t="shared" si="423"/>
        <v/>
      </c>
      <c r="CH184" s="1346" t="str">
        <f t="shared" si="424"/>
        <v/>
      </c>
      <c r="CI184" s="1346" t="str">
        <f t="shared" si="425"/>
        <v/>
      </c>
      <c r="CJ184" s="1346" t="str">
        <f t="shared" si="426"/>
        <v/>
      </c>
      <c r="CK184" s="1347" t="str">
        <f t="shared" si="427"/>
        <v/>
      </c>
      <c r="CL184" s="1347" t="str">
        <f t="shared" si="428"/>
        <v/>
      </c>
      <c r="CM184" s="1347" t="str">
        <f t="shared" si="429"/>
        <v/>
      </c>
      <c r="CN184" s="1346" t="str">
        <f t="shared" si="430"/>
        <v/>
      </c>
      <c r="CO184" s="1346" t="str">
        <f t="shared" si="431"/>
        <v/>
      </c>
      <c r="CP184" s="1346" t="str">
        <f t="shared" si="432"/>
        <v/>
      </c>
      <c r="CQ184" s="1346" t="str">
        <f t="shared" si="433"/>
        <v/>
      </c>
      <c r="CR184" s="1346" t="str">
        <f t="shared" si="434"/>
        <v/>
      </c>
      <c r="CS184" s="1345" t="str">
        <f t="shared" si="435"/>
        <v/>
      </c>
      <c r="CT184" s="1348" t="str">
        <f t="shared" si="436"/>
        <v/>
      </c>
      <c r="CU184" s="548" t="str">
        <f t="shared" si="437"/>
        <v/>
      </c>
      <c r="CV184" s="549" t="str">
        <f t="shared" si="438"/>
        <v/>
      </c>
      <c r="CW184" s="550" t="str">
        <f t="shared" si="439"/>
        <v/>
      </c>
      <c r="CX184" s="550" t="str">
        <f t="shared" si="440"/>
        <v/>
      </c>
      <c r="CY184" s="550" t="str">
        <f t="shared" si="441"/>
        <v/>
      </c>
      <c r="CZ184" s="550" t="str">
        <f t="shared" si="442"/>
        <v/>
      </c>
      <c r="DA184" s="550" t="str">
        <f t="shared" si="443"/>
        <v/>
      </c>
      <c r="DB184" s="551" t="str">
        <f t="shared" si="444"/>
        <v/>
      </c>
      <c r="DC184" s="551">
        <f t="shared" si="445"/>
        <v>1</v>
      </c>
      <c r="DD184" s="551" t="str">
        <f t="shared" si="446"/>
        <v/>
      </c>
      <c r="DE184" s="550" t="str">
        <f t="shared" si="447"/>
        <v/>
      </c>
      <c r="DF184" s="550" t="str">
        <f t="shared" si="448"/>
        <v/>
      </c>
      <c r="DG184" s="550" t="str">
        <f t="shared" si="449"/>
        <v/>
      </c>
      <c r="DH184" s="550" t="str">
        <f t="shared" si="450"/>
        <v/>
      </c>
      <c r="DI184" s="550" t="str">
        <f t="shared" si="451"/>
        <v/>
      </c>
      <c r="DJ184" s="549" t="str">
        <f t="shared" si="452"/>
        <v/>
      </c>
      <c r="DK184" s="548" t="str">
        <f t="shared" si="453"/>
        <v/>
      </c>
      <c r="DL184" s="653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74"/>
      <c r="U185" s="274"/>
      <c r="V185" s="274"/>
      <c r="W185" s="274"/>
      <c r="X185" s="274"/>
      <c r="Y185" s="274"/>
      <c r="Z185" s="274"/>
      <c r="AA185" s="274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74"/>
      <c r="AM185" s="274"/>
      <c r="AN185" s="274"/>
      <c r="AO185" s="274">
        <v>200</v>
      </c>
      <c r="AP185" s="274"/>
      <c r="AQ185" s="274">
        <v>300</v>
      </c>
      <c r="AR185" s="274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74">
        <v>150</v>
      </c>
      <c r="BE185" s="274"/>
      <c r="BF185" s="274">
        <v>150</v>
      </c>
      <c r="BG185" s="274">
        <v>150</v>
      </c>
      <c r="BH185" s="274">
        <v>150</v>
      </c>
      <c r="BI185" s="274">
        <v>235</v>
      </c>
      <c r="BJ185" s="274">
        <v>375</v>
      </c>
      <c r="BK185" s="274"/>
      <c r="BL185" s="274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7"/>
        <v/>
      </c>
      <c r="CA185" s="597" t="str">
        <f t="shared" si="468"/>
        <v/>
      </c>
      <c r="CB185" s="597">
        <f t="shared" si="469"/>
        <v>300</v>
      </c>
      <c r="CC185" s="597">
        <f t="shared" si="470"/>
        <v>177</v>
      </c>
      <c r="CD185" s="1344" t="str">
        <f t="shared" si="420"/>
        <v/>
      </c>
      <c r="CE185" s="1345" t="str">
        <f t="shared" si="421"/>
        <v/>
      </c>
      <c r="CF185" s="1346" t="str">
        <f t="shared" si="422"/>
        <v/>
      </c>
      <c r="CG185" s="1346" t="str">
        <f t="shared" si="423"/>
        <v/>
      </c>
      <c r="CH185" s="1346" t="str">
        <f t="shared" si="424"/>
        <v/>
      </c>
      <c r="CI185" s="1346" t="str">
        <f t="shared" si="425"/>
        <v/>
      </c>
      <c r="CJ185" s="1346" t="str">
        <f t="shared" si="426"/>
        <v/>
      </c>
      <c r="CK185" s="1347" t="str">
        <f t="shared" si="427"/>
        <v/>
      </c>
      <c r="CL185" s="1347" t="str">
        <f t="shared" si="428"/>
        <v/>
      </c>
      <c r="CM185" s="1347" t="str">
        <f t="shared" si="429"/>
        <v/>
      </c>
      <c r="CN185" s="1346" t="str">
        <f t="shared" si="430"/>
        <v/>
      </c>
      <c r="CO185" s="1346" t="str">
        <f t="shared" si="431"/>
        <v/>
      </c>
      <c r="CP185" s="1346" t="str">
        <f t="shared" si="432"/>
        <v/>
      </c>
      <c r="CQ185" s="1346" t="str">
        <f t="shared" si="433"/>
        <v/>
      </c>
      <c r="CR185" s="1346" t="str">
        <f t="shared" si="434"/>
        <v/>
      </c>
      <c r="CS185" s="1345" t="str">
        <f t="shared" si="435"/>
        <v/>
      </c>
      <c r="CT185" s="1348" t="str">
        <f t="shared" si="436"/>
        <v/>
      </c>
      <c r="CU185" s="548" t="str">
        <f t="shared" si="437"/>
        <v/>
      </c>
      <c r="CV185" s="549" t="str">
        <f t="shared" si="438"/>
        <v/>
      </c>
      <c r="CW185" s="550" t="str">
        <f t="shared" si="439"/>
        <v/>
      </c>
      <c r="CX185" s="550" t="str">
        <f t="shared" si="440"/>
        <v/>
      </c>
      <c r="CY185" s="550" t="str">
        <f t="shared" si="441"/>
        <v/>
      </c>
      <c r="CZ185" s="550" t="str">
        <f t="shared" si="442"/>
        <v/>
      </c>
      <c r="DA185" s="550" t="str">
        <f t="shared" si="443"/>
        <v/>
      </c>
      <c r="DB185" s="551" t="str">
        <f t="shared" si="444"/>
        <v/>
      </c>
      <c r="DC185" s="551">
        <f t="shared" si="445"/>
        <v>350</v>
      </c>
      <c r="DD185" s="551" t="str">
        <f t="shared" si="446"/>
        <v/>
      </c>
      <c r="DE185" s="550" t="str">
        <f t="shared" si="447"/>
        <v/>
      </c>
      <c r="DF185" s="550" t="str">
        <f t="shared" si="448"/>
        <v/>
      </c>
      <c r="DG185" s="550" t="str">
        <f t="shared" si="449"/>
        <v/>
      </c>
      <c r="DH185" s="550" t="str">
        <f t="shared" si="450"/>
        <v/>
      </c>
      <c r="DI185" s="550" t="str">
        <f t="shared" si="451"/>
        <v/>
      </c>
      <c r="DJ185" s="549" t="str">
        <f t="shared" si="452"/>
        <v/>
      </c>
      <c r="DK185" s="548" t="str">
        <f t="shared" si="453"/>
        <v/>
      </c>
      <c r="DL185" s="653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181</v>
      </c>
      <c r="B186" s="607" t="str">
        <f t="shared" ref="B186:R186" si="520">IF(B184="","",B184*B185)</f>
        <v/>
      </c>
      <c r="C186" s="607" t="str">
        <f t="shared" si="520"/>
        <v/>
      </c>
      <c r="D186" s="607" t="str">
        <f t="shared" si="520"/>
        <v/>
      </c>
      <c r="E186" s="607" t="str">
        <f t="shared" si="520"/>
        <v/>
      </c>
      <c r="F186" s="607" t="str">
        <f t="shared" si="520"/>
        <v/>
      </c>
      <c r="G186" s="607" t="str">
        <f t="shared" si="520"/>
        <v/>
      </c>
      <c r="H186" s="607" t="str">
        <f t="shared" si="520"/>
        <v/>
      </c>
      <c r="I186" s="607" t="str">
        <f t="shared" si="520"/>
        <v/>
      </c>
      <c r="J186" s="607" t="str">
        <f t="shared" si="520"/>
        <v/>
      </c>
      <c r="K186" s="607" t="str">
        <f t="shared" si="520"/>
        <v/>
      </c>
      <c r="L186" s="607" t="str">
        <f t="shared" si="520"/>
        <v/>
      </c>
      <c r="M186" s="607" t="str">
        <f t="shared" si="520"/>
        <v/>
      </c>
      <c r="N186" s="607" t="str">
        <f t="shared" si="520"/>
        <v/>
      </c>
      <c r="O186" s="607" t="str">
        <f t="shared" si="520"/>
        <v/>
      </c>
      <c r="P186" s="607" t="str">
        <f t="shared" si="520"/>
        <v/>
      </c>
      <c r="Q186" s="607" t="str">
        <f t="shared" si="520"/>
        <v/>
      </c>
      <c r="R186" s="607" t="str">
        <f t="shared" si="520"/>
        <v/>
      </c>
      <c r="S186" s="621"/>
      <c r="T186" s="607" t="str">
        <f t="shared" ref="T186:AJ186" si="521">IF(T184="","",T184*T185)</f>
        <v/>
      </c>
      <c r="U186" s="607" t="str">
        <f t="shared" si="521"/>
        <v/>
      </c>
      <c r="V186" s="607" t="str">
        <f t="shared" si="521"/>
        <v/>
      </c>
      <c r="W186" s="607" t="str">
        <f t="shared" si="521"/>
        <v/>
      </c>
      <c r="X186" s="607" t="str">
        <f t="shared" si="521"/>
        <v/>
      </c>
      <c r="Y186" s="607" t="str">
        <f t="shared" si="521"/>
        <v/>
      </c>
      <c r="Z186" s="607" t="str">
        <f t="shared" si="521"/>
        <v/>
      </c>
      <c r="AA186" s="607">
        <f t="shared" si="521"/>
        <v>350</v>
      </c>
      <c r="AB186" s="607" t="str">
        <f t="shared" si="521"/>
        <v/>
      </c>
      <c r="AC186" s="607" t="str">
        <f t="shared" si="521"/>
        <v/>
      </c>
      <c r="AD186" s="607" t="str">
        <f t="shared" si="521"/>
        <v/>
      </c>
      <c r="AE186" s="607" t="str">
        <f t="shared" si="521"/>
        <v/>
      </c>
      <c r="AF186" s="607" t="str">
        <f t="shared" si="521"/>
        <v/>
      </c>
      <c r="AG186" s="607" t="str">
        <f t="shared" si="521"/>
        <v/>
      </c>
      <c r="AH186" s="607" t="str">
        <f t="shared" si="521"/>
        <v/>
      </c>
      <c r="AI186" s="607" t="str">
        <f t="shared" si="521"/>
        <v/>
      </c>
      <c r="AJ186" s="607" t="str">
        <f t="shared" si="521"/>
        <v/>
      </c>
      <c r="AK186" s="621"/>
      <c r="AL186" s="607" t="str">
        <f t="shared" ref="AL186:BA186" si="522">IF(AL184="","",AL184*AL185)</f>
        <v/>
      </c>
      <c r="AM186" s="607" t="str">
        <f t="shared" si="522"/>
        <v/>
      </c>
      <c r="AN186" s="607" t="str">
        <f t="shared" si="522"/>
        <v/>
      </c>
      <c r="AO186" s="607">
        <f t="shared" si="522"/>
        <v>200</v>
      </c>
      <c r="AP186" s="607" t="str">
        <f t="shared" si="522"/>
        <v/>
      </c>
      <c r="AQ186" s="607">
        <f t="shared" si="522"/>
        <v>600</v>
      </c>
      <c r="AR186" s="607">
        <f t="shared" si="522"/>
        <v>8550</v>
      </c>
      <c r="AS186" s="607" t="str">
        <f t="shared" si="522"/>
        <v/>
      </c>
      <c r="AT186" s="607" t="str">
        <f t="shared" si="522"/>
        <v/>
      </c>
      <c r="AU186" s="607" t="str">
        <f t="shared" si="522"/>
        <v/>
      </c>
      <c r="AV186" s="607" t="str">
        <f t="shared" si="522"/>
        <v/>
      </c>
      <c r="AW186" s="607" t="str">
        <f t="shared" si="522"/>
        <v/>
      </c>
      <c r="AX186" s="607" t="str">
        <f t="shared" si="522"/>
        <v/>
      </c>
      <c r="AY186" s="607" t="str">
        <f t="shared" si="522"/>
        <v/>
      </c>
      <c r="AZ186" s="607" t="str">
        <f t="shared" si="522"/>
        <v/>
      </c>
      <c r="BA186" s="607" t="str">
        <f t="shared" si="522"/>
        <v/>
      </c>
      <c r="BB186" s="607" t="str">
        <f>IF(BB184="","",BB184*BB185)</f>
        <v/>
      </c>
      <c r="BC186" s="621"/>
      <c r="BD186" s="607">
        <f>IF(BD184="","",BD184*BD185)</f>
        <v>1200</v>
      </c>
      <c r="BE186" s="607" t="str">
        <f>IF(BE184="","",BE184*BE185)</f>
        <v/>
      </c>
      <c r="BF186" s="607">
        <f>IF(BF184="","",BF184*BF185)</f>
        <v>1500</v>
      </c>
      <c r="BG186" s="607">
        <f>IF(BG184="","",BG184*BG185)</f>
        <v>1350</v>
      </c>
      <c r="BH186" s="607">
        <f t="shared" ref="BH186:BS186" si="523">IF(BH184="","",BH184*BH185)</f>
        <v>150</v>
      </c>
      <c r="BI186" s="607">
        <f t="shared" si="523"/>
        <v>940</v>
      </c>
      <c r="BJ186" s="607">
        <f t="shared" si="523"/>
        <v>375</v>
      </c>
      <c r="BK186" s="607" t="str">
        <f t="shared" si="523"/>
        <v/>
      </c>
      <c r="BL186" s="607">
        <f t="shared" si="523"/>
        <v>4000</v>
      </c>
      <c r="BM186" s="607" t="str">
        <f t="shared" si="523"/>
        <v/>
      </c>
      <c r="BN186" s="607" t="str">
        <f t="shared" si="523"/>
        <v/>
      </c>
      <c r="BO186" s="607" t="str">
        <f t="shared" si="523"/>
        <v/>
      </c>
      <c r="BP186" s="607" t="str">
        <f t="shared" si="523"/>
        <v/>
      </c>
      <c r="BQ186" s="607" t="str">
        <f t="shared" si="523"/>
        <v/>
      </c>
      <c r="BR186" s="607" t="str">
        <f t="shared" si="523"/>
        <v/>
      </c>
      <c r="BS186" s="607" t="str">
        <f t="shared" si="523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 t="str">
        <f t="shared" si="467"/>
        <v/>
      </c>
      <c r="CA186" s="597" t="str">
        <f t="shared" si="468"/>
        <v/>
      </c>
      <c r="CB186" s="597">
        <f t="shared" si="469"/>
        <v>600</v>
      </c>
      <c r="CC186" s="597">
        <f t="shared" si="470"/>
        <v>1073</v>
      </c>
      <c r="CD186" s="1344" t="str">
        <f t="shared" si="420"/>
        <v/>
      </c>
      <c r="CE186" s="1345" t="str">
        <f t="shared" si="421"/>
        <v/>
      </c>
      <c r="CF186" s="1346" t="str">
        <f t="shared" si="422"/>
        <v/>
      </c>
      <c r="CG186" s="1346" t="str">
        <f t="shared" si="423"/>
        <v/>
      </c>
      <c r="CH186" s="1346" t="str">
        <f t="shared" si="424"/>
        <v/>
      </c>
      <c r="CI186" s="1346" t="str">
        <f t="shared" si="425"/>
        <v/>
      </c>
      <c r="CJ186" s="1346" t="str">
        <f t="shared" si="426"/>
        <v/>
      </c>
      <c r="CK186" s="1347" t="str">
        <f t="shared" si="427"/>
        <v/>
      </c>
      <c r="CL186" s="1347" t="str">
        <f t="shared" si="428"/>
        <v/>
      </c>
      <c r="CM186" s="1347" t="str">
        <f t="shared" si="429"/>
        <v/>
      </c>
      <c r="CN186" s="1346" t="str">
        <f t="shared" si="430"/>
        <v/>
      </c>
      <c r="CO186" s="1346" t="str">
        <f t="shared" si="431"/>
        <v/>
      </c>
      <c r="CP186" s="1346" t="str">
        <f t="shared" si="432"/>
        <v/>
      </c>
      <c r="CQ186" s="1346" t="str">
        <f t="shared" si="433"/>
        <v/>
      </c>
      <c r="CR186" s="1346" t="str">
        <f t="shared" si="434"/>
        <v/>
      </c>
      <c r="CS186" s="1345" t="str">
        <f t="shared" si="435"/>
        <v/>
      </c>
      <c r="CT186" s="1348" t="str">
        <f t="shared" si="436"/>
        <v/>
      </c>
      <c r="CU186" s="548" t="str">
        <f t="shared" si="437"/>
        <v/>
      </c>
      <c r="CV186" s="549" t="str">
        <f t="shared" si="438"/>
        <v/>
      </c>
      <c r="CW186" s="550" t="str">
        <f t="shared" si="439"/>
        <v/>
      </c>
      <c r="CX186" s="550" t="str">
        <f t="shared" si="440"/>
        <v/>
      </c>
      <c r="CY186" s="550" t="str">
        <f t="shared" si="441"/>
        <v/>
      </c>
      <c r="CZ186" s="550" t="str">
        <f t="shared" si="442"/>
        <v/>
      </c>
      <c r="DA186" s="550" t="str">
        <f t="shared" si="443"/>
        <v/>
      </c>
      <c r="DB186" s="551" t="str">
        <f t="shared" si="444"/>
        <v/>
      </c>
      <c r="DC186" s="551">
        <f t="shared" si="445"/>
        <v>350</v>
      </c>
      <c r="DD186" s="551" t="str">
        <f t="shared" si="446"/>
        <v/>
      </c>
      <c r="DE186" s="550" t="str">
        <f t="shared" si="447"/>
        <v/>
      </c>
      <c r="DF186" s="550" t="str">
        <f t="shared" si="448"/>
        <v/>
      </c>
      <c r="DG186" s="550" t="str">
        <f t="shared" si="449"/>
        <v/>
      </c>
      <c r="DH186" s="550" t="str">
        <f t="shared" si="450"/>
        <v/>
      </c>
      <c r="DI186" s="550" t="str">
        <f t="shared" si="451"/>
        <v/>
      </c>
      <c r="DJ186" s="549" t="str">
        <f t="shared" si="452"/>
        <v/>
      </c>
      <c r="DK186" s="548" t="str">
        <f t="shared" si="453"/>
        <v/>
      </c>
      <c r="DL186" s="653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81" t="s">
        <v>998</v>
      </c>
      <c r="B187" s="1583"/>
      <c r="C187" s="1584"/>
      <c r="D187" s="1584"/>
      <c r="E187" s="1584"/>
      <c r="F187" s="1584"/>
      <c r="G187" s="1584"/>
      <c r="H187" s="1584"/>
      <c r="I187" s="1584"/>
      <c r="J187" s="1584"/>
      <c r="K187" s="1584"/>
      <c r="L187" s="1584"/>
      <c r="M187" s="1584"/>
      <c r="N187" s="1584"/>
      <c r="O187" s="1584"/>
      <c r="P187" s="1584"/>
      <c r="Q187" s="1584"/>
      <c r="R187" s="1585"/>
      <c r="S187" s="621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42"/>
      <c r="BW187" s="1543"/>
      <c r="BX187" s="1543"/>
      <c r="BY187" s="1543"/>
      <c r="BZ187" s="597" t="str">
        <f t="shared" si="467"/>
        <v/>
      </c>
      <c r="CA187" s="597" t="str">
        <f t="shared" si="468"/>
        <v/>
      </c>
      <c r="CB187" s="597" t="str">
        <f t="shared" si="469"/>
        <v/>
      </c>
      <c r="CC187" s="597" t="str">
        <f t="shared" si="470"/>
        <v/>
      </c>
      <c r="CD187" s="1344" t="str">
        <f t="shared" si="420"/>
        <v/>
      </c>
      <c r="CE187" s="1345" t="str">
        <f t="shared" si="421"/>
        <v/>
      </c>
      <c r="CF187" s="1346" t="str">
        <f t="shared" si="422"/>
        <v/>
      </c>
      <c r="CG187" s="1346" t="str">
        <f t="shared" si="423"/>
        <v/>
      </c>
      <c r="CH187" s="1346" t="str">
        <f t="shared" si="424"/>
        <v/>
      </c>
      <c r="CI187" s="1346" t="str">
        <f t="shared" si="425"/>
        <v/>
      </c>
      <c r="CJ187" s="1346" t="str">
        <f t="shared" si="426"/>
        <v/>
      </c>
      <c r="CK187" s="1347" t="str">
        <f t="shared" si="427"/>
        <v/>
      </c>
      <c r="CL187" s="1347" t="str">
        <f t="shared" si="428"/>
        <v/>
      </c>
      <c r="CM187" s="1347" t="str">
        <f t="shared" si="429"/>
        <v/>
      </c>
      <c r="CN187" s="1346" t="str">
        <f t="shared" si="430"/>
        <v/>
      </c>
      <c r="CO187" s="1346" t="str">
        <f t="shared" si="431"/>
        <v/>
      </c>
      <c r="CP187" s="1346" t="str">
        <f t="shared" si="432"/>
        <v/>
      </c>
      <c r="CQ187" s="1346" t="str">
        <f t="shared" si="433"/>
        <v/>
      </c>
      <c r="CR187" s="1346" t="str">
        <f t="shared" si="434"/>
        <v/>
      </c>
      <c r="CS187" s="1345" t="str">
        <f t="shared" si="435"/>
        <v/>
      </c>
      <c r="CT187" s="1348" t="str">
        <f t="shared" si="436"/>
        <v/>
      </c>
      <c r="CU187" s="548" t="str">
        <f t="shared" si="437"/>
        <v/>
      </c>
      <c r="CV187" s="549" t="str">
        <f t="shared" si="438"/>
        <v/>
      </c>
      <c r="CW187" s="550" t="str">
        <f t="shared" si="439"/>
        <v/>
      </c>
      <c r="CX187" s="550" t="str">
        <f t="shared" si="440"/>
        <v/>
      </c>
      <c r="CY187" s="550" t="str">
        <f t="shared" si="441"/>
        <v/>
      </c>
      <c r="CZ187" s="550" t="str">
        <f t="shared" si="442"/>
        <v/>
      </c>
      <c r="DA187" s="550" t="str">
        <f t="shared" si="443"/>
        <v/>
      </c>
      <c r="DB187" s="551" t="str">
        <f t="shared" si="444"/>
        <v/>
      </c>
      <c r="DC187" s="551" t="str">
        <f t="shared" si="445"/>
        <v/>
      </c>
      <c r="DD187" s="551" t="str">
        <f t="shared" si="446"/>
        <v/>
      </c>
      <c r="DE187" s="550" t="str">
        <f t="shared" si="447"/>
        <v/>
      </c>
      <c r="DF187" s="550" t="str">
        <f t="shared" si="448"/>
        <v/>
      </c>
      <c r="DG187" s="550" t="str">
        <f t="shared" si="449"/>
        <v/>
      </c>
      <c r="DH187" s="550" t="str">
        <f t="shared" si="450"/>
        <v/>
      </c>
      <c r="DI187" s="550" t="str">
        <f t="shared" si="451"/>
        <v/>
      </c>
      <c r="DJ187" s="549" t="str">
        <f t="shared" si="452"/>
        <v/>
      </c>
      <c r="DK187" s="548" t="str">
        <f t="shared" si="453"/>
        <v/>
      </c>
      <c r="DL187" s="653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179</v>
      </c>
      <c r="B188" s="1586"/>
      <c r="C188" s="1587"/>
      <c r="D188" s="1587"/>
      <c r="E188" s="1587"/>
      <c r="F188" s="1587"/>
      <c r="G188" s="1587"/>
      <c r="H188" s="1587"/>
      <c r="I188" s="1587"/>
      <c r="J188" s="1587"/>
      <c r="K188" s="1587"/>
      <c r="L188" s="1587"/>
      <c r="M188" s="1587"/>
      <c r="N188" s="1587"/>
      <c r="O188" s="1587"/>
      <c r="P188" s="1587"/>
      <c r="Q188" s="1587"/>
      <c r="R188" s="1588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44"/>
      <c r="BW188" s="1545"/>
      <c r="BX188" s="1545"/>
      <c r="BY188" s="1545"/>
      <c r="BZ188" s="597" t="str">
        <f t="shared" si="467"/>
        <v/>
      </c>
      <c r="CA188" s="597" t="str">
        <f t="shared" si="468"/>
        <v/>
      </c>
      <c r="CB188" s="597" t="str">
        <f t="shared" si="469"/>
        <v/>
      </c>
      <c r="CC188" s="597" t="str">
        <f t="shared" si="470"/>
        <v/>
      </c>
      <c r="CD188" s="1344" t="str">
        <f t="shared" si="420"/>
        <v/>
      </c>
      <c r="CE188" s="1345" t="str">
        <f t="shared" si="421"/>
        <v/>
      </c>
      <c r="CF188" s="1346" t="str">
        <f t="shared" si="422"/>
        <v/>
      </c>
      <c r="CG188" s="1346" t="str">
        <f t="shared" si="423"/>
        <v/>
      </c>
      <c r="CH188" s="1346" t="str">
        <f t="shared" si="424"/>
        <v/>
      </c>
      <c r="CI188" s="1346" t="str">
        <f t="shared" si="425"/>
        <v/>
      </c>
      <c r="CJ188" s="1346" t="str">
        <f t="shared" si="426"/>
        <v/>
      </c>
      <c r="CK188" s="1347" t="str">
        <f t="shared" si="427"/>
        <v/>
      </c>
      <c r="CL188" s="1347" t="str">
        <f t="shared" si="428"/>
        <v/>
      </c>
      <c r="CM188" s="1347" t="str">
        <f t="shared" si="429"/>
        <v/>
      </c>
      <c r="CN188" s="1346" t="str">
        <f t="shared" si="430"/>
        <v/>
      </c>
      <c r="CO188" s="1346" t="str">
        <f t="shared" si="431"/>
        <v/>
      </c>
      <c r="CP188" s="1346" t="str">
        <f t="shared" si="432"/>
        <v/>
      </c>
      <c r="CQ188" s="1346" t="str">
        <f t="shared" si="433"/>
        <v/>
      </c>
      <c r="CR188" s="1346" t="str">
        <f t="shared" si="434"/>
        <v/>
      </c>
      <c r="CS188" s="1345" t="str">
        <f t="shared" si="435"/>
        <v/>
      </c>
      <c r="CT188" s="1348" t="str">
        <f t="shared" si="436"/>
        <v/>
      </c>
      <c r="CU188" s="548" t="str">
        <f t="shared" si="437"/>
        <v/>
      </c>
      <c r="CV188" s="549" t="str">
        <f t="shared" si="438"/>
        <v/>
      </c>
      <c r="CW188" s="550" t="str">
        <f t="shared" si="439"/>
        <v/>
      </c>
      <c r="CX188" s="550" t="str">
        <f t="shared" si="440"/>
        <v/>
      </c>
      <c r="CY188" s="550" t="str">
        <f t="shared" si="441"/>
        <v/>
      </c>
      <c r="CZ188" s="550" t="str">
        <f t="shared" si="442"/>
        <v/>
      </c>
      <c r="DA188" s="550" t="str">
        <f t="shared" si="443"/>
        <v/>
      </c>
      <c r="DB188" s="551" t="str">
        <f t="shared" si="444"/>
        <v/>
      </c>
      <c r="DC188" s="551" t="str">
        <f t="shared" si="445"/>
        <v/>
      </c>
      <c r="DD188" s="551" t="str">
        <f t="shared" si="446"/>
        <v/>
      </c>
      <c r="DE188" s="550" t="str">
        <f t="shared" si="447"/>
        <v/>
      </c>
      <c r="DF188" s="550" t="str">
        <f t="shared" si="448"/>
        <v/>
      </c>
      <c r="DG188" s="550" t="str">
        <f t="shared" si="449"/>
        <v/>
      </c>
      <c r="DH188" s="550" t="str">
        <f t="shared" si="450"/>
        <v/>
      </c>
      <c r="DI188" s="550" t="str">
        <f t="shared" si="451"/>
        <v/>
      </c>
      <c r="DJ188" s="549" t="str">
        <f t="shared" si="452"/>
        <v/>
      </c>
      <c r="DK188" s="548" t="str">
        <f t="shared" si="453"/>
        <v/>
      </c>
      <c r="DL188" s="653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181</v>
      </c>
      <c r="B189" s="607" t="str">
        <f t="shared" ref="B189:J189" si="524">IF(B187="","",B187*B188)</f>
        <v/>
      </c>
      <c r="C189" s="607" t="str">
        <f t="shared" si="524"/>
        <v/>
      </c>
      <c r="D189" s="607" t="str">
        <f t="shared" si="524"/>
        <v/>
      </c>
      <c r="E189" s="607" t="str">
        <f t="shared" si="524"/>
        <v/>
      </c>
      <c r="F189" s="607" t="str">
        <f t="shared" si="524"/>
        <v/>
      </c>
      <c r="G189" s="607" t="str">
        <f t="shared" si="524"/>
        <v/>
      </c>
      <c r="H189" s="607" t="str">
        <f t="shared" si="524"/>
        <v/>
      </c>
      <c r="I189" s="607" t="str">
        <f t="shared" si="524"/>
        <v/>
      </c>
      <c r="J189" s="607" t="str">
        <f t="shared" si="524"/>
        <v/>
      </c>
      <c r="K189" s="607" t="str">
        <f t="shared" ref="K189:Q189" si="525">IF(K187="","",K187*K188)</f>
        <v/>
      </c>
      <c r="L189" s="607" t="str">
        <f t="shared" si="525"/>
        <v/>
      </c>
      <c r="M189" s="607" t="str">
        <f t="shared" si="525"/>
        <v/>
      </c>
      <c r="N189" s="607" t="str">
        <f t="shared" si="525"/>
        <v/>
      </c>
      <c r="O189" s="607" t="str">
        <f t="shared" si="525"/>
        <v/>
      </c>
      <c r="P189" s="607" t="str">
        <f t="shared" si="525"/>
        <v/>
      </c>
      <c r="Q189" s="607" t="str">
        <f t="shared" si="525"/>
        <v/>
      </c>
      <c r="R189" s="607" t="str">
        <f>IF(R187="","",R187*R188)</f>
        <v/>
      </c>
      <c r="S189" s="588"/>
      <c r="T189" s="607" t="str">
        <f t="shared" ref="T189:AD189" si="526">IF(T187="","",T187*T188)</f>
        <v/>
      </c>
      <c r="U189" s="607" t="str">
        <f t="shared" si="526"/>
        <v/>
      </c>
      <c r="V189" s="607" t="str">
        <f t="shared" si="526"/>
        <v/>
      </c>
      <c r="W189" s="607" t="str">
        <f t="shared" si="526"/>
        <v/>
      </c>
      <c r="X189" s="607" t="str">
        <f t="shared" si="526"/>
        <v/>
      </c>
      <c r="Y189" s="607" t="str">
        <f t="shared" si="526"/>
        <v/>
      </c>
      <c r="Z189" s="607" t="str">
        <f t="shared" si="526"/>
        <v/>
      </c>
      <c r="AA189" s="607" t="str">
        <f t="shared" si="526"/>
        <v/>
      </c>
      <c r="AB189" s="607" t="str">
        <f t="shared" si="526"/>
        <v/>
      </c>
      <c r="AC189" s="607" t="str">
        <f t="shared" si="526"/>
        <v/>
      </c>
      <c r="AD189" s="607" t="str">
        <f t="shared" si="526"/>
        <v/>
      </c>
      <c r="AE189" s="607" t="str">
        <f t="shared" ref="AE189:AJ189" si="527">IF(AE187="","",AE187*AE188)</f>
        <v/>
      </c>
      <c r="AF189" s="607" t="str">
        <f t="shared" si="527"/>
        <v/>
      </c>
      <c r="AG189" s="607" t="str">
        <f t="shared" si="527"/>
        <v/>
      </c>
      <c r="AH189" s="607" t="str">
        <f t="shared" si="527"/>
        <v/>
      </c>
      <c r="AI189" s="607" t="str">
        <f t="shared" si="527"/>
        <v/>
      </c>
      <c r="AJ189" s="607" t="str">
        <f t="shared" si="527"/>
        <v/>
      </c>
      <c r="AK189" s="588"/>
      <c r="AL189" s="607" t="str">
        <f t="shared" ref="AL189:AT189" si="528">IF(AL187="","",AL187*AL188)</f>
        <v/>
      </c>
      <c r="AM189" s="607" t="str">
        <f t="shared" si="528"/>
        <v/>
      </c>
      <c r="AN189" s="607" t="str">
        <f t="shared" si="528"/>
        <v/>
      </c>
      <c r="AO189" s="607" t="str">
        <f t="shared" si="528"/>
        <v/>
      </c>
      <c r="AP189" s="607" t="str">
        <f t="shared" si="528"/>
        <v/>
      </c>
      <c r="AQ189" s="607" t="str">
        <f t="shared" si="528"/>
        <v/>
      </c>
      <c r="AR189" s="607" t="str">
        <f t="shared" si="528"/>
        <v/>
      </c>
      <c r="AS189" s="607" t="str">
        <f t="shared" si="528"/>
        <v/>
      </c>
      <c r="AT189" s="607" t="str">
        <f t="shared" si="528"/>
        <v/>
      </c>
      <c r="AU189" s="607" t="str">
        <f t="shared" ref="AU189:BA189" si="529">IF(AU187="","",AU187*AU188)</f>
        <v/>
      </c>
      <c r="AV189" s="607" t="str">
        <f t="shared" si="529"/>
        <v/>
      </c>
      <c r="AW189" s="607" t="str">
        <f t="shared" si="529"/>
        <v/>
      </c>
      <c r="AX189" s="607" t="str">
        <f t="shared" si="529"/>
        <v/>
      </c>
      <c r="AY189" s="607" t="str">
        <f t="shared" si="529"/>
        <v/>
      </c>
      <c r="AZ189" s="607" t="str">
        <f t="shared" si="529"/>
        <v/>
      </c>
      <c r="BA189" s="607" t="str">
        <f t="shared" si="529"/>
        <v/>
      </c>
      <c r="BB189" s="607" t="str">
        <f>IF(BB187="","",BB187*BB188)</f>
        <v/>
      </c>
      <c r="BC189" s="588"/>
      <c r="BD189" s="607" t="str">
        <f>IF(BD187="","",BD187*BD188)</f>
        <v/>
      </c>
      <c r="BE189" s="607" t="str">
        <f t="shared" ref="BE189:BL189" si="530">IF(BE187="","",BE187*BE188)</f>
        <v/>
      </c>
      <c r="BF189" s="607" t="str">
        <f t="shared" si="530"/>
        <v/>
      </c>
      <c r="BG189" s="607" t="str">
        <f t="shared" si="530"/>
        <v/>
      </c>
      <c r="BH189" s="607" t="str">
        <f t="shared" si="530"/>
        <v/>
      </c>
      <c r="BI189" s="1582" t="str">
        <f t="shared" si="530"/>
        <v/>
      </c>
      <c r="BJ189" s="607" t="str">
        <f t="shared" si="530"/>
        <v/>
      </c>
      <c r="BK189" s="607" t="str">
        <f t="shared" si="530"/>
        <v/>
      </c>
      <c r="BL189" s="607" t="str">
        <f t="shared" si="530"/>
        <v/>
      </c>
      <c r="BM189" s="607" t="str">
        <f>IF(BM187="","",BM187*BM188)</f>
        <v/>
      </c>
      <c r="BN189" s="607" t="str">
        <f t="shared" ref="BN189:BS189" si="531">IF(BN187="","",BN187*BN188)</f>
        <v/>
      </c>
      <c r="BO189" s="607" t="str">
        <f t="shared" si="531"/>
        <v/>
      </c>
      <c r="BP189" s="607" t="str">
        <f t="shared" si="531"/>
        <v/>
      </c>
      <c r="BQ189" s="607" t="str">
        <f t="shared" si="531"/>
        <v/>
      </c>
      <c r="BR189" s="607" t="str">
        <f t="shared" si="531"/>
        <v/>
      </c>
      <c r="BS189" s="607" t="str">
        <f t="shared" si="531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 t="str">
        <f t="shared" si="467"/>
        <v/>
      </c>
      <c r="CA189" s="597" t="str">
        <f t="shared" si="468"/>
        <v/>
      </c>
      <c r="CB189" s="597" t="str">
        <f t="shared" si="469"/>
        <v/>
      </c>
      <c r="CC189" s="597" t="str">
        <f t="shared" si="470"/>
        <v/>
      </c>
      <c r="CD189" s="1344" t="str">
        <f t="shared" si="420"/>
        <v/>
      </c>
      <c r="CE189" s="1345" t="str">
        <f t="shared" si="421"/>
        <v/>
      </c>
      <c r="CF189" s="1346" t="str">
        <f t="shared" si="422"/>
        <v/>
      </c>
      <c r="CG189" s="1346" t="str">
        <f t="shared" si="423"/>
        <v/>
      </c>
      <c r="CH189" s="1346" t="str">
        <f t="shared" si="424"/>
        <v/>
      </c>
      <c r="CI189" s="1346" t="str">
        <f t="shared" si="425"/>
        <v/>
      </c>
      <c r="CJ189" s="1346" t="str">
        <f t="shared" si="426"/>
        <v/>
      </c>
      <c r="CK189" s="1347" t="str">
        <f t="shared" si="427"/>
        <v/>
      </c>
      <c r="CL189" s="1347" t="str">
        <f t="shared" si="428"/>
        <v/>
      </c>
      <c r="CM189" s="1347" t="str">
        <f t="shared" si="429"/>
        <v/>
      </c>
      <c r="CN189" s="1346" t="str">
        <f t="shared" si="430"/>
        <v/>
      </c>
      <c r="CO189" s="1346" t="str">
        <f t="shared" si="431"/>
        <v/>
      </c>
      <c r="CP189" s="1346" t="str">
        <f t="shared" si="432"/>
        <v/>
      </c>
      <c r="CQ189" s="1346" t="str">
        <f t="shared" si="433"/>
        <v/>
      </c>
      <c r="CR189" s="1346" t="str">
        <f t="shared" si="434"/>
        <v/>
      </c>
      <c r="CS189" s="1345" t="str">
        <f t="shared" si="435"/>
        <v/>
      </c>
      <c r="CT189" s="1348" t="str">
        <f t="shared" si="436"/>
        <v/>
      </c>
      <c r="CU189" s="548" t="str">
        <f t="shared" si="437"/>
        <v/>
      </c>
      <c r="CV189" s="549" t="str">
        <f t="shared" si="438"/>
        <v/>
      </c>
      <c r="CW189" s="550" t="str">
        <f t="shared" si="439"/>
        <v/>
      </c>
      <c r="CX189" s="550" t="str">
        <f t="shared" si="440"/>
        <v/>
      </c>
      <c r="CY189" s="550" t="str">
        <f t="shared" si="441"/>
        <v/>
      </c>
      <c r="CZ189" s="550" t="str">
        <f t="shared" si="442"/>
        <v/>
      </c>
      <c r="DA189" s="550" t="str">
        <f t="shared" si="443"/>
        <v/>
      </c>
      <c r="DB189" s="551" t="str">
        <f t="shared" si="444"/>
        <v/>
      </c>
      <c r="DC189" s="551" t="str">
        <f t="shared" si="445"/>
        <v/>
      </c>
      <c r="DD189" s="551" t="str">
        <f t="shared" si="446"/>
        <v/>
      </c>
      <c r="DE189" s="550" t="str">
        <f t="shared" si="447"/>
        <v/>
      </c>
      <c r="DF189" s="550" t="str">
        <f t="shared" si="448"/>
        <v/>
      </c>
      <c r="DG189" s="550" t="str">
        <f t="shared" si="449"/>
        <v/>
      </c>
      <c r="DH189" s="550" t="str">
        <f t="shared" si="450"/>
        <v/>
      </c>
      <c r="DI189" s="550" t="str">
        <f t="shared" si="451"/>
        <v/>
      </c>
      <c r="DJ189" s="549" t="str">
        <f t="shared" si="452"/>
        <v/>
      </c>
      <c r="DK189" s="548" t="str">
        <f t="shared" si="453"/>
        <v/>
      </c>
      <c r="DL189" s="653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4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4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4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4"/>
      <c r="BD190" s="641"/>
      <c r="BE190" s="641"/>
      <c r="BF190" s="641"/>
      <c r="BG190" s="641"/>
      <c r="BH190" s="641"/>
      <c r="BI190" s="717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4"/>
      <c r="BV190" s="641"/>
      <c r="BW190" s="641"/>
      <c r="BX190" s="641"/>
      <c r="BY190" s="641"/>
      <c r="BZ190" s="597" t="str">
        <f t="shared" si="467"/>
        <v/>
      </c>
      <c r="CA190" s="597" t="str">
        <f t="shared" si="468"/>
        <v/>
      </c>
      <c r="CB190" s="597" t="str">
        <f t="shared" si="469"/>
        <v/>
      </c>
      <c r="CC190" s="597" t="str">
        <f t="shared" si="470"/>
        <v/>
      </c>
      <c r="CD190" s="1344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32"/>
        <v/>
      </c>
      <c r="CF190" s="1346" t="str">
        <f t="shared" si="532"/>
        <v/>
      </c>
      <c r="CG190" s="1346" t="str">
        <f t="shared" si="532"/>
        <v/>
      </c>
      <c r="CH190" s="1346" t="str">
        <f t="shared" si="532"/>
        <v/>
      </c>
      <c r="CI190" s="1346" t="str">
        <f t="shared" si="532"/>
        <v/>
      </c>
      <c r="CJ190" s="1346" t="str">
        <f t="shared" si="532"/>
        <v/>
      </c>
      <c r="CK190" s="1347" t="str">
        <f t="shared" si="532"/>
        <v/>
      </c>
      <c r="CL190" s="1347" t="str">
        <f t="shared" si="532"/>
        <v/>
      </c>
      <c r="CM190" s="1347" t="str">
        <f t="shared" si="532"/>
        <v/>
      </c>
      <c r="CN190" s="1346" t="str">
        <f t="shared" si="532"/>
        <v/>
      </c>
      <c r="CO190" s="1346" t="str">
        <f t="shared" si="532"/>
        <v/>
      </c>
      <c r="CP190" s="1346" t="str">
        <f t="shared" si="532"/>
        <v/>
      </c>
      <c r="CQ190" s="1346" t="str">
        <f t="shared" si="532"/>
        <v/>
      </c>
      <c r="CR190" s="1346" t="str">
        <f t="shared" si="532"/>
        <v/>
      </c>
      <c r="CS190" s="1345" t="str">
        <f t="shared" si="532"/>
        <v/>
      </c>
      <c r="CT190" s="1348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8" t="str">
        <f t="shared" si="437"/>
        <v/>
      </c>
      <c r="CV190" s="549" t="str">
        <f t="shared" si="438"/>
        <v/>
      </c>
      <c r="CW190" s="550" t="str">
        <f t="shared" si="439"/>
        <v/>
      </c>
      <c r="CX190" s="550" t="str">
        <f t="shared" si="440"/>
        <v/>
      </c>
      <c r="CY190" s="550" t="str">
        <f t="shared" si="441"/>
        <v/>
      </c>
      <c r="CZ190" s="550" t="str">
        <f t="shared" si="442"/>
        <v/>
      </c>
      <c r="DA190" s="550" t="str">
        <f t="shared" si="443"/>
        <v/>
      </c>
      <c r="DB190" s="551" t="str">
        <f t="shared" si="444"/>
        <v/>
      </c>
      <c r="DC190" s="551" t="str">
        <f t="shared" si="445"/>
        <v/>
      </c>
      <c r="DD190" s="551" t="str">
        <f t="shared" si="446"/>
        <v/>
      </c>
      <c r="DE190" s="550" t="str">
        <f t="shared" si="447"/>
        <v/>
      </c>
      <c r="DF190" s="550" t="str">
        <f t="shared" si="448"/>
        <v/>
      </c>
      <c r="DG190" s="550" t="str">
        <f t="shared" si="449"/>
        <v/>
      </c>
      <c r="DH190" s="550" t="str">
        <f t="shared" si="450"/>
        <v/>
      </c>
      <c r="DI190" s="550" t="str">
        <f t="shared" si="451"/>
        <v/>
      </c>
      <c r="DJ190" s="549" t="str">
        <f t="shared" si="452"/>
        <v/>
      </c>
      <c r="DK190" s="548" t="str">
        <f t="shared" si="453"/>
        <v/>
      </c>
      <c r="DL190" s="653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6" t="s">
        <v>224</v>
      </c>
      <c r="B191" s="320"/>
      <c r="C191" s="320"/>
      <c r="D191" s="320"/>
      <c r="E191" s="320"/>
      <c r="F191" s="320"/>
      <c r="G191" s="320"/>
      <c r="H191" s="320"/>
      <c r="I191" s="320"/>
      <c r="J191" s="320"/>
      <c r="K191" s="320"/>
      <c r="L191" s="320"/>
      <c r="M191" s="320"/>
      <c r="N191" s="320"/>
      <c r="O191" s="320"/>
      <c r="P191" s="320"/>
      <c r="Q191" s="320"/>
      <c r="R191" s="320"/>
      <c r="S191" s="639"/>
      <c r="T191" s="320"/>
      <c r="U191" s="320"/>
      <c r="V191" s="320"/>
      <c r="W191" s="320"/>
      <c r="X191" s="320"/>
      <c r="Y191" s="320"/>
      <c r="Z191" s="320"/>
      <c r="AA191" s="320"/>
      <c r="AB191" s="320"/>
      <c r="AC191" s="320"/>
      <c r="AD191" s="320"/>
      <c r="AE191" s="320"/>
      <c r="AF191" s="320"/>
      <c r="AG191" s="320"/>
      <c r="AH191" s="320"/>
      <c r="AI191" s="320"/>
      <c r="AJ191" s="320"/>
      <c r="AK191" s="639"/>
      <c r="AL191" s="320"/>
      <c r="AM191" s="320"/>
      <c r="AN191" s="320"/>
      <c r="AO191" s="320"/>
      <c r="AP191" s="320"/>
      <c r="AQ191" s="320"/>
      <c r="AR191" s="320"/>
      <c r="AS191" s="320"/>
      <c r="AT191" s="320"/>
      <c r="AU191" s="320"/>
      <c r="AV191" s="320"/>
      <c r="AW191" s="320"/>
      <c r="AX191" s="320"/>
      <c r="AY191" s="320"/>
      <c r="AZ191" s="320"/>
      <c r="BA191" s="320"/>
      <c r="BB191" s="320"/>
      <c r="BC191" s="639"/>
      <c r="BD191" s="320"/>
      <c r="BE191" s="320"/>
      <c r="BF191" s="320"/>
      <c r="BG191" s="320"/>
      <c r="BH191" s="320"/>
      <c r="BI191" s="320"/>
      <c r="BJ191" s="320"/>
      <c r="BK191" s="320"/>
      <c r="BL191" s="320"/>
      <c r="BM191" s="320"/>
      <c r="BN191" s="320"/>
      <c r="BO191" s="320"/>
      <c r="BP191" s="320"/>
      <c r="BQ191" s="320"/>
      <c r="BR191" s="320"/>
      <c r="BS191" s="320"/>
      <c r="BT191" s="320"/>
      <c r="BU191" s="639"/>
      <c r="BV191" s="320"/>
      <c r="BW191" s="320"/>
      <c r="BX191" s="320"/>
      <c r="BY191" s="320"/>
      <c r="BZ191" s="597" t="str">
        <f t="shared" si="467"/>
        <v/>
      </c>
      <c r="CA191" s="597" t="str">
        <f t="shared" si="468"/>
        <v/>
      </c>
      <c r="CB191" s="597" t="str">
        <f t="shared" si="469"/>
        <v/>
      </c>
      <c r="CC191" s="597" t="str">
        <f t="shared" si="470"/>
        <v/>
      </c>
      <c r="CD191" s="1344" t="str">
        <f t="shared" si="532"/>
        <v/>
      </c>
      <c r="CE191" s="1345" t="str">
        <f t="shared" si="532"/>
        <v/>
      </c>
      <c r="CF191" s="1346" t="str">
        <f t="shared" si="532"/>
        <v/>
      </c>
      <c r="CG191" s="1346" t="str">
        <f t="shared" si="532"/>
        <v/>
      </c>
      <c r="CH191" s="1346" t="str">
        <f t="shared" si="532"/>
        <v/>
      </c>
      <c r="CI191" s="1346" t="str">
        <f t="shared" si="532"/>
        <v/>
      </c>
      <c r="CJ191" s="1346" t="str">
        <f t="shared" si="532"/>
        <v/>
      </c>
      <c r="CK191" s="1347" t="str">
        <f t="shared" si="532"/>
        <v/>
      </c>
      <c r="CL191" s="1347" t="str">
        <f t="shared" si="532"/>
        <v/>
      </c>
      <c r="CM191" s="1347" t="str">
        <f t="shared" si="532"/>
        <v/>
      </c>
      <c r="CN191" s="1346" t="str">
        <f t="shared" si="532"/>
        <v/>
      </c>
      <c r="CO191" s="1346" t="str">
        <f t="shared" si="532"/>
        <v/>
      </c>
      <c r="CP191" s="1346" t="str">
        <f t="shared" si="532"/>
        <v/>
      </c>
      <c r="CQ191" s="1346" t="str">
        <f t="shared" si="532"/>
        <v/>
      </c>
      <c r="CR191" s="1346" t="str">
        <f t="shared" si="532"/>
        <v/>
      </c>
      <c r="CS191" s="1345" t="str">
        <f t="shared" si="532"/>
        <v/>
      </c>
      <c r="CT191" s="1348" t="str">
        <f t="shared" si="533"/>
        <v/>
      </c>
      <c r="CU191" s="548" t="str">
        <f t="shared" si="437"/>
        <v/>
      </c>
      <c r="CV191" s="549" t="str">
        <f t="shared" si="438"/>
        <v/>
      </c>
      <c r="CW191" s="550" t="str">
        <f t="shared" si="439"/>
        <v/>
      </c>
      <c r="CX191" s="550" t="str">
        <f t="shared" si="440"/>
        <v/>
      </c>
      <c r="CY191" s="550" t="str">
        <f t="shared" si="441"/>
        <v/>
      </c>
      <c r="CZ191" s="550" t="str">
        <f t="shared" si="442"/>
        <v/>
      </c>
      <c r="DA191" s="550" t="str">
        <f t="shared" si="443"/>
        <v/>
      </c>
      <c r="DB191" s="551" t="str">
        <f t="shared" si="444"/>
        <v/>
      </c>
      <c r="DC191" s="551" t="str">
        <f t="shared" si="445"/>
        <v/>
      </c>
      <c r="DD191" s="551" t="str">
        <f t="shared" si="446"/>
        <v/>
      </c>
      <c r="DE191" s="550" t="str">
        <f t="shared" si="447"/>
        <v/>
      </c>
      <c r="DF191" s="550" t="str">
        <f t="shared" si="448"/>
        <v/>
      </c>
      <c r="DG191" s="550" t="str">
        <f t="shared" si="449"/>
        <v/>
      </c>
      <c r="DH191" s="550" t="str">
        <f t="shared" si="450"/>
        <v/>
      </c>
      <c r="DI191" s="550" t="str">
        <f t="shared" si="451"/>
        <v/>
      </c>
      <c r="DJ191" s="549" t="str">
        <f t="shared" si="452"/>
        <v/>
      </c>
      <c r="DK191" s="548" t="str">
        <f t="shared" si="453"/>
        <v/>
      </c>
      <c r="DL191" s="653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40" t="s">
        <v>225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77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77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77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77"/>
      <c r="BV192" s="323"/>
      <c r="BW192" s="323"/>
      <c r="BX192" s="323"/>
      <c r="BY192" s="323"/>
      <c r="BZ192" s="597" t="str">
        <f t="shared" si="467"/>
        <v/>
      </c>
      <c r="CA192" s="597" t="str">
        <f t="shared" si="468"/>
        <v/>
      </c>
      <c r="CB192" s="597" t="str">
        <f t="shared" si="469"/>
        <v/>
      </c>
      <c r="CC192" s="597" t="str">
        <f t="shared" si="470"/>
        <v/>
      </c>
      <c r="CD192" s="1344" t="str">
        <f t="shared" si="532"/>
        <v/>
      </c>
      <c r="CE192" s="1345" t="str">
        <f t="shared" si="532"/>
        <v/>
      </c>
      <c r="CF192" s="1346" t="str">
        <f t="shared" si="532"/>
        <v/>
      </c>
      <c r="CG192" s="1346" t="str">
        <f t="shared" si="532"/>
        <v/>
      </c>
      <c r="CH192" s="1346" t="str">
        <f t="shared" si="532"/>
        <v/>
      </c>
      <c r="CI192" s="1346" t="str">
        <f t="shared" si="532"/>
        <v/>
      </c>
      <c r="CJ192" s="1346" t="str">
        <f t="shared" si="532"/>
        <v/>
      </c>
      <c r="CK192" s="1347" t="str">
        <f t="shared" si="532"/>
        <v/>
      </c>
      <c r="CL192" s="1347" t="str">
        <f t="shared" si="532"/>
        <v/>
      </c>
      <c r="CM192" s="1347" t="str">
        <f t="shared" si="532"/>
        <v/>
      </c>
      <c r="CN192" s="1346" t="str">
        <f t="shared" si="532"/>
        <v/>
      </c>
      <c r="CO192" s="1346" t="str">
        <f t="shared" si="532"/>
        <v/>
      </c>
      <c r="CP192" s="1346" t="str">
        <f t="shared" si="532"/>
        <v/>
      </c>
      <c r="CQ192" s="1346" t="str">
        <f t="shared" si="532"/>
        <v/>
      </c>
      <c r="CR192" s="1346" t="str">
        <f t="shared" si="532"/>
        <v/>
      </c>
      <c r="CS192" s="1345" t="str">
        <f t="shared" si="532"/>
        <v/>
      </c>
      <c r="CT192" s="1348" t="str">
        <f t="shared" si="533"/>
        <v/>
      </c>
      <c r="CU192" s="548" t="str">
        <f t="shared" si="437"/>
        <v/>
      </c>
      <c r="CV192" s="549" t="str">
        <f t="shared" si="438"/>
        <v/>
      </c>
      <c r="CW192" s="550" t="str">
        <f t="shared" si="439"/>
        <v/>
      </c>
      <c r="CX192" s="550" t="str">
        <f t="shared" si="440"/>
        <v/>
      </c>
      <c r="CY192" s="550" t="str">
        <f t="shared" si="441"/>
        <v/>
      </c>
      <c r="CZ192" s="550" t="str">
        <f t="shared" si="442"/>
        <v/>
      </c>
      <c r="DA192" s="550" t="str">
        <f t="shared" si="443"/>
        <v/>
      </c>
      <c r="DB192" s="551" t="str">
        <f t="shared" si="444"/>
        <v/>
      </c>
      <c r="DC192" s="551" t="str">
        <f t="shared" si="445"/>
        <v/>
      </c>
      <c r="DD192" s="551" t="str">
        <f t="shared" si="446"/>
        <v/>
      </c>
      <c r="DE192" s="550" t="str">
        <f t="shared" si="447"/>
        <v/>
      </c>
      <c r="DF192" s="550" t="str">
        <f t="shared" si="448"/>
        <v/>
      </c>
      <c r="DG192" s="550" t="str">
        <f t="shared" si="449"/>
        <v/>
      </c>
      <c r="DH192" s="550" t="str">
        <f t="shared" si="450"/>
        <v/>
      </c>
      <c r="DI192" s="550" t="str">
        <f t="shared" si="451"/>
        <v/>
      </c>
      <c r="DJ192" s="549" t="str">
        <f t="shared" si="452"/>
        <v/>
      </c>
      <c r="DK192" s="548" t="str">
        <f t="shared" si="453"/>
        <v/>
      </c>
      <c r="DL192" s="653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181</v>
      </c>
      <c r="B193" s="607" t="str">
        <f t="shared" ref="B193:Q193" si="534">IF(B190="","",B190*(B192-B191))</f>
        <v/>
      </c>
      <c r="C193" s="607" t="str">
        <f t="shared" si="534"/>
        <v/>
      </c>
      <c r="D193" s="607" t="str">
        <f t="shared" si="534"/>
        <v/>
      </c>
      <c r="E193" s="607" t="str">
        <f t="shared" si="534"/>
        <v/>
      </c>
      <c r="F193" s="607" t="str">
        <f t="shared" si="534"/>
        <v/>
      </c>
      <c r="G193" s="607" t="str">
        <f t="shared" si="534"/>
        <v/>
      </c>
      <c r="H193" s="607" t="str">
        <f t="shared" si="534"/>
        <v/>
      </c>
      <c r="I193" s="607" t="str">
        <f t="shared" si="534"/>
        <v/>
      </c>
      <c r="J193" s="607" t="str">
        <f t="shared" si="534"/>
        <v/>
      </c>
      <c r="K193" s="607" t="str">
        <f t="shared" si="534"/>
        <v/>
      </c>
      <c r="L193" s="607" t="str">
        <f t="shared" si="534"/>
        <v/>
      </c>
      <c r="M193" s="607" t="str">
        <f t="shared" si="534"/>
        <v/>
      </c>
      <c r="N193" s="607" t="str">
        <f t="shared" si="534"/>
        <v/>
      </c>
      <c r="O193" s="607" t="str">
        <f t="shared" si="534"/>
        <v/>
      </c>
      <c r="P193" s="607" t="str">
        <f t="shared" si="534"/>
        <v/>
      </c>
      <c r="Q193" s="607" t="str">
        <f t="shared" si="534"/>
        <v/>
      </c>
      <c r="R193" s="607" t="str">
        <f>IF(R190="","",R190*(R192-R191))</f>
        <v/>
      </c>
      <c r="S193" s="621"/>
      <c r="T193" s="607" t="str">
        <f t="shared" ref="T193:AJ193" si="535">IF(T190="","",T190*(T192-T191))</f>
        <v/>
      </c>
      <c r="U193" s="607" t="str">
        <f t="shared" si="535"/>
        <v/>
      </c>
      <c r="V193" s="607" t="str">
        <f t="shared" si="535"/>
        <v/>
      </c>
      <c r="W193" s="607" t="str">
        <f t="shared" si="535"/>
        <v/>
      </c>
      <c r="X193" s="607" t="str">
        <f t="shared" si="535"/>
        <v/>
      </c>
      <c r="Y193" s="607" t="str">
        <f t="shared" si="535"/>
        <v/>
      </c>
      <c r="Z193" s="607" t="str">
        <f t="shared" si="535"/>
        <v/>
      </c>
      <c r="AA193" s="607" t="str">
        <f t="shared" si="535"/>
        <v/>
      </c>
      <c r="AB193" s="607" t="str">
        <f t="shared" si="535"/>
        <v/>
      </c>
      <c r="AC193" s="607" t="str">
        <f t="shared" si="535"/>
        <v/>
      </c>
      <c r="AD193" s="607" t="str">
        <f t="shared" si="535"/>
        <v/>
      </c>
      <c r="AE193" s="607" t="str">
        <f t="shared" si="535"/>
        <v/>
      </c>
      <c r="AF193" s="607" t="str">
        <f t="shared" si="535"/>
        <v/>
      </c>
      <c r="AG193" s="607" t="str">
        <f t="shared" si="535"/>
        <v/>
      </c>
      <c r="AH193" s="607" t="str">
        <f t="shared" si="535"/>
        <v/>
      </c>
      <c r="AI193" s="607" t="str">
        <f t="shared" si="535"/>
        <v/>
      </c>
      <c r="AJ193" s="607" t="str">
        <f t="shared" si="535"/>
        <v/>
      </c>
      <c r="AK193" s="621"/>
      <c r="AL193" s="607" t="str">
        <f t="shared" ref="AL193:BB193" si="536">IF(AL190="","",AL190*(AL192-AL191))</f>
        <v/>
      </c>
      <c r="AM193" s="607" t="str">
        <f t="shared" si="536"/>
        <v/>
      </c>
      <c r="AN193" s="607" t="str">
        <f t="shared" si="536"/>
        <v/>
      </c>
      <c r="AO193" s="607" t="str">
        <f t="shared" si="536"/>
        <v/>
      </c>
      <c r="AP193" s="607" t="str">
        <f t="shared" si="536"/>
        <v/>
      </c>
      <c r="AQ193" s="607" t="str">
        <f t="shared" si="536"/>
        <v/>
      </c>
      <c r="AR193" s="607" t="str">
        <f t="shared" si="536"/>
        <v/>
      </c>
      <c r="AS193" s="607" t="str">
        <f t="shared" si="536"/>
        <v/>
      </c>
      <c r="AT193" s="607" t="str">
        <f t="shared" si="536"/>
        <v/>
      </c>
      <c r="AU193" s="607" t="str">
        <f t="shared" si="536"/>
        <v/>
      </c>
      <c r="AV193" s="607" t="str">
        <f t="shared" si="536"/>
        <v/>
      </c>
      <c r="AW193" s="607" t="str">
        <f t="shared" si="536"/>
        <v/>
      </c>
      <c r="AX193" s="607" t="str">
        <f t="shared" si="536"/>
        <v/>
      </c>
      <c r="AY193" s="607" t="str">
        <f t="shared" si="536"/>
        <v/>
      </c>
      <c r="AZ193" s="607" t="str">
        <f t="shared" si="536"/>
        <v/>
      </c>
      <c r="BA193" s="607" t="str">
        <f t="shared" si="536"/>
        <v/>
      </c>
      <c r="BB193" s="607" t="str">
        <f t="shared" si="536"/>
        <v/>
      </c>
      <c r="BC193" s="621"/>
      <c r="BD193" s="607" t="str">
        <f t="shared" ref="BD193:BT193" si="537">IF(BD190="","",BD190*(BD192-BD191))</f>
        <v/>
      </c>
      <c r="BE193" s="607" t="str">
        <f t="shared" si="537"/>
        <v/>
      </c>
      <c r="BF193" s="607" t="str">
        <f t="shared" si="537"/>
        <v/>
      </c>
      <c r="BG193" s="607" t="str">
        <f t="shared" si="537"/>
        <v/>
      </c>
      <c r="BH193" s="607" t="str">
        <f t="shared" si="537"/>
        <v/>
      </c>
      <c r="BI193" s="607" t="str">
        <f t="shared" si="537"/>
        <v/>
      </c>
      <c r="BJ193" s="607" t="str">
        <f t="shared" si="537"/>
        <v/>
      </c>
      <c r="BK193" s="607" t="str">
        <f t="shared" si="537"/>
        <v/>
      </c>
      <c r="BL193" s="607" t="str">
        <f t="shared" si="537"/>
        <v/>
      </c>
      <c r="BM193" s="607" t="str">
        <f t="shared" si="537"/>
        <v/>
      </c>
      <c r="BN193" s="607" t="str">
        <f t="shared" si="537"/>
        <v/>
      </c>
      <c r="BO193" s="607" t="str">
        <f t="shared" si="537"/>
        <v/>
      </c>
      <c r="BP193" s="607" t="str">
        <f t="shared" si="537"/>
        <v/>
      </c>
      <c r="BQ193" s="607" t="str">
        <f t="shared" si="537"/>
        <v/>
      </c>
      <c r="BR193" s="607" t="str">
        <f t="shared" si="537"/>
        <v/>
      </c>
      <c r="BS193" s="607" t="str">
        <f t="shared" si="537"/>
        <v/>
      </c>
      <c r="BT193" s="607" t="str">
        <f t="shared" si="537"/>
        <v/>
      </c>
      <c r="BU193" s="621"/>
      <c r="BV193" s="607" t="str">
        <f>IF(BV190="","",BV190*(BV192-BV191))</f>
        <v/>
      </c>
      <c r="BW193" s="607" t="str">
        <f>IF(BW190="","",BW190*(BW192-BW191))</f>
        <v/>
      </c>
      <c r="BX193" s="607" t="str">
        <f>IF(BX190="","",BX190*(BX192-BX191))</f>
        <v/>
      </c>
      <c r="BY193" s="607" t="str">
        <f>IF(BY190="","",BY190*(BY192-BY191))</f>
        <v/>
      </c>
      <c r="BZ193" s="597" t="str">
        <f t="shared" si="467"/>
        <v/>
      </c>
      <c r="CA193" s="597" t="str">
        <f t="shared" si="468"/>
        <v/>
      </c>
      <c r="CB193" s="597" t="str">
        <f t="shared" si="469"/>
        <v/>
      </c>
      <c r="CC193" s="597" t="str">
        <f t="shared" si="470"/>
        <v/>
      </c>
      <c r="CD193" s="1344" t="str">
        <f t="shared" si="532"/>
        <v/>
      </c>
      <c r="CE193" s="1345" t="str">
        <f t="shared" si="532"/>
        <v/>
      </c>
      <c r="CF193" s="1346" t="str">
        <f t="shared" si="532"/>
        <v/>
      </c>
      <c r="CG193" s="1346" t="str">
        <f t="shared" si="532"/>
        <v/>
      </c>
      <c r="CH193" s="1346" t="str">
        <f t="shared" si="532"/>
        <v/>
      </c>
      <c r="CI193" s="1346" t="str">
        <f t="shared" si="532"/>
        <v/>
      </c>
      <c r="CJ193" s="1346" t="str">
        <f t="shared" si="532"/>
        <v/>
      </c>
      <c r="CK193" s="1347" t="str">
        <f t="shared" si="532"/>
        <v/>
      </c>
      <c r="CL193" s="1347" t="str">
        <f t="shared" si="532"/>
        <v/>
      </c>
      <c r="CM193" s="1347" t="str">
        <f t="shared" si="532"/>
        <v/>
      </c>
      <c r="CN193" s="1346" t="str">
        <f t="shared" si="532"/>
        <v/>
      </c>
      <c r="CO193" s="1346" t="str">
        <f t="shared" si="532"/>
        <v/>
      </c>
      <c r="CP193" s="1346" t="str">
        <f t="shared" si="532"/>
        <v/>
      </c>
      <c r="CQ193" s="1346" t="str">
        <f t="shared" si="532"/>
        <v/>
      </c>
      <c r="CR193" s="1346" t="str">
        <f t="shared" si="532"/>
        <v/>
      </c>
      <c r="CS193" s="1345" t="str">
        <f t="shared" si="532"/>
        <v/>
      </c>
      <c r="CT193" s="1348" t="str">
        <f t="shared" si="533"/>
        <v/>
      </c>
      <c r="CU193" s="548" t="str">
        <f t="shared" si="437"/>
        <v/>
      </c>
      <c r="CV193" s="549" t="str">
        <f t="shared" si="438"/>
        <v/>
      </c>
      <c r="CW193" s="550" t="str">
        <f t="shared" si="439"/>
        <v/>
      </c>
      <c r="CX193" s="550" t="str">
        <f t="shared" si="440"/>
        <v/>
      </c>
      <c r="CY193" s="550" t="str">
        <f t="shared" si="441"/>
        <v/>
      </c>
      <c r="CZ193" s="550" t="str">
        <f t="shared" si="442"/>
        <v/>
      </c>
      <c r="DA193" s="550" t="str">
        <f t="shared" si="443"/>
        <v/>
      </c>
      <c r="DB193" s="551" t="str">
        <f t="shared" si="444"/>
        <v/>
      </c>
      <c r="DC193" s="551" t="str">
        <f t="shared" si="445"/>
        <v/>
      </c>
      <c r="DD193" s="551" t="str">
        <f t="shared" si="446"/>
        <v/>
      </c>
      <c r="DE193" s="550" t="str">
        <f t="shared" si="447"/>
        <v/>
      </c>
      <c r="DF193" s="550" t="str">
        <f t="shared" si="448"/>
        <v/>
      </c>
      <c r="DG193" s="550" t="str">
        <f t="shared" si="449"/>
        <v/>
      </c>
      <c r="DH193" s="550" t="str">
        <f t="shared" si="450"/>
        <v/>
      </c>
      <c r="DI193" s="550" t="str">
        <f t="shared" si="451"/>
        <v/>
      </c>
      <c r="DJ193" s="549" t="str">
        <f t="shared" si="452"/>
        <v/>
      </c>
      <c r="DK193" s="548" t="str">
        <f t="shared" si="453"/>
        <v/>
      </c>
      <c r="DL193" s="653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74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602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602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96"/>
      <c r="AX194" s="224"/>
      <c r="AY194" s="224"/>
      <c r="AZ194" s="224"/>
      <c r="BA194" s="224"/>
      <c r="BB194" s="224"/>
      <c r="BC194" s="602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602"/>
      <c r="BV194" s="224"/>
      <c r="BW194" s="224"/>
      <c r="BX194" s="224"/>
      <c r="BY194" s="224"/>
      <c r="BZ194" s="597" t="str">
        <f t="shared" si="467"/>
        <v/>
      </c>
      <c r="CA194" s="597" t="str">
        <f t="shared" si="468"/>
        <v/>
      </c>
      <c r="CB194" s="597" t="str">
        <f t="shared" si="469"/>
        <v/>
      </c>
      <c r="CC194" s="597" t="str">
        <f t="shared" si="470"/>
        <v/>
      </c>
      <c r="CD194" s="1344" t="str">
        <f t="shared" si="532"/>
        <v/>
      </c>
      <c r="CE194" s="1345" t="str">
        <f t="shared" si="532"/>
        <v/>
      </c>
      <c r="CF194" s="1346" t="str">
        <f t="shared" si="532"/>
        <v/>
      </c>
      <c r="CG194" s="1346" t="str">
        <f t="shared" si="532"/>
        <v/>
      </c>
      <c r="CH194" s="1346" t="str">
        <f t="shared" si="532"/>
        <v/>
      </c>
      <c r="CI194" s="1346" t="str">
        <f t="shared" si="532"/>
        <v/>
      </c>
      <c r="CJ194" s="1346" t="str">
        <f t="shared" si="532"/>
        <v/>
      </c>
      <c r="CK194" s="1347" t="str">
        <f t="shared" si="532"/>
        <v/>
      </c>
      <c r="CL194" s="1347" t="str">
        <f t="shared" si="532"/>
        <v/>
      </c>
      <c r="CM194" s="1347" t="str">
        <f t="shared" si="532"/>
        <v/>
      </c>
      <c r="CN194" s="1346" t="str">
        <f t="shared" si="532"/>
        <v/>
      </c>
      <c r="CO194" s="1346" t="str">
        <f t="shared" si="532"/>
        <v/>
      </c>
      <c r="CP194" s="1346" t="str">
        <f t="shared" si="532"/>
        <v/>
      </c>
      <c r="CQ194" s="1346" t="str">
        <f t="shared" si="532"/>
        <v/>
      </c>
      <c r="CR194" s="1346" t="str">
        <f t="shared" si="532"/>
        <v/>
      </c>
      <c r="CS194" s="1345" t="str">
        <f t="shared" si="532"/>
        <v/>
      </c>
      <c r="CT194" s="1348" t="str">
        <f t="shared" si="533"/>
        <v/>
      </c>
      <c r="CU194" s="548" t="str">
        <f t="shared" si="437"/>
        <v/>
      </c>
      <c r="CV194" s="549" t="str">
        <f t="shared" si="438"/>
        <v/>
      </c>
      <c r="CW194" s="550" t="str">
        <f t="shared" si="439"/>
        <v/>
      </c>
      <c r="CX194" s="550" t="str">
        <f t="shared" si="440"/>
        <v/>
      </c>
      <c r="CY194" s="550" t="str">
        <f t="shared" si="441"/>
        <v/>
      </c>
      <c r="CZ194" s="550" t="str">
        <f t="shared" si="442"/>
        <v/>
      </c>
      <c r="DA194" s="550" t="str">
        <f t="shared" si="443"/>
        <v/>
      </c>
      <c r="DB194" s="551" t="str">
        <f t="shared" si="444"/>
        <v/>
      </c>
      <c r="DC194" s="551" t="str">
        <f t="shared" si="445"/>
        <v/>
      </c>
      <c r="DD194" s="551" t="str">
        <f t="shared" si="446"/>
        <v/>
      </c>
      <c r="DE194" s="550" t="str">
        <f t="shared" si="447"/>
        <v/>
      </c>
      <c r="DF194" s="550" t="str">
        <f t="shared" si="448"/>
        <v/>
      </c>
      <c r="DG194" s="550" t="str">
        <f t="shared" si="449"/>
        <v/>
      </c>
      <c r="DH194" s="550" t="str">
        <f t="shared" si="450"/>
        <v/>
      </c>
      <c r="DI194" s="550" t="str">
        <f t="shared" si="451"/>
        <v/>
      </c>
      <c r="DJ194" s="549" t="str">
        <f t="shared" si="452"/>
        <v/>
      </c>
      <c r="DK194" s="548" t="str">
        <f t="shared" si="453"/>
        <v/>
      </c>
      <c r="DL194" s="653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40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88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88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96"/>
      <c r="AX195" s="224"/>
      <c r="AY195" s="224"/>
      <c r="AZ195" s="224"/>
      <c r="BA195" s="224"/>
      <c r="BB195" s="224"/>
      <c r="BC195" s="588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88"/>
      <c r="BV195" s="224"/>
      <c r="BW195" s="224"/>
      <c r="BX195" s="224"/>
      <c r="BY195" s="224"/>
      <c r="BZ195" s="597" t="str">
        <f t="shared" si="467"/>
        <v/>
      </c>
      <c r="CA195" s="597" t="str">
        <f t="shared" si="468"/>
        <v/>
      </c>
      <c r="CB195" s="597" t="str">
        <f t="shared" si="469"/>
        <v/>
      </c>
      <c r="CC195" s="597" t="str">
        <f t="shared" si="470"/>
        <v/>
      </c>
      <c r="CD195" s="1344" t="str">
        <f t="shared" si="532"/>
        <v/>
      </c>
      <c r="CE195" s="1345" t="str">
        <f t="shared" si="532"/>
        <v/>
      </c>
      <c r="CF195" s="1346" t="str">
        <f t="shared" si="532"/>
        <v/>
      </c>
      <c r="CG195" s="1346" t="str">
        <f t="shared" si="532"/>
        <v/>
      </c>
      <c r="CH195" s="1346" t="str">
        <f t="shared" si="532"/>
        <v/>
      </c>
      <c r="CI195" s="1346" t="str">
        <f t="shared" si="532"/>
        <v/>
      </c>
      <c r="CJ195" s="1346" t="str">
        <f t="shared" si="532"/>
        <v/>
      </c>
      <c r="CK195" s="1347" t="str">
        <f t="shared" si="532"/>
        <v/>
      </c>
      <c r="CL195" s="1347" t="str">
        <f t="shared" si="532"/>
        <v/>
      </c>
      <c r="CM195" s="1347" t="str">
        <f t="shared" si="532"/>
        <v/>
      </c>
      <c r="CN195" s="1346" t="str">
        <f t="shared" si="532"/>
        <v/>
      </c>
      <c r="CO195" s="1346" t="str">
        <f t="shared" si="532"/>
        <v/>
      </c>
      <c r="CP195" s="1346" t="str">
        <f t="shared" si="532"/>
        <v/>
      </c>
      <c r="CQ195" s="1346" t="str">
        <f t="shared" si="532"/>
        <v/>
      </c>
      <c r="CR195" s="1346" t="str">
        <f t="shared" si="532"/>
        <v/>
      </c>
      <c r="CS195" s="1345" t="str">
        <f t="shared" si="532"/>
        <v/>
      </c>
      <c r="CT195" s="1348" t="str">
        <f t="shared" si="533"/>
        <v/>
      </c>
      <c r="CU195" s="548" t="str">
        <f t="shared" si="437"/>
        <v/>
      </c>
      <c r="CV195" s="549" t="str">
        <f t="shared" si="438"/>
        <v/>
      </c>
      <c r="CW195" s="550" t="str">
        <f t="shared" si="439"/>
        <v/>
      </c>
      <c r="CX195" s="550" t="str">
        <f t="shared" si="440"/>
        <v/>
      </c>
      <c r="CY195" s="550" t="str">
        <f t="shared" si="441"/>
        <v/>
      </c>
      <c r="CZ195" s="550" t="str">
        <f t="shared" si="442"/>
        <v/>
      </c>
      <c r="DA195" s="550" t="str">
        <f t="shared" si="443"/>
        <v/>
      </c>
      <c r="DB195" s="551" t="str">
        <f t="shared" si="444"/>
        <v/>
      </c>
      <c r="DC195" s="551" t="str">
        <f t="shared" si="445"/>
        <v/>
      </c>
      <c r="DD195" s="551" t="str">
        <f t="shared" si="446"/>
        <v/>
      </c>
      <c r="DE195" s="550" t="str">
        <f t="shared" si="447"/>
        <v/>
      </c>
      <c r="DF195" s="550" t="str">
        <f t="shared" si="448"/>
        <v/>
      </c>
      <c r="DG195" s="550" t="str">
        <f t="shared" si="449"/>
        <v/>
      </c>
      <c r="DH195" s="550" t="str">
        <f t="shared" si="450"/>
        <v/>
      </c>
      <c r="DI195" s="550" t="str">
        <f t="shared" si="451"/>
        <v/>
      </c>
      <c r="DJ195" s="549" t="str">
        <f t="shared" si="452"/>
        <v/>
      </c>
      <c r="DK195" s="548" t="str">
        <f t="shared" si="453"/>
        <v/>
      </c>
      <c r="DL195" s="653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181</v>
      </c>
      <c r="B196" s="607" t="str">
        <f t="shared" ref="B196:O196" si="538">IF(B194="","",B194*B195)</f>
        <v/>
      </c>
      <c r="C196" s="607" t="str">
        <f t="shared" si="538"/>
        <v/>
      </c>
      <c r="D196" s="607" t="str">
        <f t="shared" si="538"/>
        <v/>
      </c>
      <c r="E196" s="607" t="str">
        <f t="shared" si="538"/>
        <v/>
      </c>
      <c r="F196" s="607" t="str">
        <f t="shared" si="538"/>
        <v/>
      </c>
      <c r="G196" s="607" t="str">
        <f t="shared" si="538"/>
        <v/>
      </c>
      <c r="H196" s="607" t="str">
        <f t="shared" si="538"/>
        <v/>
      </c>
      <c r="I196" s="607" t="str">
        <f t="shared" si="538"/>
        <v/>
      </c>
      <c r="J196" s="607" t="str">
        <f t="shared" si="538"/>
        <v/>
      </c>
      <c r="K196" s="607" t="str">
        <f t="shared" si="538"/>
        <v/>
      </c>
      <c r="L196" s="607" t="str">
        <f t="shared" si="538"/>
        <v/>
      </c>
      <c r="M196" s="607" t="str">
        <f t="shared" si="538"/>
        <v/>
      </c>
      <c r="N196" s="607" t="str">
        <f t="shared" si="538"/>
        <v/>
      </c>
      <c r="O196" s="607" t="str">
        <f t="shared" si="538"/>
        <v/>
      </c>
      <c r="P196" s="607" t="str">
        <f>IF(P194="","",P194*P195)</f>
        <v/>
      </c>
      <c r="Q196" s="607" t="str">
        <f>IF(Q194="","",Q194*Q195)</f>
        <v/>
      </c>
      <c r="R196" s="607" t="str">
        <f>IF(R194="","",R194*R195)</f>
        <v/>
      </c>
      <c r="S196" s="647"/>
      <c r="T196" s="607" t="str">
        <f t="shared" ref="T196:AJ196" si="539">IF(T194="","",T194*T195)</f>
        <v/>
      </c>
      <c r="U196" s="607" t="str">
        <f t="shared" si="539"/>
        <v/>
      </c>
      <c r="V196" s="607" t="str">
        <f t="shared" si="539"/>
        <v/>
      </c>
      <c r="W196" s="607" t="str">
        <f t="shared" si="539"/>
        <v/>
      </c>
      <c r="X196" s="607" t="str">
        <f t="shared" si="539"/>
        <v/>
      </c>
      <c r="Y196" s="607" t="str">
        <f t="shared" si="539"/>
        <v/>
      </c>
      <c r="Z196" s="607" t="str">
        <f t="shared" si="539"/>
        <v/>
      </c>
      <c r="AA196" s="607" t="str">
        <f t="shared" si="539"/>
        <v/>
      </c>
      <c r="AB196" s="607" t="str">
        <f t="shared" si="539"/>
        <v/>
      </c>
      <c r="AC196" s="607" t="str">
        <f t="shared" si="539"/>
        <v/>
      </c>
      <c r="AD196" s="607" t="str">
        <f t="shared" si="539"/>
        <v/>
      </c>
      <c r="AE196" s="607" t="str">
        <f t="shared" si="539"/>
        <v/>
      </c>
      <c r="AF196" s="607" t="str">
        <f t="shared" si="539"/>
        <v/>
      </c>
      <c r="AG196" s="607" t="str">
        <f t="shared" si="539"/>
        <v/>
      </c>
      <c r="AH196" s="607" t="str">
        <f t="shared" si="539"/>
        <v/>
      </c>
      <c r="AI196" s="607" t="str">
        <f t="shared" si="539"/>
        <v/>
      </c>
      <c r="AJ196" s="607" t="str">
        <f t="shared" si="539"/>
        <v/>
      </c>
      <c r="AK196" s="647"/>
      <c r="AL196" s="607" t="str">
        <f t="shared" ref="AL196:BB196" si="540">IF(AL194="","",AL194*AL195)</f>
        <v/>
      </c>
      <c r="AM196" s="607" t="str">
        <f t="shared" si="540"/>
        <v/>
      </c>
      <c r="AN196" s="607" t="str">
        <f t="shared" si="540"/>
        <v/>
      </c>
      <c r="AO196" s="607" t="str">
        <f t="shared" si="540"/>
        <v/>
      </c>
      <c r="AP196" s="607" t="str">
        <f t="shared" si="540"/>
        <v/>
      </c>
      <c r="AQ196" s="607" t="str">
        <f t="shared" si="540"/>
        <v/>
      </c>
      <c r="AR196" s="607" t="str">
        <f t="shared" si="540"/>
        <v/>
      </c>
      <c r="AS196" s="607" t="str">
        <f t="shared" si="540"/>
        <v/>
      </c>
      <c r="AT196" s="607" t="str">
        <f t="shared" si="540"/>
        <v/>
      </c>
      <c r="AU196" s="607" t="str">
        <f t="shared" si="540"/>
        <v/>
      </c>
      <c r="AV196" s="607" t="str">
        <f t="shared" si="540"/>
        <v/>
      </c>
      <c r="AW196" s="607" t="str">
        <f t="shared" si="540"/>
        <v/>
      </c>
      <c r="AX196" s="607" t="str">
        <f t="shared" si="540"/>
        <v/>
      </c>
      <c r="AY196" s="607" t="str">
        <f t="shared" si="540"/>
        <v/>
      </c>
      <c r="AZ196" s="607" t="str">
        <f t="shared" si="540"/>
        <v/>
      </c>
      <c r="BA196" s="607" t="str">
        <f t="shared" si="540"/>
        <v/>
      </c>
      <c r="BB196" s="607" t="str">
        <f t="shared" si="540"/>
        <v/>
      </c>
      <c r="BC196" s="647"/>
      <c r="BD196" s="607" t="str">
        <f t="shared" ref="BD196:BT196" si="541">IF(BD194="","",BD194*BD195)</f>
        <v/>
      </c>
      <c r="BE196" s="607" t="str">
        <f t="shared" si="541"/>
        <v/>
      </c>
      <c r="BF196" s="607" t="str">
        <f t="shared" si="541"/>
        <v/>
      </c>
      <c r="BG196" s="607" t="str">
        <f t="shared" si="541"/>
        <v/>
      </c>
      <c r="BH196" s="607" t="str">
        <f t="shared" si="541"/>
        <v/>
      </c>
      <c r="BI196" s="607" t="str">
        <f t="shared" si="541"/>
        <v/>
      </c>
      <c r="BJ196" s="607" t="str">
        <f t="shared" si="541"/>
        <v/>
      </c>
      <c r="BK196" s="607" t="str">
        <f t="shared" si="541"/>
        <v/>
      </c>
      <c r="BL196" s="607" t="str">
        <f t="shared" si="541"/>
        <v/>
      </c>
      <c r="BM196" s="607" t="str">
        <f t="shared" si="541"/>
        <v/>
      </c>
      <c r="BN196" s="607" t="str">
        <f t="shared" si="541"/>
        <v/>
      </c>
      <c r="BO196" s="607" t="str">
        <f t="shared" si="541"/>
        <v/>
      </c>
      <c r="BP196" s="607" t="str">
        <f t="shared" si="541"/>
        <v/>
      </c>
      <c r="BQ196" s="607" t="str">
        <f t="shared" si="541"/>
        <v/>
      </c>
      <c r="BR196" s="607" t="str">
        <f t="shared" si="541"/>
        <v/>
      </c>
      <c r="BS196" s="607" t="str">
        <f t="shared" si="541"/>
        <v/>
      </c>
      <c r="BT196" s="607" t="str">
        <f t="shared" si="541"/>
        <v/>
      </c>
      <c r="BU196" s="647"/>
      <c r="BV196" s="607" t="str">
        <f>IF(BV194="","",BV194*BV195)</f>
        <v/>
      </c>
      <c r="BW196" s="607" t="str">
        <f>IF(BW194="","",BW194*BW195)</f>
        <v/>
      </c>
      <c r="BX196" s="607" t="str">
        <f>IF(BX194="","",BX194*BX195)</f>
        <v/>
      </c>
      <c r="BY196" s="607" t="str">
        <f>IF(BY194="","",BY194*BY195)</f>
        <v/>
      </c>
      <c r="BZ196" s="597" t="str">
        <f t="shared" si="467"/>
        <v/>
      </c>
      <c r="CA196" s="597" t="str">
        <f t="shared" si="468"/>
        <v/>
      </c>
      <c r="CB196" s="597" t="str">
        <f t="shared" si="469"/>
        <v/>
      </c>
      <c r="CC196" s="597" t="str">
        <f t="shared" si="470"/>
        <v/>
      </c>
      <c r="CD196" s="1344" t="str">
        <f t="shared" si="532"/>
        <v/>
      </c>
      <c r="CE196" s="1345" t="str">
        <f t="shared" si="532"/>
        <v/>
      </c>
      <c r="CF196" s="1346" t="str">
        <f t="shared" si="532"/>
        <v/>
      </c>
      <c r="CG196" s="1346" t="str">
        <f t="shared" si="532"/>
        <v/>
      </c>
      <c r="CH196" s="1346" t="str">
        <f t="shared" si="532"/>
        <v/>
      </c>
      <c r="CI196" s="1346" t="str">
        <f t="shared" si="532"/>
        <v/>
      </c>
      <c r="CJ196" s="1346" t="str">
        <f t="shared" si="532"/>
        <v/>
      </c>
      <c r="CK196" s="1347" t="str">
        <f t="shared" si="532"/>
        <v/>
      </c>
      <c r="CL196" s="1347" t="str">
        <f t="shared" si="532"/>
        <v/>
      </c>
      <c r="CM196" s="1347" t="str">
        <f t="shared" si="532"/>
        <v/>
      </c>
      <c r="CN196" s="1346" t="str">
        <f t="shared" si="532"/>
        <v/>
      </c>
      <c r="CO196" s="1346" t="str">
        <f t="shared" si="532"/>
        <v/>
      </c>
      <c r="CP196" s="1346" t="str">
        <f t="shared" si="532"/>
        <v/>
      </c>
      <c r="CQ196" s="1346" t="str">
        <f t="shared" si="532"/>
        <v/>
      </c>
      <c r="CR196" s="1346" t="str">
        <f t="shared" si="532"/>
        <v/>
      </c>
      <c r="CS196" s="1345" t="str">
        <f t="shared" si="532"/>
        <v/>
      </c>
      <c r="CT196" s="1348" t="str">
        <f t="shared" si="533"/>
        <v/>
      </c>
      <c r="CU196" s="548" t="str">
        <f t="shared" si="437"/>
        <v/>
      </c>
      <c r="CV196" s="549" t="str">
        <f t="shared" si="438"/>
        <v/>
      </c>
      <c r="CW196" s="550" t="str">
        <f t="shared" si="439"/>
        <v/>
      </c>
      <c r="CX196" s="550" t="str">
        <f t="shared" si="440"/>
        <v/>
      </c>
      <c r="CY196" s="550" t="str">
        <f t="shared" si="441"/>
        <v/>
      </c>
      <c r="CZ196" s="550" t="str">
        <f t="shared" si="442"/>
        <v/>
      </c>
      <c r="DA196" s="550" t="str">
        <f t="shared" si="443"/>
        <v/>
      </c>
      <c r="DB196" s="551" t="str">
        <f t="shared" si="444"/>
        <v/>
      </c>
      <c r="DC196" s="551" t="str">
        <f t="shared" si="445"/>
        <v/>
      </c>
      <c r="DD196" s="551" t="str">
        <f t="shared" si="446"/>
        <v/>
      </c>
      <c r="DE196" s="550" t="str">
        <f t="shared" si="447"/>
        <v/>
      </c>
      <c r="DF196" s="550" t="str">
        <f t="shared" si="448"/>
        <v/>
      </c>
      <c r="DG196" s="550" t="str">
        <f t="shared" si="449"/>
        <v/>
      </c>
      <c r="DH196" s="550" t="str">
        <f t="shared" si="450"/>
        <v/>
      </c>
      <c r="DI196" s="550" t="str">
        <f t="shared" si="451"/>
        <v/>
      </c>
      <c r="DJ196" s="549" t="str">
        <f t="shared" si="452"/>
        <v/>
      </c>
      <c r="DK196" s="548" t="str">
        <f t="shared" si="453"/>
        <v/>
      </c>
      <c r="DL196" s="653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74" t="s">
        <v>227</v>
      </c>
      <c r="B197" s="606">
        <f>SUM(WB!T73,-B194)</f>
        <v>0</v>
      </c>
      <c r="C197" s="606">
        <f>SUM(WB!U73,-C194)</f>
        <v>0</v>
      </c>
      <c r="D197" s="606">
        <f>SUM(WB!V73,-D194)</f>
        <v>0</v>
      </c>
      <c r="E197" s="606">
        <f>SUM(WB!W73,-E194)</f>
        <v>0</v>
      </c>
      <c r="F197" s="606">
        <f>SUM(WB!X73,-F194)</f>
        <v>0</v>
      </c>
      <c r="G197" s="606">
        <f>SUM(WB!Y73,-G194)</f>
        <v>0</v>
      </c>
      <c r="H197" s="606">
        <f>SUM(WB!Z73,-H194)</f>
        <v>0</v>
      </c>
      <c r="I197" s="606">
        <f>SUM(WB!AA73,-I194)</f>
        <v>0</v>
      </c>
      <c r="J197" s="606">
        <f>SUM(WB!AB73,-J194)</f>
        <v>0</v>
      </c>
      <c r="K197" s="606">
        <f>SUM(WB!AC73,-K194)</f>
        <v>0</v>
      </c>
      <c r="L197" s="606">
        <f>SUM(WB!AD73,-L194)</f>
        <v>0</v>
      </c>
      <c r="M197" s="606">
        <f>SUM(WB!AE73,-M194)</f>
        <v>0</v>
      </c>
      <c r="N197" s="606">
        <f>SUM(WB!AF73,-N194)</f>
        <v>0</v>
      </c>
      <c r="O197" s="606">
        <f>SUM(WB!AG73,-O194)</f>
        <v>0</v>
      </c>
      <c r="P197" s="606">
        <f>SUM(WB!AH73,-P194)</f>
        <v>0</v>
      </c>
      <c r="Q197" s="606">
        <f>SUM(WB!AI73,-Q194)</f>
        <v>0</v>
      </c>
      <c r="R197" s="606">
        <f>SUM(WB!AJ73,-R194)</f>
        <v>0</v>
      </c>
      <c r="S197" s="654"/>
      <c r="T197" s="606">
        <f>SUM(WB!AK81,-T194)</f>
        <v>0</v>
      </c>
      <c r="U197" s="607">
        <f>SUM(WB!AL81,-U194)</f>
        <v>0</v>
      </c>
      <c r="V197" s="607">
        <f>SUM(WB!AM81,-V194)</f>
        <v>0</v>
      </c>
      <c r="W197" s="607">
        <f>SUM(WB!AN81,-W194)</f>
        <v>0</v>
      </c>
      <c r="X197" s="607">
        <f>SUM(WB!AO81,-X194)</f>
        <v>0</v>
      </c>
      <c r="Y197" s="607">
        <f>SUM(WB!AP81,-Y194)</f>
        <v>0</v>
      </c>
      <c r="Z197" s="607">
        <f>SUM(WB!AQ81,-Z194)</f>
        <v>0</v>
      </c>
      <c r="AA197" s="607">
        <f>SUM(WB!AR81,-AA194)</f>
        <v>0</v>
      </c>
      <c r="AB197" s="607">
        <f>SUM(WB!AS81,-AB194)</f>
        <v>0</v>
      </c>
      <c r="AC197" s="607">
        <f>SUM(WB!AT81,-AC194)</f>
        <v>0</v>
      </c>
      <c r="AD197" s="607">
        <f>SUM(WB!AU81,-AD194)</f>
        <v>0</v>
      </c>
      <c r="AE197" s="607">
        <f>SUM(WB!AV81,-AE194)</f>
        <v>0</v>
      </c>
      <c r="AF197" s="607">
        <f>SUM(WB!AW81,-AF194)</f>
        <v>0</v>
      </c>
      <c r="AG197" s="607">
        <f>SUM(WB!AX81,-AG194)</f>
        <v>0</v>
      </c>
      <c r="AH197" s="607">
        <f>SUM(WB!AY81,-AH194)</f>
        <v>0</v>
      </c>
      <c r="AI197" s="607">
        <f>SUM(WB!AZ81,-AI194)</f>
        <v>0</v>
      </c>
      <c r="AJ197" s="607">
        <f>SUM(WB!BA81,-AJ194)</f>
        <v>0</v>
      </c>
      <c r="AK197" s="654"/>
      <c r="AL197" s="606">
        <f>SUM(WB!BB89,-AL194)</f>
        <v>1</v>
      </c>
      <c r="AM197" s="607">
        <f>SUM(WB!BC89,-AM194)</f>
        <v>1</v>
      </c>
      <c r="AN197" s="607">
        <f>SUM(WB!BD89,-AN194)</f>
        <v>3</v>
      </c>
      <c r="AO197" s="607">
        <f>SUM(WB!BE89,-AO194)</f>
        <v>1</v>
      </c>
      <c r="AP197" s="607">
        <f>SUM(WB!BF89,-AP194)</f>
        <v>1</v>
      </c>
      <c r="AQ197" s="607">
        <f>SUM(WB!BG89,-AQ194)</f>
        <v>1</v>
      </c>
      <c r="AR197" s="607">
        <f>SUM(WB!BH89,-AR194)</f>
        <v>0</v>
      </c>
      <c r="AS197" s="607">
        <f>SUM(WB!BI89,-AS194)</f>
        <v>1</v>
      </c>
      <c r="AT197" s="607">
        <f>SUM(WB!BJ89,-AT194)</f>
        <v>1</v>
      </c>
      <c r="AU197" s="607">
        <f>SUM(WB!BK89,-AU194)</f>
        <v>0</v>
      </c>
      <c r="AV197" s="607">
        <f>SUM(WB!BL89,-AV194)</f>
        <v>0</v>
      </c>
      <c r="AW197" s="607">
        <f>SUM(WB!BM89,-AW194)</f>
        <v>0</v>
      </c>
      <c r="AX197" s="607">
        <f>SUM(WB!BN89,-AX194)</f>
        <v>0</v>
      </c>
      <c r="AY197" s="607">
        <f>SUM(WB!BO89,-AY194)</f>
        <v>0</v>
      </c>
      <c r="AZ197" s="607">
        <f>SUM(WB!BP89,-AZ194)</f>
        <v>0</v>
      </c>
      <c r="BA197" s="607">
        <f>SUM(WB!BQ89,-BA194)</f>
        <v>0</v>
      </c>
      <c r="BB197" s="607">
        <f>SUM(WB!BR89,-BB194)</f>
        <v>0</v>
      </c>
      <c r="BC197" s="654"/>
      <c r="BD197" s="606">
        <f>SUM(WB!BS97,-BD194)</f>
        <v>3</v>
      </c>
      <c r="BE197" s="607">
        <f>SUM(WB!BT97,-BE194)</f>
        <v>1</v>
      </c>
      <c r="BF197" s="607">
        <f>SUM(WB!BU97,-BF194)</f>
        <v>4</v>
      </c>
      <c r="BG197" s="607">
        <f>SUM(WB!BV97,-BG194)</f>
        <v>2</v>
      </c>
      <c r="BH197" s="607">
        <f>SUM(WB!BW97,-BH194)</f>
        <v>2</v>
      </c>
      <c r="BI197" s="607">
        <f>SUM(WB!BX97,-BI194)</f>
        <v>1</v>
      </c>
      <c r="BJ197" s="607">
        <f>SUM(WB!BY97,-BJ194)</f>
        <v>0</v>
      </c>
      <c r="BK197" s="607">
        <f>SUM(WB!BZ97,-BK194)</f>
        <v>2</v>
      </c>
      <c r="BL197" s="607">
        <f>SUM(WB!CA97,-BL194)</f>
        <v>1</v>
      </c>
      <c r="BM197" s="607">
        <f>SUM(WB!CB97,-BM194)</f>
        <v>0</v>
      </c>
      <c r="BN197" s="607">
        <f>SUM(WB!CC97,-BN194)</f>
        <v>0</v>
      </c>
      <c r="BO197" s="607">
        <f>SUM(WB!CD97,-BO194)</f>
        <v>0</v>
      </c>
      <c r="BP197" s="607">
        <f>SUM(WB!CE97,-BP194)</f>
        <v>0</v>
      </c>
      <c r="BQ197" s="607">
        <f>SUM(WB!CF97,-BQ194)</f>
        <v>0</v>
      </c>
      <c r="BR197" s="607">
        <f>SUM(WB!CG97,-BR194)</f>
        <v>0</v>
      </c>
      <c r="BS197" s="607">
        <f>SUM(WB!CH97,-BS194)</f>
        <v>0</v>
      </c>
      <c r="BT197" s="607">
        <f>SUM(WB!CI97,-BT194)</f>
        <v>0</v>
      </c>
      <c r="BU197" s="654"/>
      <c r="BV197" s="668">
        <f>WB!CK73-BV194</f>
        <v>0</v>
      </c>
      <c r="BW197" s="668">
        <f>WB!CK81-BW194</f>
        <v>0</v>
      </c>
      <c r="BX197" s="668">
        <f>WB!CK89-BX194</f>
        <v>0</v>
      </c>
      <c r="BY197" s="668">
        <f>WB!CK97-BY194</f>
        <v>0</v>
      </c>
      <c r="BZ197" s="597">
        <f t="shared" si="467"/>
        <v>0</v>
      </c>
      <c r="CA197" s="597">
        <f t="shared" si="468"/>
        <v>0</v>
      </c>
      <c r="CB197" s="597">
        <f t="shared" si="469"/>
        <v>0.46666666666666667</v>
      </c>
      <c r="CC197" s="597">
        <f t="shared" si="470"/>
        <v>0.8</v>
      </c>
      <c r="CD197" s="1344">
        <f t="shared" si="532"/>
        <v>0</v>
      </c>
      <c r="CE197" s="1345">
        <f t="shared" si="532"/>
        <v>0</v>
      </c>
      <c r="CF197" s="1346">
        <f t="shared" si="532"/>
        <v>0</v>
      </c>
      <c r="CG197" s="1346">
        <f t="shared" si="532"/>
        <v>0</v>
      </c>
      <c r="CH197" s="1346">
        <f t="shared" si="532"/>
        <v>0</v>
      </c>
      <c r="CI197" s="1346">
        <f t="shared" si="532"/>
        <v>0</v>
      </c>
      <c r="CJ197" s="1346">
        <f t="shared" si="532"/>
        <v>0</v>
      </c>
      <c r="CK197" s="1347">
        <f t="shared" si="532"/>
        <v>0</v>
      </c>
      <c r="CL197" s="1347">
        <f t="shared" si="532"/>
        <v>0</v>
      </c>
      <c r="CM197" s="1347">
        <f t="shared" si="532"/>
        <v>0</v>
      </c>
      <c r="CN197" s="1346">
        <f t="shared" si="532"/>
        <v>0</v>
      </c>
      <c r="CO197" s="1346">
        <f t="shared" si="532"/>
        <v>0</v>
      </c>
      <c r="CP197" s="1346">
        <f t="shared" si="532"/>
        <v>0</v>
      </c>
      <c r="CQ197" s="1346">
        <f t="shared" si="532"/>
        <v>0</v>
      </c>
      <c r="CR197" s="1346">
        <f t="shared" si="532"/>
        <v>0</v>
      </c>
      <c r="CS197" s="1345">
        <f t="shared" si="532"/>
        <v>0</v>
      </c>
      <c r="CT197" s="1348">
        <f t="shared" si="533"/>
        <v>0</v>
      </c>
      <c r="CU197" s="548">
        <f t="shared" si="437"/>
        <v>0</v>
      </c>
      <c r="CV197" s="549">
        <f t="shared" si="438"/>
        <v>0</v>
      </c>
      <c r="CW197" s="550">
        <f t="shared" si="439"/>
        <v>0</v>
      </c>
      <c r="CX197" s="550">
        <f t="shared" si="440"/>
        <v>0</v>
      </c>
      <c r="CY197" s="550">
        <f t="shared" si="441"/>
        <v>0</v>
      </c>
      <c r="CZ197" s="550">
        <f t="shared" si="442"/>
        <v>0</v>
      </c>
      <c r="DA197" s="550">
        <f t="shared" si="443"/>
        <v>0</v>
      </c>
      <c r="DB197" s="551">
        <f t="shared" si="444"/>
        <v>0</v>
      </c>
      <c r="DC197" s="551">
        <f t="shared" si="445"/>
        <v>0</v>
      </c>
      <c r="DD197" s="551">
        <f t="shared" si="446"/>
        <v>0</v>
      </c>
      <c r="DE197" s="550">
        <f t="shared" si="447"/>
        <v>0</v>
      </c>
      <c r="DF197" s="550">
        <f t="shared" si="448"/>
        <v>0</v>
      </c>
      <c r="DG197" s="550">
        <f t="shared" si="449"/>
        <v>0</v>
      </c>
      <c r="DH197" s="550">
        <f t="shared" si="450"/>
        <v>0</v>
      </c>
      <c r="DI197" s="550">
        <f t="shared" si="451"/>
        <v>0</v>
      </c>
      <c r="DJ197" s="549">
        <f t="shared" si="452"/>
        <v>0</v>
      </c>
      <c r="DK197" s="548">
        <f t="shared" si="453"/>
        <v>0</v>
      </c>
      <c r="DL197" s="653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40" t="s">
        <v>179</v>
      </c>
      <c r="B198" s="320"/>
      <c r="C198" s="320"/>
      <c r="D198" s="320"/>
      <c r="E198" s="320"/>
      <c r="F198" s="320"/>
      <c r="G198" s="320"/>
      <c r="H198" s="320"/>
      <c r="I198" s="320"/>
      <c r="J198" s="320"/>
      <c r="K198" s="320"/>
      <c r="L198" s="320"/>
      <c r="M198" s="320"/>
      <c r="N198" s="320"/>
      <c r="O198" s="320"/>
      <c r="P198" s="320"/>
      <c r="Q198" s="320"/>
      <c r="R198" s="320"/>
      <c r="S198" s="639"/>
      <c r="T198" s="320"/>
      <c r="U198" s="320"/>
      <c r="V198" s="320"/>
      <c r="W198" s="320"/>
      <c r="X198" s="320"/>
      <c r="Y198" s="320"/>
      <c r="Z198" s="320"/>
      <c r="AA198" s="320"/>
      <c r="AB198" s="320"/>
      <c r="AC198" s="320"/>
      <c r="AD198" s="320"/>
      <c r="AE198" s="320"/>
      <c r="AF198" s="296"/>
      <c r="AG198" s="320"/>
      <c r="AH198" s="320"/>
      <c r="AI198" s="320"/>
      <c r="AJ198" s="320"/>
      <c r="AK198" s="639"/>
      <c r="AL198" s="320">
        <v>2400</v>
      </c>
      <c r="AM198" s="320">
        <v>1500</v>
      </c>
      <c r="AN198" s="320">
        <v>2600</v>
      </c>
      <c r="AO198" s="320">
        <v>1500</v>
      </c>
      <c r="AP198" s="320">
        <v>1500</v>
      </c>
      <c r="AQ198" s="320">
        <v>1300</v>
      </c>
      <c r="AR198" s="320"/>
      <c r="AS198" s="320">
        <v>1500</v>
      </c>
      <c r="AT198" s="320">
        <v>1400</v>
      </c>
      <c r="AU198" s="320"/>
      <c r="AV198" s="320"/>
      <c r="AW198" s="678"/>
      <c r="AX198" s="678"/>
      <c r="AY198" s="678"/>
      <c r="AZ198" s="678"/>
      <c r="BA198" s="678"/>
      <c r="BB198" s="320"/>
      <c r="BC198" s="639"/>
      <c r="BD198" s="320">
        <v>1500</v>
      </c>
      <c r="BE198" s="320">
        <v>1500</v>
      </c>
      <c r="BF198" s="320">
        <v>2000</v>
      </c>
      <c r="BG198" s="320">
        <v>1500</v>
      </c>
      <c r="BH198" s="320">
        <v>1500</v>
      </c>
      <c r="BI198" s="320">
        <v>1500</v>
      </c>
      <c r="BJ198" s="320"/>
      <c r="BK198" s="320">
        <v>3125</v>
      </c>
      <c r="BL198" s="320">
        <v>2250</v>
      </c>
      <c r="BM198" s="320"/>
      <c r="BN198" s="320"/>
      <c r="BO198" s="678"/>
      <c r="BP198" s="678"/>
      <c r="BQ198" s="678"/>
      <c r="BR198" s="678"/>
      <c r="BS198" s="678"/>
      <c r="BT198" s="678"/>
      <c r="BU198" s="639"/>
      <c r="BV198" s="320"/>
      <c r="BW198" s="320"/>
      <c r="BX198" s="320"/>
      <c r="BY198" s="320"/>
      <c r="BZ198" s="597" t="str">
        <f t="shared" si="467"/>
        <v/>
      </c>
      <c r="CA198" s="597" t="str">
        <f t="shared" si="468"/>
        <v/>
      </c>
      <c r="CB198" s="597">
        <f t="shared" si="469"/>
        <v>1633.3333333333333</v>
      </c>
      <c r="CC198" s="597">
        <f t="shared" si="470"/>
        <v>1708.3333333333333</v>
      </c>
      <c r="CD198" s="1344" t="str">
        <f t="shared" si="532"/>
        <v/>
      </c>
      <c r="CE198" s="1345" t="str">
        <f t="shared" si="532"/>
        <v/>
      </c>
      <c r="CF198" s="1346" t="str">
        <f t="shared" si="532"/>
        <v/>
      </c>
      <c r="CG198" s="1346" t="str">
        <f t="shared" si="532"/>
        <v/>
      </c>
      <c r="CH198" s="1346" t="str">
        <f t="shared" si="532"/>
        <v/>
      </c>
      <c r="CI198" s="1346" t="str">
        <f t="shared" si="532"/>
        <v/>
      </c>
      <c r="CJ198" s="1346" t="str">
        <f t="shared" si="532"/>
        <v/>
      </c>
      <c r="CK198" s="1347" t="str">
        <f t="shared" si="532"/>
        <v/>
      </c>
      <c r="CL198" s="1347" t="str">
        <f t="shared" si="532"/>
        <v/>
      </c>
      <c r="CM198" s="1347" t="str">
        <f t="shared" si="532"/>
        <v/>
      </c>
      <c r="CN198" s="1346" t="str">
        <f t="shared" si="532"/>
        <v/>
      </c>
      <c r="CO198" s="1346" t="str">
        <f t="shared" si="532"/>
        <v/>
      </c>
      <c r="CP198" s="1346" t="str">
        <f t="shared" si="532"/>
        <v/>
      </c>
      <c r="CQ198" s="1346" t="str">
        <f t="shared" si="532"/>
        <v/>
      </c>
      <c r="CR198" s="1346" t="str">
        <f t="shared" si="532"/>
        <v/>
      </c>
      <c r="CS198" s="1345" t="str">
        <f t="shared" si="532"/>
        <v/>
      </c>
      <c r="CT198" s="1348" t="str">
        <f t="shared" si="533"/>
        <v/>
      </c>
      <c r="CU198" s="548" t="str">
        <f t="shared" si="437"/>
        <v/>
      </c>
      <c r="CV198" s="549" t="str">
        <f t="shared" si="438"/>
        <v/>
      </c>
      <c r="CW198" s="550" t="str">
        <f t="shared" si="439"/>
        <v/>
      </c>
      <c r="CX198" s="550" t="str">
        <f t="shared" si="440"/>
        <v/>
      </c>
      <c r="CY198" s="550" t="str">
        <f t="shared" si="441"/>
        <v/>
      </c>
      <c r="CZ198" s="550" t="str">
        <f t="shared" si="442"/>
        <v/>
      </c>
      <c r="DA198" s="550" t="str">
        <f t="shared" si="443"/>
        <v/>
      </c>
      <c r="DB198" s="551" t="str">
        <f t="shared" si="444"/>
        <v/>
      </c>
      <c r="DC198" s="551" t="str">
        <f t="shared" si="445"/>
        <v/>
      </c>
      <c r="DD198" s="551" t="str">
        <f t="shared" si="446"/>
        <v/>
      </c>
      <c r="DE198" s="550" t="str">
        <f t="shared" si="447"/>
        <v/>
      </c>
      <c r="DF198" s="550" t="str">
        <f t="shared" si="448"/>
        <v/>
      </c>
      <c r="DG198" s="550" t="str">
        <f t="shared" si="449"/>
        <v/>
      </c>
      <c r="DH198" s="550" t="str">
        <f t="shared" si="450"/>
        <v/>
      </c>
      <c r="DI198" s="550" t="str">
        <f t="shared" si="451"/>
        <v/>
      </c>
      <c r="DJ198" s="549" t="str">
        <f t="shared" si="452"/>
        <v/>
      </c>
      <c r="DK198" s="548" t="str">
        <f t="shared" si="453"/>
        <v/>
      </c>
      <c r="DL198" s="653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181</v>
      </c>
      <c r="B199" s="607">
        <f t="shared" ref="B199:N199" si="542">IF(B197="","",B197*B198)</f>
        <v>0</v>
      </c>
      <c r="C199" s="607">
        <f t="shared" si="542"/>
        <v>0</v>
      </c>
      <c r="D199" s="607">
        <f t="shared" si="542"/>
        <v>0</v>
      </c>
      <c r="E199" s="607">
        <f t="shared" si="542"/>
        <v>0</v>
      </c>
      <c r="F199" s="607">
        <f t="shared" si="542"/>
        <v>0</v>
      </c>
      <c r="G199" s="607">
        <f t="shared" si="542"/>
        <v>0</v>
      </c>
      <c r="H199" s="607">
        <f t="shared" si="542"/>
        <v>0</v>
      </c>
      <c r="I199" s="607">
        <f t="shared" si="542"/>
        <v>0</v>
      </c>
      <c r="J199" s="607">
        <f t="shared" si="542"/>
        <v>0</v>
      </c>
      <c r="K199" s="607">
        <f t="shared" si="542"/>
        <v>0</v>
      </c>
      <c r="L199" s="607">
        <f t="shared" si="542"/>
        <v>0</v>
      </c>
      <c r="M199" s="607">
        <f t="shared" si="542"/>
        <v>0</v>
      </c>
      <c r="N199" s="607">
        <f t="shared" si="542"/>
        <v>0</v>
      </c>
      <c r="O199" s="607">
        <f>IF(O197="","",O197*O198)</f>
        <v>0</v>
      </c>
      <c r="P199" s="607">
        <f>IF(P197="","",P197*P198)</f>
        <v>0</v>
      </c>
      <c r="Q199" s="607">
        <f>IF(Q197="","",Q197*Q198)</f>
        <v>0</v>
      </c>
      <c r="R199" s="607">
        <f>IF(R197="","",R197*R198)</f>
        <v>0</v>
      </c>
      <c r="S199" s="647"/>
      <c r="T199" s="607">
        <f t="shared" ref="T199:AJ199" si="543">IF(T197="","",T197*T198)</f>
        <v>0</v>
      </c>
      <c r="U199" s="607">
        <f t="shared" si="543"/>
        <v>0</v>
      </c>
      <c r="V199" s="607">
        <f t="shared" si="543"/>
        <v>0</v>
      </c>
      <c r="W199" s="607">
        <f t="shared" si="543"/>
        <v>0</v>
      </c>
      <c r="X199" s="607">
        <f t="shared" si="543"/>
        <v>0</v>
      </c>
      <c r="Y199" s="607">
        <f t="shared" si="543"/>
        <v>0</v>
      </c>
      <c r="Z199" s="607">
        <f t="shared" si="543"/>
        <v>0</v>
      </c>
      <c r="AA199" s="607">
        <f t="shared" si="543"/>
        <v>0</v>
      </c>
      <c r="AB199" s="607">
        <f t="shared" si="543"/>
        <v>0</v>
      </c>
      <c r="AC199" s="607">
        <f t="shared" si="543"/>
        <v>0</v>
      </c>
      <c r="AD199" s="607">
        <f t="shared" si="543"/>
        <v>0</v>
      </c>
      <c r="AE199" s="607">
        <f t="shared" si="543"/>
        <v>0</v>
      </c>
      <c r="AF199" s="607">
        <f t="shared" si="543"/>
        <v>0</v>
      </c>
      <c r="AG199" s="607">
        <f t="shared" si="543"/>
        <v>0</v>
      </c>
      <c r="AH199" s="607">
        <f t="shared" si="543"/>
        <v>0</v>
      </c>
      <c r="AI199" s="607">
        <f t="shared" si="543"/>
        <v>0</v>
      </c>
      <c r="AJ199" s="607">
        <f t="shared" si="543"/>
        <v>0</v>
      </c>
      <c r="AK199" s="647"/>
      <c r="AL199" s="607">
        <f t="shared" ref="AL199:BB199" si="544">IF(AL197="","",AL197*AL198)</f>
        <v>2400</v>
      </c>
      <c r="AM199" s="607">
        <f t="shared" si="544"/>
        <v>1500</v>
      </c>
      <c r="AN199" s="607">
        <f t="shared" si="544"/>
        <v>7800</v>
      </c>
      <c r="AO199" s="607">
        <f t="shared" si="544"/>
        <v>1500</v>
      </c>
      <c r="AP199" s="607">
        <f t="shared" si="544"/>
        <v>1500</v>
      </c>
      <c r="AQ199" s="607">
        <f t="shared" si="544"/>
        <v>1300</v>
      </c>
      <c r="AR199" s="607">
        <f t="shared" si="544"/>
        <v>0</v>
      </c>
      <c r="AS199" s="607">
        <f t="shared" si="544"/>
        <v>1500</v>
      </c>
      <c r="AT199" s="607">
        <f t="shared" si="544"/>
        <v>1400</v>
      </c>
      <c r="AU199" s="607">
        <f t="shared" si="544"/>
        <v>0</v>
      </c>
      <c r="AV199" s="607">
        <f t="shared" si="544"/>
        <v>0</v>
      </c>
      <c r="AW199" s="607">
        <f t="shared" si="544"/>
        <v>0</v>
      </c>
      <c r="AX199" s="607">
        <f t="shared" si="544"/>
        <v>0</v>
      </c>
      <c r="AY199" s="607">
        <f t="shared" si="544"/>
        <v>0</v>
      </c>
      <c r="AZ199" s="607">
        <f t="shared" si="544"/>
        <v>0</v>
      </c>
      <c r="BA199" s="607">
        <f t="shared" si="544"/>
        <v>0</v>
      </c>
      <c r="BB199" s="607">
        <f t="shared" si="544"/>
        <v>0</v>
      </c>
      <c r="BC199" s="647"/>
      <c r="BD199" s="607">
        <f t="shared" ref="BD199:BT199" si="545">IF(BD197="","",BD197*BD198)</f>
        <v>4500</v>
      </c>
      <c r="BE199" s="607">
        <f t="shared" si="545"/>
        <v>1500</v>
      </c>
      <c r="BF199" s="607">
        <f t="shared" si="545"/>
        <v>8000</v>
      </c>
      <c r="BG199" s="607">
        <f t="shared" si="545"/>
        <v>3000</v>
      </c>
      <c r="BH199" s="607">
        <f t="shared" si="545"/>
        <v>3000</v>
      </c>
      <c r="BI199" s="607">
        <f t="shared" si="545"/>
        <v>1500</v>
      </c>
      <c r="BJ199" s="607">
        <f t="shared" si="545"/>
        <v>0</v>
      </c>
      <c r="BK199" s="607">
        <f t="shared" si="545"/>
        <v>6250</v>
      </c>
      <c r="BL199" s="607">
        <f t="shared" si="545"/>
        <v>2250</v>
      </c>
      <c r="BM199" s="607">
        <f t="shared" si="545"/>
        <v>0</v>
      </c>
      <c r="BN199" s="607">
        <f t="shared" si="545"/>
        <v>0</v>
      </c>
      <c r="BO199" s="607">
        <f t="shared" si="545"/>
        <v>0</v>
      </c>
      <c r="BP199" s="607">
        <f t="shared" si="545"/>
        <v>0</v>
      </c>
      <c r="BQ199" s="607">
        <f t="shared" si="545"/>
        <v>0</v>
      </c>
      <c r="BR199" s="607">
        <f t="shared" si="545"/>
        <v>0</v>
      </c>
      <c r="BS199" s="607">
        <f t="shared" si="545"/>
        <v>0</v>
      </c>
      <c r="BT199" s="607">
        <f t="shared" si="545"/>
        <v>0</v>
      </c>
      <c r="BU199" s="647"/>
      <c r="BV199" s="607">
        <f>IF(BV197="","",BV197*BV198)</f>
        <v>0</v>
      </c>
      <c r="BW199" s="607">
        <f>IF(BW197="","",BW197*BW198)</f>
        <v>0</v>
      </c>
      <c r="BX199" s="607">
        <f>IF(BX197="","",BX197*BX198)</f>
        <v>0</v>
      </c>
      <c r="BY199" s="607">
        <f>IF(BY197="","",BY197*BY198)</f>
        <v>0</v>
      </c>
      <c r="BZ199" s="597">
        <f t="shared" si="467"/>
        <v>0</v>
      </c>
      <c r="CA199" s="597">
        <f t="shared" si="468"/>
        <v>0</v>
      </c>
      <c r="CB199" s="597">
        <f t="shared" si="469"/>
        <v>740</v>
      </c>
      <c r="CC199" s="597">
        <f t="shared" si="470"/>
        <v>1466.6666666666667</v>
      </c>
      <c r="CD199" s="1344">
        <f t="shared" si="532"/>
        <v>0</v>
      </c>
      <c r="CE199" s="1345">
        <f t="shared" si="532"/>
        <v>0</v>
      </c>
      <c r="CF199" s="1346">
        <f t="shared" si="532"/>
        <v>0</v>
      </c>
      <c r="CG199" s="1346">
        <f t="shared" si="532"/>
        <v>0</v>
      </c>
      <c r="CH199" s="1346">
        <f t="shared" si="532"/>
        <v>0</v>
      </c>
      <c r="CI199" s="1346">
        <f t="shared" si="532"/>
        <v>0</v>
      </c>
      <c r="CJ199" s="1346">
        <f t="shared" si="532"/>
        <v>0</v>
      </c>
      <c r="CK199" s="1347">
        <f t="shared" si="532"/>
        <v>0</v>
      </c>
      <c r="CL199" s="1347">
        <f t="shared" si="532"/>
        <v>0</v>
      </c>
      <c r="CM199" s="1347">
        <f t="shared" si="532"/>
        <v>0</v>
      </c>
      <c r="CN199" s="1346">
        <f t="shared" si="532"/>
        <v>0</v>
      </c>
      <c r="CO199" s="1346">
        <f t="shared" si="532"/>
        <v>0</v>
      </c>
      <c r="CP199" s="1346">
        <f t="shared" si="532"/>
        <v>0</v>
      </c>
      <c r="CQ199" s="1346">
        <f t="shared" si="532"/>
        <v>0</v>
      </c>
      <c r="CR199" s="1346">
        <f t="shared" si="532"/>
        <v>0</v>
      </c>
      <c r="CS199" s="1345">
        <f t="shared" si="532"/>
        <v>0</v>
      </c>
      <c r="CT199" s="1348">
        <f t="shared" si="533"/>
        <v>0</v>
      </c>
      <c r="CU199" s="548">
        <f t="shared" si="437"/>
        <v>0</v>
      </c>
      <c r="CV199" s="549">
        <f t="shared" si="438"/>
        <v>0</v>
      </c>
      <c r="CW199" s="550">
        <f t="shared" si="439"/>
        <v>0</v>
      </c>
      <c r="CX199" s="550">
        <f t="shared" si="440"/>
        <v>0</v>
      </c>
      <c r="CY199" s="550">
        <f t="shared" si="441"/>
        <v>0</v>
      </c>
      <c r="CZ199" s="550">
        <f t="shared" si="442"/>
        <v>0</v>
      </c>
      <c r="DA199" s="550">
        <f t="shared" si="443"/>
        <v>0</v>
      </c>
      <c r="DB199" s="551">
        <f t="shared" si="444"/>
        <v>0</v>
      </c>
      <c r="DC199" s="551">
        <f t="shared" si="445"/>
        <v>0</v>
      </c>
      <c r="DD199" s="551">
        <f t="shared" si="446"/>
        <v>0</v>
      </c>
      <c r="DE199" s="550">
        <f t="shared" si="447"/>
        <v>0</v>
      </c>
      <c r="DF199" s="550">
        <f t="shared" si="448"/>
        <v>0</v>
      </c>
      <c r="DG199" s="550">
        <f t="shared" si="449"/>
        <v>0</v>
      </c>
      <c r="DH199" s="550">
        <f t="shared" si="450"/>
        <v>0</v>
      </c>
      <c r="DI199" s="550">
        <f t="shared" si="451"/>
        <v>0</v>
      </c>
      <c r="DJ199" s="549">
        <f t="shared" si="452"/>
        <v>0</v>
      </c>
      <c r="DK199" s="548">
        <f t="shared" si="453"/>
        <v>0</v>
      </c>
      <c r="DL199" s="653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228</v>
      </c>
      <c r="B200" s="620" t="str">
        <f>IF(SUM(B52)=0,"",(B178+B190*(B191="")+B194+B197)/B52)</f>
        <v/>
      </c>
      <c r="C200" s="620" t="str">
        <f>IF(SUM(C52)=0,"",(C178+C190*(C191="")+C194+C197)/C52)</f>
        <v/>
      </c>
      <c r="D200" s="620" t="str">
        <f>IF(SUM(D52)=0,"",(D178+D190*(D191="")+D194+D197)/D52)</f>
        <v/>
      </c>
      <c r="E200" s="620" t="str">
        <f>IF(SUM(E52)=0,"",(E178+E190*(E191="")+E194+E197)/E52)</f>
        <v/>
      </c>
      <c r="F200" s="620" t="str">
        <f>IF(SUM(F52)=0,"",(F178+F190*(F191="")+F194+F197)/F52)</f>
        <v/>
      </c>
      <c r="G200" s="620" t="str">
        <f>IF(SUM(G52)=0,"",(G178+G190*(G191="")+G194+G197)/G52)</f>
        <v/>
      </c>
      <c r="H200" s="620" t="str">
        <f>IF(SUM(H52)=0,"",(H178+H190*(H191="")+H194+H197)/H52)</f>
        <v/>
      </c>
      <c r="I200" s="620" t="str">
        <f>IF(SUM(I52)=0,"",(I178+I190*(I191="")+I194+I197)/I52)</f>
        <v/>
      </c>
      <c r="J200" s="620" t="str">
        <f>IF(SUM(J52)=0,"",(J178+J190*(J191="")+J194+J197)/J52)</f>
        <v/>
      </c>
      <c r="K200" s="620" t="str">
        <f>IF(SUM(K52)=0,"",(K178+K190*(K191="")+K194+K197)/K52)</f>
        <v/>
      </c>
      <c r="L200" s="620"/>
      <c r="M200" s="620"/>
      <c r="N200" s="620"/>
      <c r="O200" s="620" t="str">
        <f>IF(SUM(O52)=0,"",(O178+O190*(O191="")+O194+O197)/O52)</f>
        <v/>
      </c>
      <c r="P200" s="620" t="str">
        <f>IF(SUM(P52)=0,"",(P178+P190*(P191="")+P194+P197)/P52)</f>
        <v/>
      </c>
      <c r="Q200" s="620" t="str">
        <f>IF(SUM(Q52)=0,"",(Q178+Q190*(Q191="")+Q194+Q197)/Q52)</f>
        <v/>
      </c>
      <c r="R200" s="620" t="str">
        <f>IF(SUM(R52)=0,"",(R178+R190*(R191="")+R194+R197)/R52)</f>
        <v/>
      </c>
      <c r="S200" s="652"/>
      <c r="T200" s="620">
        <f>IF(SUM(T52)=0,"",(T178+T190*(T191="")+T194+T197)/T52)</f>
        <v>0</v>
      </c>
      <c r="U200" s="620">
        <f>IF(SUM(U52)=0,"",(U178+U190*(U191="")+U194+U197)/U52)</f>
        <v>0</v>
      </c>
      <c r="V200" s="620">
        <f>IF(SUM(V52)=0,"",(V178+V190*(V191="")+V194+V197)/V52)</f>
        <v>0</v>
      </c>
      <c r="W200" s="620" t="str">
        <f>IF(SUM(W52)=0,"",(W178+W190*(W191="")+W194+W197)/W52)</f>
        <v/>
      </c>
      <c r="X200" s="620" t="str">
        <f>IF(SUM(X52)=0,"",(X178+X190*(X191="")+X194+X197)/X52)</f>
        <v/>
      </c>
      <c r="Y200" s="620" t="str">
        <f>IF(SUM(Y52)=0,"",(Y178+Y190*(Y191="")+Y194+Y197)/Y52)</f>
        <v/>
      </c>
      <c r="Z200" s="620" t="str">
        <f>IF(SUM(Z52)=0,"",(Z178+Z190*(Z191="")+Z194+Z197)/Z52)</f>
        <v/>
      </c>
      <c r="AA200" s="620" t="str">
        <f>IF(SUM(AA52)=0,"",(AA178+AA190*(AA191="")+AA194+AA197)/AA52)</f>
        <v/>
      </c>
      <c r="AB200" s="620" t="str">
        <f>IF(SUM(AB52)=0,"",(AB178+AB190*(AB191="")+AB194+AB197)/AB52)</f>
        <v/>
      </c>
      <c r="AC200" s="620" t="str">
        <f>IF(SUM(AC52)=0,"",(AC178+AC190*(AC191="")+AC194+AC197)/AC52)</f>
        <v/>
      </c>
      <c r="AD200" s="620" t="str">
        <f>IF(SUM(AD52)=0,"",(AD178+AD190*(AD191="")+AD194+AD197)/AD52)</f>
        <v/>
      </c>
      <c r="AE200" s="620" t="str">
        <f>IF(SUM(AE52)=0,"",(AE178+AE190*(AE191="")+AE194+AE197)/AE52)</f>
        <v/>
      </c>
      <c r="AF200" s="620" t="str">
        <f>IF(SUM(AF52)=0,"",(AF178+AF190*(AF191="")+AF194+AF197)/AF52)</f>
        <v/>
      </c>
      <c r="AG200" s="620" t="str">
        <f>IF(SUM(AG52)=0,"",(AG178+AG190*(AG191="")+AG194+AG197)/AG52)</f>
        <v/>
      </c>
      <c r="AH200" s="620" t="str">
        <f>IF(SUM(AH52)=0,"",(AH178+AH190*(AH191="")+AH194+AH197)/AH52)</f>
        <v/>
      </c>
      <c r="AI200" s="620" t="str">
        <f>IF(SUM(AI52)=0,"",(AI178+AI190*(AI191="")+AI194+AI197)/AI52)</f>
        <v/>
      </c>
      <c r="AJ200" s="620" t="str">
        <f>IF(SUM(AJ52)=0,"",(AJ178+AJ190*(AJ191="")+AJ194+AJ197)/AJ52)</f>
        <v/>
      </c>
      <c r="AK200" s="652"/>
      <c r="AL200" s="620">
        <f>IF(SUM(AL52)=0,"",(AL178+AL190*(AL191="")+AL194+AL197)/AL52)</f>
        <v>0.33333333333333331</v>
      </c>
      <c r="AM200" s="620">
        <f>IF(SUM(AM52)=0,"",(AM178+AM190*(AM191="")+AM194+AM197)/AM52)</f>
        <v>6.6666666666666666E-2</v>
      </c>
      <c r="AN200" s="620">
        <f>IF(SUM(AN52)=0,"",(AN178+AN190*(AN191="")+AN194+AN197)/AN52)</f>
        <v>0.5</v>
      </c>
      <c r="AO200" s="620">
        <f>IF(SUM(AO52)=0,"",(AO178+AO190*(AO191="")+AO194+AO197)/AO52)</f>
        <v>0.2</v>
      </c>
      <c r="AP200" s="620">
        <f>IF(SUM(AP52)=0,"",(AP178+AP190*(AP191="")+AP194+AP197)/AP52)</f>
        <v>0.14285714285714285</v>
      </c>
      <c r="AQ200" s="620">
        <f>IF(SUM(AQ52)=0,"",(AQ178+AQ190*(AQ191="")+AQ194+AQ197)/AQ52)</f>
        <v>5.8823529411764705E-2</v>
      </c>
      <c r="AR200" s="620">
        <f>IF(SUM(AR52)=0,"",(AR178+AR190*(AR191="")+AR194+AR197)/AR52)</f>
        <v>0</v>
      </c>
      <c r="AS200" s="620">
        <f>IF(SUM(AS52)=0,"",(AS178+AS190*(AS191="")+AS194+AS197)/AS52)</f>
        <v>0.5</v>
      </c>
      <c r="AT200" s="620">
        <f>IF(SUM(AT52)=0,"",(AT178+AT190*(AT191="")+AT194+AT197)/AT52)</f>
        <v>0.25</v>
      </c>
      <c r="AU200" s="620"/>
      <c r="AV200" s="620"/>
      <c r="AW200" s="620" t="str">
        <f>IF(SUM(AW52)=0,"",(AW178+AW190*(AW191="")+AW194+AW197)/AW52)</f>
        <v/>
      </c>
      <c r="AX200" s="620" t="str">
        <f>IF(SUM(AX52)=0,"",(AX178+AX190*(AX191="")+AX194+AX197)/AX52)</f>
        <v/>
      </c>
      <c r="AY200" s="620" t="str">
        <f>IF(SUM(AY52)=0,"",(AY178+AY190*(AY191="")+AY194+AY197)/AY52)</f>
        <v/>
      </c>
      <c r="AZ200" s="620" t="str">
        <f>IF(SUM(AZ52)=0,"",(AZ178+AZ190*(AZ191="")+AZ194+AZ197)/AZ52)</f>
        <v/>
      </c>
      <c r="BA200" s="620" t="str">
        <f>IF(SUM(BA52)=0,"",(BA178+BA190*(BA191="")+BA194+BA197)/BA52)</f>
        <v/>
      </c>
      <c r="BB200" s="620" t="str">
        <f>IF(SUM(BB52)=0,"",(BB178+BB190*(BB191="")+BB194+BB197)/BB52)</f>
        <v/>
      </c>
      <c r="BC200" s="652"/>
      <c r="BD200" s="620">
        <f>IF(SUM(BD52)=0,"",(BD178+BD190*(BD191="")+BD194+BD197)/BD52)</f>
        <v>0.05</v>
      </c>
      <c r="BE200" s="620">
        <f>IF(SUM(BE52)=0,"",(BE178+BE190*(BE191="")+BE194+BE197)/BE52)</f>
        <v>3.3333333333333333E-2</v>
      </c>
      <c r="BF200" s="620">
        <f>IF(SUM(BF52)=0,"",(BF178+BF190*(BF191="")+BF194+BF197)/BF52)</f>
        <v>0.1</v>
      </c>
      <c r="BG200" s="620">
        <f>IF(SUM(BG52)=0,"",(BG178+BG190*(BG191="")+BG194+BG197)/BG52)</f>
        <v>0.1</v>
      </c>
      <c r="BH200" s="620">
        <f>IF(SUM(BH52)=0,"",(BH178+BH190*(BH191="")+BH194+BH197)/BH52)</f>
        <v>0.13333333333333333</v>
      </c>
      <c r="BI200" s="620">
        <f>IF(SUM(BI52)=0,"",(BI178+BI190*(BI191="")+BI194+BI197)/BI52)</f>
        <v>6.6666666666666666E-2</v>
      </c>
      <c r="BJ200" s="620">
        <f>IF(SUM(BJ52)=0,"",(BJ178+BJ190*(BJ191="")+BJ194+BJ197)/BJ52)</f>
        <v>0</v>
      </c>
      <c r="BK200" s="620">
        <f>IF(SUM(BK52)=0,"",(BK178+BK190*(BK191="")+BK194+BK197)/BK52)</f>
        <v>0.15789473684210525</v>
      </c>
      <c r="BL200" s="620">
        <f>IF(SUM(BL52)=0,"",(BL178+BL190*(BL191="")+BL194+BL197)/BL52)</f>
        <v>0.1</v>
      </c>
      <c r="BM200" s="620" t="str">
        <f>IF(SUM(BM52)=0,"",(BM178+BM190*(BM191="")+BM194+BM197)/BM52)</f>
        <v/>
      </c>
      <c r="BN200" s="620" t="str">
        <f>IF(SUM(BN52)=0,"",(BN178+BN190*(BN191="")+BN194+BN197)/BN52)</f>
        <v/>
      </c>
      <c r="BO200" s="620" t="str">
        <f>IF(SUM(BO52)=0,"",(BO178+BO190*(BO191="")+BO194+BO197)/BO52)</f>
        <v/>
      </c>
      <c r="BP200" s="620" t="str">
        <f>IF(SUM(BP52)=0,"",(BP178+BP190*(BP191="")+BP194+BP197)/BP52)</f>
        <v/>
      </c>
      <c r="BQ200" s="620" t="str">
        <f>IF(SUM(BQ52)=0,"",(BQ178+BQ190*(BQ191="")+BQ194+BQ197)/BQ52)</f>
        <v/>
      </c>
      <c r="BR200" s="620" t="str">
        <f>IF(SUM(BR52)=0,"",(BR178+BR190*(BR191="")+BR194+BR197)/BR52)</f>
        <v/>
      </c>
      <c r="BS200" s="620" t="str">
        <f>IF(SUM(BS52)=0,"",(BS178+BS190*(BS191="")+BS194+BS197)/BS52)</f>
        <v/>
      </c>
      <c r="BT200" s="620" t="str">
        <f>IF(SUM(BT52)=0,"",(BT178+BT190*(BT191="")+BT194+BT197)/BT52)</f>
        <v/>
      </c>
      <c r="BU200" s="652"/>
      <c r="BV200" s="620" t="str">
        <f>IF(SUM(BV52)=0,"",(BV178+BV190*(BV191="")+BV194+BV197)/BV52)</f>
        <v/>
      </c>
      <c r="BW200" s="620" t="str">
        <f>IF(SUM(BW52)=0,"",(BW178+BW190*(BW191="")+BW194+BW197)/BW52)</f>
        <v/>
      </c>
      <c r="BX200" s="620" t="str">
        <f>IF(SUM(BX52)=0,"",(BX178+BX190*(BX191="")+BX194+BX197)/BX52)</f>
        <v/>
      </c>
      <c r="BY200" s="620" t="str">
        <f>IF(SUM(BY52)=0,"",(BY178+BY190*(BY191="")+BY194+BY197)/BY52)</f>
        <v/>
      </c>
      <c r="BZ200" s="597" t="str">
        <f t="shared" si="467"/>
        <v/>
      </c>
      <c r="CA200" s="622">
        <f t="shared" si="468"/>
        <v>0</v>
      </c>
      <c r="CB200" s="622">
        <f t="shared" si="469"/>
        <v>0.22166866746698677</v>
      </c>
      <c r="CC200" s="622">
        <f t="shared" si="470"/>
        <v>8.3333333333333329E-2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46"/>
        <v/>
      </c>
      <c r="CG200" s="1351" t="str">
        <f t="shared" si="546"/>
        <v/>
      </c>
      <c r="CH200" s="1351" t="str">
        <f t="shared" si="546"/>
        <v/>
      </c>
      <c r="CI200" s="1351" t="str">
        <f t="shared" si="546"/>
        <v/>
      </c>
      <c r="CJ200" s="1351" t="str">
        <f t="shared" si="546"/>
        <v/>
      </c>
      <c r="CK200" s="1352" t="str">
        <f t="shared" si="546"/>
        <v/>
      </c>
      <c r="CL200" s="1352" t="str">
        <f t="shared" si="546"/>
        <v/>
      </c>
      <c r="CM200" s="1352" t="str">
        <f t="shared" si="546"/>
        <v/>
      </c>
      <c r="CN200" s="1351" t="str">
        <f t="shared" si="546"/>
        <v/>
      </c>
      <c r="CO200" s="1351" t="str">
        <f t="shared" si="546"/>
        <v/>
      </c>
      <c r="CP200" s="1351" t="str">
        <f t="shared" si="546"/>
        <v/>
      </c>
      <c r="CQ200" s="1351" t="str">
        <f t="shared" si="546"/>
        <v/>
      </c>
      <c r="CR200" s="1351" t="str">
        <f t="shared" si="546"/>
        <v/>
      </c>
      <c r="CS200" s="1350" t="str">
        <f t="shared" si="546"/>
        <v/>
      </c>
      <c r="CT200" s="1353" t="str">
        <f t="shared" si="546"/>
        <v/>
      </c>
      <c r="CU200" s="536" t="str">
        <f t="shared" si="437"/>
        <v/>
      </c>
      <c r="CV200" s="537" t="str">
        <f t="shared" si="438"/>
        <v/>
      </c>
      <c r="CW200" s="538" t="str">
        <f t="shared" si="439"/>
        <v/>
      </c>
      <c r="CX200" s="538" t="str">
        <f t="shared" si="440"/>
        <v/>
      </c>
      <c r="CY200" s="538" t="str">
        <f t="shared" si="441"/>
        <v/>
      </c>
      <c r="CZ200" s="538" t="str">
        <f t="shared" si="442"/>
        <v/>
      </c>
      <c r="DA200" s="538" t="str">
        <f t="shared" si="443"/>
        <v/>
      </c>
      <c r="DB200" s="539">
        <f t="shared" si="444"/>
        <v>0</v>
      </c>
      <c r="DC200" s="539">
        <f t="shared" si="445"/>
        <v>0</v>
      </c>
      <c r="DD200" s="539">
        <f t="shared" si="446"/>
        <v>0</v>
      </c>
      <c r="DE200" s="538" t="str">
        <f t="shared" si="447"/>
        <v/>
      </c>
      <c r="DF200" s="538" t="str">
        <f t="shared" si="448"/>
        <v/>
      </c>
      <c r="DG200" s="538" t="str">
        <f t="shared" si="449"/>
        <v/>
      </c>
      <c r="DH200" s="538" t="str">
        <f t="shared" si="450"/>
        <v/>
      </c>
      <c r="DI200" s="538" t="str">
        <f t="shared" si="451"/>
        <v/>
      </c>
      <c r="DJ200" s="537" t="str">
        <f t="shared" si="452"/>
        <v/>
      </c>
      <c r="DK200" s="536" t="str">
        <f t="shared" si="453"/>
        <v/>
      </c>
      <c r="DL200" s="653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74" t="s">
        <v>229</v>
      </c>
      <c r="B201" s="224">
        <v>0</v>
      </c>
      <c r="C201" s="224">
        <v>0</v>
      </c>
      <c r="D201" s="224">
        <v>0</v>
      </c>
      <c r="E201" s="224">
        <v>0</v>
      </c>
      <c r="F201" s="224">
        <v>0</v>
      </c>
      <c r="G201" s="224">
        <v>0</v>
      </c>
      <c r="H201" s="224">
        <v>0</v>
      </c>
      <c r="I201" s="224">
        <v>0</v>
      </c>
      <c r="J201" s="224">
        <v>0</v>
      </c>
      <c r="K201" s="224"/>
      <c r="L201" s="224"/>
      <c r="M201" s="224"/>
      <c r="N201" s="224"/>
      <c r="O201" s="224"/>
      <c r="P201" s="224"/>
      <c r="Q201" s="224"/>
      <c r="R201" s="224"/>
      <c r="S201" s="602"/>
      <c r="T201" s="224">
        <v>0</v>
      </c>
      <c r="U201" s="224">
        <v>0</v>
      </c>
      <c r="V201" s="224">
        <v>0</v>
      </c>
      <c r="W201" s="224">
        <v>0</v>
      </c>
      <c r="X201" s="224">
        <v>0</v>
      </c>
      <c r="Y201" s="224">
        <v>0</v>
      </c>
      <c r="Z201" s="224">
        <v>0</v>
      </c>
      <c r="AA201" s="224">
        <v>0</v>
      </c>
      <c r="AB201" s="224">
        <v>0</v>
      </c>
      <c r="AC201" s="224"/>
      <c r="AD201" s="224"/>
      <c r="AE201" s="224"/>
      <c r="AF201" s="224"/>
      <c r="AG201" s="224"/>
      <c r="AH201" s="224"/>
      <c r="AI201" s="224"/>
      <c r="AJ201" s="224"/>
      <c r="AK201" s="602"/>
      <c r="AL201" s="224">
        <v>0</v>
      </c>
      <c r="AM201" s="224">
        <v>0</v>
      </c>
      <c r="AN201" s="224">
        <v>0</v>
      </c>
      <c r="AO201" s="224">
        <v>0</v>
      </c>
      <c r="AP201" s="224">
        <v>0</v>
      </c>
      <c r="AQ201" s="224">
        <v>0</v>
      </c>
      <c r="AR201" s="224">
        <v>0</v>
      </c>
      <c r="AS201" s="224">
        <v>0</v>
      </c>
      <c r="AT201" s="224">
        <v>0</v>
      </c>
      <c r="AU201" s="224"/>
      <c r="AV201" s="224"/>
      <c r="AW201" s="224"/>
      <c r="AX201" s="224"/>
      <c r="AY201" s="224"/>
      <c r="AZ201" s="224"/>
      <c r="BA201" s="224"/>
      <c r="BB201" s="224"/>
      <c r="BC201" s="602"/>
      <c r="BD201" s="224">
        <v>0</v>
      </c>
      <c r="BE201" s="224">
        <v>0</v>
      </c>
      <c r="BF201" s="224">
        <v>0</v>
      </c>
      <c r="BG201" s="224">
        <v>0</v>
      </c>
      <c r="BH201" s="224">
        <v>0</v>
      </c>
      <c r="BI201" s="224">
        <v>0</v>
      </c>
      <c r="BJ201" s="224">
        <v>0</v>
      </c>
      <c r="BK201" s="224">
        <v>0</v>
      </c>
      <c r="BL201" s="224">
        <v>0</v>
      </c>
      <c r="BM201" s="224"/>
      <c r="BN201" s="224"/>
      <c r="BO201" s="224"/>
      <c r="BP201" s="224"/>
      <c r="BQ201" s="224"/>
      <c r="BR201" s="224"/>
      <c r="BS201" s="224"/>
      <c r="BT201" s="224"/>
      <c r="BU201" s="602"/>
      <c r="BV201" s="224"/>
      <c r="BW201" s="224"/>
      <c r="BX201" s="224"/>
      <c r="BY201" s="224"/>
      <c r="BZ201" s="597">
        <f t="shared" si="467"/>
        <v>0</v>
      </c>
      <c r="CA201" s="597">
        <f t="shared" si="468"/>
        <v>0</v>
      </c>
      <c r="CB201" s="597">
        <f t="shared" si="469"/>
        <v>0</v>
      </c>
      <c r="CC201" s="597">
        <f t="shared" si="470"/>
        <v>0</v>
      </c>
      <c r="CD201" s="1344" t="str">
        <f t="shared" si="420"/>
        <v/>
      </c>
      <c r="CE201" s="1345" t="str">
        <f t="shared" si="421"/>
        <v/>
      </c>
      <c r="CF201" s="1346" t="str">
        <f t="shared" si="422"/>
        <v/>
      </c>
      <c r="CG201" s="1346" t="str">
        <f t="shared" si="423"/>
        <v/>
      </c>
      <c r="CH201" s="1346">
        <f t="shared" si="424"/>
        <v>0</v>
      </c>
      <c r="CI201" s="1346">
        <f t="shared" si="425"/>
        <v>0</v>
      </c>
      <c r="CJ201" s="1346">
        <f t="shared" si="426"/>
        <v>0</v>
      </c>
      <c r="CK201" s="1347">
        <f t="shared" si="427"/>
        <v>0</v>
      </c>
      <c r="CL201" s="1347">
        <f t="shared" si="428"/>
        <v>0</v>
      </c>
      <c r="CM201" s="1347">
        <f t="shared" si="429"/>
        <v>0</v>
      </c>
      <c r="CN201" s="1346">
        <f t="shared" si="430"/>
        <v>0</v>
      </c>
      <c r="CO201" s="1346">
        <f t="shared" si="431"/>
        <v>0</v>
      </c>
      <c r="CP201" s="1346">
        <f t="shared" si="432"/>
        <v>0</v>
      </c>
      <c r="CQ201" s="1346" t="str">
        <f t="shared" si="433"/>
        <v/>
      </c>
      <c r="CR201" s="1346" t="str">
        <f t="shared" si="434"/>
        <v/>
      </c>
      <c r="CS201" s="1345" t="str">
        <f t="shared" si="435"/>
        <v/>
      </c>
      <c r="CT201" s="1348" t="str">
        <f t="shared" si="436"/>
        <v/>
      </c>
      <c r="CU201" s="548" t="str">
        <f t="shared" si="437"/>
        <v/>
      </c>
      <c r="CV201" s="549" t="str">
        <f t="shared" si="438"/>
        <v/>
      </c>
      <c r="CW201" s="550" t="str">
        <f t="shared" si="439"/>
        <v/>
      </c>
      <c r="CX201" s="550" t="str">
        <f t="shared" si="440"/>
        <v/>
      </c>
      <c r="CY201" s="550">
        <f t="shared" si="441"/>
        <v>0</v>
      </c>
      <c r="CZ201" s="550">
        <f t="shared" si="442"/>
        <v>0</v>
      </c>
      <c r="DA201" s="550">
        <f t="shared" si="443"/>
        <v>0</v>
      </c>
      <c r="DB201" s="551">
        <f t="shared" si="444"/>
        <v>0</v>
      </c>
      <c r="DC201" s="551">
        <f t="shared" si="445"/>
        <v>0</v>
      </c>
      <c r="DD201" s="551">
        <f t="shared" si="446"/>
        <v>0</v>
      </c>
      <c r="DE201" s="550">
        <f t="shared" si="447"/>
        <v>0</v>
      </c>
      <c r="DF201" s="550">
        <f t="shared" si="448"/>
        <v>0</v>
      </c>
      <c r="DG201" s="550">
        <f t="shared" si="449"/>
        <v>0</v>
      </c>
      <c r="DH201" s="550" t="str">
        <f t="shared" si="450"/>
        <v/>
      </c>
      <c r="DI201" s="550" t="str">
        <f t="shared" si="451"/>
        <v/>
      </c>
      <c r="DJ201" s="549" t="str">
        <f t="shared" si="452"/>
        <v/>
      </c>
      <c r="DK201" s="548" t="str">
        <f t="shared" si="453"/>
        <v/>
      </c>
      <c r="DL201" s="653">
        <f t="shared" si="454"/>
        <v>9</v>
      </c>
      <c r="DM201" s="106">
        <f t="shared" si="455"/>
        <v>9</v>
      </c>
      <c r="DN201" s="106">
        <f t="shared" si="456"/>
        <v>9</v>
      </c>
      <c r="DO201" s="106">
        <f t="shared" si="457"/>
        <v>9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40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88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88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88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88"/>
      <c r="BV202" s="224"/>
      <c r="BW202" s="224"/>
      <c r="BX202" s="224"/>
      <c r="BY202" s="224"/>
      <c r="BZ202" s="597" t="str">
        <f t="shared" si="467"/>
        <v/>
      </c>
      <c r="CA202" s="597" t="str">
        <f t="shared" si="468"/>
        <v/>
      </c>
      <c r="CB202" s="597" t="str">
        <f t="shared" si="469"/>
        <v/>
      </c>
      <c r="CC202" s="597" t="str">
        <f t="shared" si="470"/>
        <v/>
      </c>
      <c r="CD202" s="1344" t="str">
        <f t="shared" si="420"/>
        <v/>
      </c>
      <c r="CE202" s="1345" t="str">
        <f t="shared" si="421"/>
        <v/>
      </c>
      <c r="CF202" s="1346" t="str">
        <f t="shared" si="422"/>
        <v/>
      </c>
      <c r="CG202" s="1346" t="str">
        <f t="shared" si="423"/>
        <v/>
      </c>
      <c r="CH202" s="1346" t="str">
        <f t="shared" si="424"/>
        <v/>
      </c>
      <c r="CI202" s="1346" t="str">
        <f t="shared" si="425"/>
        <v/>
      </c>
      <c r="CJ202" s="1346" t="str">
        <f t="shared" si="426"/>
        <v/>
      </c>
      <c r="CK202" s="1347" t="str">
        <f t="shared" si="427"/>
        <v/>
      </c>
      <c r="CL202" s="1347" t="str">
        <f t="shared" si="428"/>
        <v/>
      </c>
      <c r="CM202" s="1347" t="str">
        <f t="shared" si="429"/>
        <v/>
      </c>
      <c r="CN202" s="1346" t="str">
        <f t="shared" si="430"/>
        <v/>
      </c>
      <c r="CO202" s="1346" t="str">
        <f t="shared" si="431"/>
        <v/>
      </c>
      <c r="CP202" s="1346" t="str">
        <f t="shared" si="432"/>
        <v/>
      </c>
      <c r="CQ202" s="1346" t="str">
        <f t="shared" si="433"/>
        <v/>
      </c>
      <c r="CR202" s="1346" t="str">
        <f t="shared" si="434"/>
        <v/>
      </c>
      <c r="CS202" s="1345" t="str">
        <f t="shared" si="435"/>
        <v/>
      </c>
      <c r="CT202" s="1348" t="str">
        <f t="shared" si="436"/>
        <v/>
      </c>
      <c r="CU202" s="548" t="str">
        <f t="shared" si="437"/>
        <v/>
      </c>
      <c r="CV202" s="549" t="str">
        <f t="shared" si="438"/>
        <v/>
      </c>
      <c r="CW202" s="550" t="str">
        <f t="shared" si="439"/>
        <v/>
      </c>
      <c r="CX202" s="550" t="str">
        <f t="shared" si="440"/>
        <v/>
      </c>
      <c r="CY202" s="550" t="str">
        <f t="shared" si="441"/>
        <v/>
      </c>
      <c r="CZ202" s="550" t="str">
        <f t="shared" si="442"/>
        <v/>
      </c>
      <c r="DA202" s="550" t="str">
        <f t="shared" si="443"/>
        <v/>
      </c>
      <c r="DB202" s="551" t="str">
        <f t="shared" si="444"/>
        <v/>
      </c>
      <c r="DC202" s="551" t="str">
        <f t="shared" si="445"/>
        <v/>
      </c>
      <c r="DD202" s="551" t="str">
        <f t="shared" si="446"/>
        <v/>
      </c>
      <c r="DE202" s="550" t="str">
        <f t="shared" si="447"/>
        <v/>
      </c>
      <c r="DF202" s="550" t="str">
        <f t="shared" si="448"/>
        <v/>
      </c>
      <c r="DG202" s="550" t="str">
        <f t="shared" si="449"/>
        <v/>
      </c>
      <c r="DH202" s="550" t="str">
        <f t="shared" si="450"/>
        <v/>
      </c>
      <c r="DI202" s="550" t="str">
        <f t="shared" si="451"/>
        <v/>
      </c>
      <c r="DJ202" s="549" t="str">
        <f t="shared" si="452"/>
        <v/>
      </c>
      <c r="DK202" s="548" t="str">
        <f t="shared" si="453"/>
        <v/>
      </c>
      <c r="DL202" s="653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181</v>
      </c>
      <c r="B203" s="607">
        <f t="shared" ref="B203:K203" si="547">IF(B201="","",B201*B202)</f>
        <v>0</v>
      </c>
      <c r="C203" s="607">
        <f t="shared" si="547"/>
        <v>0</v>
      </c>
      <c r="D203" s="607">
        <f t="shared" si="547"/>
        <v>0</v>
      </c>
      <c r="E203" s="607">
        <f t="shared" si="547"/>
        <v>0</v>
      </c>
      <c r="F203" s="607">
        <f t="shared" si="547"/>
        <v>0</v>
      </c>
      <c r="G203" s="607">
        <f t="shared" si="547"/>
        <v>0</v>
      </c>
      <c r="H203" s="607">
        <f t="shared" si="547"/>
        <v>0</v>
      </c>
      <c r="I203" s="607">
        <f t="shared" si="547"/>
        <v>0</v>
      </c>
      <c r="J203" s="607">
        <f t="shared" si="547"/>
        <v>0</v>
      </c>
      <c r="K203" s="607" t="str">
        <f t="shared" si="547"/>
        <v/>
      </c>
      <c r="L203" s="607"/>
      <c r="M203" s="607"/>
      <c r="N203" s="607"/>
      <c r="O203" s="607" t="str">
        <f>IF(O201="","",O201*O202)</f>
        <v/>
      </c>
      <c r="P203" s="607" t="str">
        <f>IF(P201="","",P201*P202)</f>
        <v/>
      </c>
      <c r="Q203" s="607"/>
      <c r="R203" s="607" t="str">
        <f>IF(R201="","",R201*R202)</f>
        <v/>
      </c>
      <c r="S203" s="588"/>
      <c r="T203" s="607">
        <f t="shared" ref="T203:AJ203" si="548">IF(T201="","",T201*T202)</f>
        <v>0</v>
      </c>
      <c r="U203" s="607">
        <f t="shared" si="548"/>
        <v>0</v>
      </c>
      <c r="V203" s="607">
        <f t="shared" si="548"/>
        <v>0</v>
      </c>
      <c r="W203" s="607">
        <f t="shared" si="548"/>
        <v>0</v>
      </c>
      <c r="X203" s="607">
        <f t="shared" si="548"/>
        <v>0</v>
      </c>
      <c r="Y203" s="607">
        <f t="shared" si="548"/>
        <v>0</v>
      </c>
      <c r="Z203" s="607">
        <f t="shared" si="548"/>
        <v>0</v>
      </c>
      <c r="AA203" s="607">
        <f t="shared" si="548"/>
        <v>0</v>
      </c>
      <c r="AB203" s="607">
        <f t="shared" si="548"/>
        <v>0</v>
      </c>
      <c r="AC203" s="607" t="str">
        <f t="shared" si="548"/>
        <v/>
      </c>
      <c r="AD203" s="607" t="str">
        <f t="shared" si="548"/>
        <v/>
      </c>
      <c r="AE203" s="607" t="str">
        <f t="shared" si="548"/>
        <v/>
      </c>
      <c r="AF203" s="607" t="str">
        <f t="shared" si="548"/>
        <v/>
      </c>
      <c r="AG203" s="607" t="str">
        <f t="shared" si="548"/>
        <v/>
      </c>
      <c r="AH203" s="607" t="str">
        <f t="shared" si="548"/>
        <v/>
      </c>
      <c r="AI203" s="607" t="str">
        <f t="shared" si="548"/>
        <v/>
      </c>
      <c r="AJ203" s="607" t="str">
        <f t="shared" si="548"/>
        <v/>
      </c>
      <c r="AK203" s="588"/>
      <c r="AL203" s="607">
        <f t="shared" ref="AL203:BA203" si="549">IF(AL201="","",AL201*AL202)</f>
        <v>0</v>
      </c>
      <c r="AM203" s="607">
        <f t="shared" si="549"/>
        <v>0</v>
      </c>
      <c r="AN203" s="607">
        <f t="shared" si="549"/>
        <v>0</v>
      </c>
      <c r="AO203" s="607">
        <f t="shared" si="549"/>
        <v>0</v>
      </c>
      <c r="AP203" s="607">
        <f t="shared" si="549"/>
        <v>0</v>
      </c>
      <c r="AQ203" s="607">
        <f t="shared" si="549"/>
        <v>0</v>
      </c>
      <c r="AR203" s="607">
        <f t="shared" si="549"/>
        <v>0</v>
      </c>
      <c r="AS203" s="607">
        <f t="shared" si="549"/>
        <v>0</v>
      </c>
      <c r="AT203" s="607">
        <f t="shared" si="549"/>
        <v>0</v>
      </c>
      <c r="AU203" s="607" t="str">
        <f t="shared" si="549"/>
        <v/>
      </c>
      <c r="AV203" s="607" t="str">
        <f t="shared" si="549"/>
        <v/>
      </c>
      <c r="AW203" s="607" t="str">
        <f t="shared" si="549"/>
        <v/>
      </c>
      <c r="AX203" s="607" t="str">
        <f t="shared" si="549"/>
        <v/>
      </c>
      <c r="AY203" s="607" t="str">
        <f t="shared" si="549"/>
        <v/>
      </c>
      <c r="AZ203" s="607" t="str">
        <f t="shared" si="549"/>
        <v/>
      </c>
      <c r="BA203" s="607" t="str">
        <f t="shared" si="549"/>
        <v/>
      </c>
      <c r="BB203" s="607" t="str">
        <f>IF(BB201="","",BB201*BB202)</f>
        <v/>
      </c>
      <c r="BC203" s="588"/>
      <c r="BD203" s="607">
        <f t="shared" ref="BD203:BS203" si="550">IF(BD201="","",BD201*BD202)</f>
        <v>0</v>
      </c>
      <c r="BE203" s="607">
        <f t="shared" si="550"/>
        <v>0</v>
      </c>
      <c r="BF203" s="607">
        <f t="shared" si="550"/>
        <v>0</v>
      </c>
      <c r="BG203" s="607">
        <f t="shared" si="550"/>
        <v>0</v>
      </c>
      <c r="BH203" s="607">
        <f t="shared" si="550"/>
        <v>0</v>
      </c>
      <c r="BI203" s="607">
        <f t="shared" si="550"/>
        <v>0</v>
      </c>
      <c r="BJ203" s="607">
        <f t="shared" si="550"/>
        <v>0</v>
      </c>
      <c r="BK203" s="607">
        <f t="shared" si="550"/>
        <v>0</v>
      </c>
      <c r="BL203" s="607">
        <f t="shared" si="550"/>
        <v>0</v>
      </c>
      <c r="BM203" s="607" t="str">
        <f t="shared" si="550"/>
        <v/>
      </c>
      <c r="BN203" s="607" t="str">
        <f t="shared" si="550"/>
        <v/>
      </c>
      <c r="BO203" s="607" t="str">
        <f t="shared" si="550"/>
        <v/>
      </c>
      <c r="BP203" s="607" t="str">
        <f t="shared" si="550"/>
        <v/>
      </c>
      <c r="BQ203" s="607" t="str">
        <f t="shared" si="550"/>
        <v/>
      </c>
      <c r="BR203" s="607" t="str">
        <f t="shared" si="550"/>
        <v/>
      </c>
      <c r="BS203" s="607" t="str">
        <f t="shared" si="550"/>
        <v/>
      </c>
      <c r="BT203" s="607" t="str">
        <f>IF(BT201="","",BT201*BT202)</f>
        <v/>
      </c>
      <c r="BU203" s="588"/>
      <c r="BV203" s="607" t="str">
        <f>IF(BV201="","",BV201*BV202)</f>
        <v/>
      </c>
      <c r="BW203" s="607" t="str">
        <f>IF(BW201="","",BW201*BW202)</f>
        <v/>
      </c>
      <c r="BX203" s="607" t="str">
        <f>IF(BX201="","",BX201*BX202)</f>
        <v/>
      </c>
      <c r="BY203" s="607" t="str">
        <f>IF(BY201="","",BY201*BY202)</f>
        <v/>
      </c>
      <c r="BZ203" s="597">
        <f t="shared" si="467"/>
        <v>0</v>
      </c>
      <c r="CA203" s="597">
        <f t="shared" si="468"/>
        <v>0</v>
      </c>
      <c r="CB203" s="597">
        <f t="shared" si="469"/>
        <v>0</v>
      </c>
      <c r="CC203" s="597">
        <f t="shared" si="470"/>
        <v>0</v>
      </c>
      <c r="CD203" s="1344" t="str">
        <f t="shared" si="420"/>
        <v/>
      </c>
      <c r="CE203" s="1345" t="str">
        <f t="shared" si="421"/>
        <v/>
      </c>
      <c r="CF203" s="1346" t="str">
        <f t="shared" si="422"/>
        <v/>
      </c>
      <c r="CG203" s="1346" t="str">
        <f t="shared" si="423"/>
        <v/>
      </c>
      <c r="CH203" s="1346">
        <f t="shared" si="424"/>
        <v>0</v>
      </c>
      <c r="CI203" s="1346">
        <f t="shared" si="425"/>
        <v>0</v>
      </c>
      <c r="CJ203" s="1346">
        <f t="shared" si="426"/>
        <v>0</v>
      </c>
      <c r="CK203" s="1347">
        <f t="shared" si="427"/>
        <v>0</v>
      </c>
      <c r="CL203" s="1347">
        <f t="shared" si="428"/>
        <v>0</v>
      </c>
      <c r="CM203" s="1347">
        <f t="shared" si="429"/>
        <v>0</v>
      </c>
      <c r="CN203" s="1346">
        <f t="shared" si="430"/>
        <v>0</v>
      </c>
      <c r="CO203" s="1346">
        <f t="shared" si="431"/>
        <v>0</v>
      </c>
      <c r="CP203" s="1346">
        <f t="shared" si="432"/>
        <v>0</v>
      </c>
      <c r="CQ203" s="1346" t="str">
        <f t="shared" si="433"/>
        <v/>
      </c>
      <c r="CR203" s="1346" t="str">
        <f t="shared" si="434"/>
        <v/>
      </c>
      <c r="CS203" s="1345" t="str">
        <f t="shared" si="435"/>
        <v/>
      </c>
      <c r="CT203" s="1348" t="str">
        <f t="shared" si="436"/>
        <v/>
      </c>
      <c r="CU203" s="548" t="str">
        <f t="shared" si="437"/>
        <v/>
      </c>
      <c r="CV203" s="549" t="str">
        <f t="shared" si="438"/>
        <v/>
      </c>
      <c r="CW203" s="550" t="str">
        <f t="shared" si="439"/>
        <v/>
      </c>
      <c r="CX203" s="550" t="str">
        <f t="shared" si="440"/>
        <v/>
      </c>
      <c r="CY203" s="550">
        <f t="shared" si="441"/>
        <v>0</v>
      </c>
      <c r="CZ203" s="550">
        <f t="shared" si="442"/>
        <v>0</v>
      </c>
      <c r="DA203" s="550">
        <f t="shared" si="443"/>
        <v>0</v>
      </c>
      <c r="DB203" s="551">
        <f t="shared" si="444"/>
        <v>0</v>
      </c>
      <c r="DC203" s="551">
        <f t="shared" si="445"/>
        <v>0</v>
      </c>
      <c r="DD203" s="551">
        <f t="shared" si="446"/>
        <v>0</v>
      </c>
      <c r="DE203" s="550">
        <f t="shared" si="447"/>
        <v>0</v>
      </c>
      <c r="DF203" s="550">
        <f t="shared" si="448"/>
        <v>0</v>
      </c>
      <c r="DG203" s="550">
        <f t="shared" si="449"/>
        <v>0</v>
      </c>
      <c r="DH203" s="550" t="str">
        <f t="shared" si="450"/>
        <v/>
      </c>
      <c r="DI203" s="550" t="str">
        <f t="shared" si="451"/>
        <v/>
      </c>
      <c r="DJ203" s="549" t="str">
        <f t="shared" si="452"/>
        <v/>
      </c>
      <c r="DK203" s="548" t="str">
        <f t="shared" si="453"/>
        <v/>
      </c>
      <c r="DL203" s="653">
        <f t="shared" si="454"/>
        <v>9</v>
      </c>
      <c r="DM203" s="106">
        <f t="shared" si="455"/>
        <v>9</v>
      </c>
      <c r="DN203" s="106">
        <f t="shared" si="456"/>
        <v>9</v>
      </c>
      <c r="DO203" s="106">
        <f t="shared" si="457"/>
        <v>9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74" t="s">
        <v>230</v>
      </c>
      <c r="B204" s="606">
        <f>WB!T105</f>
        <v>1</v>
      </c>
      <c r="C204" s="606">
        <f>WB!U105</f>
        <v>0</v>
      </c>
      <c r="D204" s="606">
        <f>WB!V105</f>
        <v>4</v>
      </c>
      <c r="E204" s="606">
        <f>WB!W105</f>
        <v>0</v>
      </c>
      <c r="F204" s="606">
        <f>WB!X105</f>
        <v>0</v>
      </c>
      <c r="G204" s="606">
        <f>WB!Y105</f>
        <v>0</v>
      </c>
      <c r="H204" s="606">
        <f>WB!Z105</f>
        <v>0</v>
      </c>
      <c r="I204" s="606">
        <f>WB!AA105</f>
        <v>0</v>
      </c>
      <c r="J204" s="606">
        <f>WB!AB105</f>
        <v>0</v>
      </c>
      <c r="K204" s="606">
        <f>WB!AC105</f>
        <v>0</v>
      </c>
      <c r="L204" s="606">
        <f>WB!AD105</f>
        <v>0</v>
      </c>
      <c r="M204" s="606">
        <f>WB!AE105</f>
        <v>0</v>
      </c>
      <c r="N204" s="606">
        <f>WB!AF105</f>
        <v>0</v>
      </c>
      <c r="O204" s="606">
        <f>WB!AG105</f>
        <v>0</v>
      </c>
      <c r="P204" s="606">
        <f>WB!AH105</f>
        <v>0</v>
      </c>
      <c r="Q204" s="606">
        <f>WB!AI105</f>
        <v>0</v>
      </c>
      <c r="R204" s="606">
        <f>WB!AJ105</f>
        <v>0</v>
      </c>
      <c r="S204" s="654"/>
      <c r="T204" s="606">
        <f>WB!AK113</f>
        <v>1</v>
      </c>
      <c r="U204" s="607">
        <f>WB!AL113</f>
        <v>1</v>
      </c>
      <c r="V204" s="607">
        <f>WB!AM113</f>
        <v>1</v>
      </c>
      <c r="W204" s="607">
        <f>WB!AN113</f>
        <v>0</v>
      </c>
      <c r="X204" s="607">
        <f>WB!AO113</f>
        <v>1</v>
      </c>
      <c r="Y204" s="607">
        <f>WB!AP113</f>
        <v>0</v>
      </c>
      <c r="Z204" s="607">
        <f>WB!AQ113</f>
        <v>0</v>
      </c>
      <c r="AA204" s="607">
        <f>WB!AR113</f>
        <v>1</v>
      </c>
      <c r="AB204" s="607">
        <f>WB!AS113</f>
        <v>1</v>
      </c>
      <c r="AC204" s="607">
        <f>WB!AT113</f>
        <v>0</v>
      </c>
      <c r="AD204" s="607">
        <f>WB!AU113</f>
        <v>0</v>
      </c>
      <c r="AE204" s="607">
        <f>WB!AV113</f>
        <v>0</v>
      </c>
      <c r="AF204" s="607">
        <f>WB!AW113</f>
        <v>0</v>
      </c>
      <c r="AG204" s="607">
        <f>WB!AX113</f>
        <v>0</v>
      </c>
      <c r="AH204" s="607">
        <f>WB!AY113</f>
        <v>0</v>
      </c>
      <c r="AI204" s="607">
        <f>WB!AZ113</f>
        <v>0</v>
      </c>
      <c r="AJ204" s="607">
        <f>WB!BA113</f>
        <v>0</v>
      </c>
      <c r="AK204" s="654"/>
      <c r="AL204" s="606">
        <f>WB!BB121</f>
        <v>1</v>
      </c>
      <c r="AM204" s="607">
        <f>WB!BC121</f>
        <v>1</v>
      </c>
      <c r="AN204" s="607">
        <v>1</v>
      </c>
      <c r="AO204" s="607">
        <f>WB!BE121</f>
        <v>1</v>
      </c>
      <c r="AP204" s="607">
        <f>WB!BF121</f>
        <v>0</v>
      </c>
      <c r="AQ204" s="607">
        <f>WB!BG121</f>
        <v>0</v>
      </c>
      <c r="AR204" s="607">
        <f>WB!BH121</f>
        <v>1</v>
      </c>
      <c r="AS204" s="607">
        <f>WB!BI121</f>
        <v>0</v>
      </c>
      <c r="AT204" s="607">
        <f>WB!BJ121</f>
        <v>0</v>
      </c>
      <c r="AU204" s="607">
        <f>WB!BK121</f>
        <v>0</v>
      </c>
      <c r="AV204" s="607">
        <f>WB!BL121</f>
        <v>0</v>
      </c>
      <c r="AW204" s="607">
        <f>WB!BM121</f>
        <v>0</v>
      </c>
      <c r="AX204" s="607">
        <f>WB!BN121</f>
        <v>0</v>
      </c>
      <c r="AY204" s="607">
        <f>WB!BO121</f>
        <v>0</v>
      </c>
      <c r="AZ204" s="607">
        <f>WB!BP121</f>
        <v>0</v>
      </c>
      <c r="BA204" s="607">
        <f>WB!BQ121</f>
        <v>0</v>
      </c>
      <c r="BB204" s="607">
        <f>WB!BR121</f>
        <v>0</v>
      </c>
      <c r="BC204" s="654"/>
      <c r="BD204" s="606">
        <f>WB!BS129</f>
        <v>12</v>
      </c>
      <c r="BE204" s="607">
        <f>WB!BT129</f>
        <v>2</v>
      </c>
      <c r="BF204" s="607">
        <f>WB!BU129</f>
        <v>4</v>
      </c>
      <c r="BG204" s="607">
        <f>WB!BV129</f>
        <v>3</v>
      </c>
      <c r="BH204" s="607">
        <f>WB!BW129</f>
        <v>0</v>
      </c>
      <c r="BI204" s="607">
        <f>WB!BX129</f>
        <v>2</v>
      </c>
      <c r="BJ204" s="607">
        <f>WB!BY129</f>
        <v>3</v>
      </c>
      <c r="BK204" s="607">
        <f>WB!BZ129</f>
        <v>0</v>
      </c>
      <c r="BL204" s="607">
        <f>WB!CA129</f>
        <v>3</v>
      </c>
      <c r="BM204" s="607">
        <f>WB!CB129</f>
        <v>0</v>
      </c>
      <c r="BN204" s="607">
        <f>WB!CC129</f>
        <v>0</v>
      </c>
      <c r="BO204" s="607">
        <f>WB!CD129</f>
        <v>0</v>
      </c>
      <c r="BP204" s="607">
        <f>WB!CE129</f>
        <v>0</v>
      </c>
      <c r="BQ204" s="607">
        <f>WB!CF129</f>
        <v>0</v>
      </c>
      <c r="BR204" s="607">
        <f>WB!CG129</f>
        <v>0</v>
      </c>
      <c r="BS204" s="607">
        <f>WB!CH129</f>
        <v>0</v>
      </c>
      <c r="BT204" s="607">
        <f>WB!CI129</f>
        <v>0</v>
      </c>
      <c r="BU204" s="654"/>
      <c r="BV204" s="668">
        <f>WB!CK105-BV201</f>
        <v>0</v>
      </c>
      <c r="BW204" s="668">
        <f>WB!CK113-BW201</f>
        <v>0</v>
      </c>
      <c r="BX204" s="668">
        <f>WB!CK121-BX201</f>
        <v>0</v>
      </c>
      <c r="BY204" s="668">
        <f>WB!CK129-BY201</f>
        <v>0</v>
      </c>
      <c r="BZ204" s="597">
        <f t="shared" si="467"/>
        <v>6.6666666666666666E-2</v>
      </c>
      <c r="CA204" s="597">
        <f t="shared" si="468"/>
        <v>0.33333333333333331</v>
      </c>
      <c r="CB204" s="597">
        <f t="shared" si="469"/>
        <v>0.26666666666666666</v>
      </c>
      <c r="CC204" s="597">
        <f t="shared" si="470"/>
        <v>1.1333333333333333</v>
      </c>
      <c r="CD204" s="1344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51"/>
        <v>0</v>
      </c>
      <c r="CF204" s="1346">
        <f t="shared" si="551"/>
        <v>0</v>
      </c>
      <c r="CG204" s="1346">
        <f t="shared" si="551"/>
        <v>0</v>
      </c>
      <c r="CH204" s="1346">
        <f t="shared" si="551"/>
        <v>0</v>
      </c>
      <c r="CI204" s="1346">
        <f t="shared" si="551"/>
        <v>0</v>
      </c>
      <c r="CJ204" s="1346">
        <f t="shared" si="551"/>
        <v>0</v>
      </c>
      <c r="CK204" s="1347">
        <f t="shared" si="551"/>
        <v>0</v>
      </c>
      <c r="CL204" s="1347">
        <f t="shared" si="551"/>
        <v>0</v>
      </c>
      <c r="CM204" s="1347">
        <f t="shared" si="551"/>
        <v>0</v>
      </c>
      <c r="CN204" s="1346">
        <f t="shared" si="551"/>
        <v>0</v>
      </c>
      <c r="CO204" s="1346">
        <f t="shared" si="551"/>
        <v>0</v>
      </c>
      <c r="CP204" s="1346">
        <f t="shared" si="551"/>
        <v>0</v>
      </c>
      <c r="CQ204" s="1346">
        <f t="shared" si="551"/>
        <v>0</v>
      </c>
      <c r="CR204" s="1346">
        <f t="shared" si="551"/>
        <v>0</v>
      </c>
      <c r="CS204" s="1345">
        <f t="shared" si="551"/>
        <v>1</v>
      </c>
      <c r="CT204" s="1348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548">
        <f t="shared" si="437"/>
        <v>0</v>
      </c>
      <c r="CV204" s="549">
        <f t="shared" si="438"/>
        <v>0</v>
      </c>
      <c r="CW204" s="550">
        <f t="shared" si="439"/>
        <v>0</v>
      </c>
      <c r="CX204" s="550">
        <f t="shared" si="440"/>
        <v>0</v>
      </c>
      <c r="CY204" s="550">
        <f t="shared" si="441"/>
        <v>0</v>
      </c>
      <c r="CZ204" s="550">
        <f t="shared" si="442"/>
        <v>0</v>
      </c>
      <c r="DA204" s="550">
        <f t="shared" si="443"/>
        <v>0</v>
      </c>
      <c r="DB204" s="551">
        <f t="shared" si="444"/>
        <v>0</v>
      </c>
      <c r="DC204" s="551">
        <f t="shared" si="445"/>
        <v>0</v>
      </c>
      <c r="DD204" s="551">
        <f t="shared" si="446"/>
        <v>0</v>
      </c>
      <c r="DE204" s="550">
        <f t="shared" si="447"/>
        <v>0</v>
      </c>
      <c r="DF204" s="550">
        <f t="shared" si="448"/>
        <v>1</v>
      </c>
      <c r="DG204" s="550">
        <f t="shared" si="449"/>
        <v>1</v>
      </c>
      <c r="DH204" s="550">
        <f t="shared" si="450"/>
        <v>1</v>
      </c>
      <c r="DI204" s="550">
        <f t="shared" si="451"/>
        <v>1</v>
      </c>
      <c r="DJ204" s="549">
        <f t="shared" si="452"/>
        <v>1</v>
      </c>
      <c r="DK204" s="548">
        <f t="shared" si="453"/>
        <v>1</v>
      </c>
      <c r="DL204" s="653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40" t="s">
        <v>179</v>
      </c>
      <c r="B205" s="320">
        <v>150</v>
      </c>
      <c r="C205" s="320"/>
      <c r="D205" s="320">
        <v>180</v>
      </c>
      <c r="E205" s="320"/>
      <c r="F205" s="320"/>
      <c r="G205" s="320"/>
      <c r="H205" s="320"/>
      <c r="I205" s="320"/>
      <c r="J205" s="320"/>
      <c r="K205" s="320"/>
      <c r="L205" s="320"/>
      <c r="M205" s="320"/>
      <c r="N205" s="320"/>
      <c r="O205" s="320"/>
      <c r="P205" s="320"/>
      <c r="Q205" s="320"/>
      <c r="R205" s="320"/>
      <c r="S205" s="639"/>
      <c r="T205" s="320">
        <v>200</v>
      </c>
      <c r="U205" s="320">
        <v>150</v>
      </c>
      <c r="V205" s="320">
        <v>120</v>
      </c>
      <c r="W205" s="320"/>
      <c r="X205" s="320"/>
      <c r="Y205" s="320"/>
      <c r="Z205" s="320"/>
      <c r="AA205" s="320">
        <v>200</v>
      </c>
      <c r="AB205" s="320">
        <v>200</v>
      </c>
      <c r="AC205" s="320"/>
      <c r="AD205" s="320"/>
      <c r="AE205" s="320"/>
      <c r="AF205" s="320"/>
      <c r="AG205" s="678"/>
      <c r="AH205" s="678"/>
      <c r="AI205" s="320"/>
      <c r="AJ205" s="320"/>
      <c r="AK205" s="639"/>
      <c r="AL205" s="320">
        <v>170</v>
      </c>
      <c r="AM205" s="320">
        <v>170</v>
      </c>
      <c r="AN205" s="320">
        <v>150</v>
      </c>
      <c r="AO205" s="320">
        <v>150</v>
      </c>
      <c r="AP205" s="320"/>
      <c r="AQ205" s="320"/>
      <c r="AR205" s="320">
        <v>100</v>
      </c>
      <c r="AS205" s="320"/>
      <c r="AT205" s="320">
        <v>0</v>
      </c>
      <c r="AU205" s="320"/>
      <c r="AV205" s="320"/>
      <c r="AW205" s="678"/>
      <c r="AX205" s="678"/>
      <c r="AY205" s="678"/>
      <c r="AZ205" s="678"/>
      <c r="BA205" s="678"/>
      <c r="BB205" s="678"/>
      <c r="BC205" s="639"/>
      <c r="BD205" s="320">
        <v>150</v>
      </c>
      <c r="BE205" s="320">
        <v>130</v>
      </c>
      <c r="BF205" s="320">
        <v>130</v>
      </c>
      <c r="BG205" s="320">
        <v>70</v>
      </c>
      <c r="BH205" s="320">
        <v>70</v>
      </c>
      <c r="BI205" s="320">
        <v>200</v>
      </c>
      <c r="BJ205" s="320">
        <v>200</v>
      </c>
      <c r="BK205" s="320">
        <v>0</v>
      </c>
      <c r="BL205" s="320">
        <v>150</v>
      </c>
      <c r="BM205" s="320"/>
      <c r="BN205" s="320"/>
      <c r="BO205" s="678"/>
      <c r="BP205" s="678"/>
      <c r="BQ205" s="678"/>
      <c r="BR205" s="678"/>
      <c r="BS205" s="320"/>
      <c r="BT205" s="678"/>
      <c r="BU205" s="639"/>
      <c r="BV205" s="320">
        <v>0</v>
      </c>
      <c r="BW205" s="320">
        <v>0</v>
      </c>
      <c r="BX205" s="320">
        <v>0</v>
      </c>
      <c r="BY205" s="320"/>
      <c r="BZ205" s="597" t="str">
        <f t="shared" si="467"/>
        <v/>
      </c>
      <c r="CA205" s="597">
        <f t="shared" si="468"/>
        <v>183.33333333333334</v>
      </c>
      <c r="CB205" s="597">
        <f t="shared" si="469"/>
        <v>142.5</v>
      </c>
      <c r="CC205" s="597">
        <f t="shared" si="470"/>
        <v>128.57142857142858</v>
      </c>
      <c r="CD205" s="1344" t="str">
        <f t="shared" si="551"/>
        <v/>
      </c>
      <c r="CE205" s="1345" t="str">
        <f t="shared" si="551"/>
        <v/>
      </c>
      <c r="CF205" s="1346" t="str">
        <f t="shared" si="551"/>
        <v/>
      </c>
      <c r="CG205" s="1346" t="str">
        <f t="shared" si="551"/>
        <v/>
      </c>
      <c r="CH205" s="1346" t="str">
        <f t="shared" si="551"/>
        <v/>
      </c>
      <c r="CI205" s="1346" t="str">
        <f t="shared" si="551"/>
        <v/>
      </c>
      <c r="CJ205" s="1346" t="str">
        <f t="shared" si="551"/>
        <v/>
      </c>
      <c r="CK205" s="1347" t="str">
        <f t="shared" si="551"/>
        <v/>
      </c>
      <c r="CL205" s="1347">
        <f t="shared" si="551"/>
        <v>150</v>
      </c>
      <c r="CM205" s="1347">
        <f t="shared" si="551"/>
        <v>180</v>
      </c>
      <c r="CN205" s="1346" t="str">
        <f t="shared" si="551"/>
        <v/>
      </c>
      <c r="CO205" s="1346" t="str">
        <f t="shared" si="551"/>
        <v/>
      </c>
      <c r="CP205" s="1346" t="str">
        <f t="shared" si="551"/>
        <v/>
      </c>
      <c r="CQ205" s="1346" t="str">
        <f t="shared" si="551"/>
        <v/>
      </c>
      <c r="CR205" s="1346" t="str">
        <f t="shared" si="551"/>
        <v/>
      </c>
      <c r="CS205" s="1345" t="str">
        <f t="shared" si="551"/>
        <v/>
      </c>
      <c r="CT205" s="1348" t="str">
        <f t="shared" si="552"/>
        <v/>
      </c>
      <c r="CU205" s="548" t="str">
        <f t="shared" si="437"/>
        <v/>
      </c>
      <c r="CV205" s="549" t="str">
        <f t="shared" si="438"/>
        <v/>
      </c>
      <c r="CW205" s="550" t="str">
        <f t="shared" si="439"/>
        <v/>
      </c>
      <c r="CX205" s="550" t="str">
        <f t="shared" si="440"/>
        <v/>
      </c>
      <c r="CY205" s="550" t="str">
        <f t="shared" si="441"/>
        <v/>
      </c>
      <c r="CZ205" s="550" t="str">
        <f t="shared" si="442"/>
        <v/>
      </c>
      <c r="DA205" s="550">
        <f t="shared" si="443"/>
        <v>120</v>
      </c>
      <c r="DB205" s="551">
        <f t="shared" si="444"/>
        <v>150</v>
      </c>
      <c r="DC205" s="551">
        <f t="shared" si="445"/>
        <v>200</v>
      </c>
      <c r="DD205" s="551">
        <f t="shared" si="446"/>
        <v>200</v>
      </c>
      <c r="DE205" s="550">
        <f t="shared" si="447"/>
        <v>200</v>
      </c>
      <c r="DF205" s="550" t="str">
        <f t="shared" si="448"/>
        <v/>
      </c>
      <c r="DG205" s="550" t="str">
        <f t="shared" si="449"/>
        <v/>
      </c>
      <c r="DH205" s="550" t="str">
        <f t="shared" si="450"/>
        <v/>
      </c>
      <c r="DI205" s="550" t="str">
        <f t="shared" si="451"/>
        <v/>
      </c>
      <c r="DJ205" s="549" t="str">
        <f t="shared" si="452"/>
        <v/>
      </c>
      <c r="DK205" s="548" t="str">
        <f t="shared" si="453"/>
        <v/>
      </c>
      <c r="DL205" s="653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181</v>
      </c>
      <c r="B206" s="679">
        <f t="shared" ref="B206:R206" si="553">IF(B204="","",B204*B205)</f>
        <v>150</v>
      </c>
      <c r="C206" s="680">
        <f t="shared" si="553"/>
        <v>0</v>
      </c>
      <c r="D206" s="680">
        <f t="shared" si="553"/>
        <v>720</v>
      </c>
      <c r="E206" s="680">
        <f t="shared" si="553"/>
        <v>0</v>
      </c>
      <c r="F206" s="680">
        <f t="shared" si="553"/>
        <v>0</v>
      </c>
      <c r="G206" s="680">
        <f t="shared" si="553"/>
        <v>0</v>
      </c>
      <c r="H206" s="680">
        <f t="shared" si="553"/>
        <v>0</v>
      </c>
      <c r="I206" s="680">
        <f t="shared" si="553"/>
        <v>0</v>
      </c>
      <c r="J206" s="680">
        <f t="shared" si="553"/>
        <v>0</v>
      </c>
      <c r="K206" s="680">
        <f t="shared" si="553"/>
        <v>0</v>
      </c>
      <c r="L206" s="680">
        <f t="shared" si="553"/>
        <v>0</v>
      </c>
      <c r="M206" s="680">
        <f t="shared" si="553"/>
        <v>0</v>
      </c>
      <c r="N206" s="680">
        <f t="shared" si="553"/>
        <v>0</v>
      </c>
      <c r="O206" s="680">
        <f t="shared" si="553"/>
        <v>0</v>
      </c>
      <c r="P206" s="680">
        <f t="shared" si="553"/>
        <v>0</v>
      </c>
      <c r="Q206" s="680">
        <f t="shared" si="553"/>
        <v>0</v>
      </c>
      <c r="R206" s="680">
        <f t="shared" si="553"/>
        <v>0</v>
      </c>
      <c r="S206" s="681"/>
      <c r="T206" s="680">
        <f t="shared" ref="T206:AJ206" si="554">IF(T204="","",T204*T205)</f>
        <v>200</v>
      </c>
      <c r="U206" s="680">
        <f t="shared" si="554"/>
        <v>150</v>
      </c>
      <c r="V206" s="680">
        <f t="shared" si="554"/>
        <v>120</v>
      </c>
      <c r="W206" s="680">
        <f t="shared" si="554"/>
        <v>0</v>
      </c>
      <c r="X206" s="680">
        <f t="shared" si="554"/>
        <v>0</v>
      </c>
      <c r="Y206" s="680">
        <f t="shared" si="554"/>
        <v>0</v>
      </c>
      <c r="Z206" s="680">
        <f t="shared" si="554"/>
        <v>0</v>
      </c>
      <c r="AA206" s="680">
        <f t="shared" si="554"/>
        <v>200</v>
      </c>
      <c r="AB206" s="680">
        <f t="shared" si="554"/>
        <v>200</v>
      </c>
      <c r="AC206" s="680">
        <f t="shared" si="554"/>
        <v>0</v>
      </c>
      <c r="AD206" s="680">
        <f t="shared" si="554"/>
        <v>0</v>
      </c>
      <c r="AE206" s="680">
        <f t="shared" si="554"/>
        <v>0</v>
      </c>
      <c r="AF206" s="680">
        <f t="shared" si="554"/>
        <v>0</v>
      </c>
      <c r="AG206" s="680">
        <f t="shared" si="554"/>
        <v>0</v>
      </c>
      <c r="AH206" s="680">
        <f t="shared" si="554"/>
        <v>0</v>
      </c>
      <c r="AI206" s="680">
        <f t="shared" si="554"/>
        <v>0</v>
      </c>
      <c r="AJ206" s="680">
        <f t="shared" si="554"/>
        <v>0</v>
      </c>
      <c r="AK206" s="681"/>
      <c r="AL206" s="680">
        <f t="shared" ref="AL206:BB206" si="555">IF(AL204="","",AL204*AL205)</f>
        <v>170</v>
      </c>
      <c r="AM206" s="680">
        <f t="shared" si="555"/>
        <v>170</v>
      </c>
      <c r="AN206" s="680">
        <f t="shared" si="555"/>
        <v>150</v>
      </c>
      <c r="AO206" s="680">
        <f t="shared" si="555"/>
        <v>150</v>
      </c>
      <c r="AP206" s="680">
        <f t="shared" si="555"/>
        <v>0</v>
      </c>
      <c r="AQ206" s="680">
        <f t="shared" si="555"/>
        <v>0</v>
      </c>
      <c r="AR206" s="680">
        <f t="shared" si="555"/>
        <v>100</v>
      </c>
      <c r="AS206" s="680">
        <f t="shared" si="555"/>
        <v>0</v>
      </c>
      <c r="AT206" s="680">
        <f t="shared" si="555"/>
        <v>0</v>
      </c>
      <c r="AU206" s="680">
        <f t="shared" si="555"/>
        <v>0</v>
      </c>
      <c r="AV206" s="680">
        <f t="shared" si="555"/>
        <v>0</v>
      </c>
      <c r="AW206" s="680">
        <f t="shared" si="555"/>
        <v>0</v>
      </c>
      <c r="AX206" s="680">
        <f t="shared" si="555"/>
        <v>0</v>
      </c>
      <c r="AY206" s="680">
        <f t="shared" si="555"/>
        <v>0</v>
      </c>
      <c r="AZ206" s="680">
        <f t="shared" si="555"/>
        <v>0</v>
      </c>
      <c r="BA206" s="680">
        <f t="shared" si="555"/>
        <v>0</v>
      </c>
      <c r="BB206" s="680">
        <f t="shared" si="555"/>
        <v>0</v>
      </c>
      <c r="BC206" s="681"/>
      <c r="BD206" s="680">
        <f t="shared" ref="BD206:BT206" si="556">IF(BD204="","",BD204*BD205)</f>
        <v>1800</v>
      </c>
      <c r="BE206" s="680">
        <f t="shared" si="556"/>
        <v>260</v>
      </c>
      <c r="BF206" s="680">
        <f t="shared" si="556"/>
        <v>520</v>
      </c>
      <c r="BG206" s="680">
        <f t="shared" si="556"/>
        <v>210</v>
      </c>
      <c r="BH206" s="680">
        <f t="shared" si="556"/>
        <v>0</v>
      </c>
      <c r="BI206" s="680">
        <f t="shared" si="556"/>
        <v>400</v>
      </c>
      <c r="BJ206" s="680">
        <f t="shared" si="556"/>
        <v>600</v>
      </c>
      <c r="BK206" s="680">
        <f t="shared" si="556"/>
        <v>0</v>
      </c>
      <c r="BL206" s="680">
        <f t="shared" si="556"/>
        <v>450</v>
      </c>
      <c r="BM206" s="680">
        <f t="shared" si="556"/>
        <v>0</v>
      </c>
      <c r="BN206" s="680">
        <f t="shared" si="556"/>
        <v>0</v>
      </c>
      <c r="BO206" s="680">
        <f t="shared" si="556"/>
        <v>0</v>
      </c>
      <c r="BP206" s="680">
        <f t="shared" si="556"/>
        <v>0</v>
      </c>
      <c r="BQ206" s="680">
        <f t="shared" si="556"/>
        <v>0</v>
      </c>
      <c r="BR206" s="680">
        <f t="shared" si="556"/>
        <v>0</v>
      </c>
      <c r="BS206" s="680">
        <f t="shared" si="556"/>
        <v>0</v>
      </c>
      <c r="BT206" s="680">
        <f t="shared" si="556"/>
        <v>0</v>
      </c>
      <c r="BU206" s="681"/>
      <c r="BV206" s="680">
        <f>IF(BV204="","",BV204*BV205)</f>
        <v>0</v>
      </c>
      <c r="BW206" s="680">
        <f>IF(BW204="","",BW204*BW205)</f>
        <v>0</v>
      </c>
      <c r="BX206" s="680">
        <f>IF(BX204="","",BX204*BX205)</f>
        <v>0</v>
      </c>
      <c r="BY206" s="680">
        <f>IF(BY204="","",BY204*BY205)</f>
        <v>0</v>
      </c>
      <c r="BZ206" s="597">
        <f t="shared" si="467"/>
        <v>10</v>
      </c>
      <c r="CA206" s="597">
        <f t="shared" si="468"/>
        <v>44.666666666666664</v>
      </c>
      <c r="CB206" s="597">
        <f t="shared" si="469"/>
        <v>38</v>
      </c>
      <c r="CC206" s="597">
        <f t="shared" si="470"/>
        <v>162.66666666666666</v>
      </c>
      <c r="CD206" s="1344">
        <f t="shared" si="551"/>
        <v>0</v>
      </c>
      <c r="CE206" s="1345">
        <f t="shared" si="551"/>
        <v>0</v>
      </c>
      <c r="CF206" s="1346">
        <f t="shared" si="551"/>
        <v>0</v>
      </c>
      <c r="CG206" s="1346">
        <f t="shared" si="551"/>
        <v>0</v>
      </c>
      <c r="CH206" s="1346">
        <f t="shared" si="551"/>
        <v>0</v>
      </c>
      <c r="CI206" s="1346">
        <f t="shared" si="551"/>
        <v>0</v>
      </c>
      <c r="CJ206" s="1346">
        <f t="shared" si="551"/>
        <v>0</v>
      </c>
      <c r="CK206" s="1347">
        <f t="shared" si="551"/>
        <v>0</v>
      </c>
      <c r="CL206" s="1347">
        <f t="shared" si="551"/>
        <v>0</v>
      </c>
      <c r="CM206" s="1347">
        <f t="shared" si="551"/>
        <v>0</v>
      </c>
      <c r="CN206" s="1346">
        <f t="shared" si="551"/>
        <v>0</v>
      </c>
      <c r="CO206" s="1346">
        <f t="shared" si="551"/>
        <v>0</v>
      </c>
      <c r="CP206" s="1346">
        <f t="shared" si="551"/>
        <v>0</v>
      </c>
      <c r="CQ206" s="1346">
        <f t="shared" si="551"/>
        <v>0</v>
      </c>
      <c r="CR206" s="1346">
        <f t="shared" si="551"/>
        <v>0</v>
      </c>
      <c r="CS206" s="1345">
        <f t="shared" si="551"/>
        <v>150</v>
      </c>
      <c r="CT206" s="1348">
        <f t="shared" si="552"/>
        <v>720</v>
      </c>
      <c r="CU206" s="548">
        <f t="shared" si="437"/>
        <v>0</v>
      </c>
      <c r="CV206" s="549">
        <f t="shared" si="438"/>
        <v>0</v>
      </c>
      <c r="CW206" s="550">
        <f t="shared" si="439"/>
        <v>0</v>
      </c>
      <c r="CX206" s="550">
        <f t="shared" si="440"/>
        <v>0</v>
      </c>
      <c r="CY206" s="550">
        <f t="shared" si="441"/>
        <v>0</v>
      </c>
      <c r="CZ206" s="550">
        <f t="shared" si="442"/>
        <v>0</v>
      </c>
      <c r="DA206" s="550">
        <f t="shared" si="443"/>
        <v>0</v>
      </c>
      <c r="DB206" s="551">
        <f t="shared" si="444"/>
        <v>0</v>
      </c>
      <c r="DC206" s="551">
        <f t="shared" si="445"/>
        <v>0</v>
      </c>
      <c r="DD206" s="551">
        <f t="shared" si="446"/>
        <v>0</v>
      </c>
      <c r="DE206" s="550">
        <f t="shared" si="447"/>
        <v>0</v>
      </c>
      <c r="DF206" s="550">
        <f t="shared" si="448"/>
        <v>0</v>
      </c>
      <c r="DG206" s="550">
        <f t="shared" si="449"/>
        <v>120</v>
      </c>
      <c r="DH206" s="550">
        <f t="shared" si="450"/>
        <v>150</v>
      </c>
      <c r="DI206" s="550">
        <f t="shared" si="451"/>
        <v>200</v>
      </c>
      <c r="DJ206" s="549">
        <f t="shared" si="452"/>
        <v>200</v>
      </c>
      <c r="DK206" s="548">
        <f t="shared" si="453"/>
        <v>200</v>
      </c>
      <c r="DL206" s="653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74" t="s">
        <v>231</v>
      </c>
      <c r="B207" s="323">
        <v>0</v>
      </c>
      <c r="C207" s="323">
        <v>0</v>
      </c>
      <c r="D207" s="323">
        <v>0</v>
      </c>
      <c r="E207" s="323">
        <v>0</v>
      </c>
      <c r="F207" s="323">
        <v>0</v>
      </c>
      <c r="G207" s="323">
        <v>0</v>
      </c>
      <c r="H207" s="323">
        <v>0</v>
      </c>
      <c r="I207" s="323">
        <v>0</v>
      </c>
      <c r="J207" s="323">
        <v>0</v>
      </c>
      <c r="K207" s="323"/>
      <c r="L207" s="323"/>
      <c r="M207" s="323"/>
      <c r="N207" s="323"/>
      <c r="O207" s="323"/>
      <c r="P207" s="323"/>
      <c r="Q207" s="323"/>
      <c r="R207" s="323"/>
      <c r="S207" s="621"/>
      <c r="T207" s="257">
        <v>0</v>
      </c>
      <c r="U207" s="257">
        <v>0</v>
      </c>
      <c r="V207" s="257">
        <v>0</v>
      </c>
      <c r="W207" s="257">
        <v>0</v>
      </c>
      <c r="X207" s="257">
        <v>0</v>
      </c>
      <c r="Y207" s="257">
        <v>0</v>
      </c>
      <c r="Z207" s="257">
        <v>0</v>
      </c>
      <c r="AA207" s="257">
        <v>0</v>
      </c>
      <c r="AB207" s="257">
        <v>0</v>
      </c>
      <c r="AC207" s="257"/>
      <c r="AD207" s="257"/>
      <c r="AE207" s="257"/>
      <c r="AF207" s="257"/>
      <c r="AG207" s="257"/>
      <c r="AH207" s="257"/>
      <c r="AI207" s="257"/>
      <c r="AJ207" s="257"/>
      <c r="AK207" s="621"/>
      <c r="AL207" s="257">
        <v>0</v>
      </c>
      <c r="AM207" s="257">
        <v>0</v>
      </c>
      <c r="AN207" s="257">
        <v>0</v>
      </c>
      <c r="AO207" s="257">
        <v>0</v>
      </c>
      <c r="AP207" s="257">
        <v>0</v>
      </c>
      <c r="AQ207" s="257">
        <v>0</v>
      </c>
      <c r="AR207" s="257">
        <v>0</v>
      </c>
      <c r="AS207" s="257">
        <v>0</v>
      </c>
      <c r="AT207" s="257">
        <v>0</v>
      </c>
      <c r="AU207" s="257"/>
      <c r="AV207" s="257"/>
      <c r="AW207" s="257"/>
      <c r="AX207" s="257"/>
      <c r="AY207" s="257"/>
      <c r="AZ207" s="257"/>
      <c r="BA207" s="257"/>
      <c r="BB207" s="257"/>
      <c r="BC207" s="621"/>
      <c r="BD207" s="257">
        <v>0</v>
      </c>
      <c r="BE207" s="257">
        <v>0</v>
      </c>
      <c r="BF207" s="257">
        <v>0</v>
      </c>
      <c r="BG207" s="224">
        <v>0</v>
      </c>
      <c r="BH207" s="224">
        <v>0</v>
      </c>
      <c r="BI207" s="224">
        <v>0</v>
      </c>
      <c r="BJ207" s="224">
        <v>0</v>
      </c>
      <c r="BK207" s="224">
        <v>0</v>
      </c>
      <c r="BL207" s="224">
        <v>0</v>
      </c>
      <c r="BM207" s="224"/>
      <c r="BN207" s="224"/>
      <c r="BO207" s="224"/>
      <c r="BP207" s="224"/>
      <c r="BQ207" s="224"/>
      <c r="BR207" s="224"/>
      <c r="BS207" s="224"/>
      <c r="BT207" s="224"/>
      <c r="BU207" s="621"/>
      <c r="BV207" s="224"/>
      <c r="BW207" s="224"/>
      <c r="BX207" s="224"/>
      <c r="BY207" s="224"/>
      <c r="BZ207" s="597">
        <f t="shared" si="467"/>
        <v>0</v>
      </c>
      <c r="CA207" s="597">
        <f t="shared" si="468"/>
        <v>0</v>
      </c>
      <c r="CB207" s="597">
        <f t="shared" si="469"/>
        <v>0</v>
      </c>
      <c r="CC207" s="597">
        <f t="shared" si="470"/>
        <v>0</v>
      </c>
      <c r="CD207" s="1344" t="str">
        <f t="shared" si="551"/>
        <v/>
      </c>
      <c r="CE207" s="1345" t="str">
        <f t="shared" si="551"/>
        <v/>
      </c>
      <c r="CF207" s="1346" t="str">
        <f t="shared" si="551"/>
        <v/>
      </c>
      <c r="CG207" s="1346" t="str">
        <f t="shared" si="551"/>
        <v/>
      </c>
      <c r="CH207" s="1346">
        <f t="shared" si="551"/>
        <v>0</v>
      </c>
      <c r="CI207" s="1346">
        <f t="shared" si="551"/>
        <v>0</v>
      </c>
      <c r="CJ207" s="1346">
        <f t="shared" si="551"/>
        <v>0</v>
      </c>
      <c r="CK207" s="1347">
        <f t="shared" si="551"/>
        <v>0</v>
      </c>
      <c r="CL207" s="1347">
        <f t="shared" si="551"/>
        <v>0</v>
      </c>
      <c r="CM207" s="1347">
        <f t="shared" si="551"/>
        <v>0</v>
      </c>
      <c r="CN207" s="1346">
        <f t="shared" si="551"/>
        <v>0</v>
      </c>
      <c r="CO207" s="1346">
        <f t="shared" si="551"/>
        <v>0</v>
      </c>
      <c r="CP207" s="1346">
        <f t="shared" si="551"/>
        <v>0</v>
      </c>
      <c r="CQ207" s="1346" t="str">
        <f t="shared" si="551"/>
        <v/>
      </c>
      <c r="CR207" s="1346" t="str">
        <f t="shared" si="551"/>
        <v/>
      </c>
      <c r="CS207" s="1345" t="str">
        <f t="shared" si="551"/>
        <v/>
      </c>
      <c r="CT207" s="1348" t="str">
        <f t="shared" si="552"/>
        <v/>
      </c>
      <c r="CU207" s="548" t="str">
        <f t="shared" si="437"/>
        <v/>
      </c>
      <c r="CV207" s="549" t="str">
        <f t="shared" si="438"/>
        <v/>
      </c>
      <c r="CW207" s="550" t="str">
        <f t="shared" si="439"/>
        <v/>
      </c>
      <c r="CX207" s="550" t="str">
        <f t="shared" si="440"/>
        <v/>
      </c>
      <c r="CY207" s="550">
        <f t="shared" si="441"/>
        <v>0</v>
      </c>
      <c r="CZ207" s="550">
        <f t="shared" si="442"/>
        <v>0</v>
      </c>
      <c r="DA207" s="550">
        <f t="shared" si="443"/>
        <v>0</v>
      </c>
      <c r="DB207" s="551">
        <f t="shared" si="444"/>
        <v>0</v>
      </c>
      <c r="DC207" s="551">
        <f t="shared" si="445"/>
        <v>0</v>
      </c>
      <c r="DD207" s="551">
        <f t="shared" si="446"/>
        <v>0</v>
      </c>
      <c r="DE207" s="550">
        <f t="shared" si="447"/>
        <v>0</v>
      </c>
      <c r="DF207" s="550">
        <f t="shared" si="448"/>
        <v>0</v>
      </c>
      <c r="DG207" s="550">
        <f t="shared" si="449"/>
        <v>0</v>
      </c>
      <c r="DH207" s="550" t="str">
        <f t="shared" si="450"/>
        <v/>
      </c>
      <c r="DI207" s="550" t="str">
        <f t="shared" si="451"/>
        <v/>
      </c>
      <c r="DJ207" s="549" t="str">
        <f t="shared" si="452"/>
        <v/>
      </c>
      <c r="DK207" s="548" t="str">
        <f t="shared" si="453"/>
        <v/>
      </c>
      <c r="DL207" s="653">
        <f t="shared" si="454"/>
        <v>9</v>
      </c>
      <c r="DM207" s="106">
        <f t="shared" si="455"/>
        <v>9</v>
      </c>
      <c r="DN207" s="106">
        <f t="shared" si="456"/>
        <v>9</v>
      </c>
      <c r="DO207" s="106">
        <f t="shared" si="457"/>
        <v>9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40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602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602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602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602"/>
      <c r="BV208" s="224"/>
      <c r="BW208" s="224"/>
      <c r="BX208" s="224"/>
      <c r="BY208" s="224"/>
      <c r="BZ208" s="597" t="str">
        <f t="shared" si="467"/>
        <v/>
      </c>
      <c r="CA208" s="597" t="str">
        <f t="shared" si="468"/>
        <v/>
      </c>
      <c r="CB208" s="597" t="str">
        <f t="shared" si="469"/>
        <v/>
      </c>
      <c r="CC208" s="597" t="str">
        <f t="shared" si="470"/>
        <v/>
      </c>
      <c r="CD208" s="1344" t="str">
        <f t="shared" si="551"/>
        <v/>
      </c>
      <c r="CE208" s="1345" t="str">
        <f t="shared" si="551"/>
        <v/>
      </c>
      <c r="CF208" s="1346" t="str">
        <f t="shared" si="551"/>
        <v/>
      </c>
      <c r="CG208" s="1346" t="str">
        <f t="shared" si="551"/>
        <v/>
      </c>
      <c r="CH208" s="1346" t="str">
        <f t="shared" si="551"/>
        <v/>
      </c>
      <c r="CI208" s="1346" t="str">
        <f t="shared" si="551"/>
        <v/>
      </c>
      <c r="CJ208" s="1346" t="str">
        <f t="shared" si="551"/>
        <v/>
      </c>
      <c r="CK208" s="1347" t="str">
        <f t="shared" si="551"/>
        <v/>
      </c>
      <c r="CL208" s="1347" t="str">
        <f t="shared" si="551"/>
        <v/>
      </c>
      <c r="CM208" s="1347" t="str">
        <f t="shared" si="551"/>
        <v/>
      </c>
      <c r="CN208" s="1346" t="str">
        <f t="shared" si="551"/>
        <v/>
      </c>
      <c r="CO208" s="1346" t="str">
        <f t="shared" si="551"/>
        <v/>
      </c>
      <c r="CP208" s="1346" t="str">
        <f t="shared" si="551"/>
        <v/>
      </c>
      <c r="CQ208" s="1346" t="str">
        <f t="shared" si="551"/>
        <v/>
      </c>
      <c r="CR208" s="1346" t="str">
        <f t="shared" si="551"/>
        <v/>
      </c>
      <c r="CS208" s="1345" t="str">
        <f t="shared" si="551"/>
        <v/>
      </c>
      <c r="CT208" s="1348" t="str">
        <f t="shared" si="552"/>
        <v/>
      </c>
      <c r="CU208" s="548" t="str">
        <f t="shared" si="437"/>
        <v/>
      </c>
      <c r="CV208" s="549" t="str">
        <f t="shared" si="438"/>
        <v/>
      </c>
      <c r="CW208" s="550" t="str">
        <f t="shared" si="439"/>
        <v/>
      </c>
      <c r="CX208" s="550" t="str">
        <f t="shared" si="440"/>
        <v/>
      </c>
      <c r="CY208" s="550" t="str">
        <f t="shared" si="441"/>
        <v/>
      </c>
      <c r="CZ208" s="550" t="str">
        <f t="shared" si="442"/>
        <v/>
      </c>
      <c r="DA208" s="550" t="str">
        <f t="shared" si="443"/>
        <v/>
      </c>
      <c r="DB208" s="551" t="str">
        <f t="shared" si="444"/>
        <v/>
      </c>
      <c r="DC208" s="551" t="str">
        <f t="shared" si="445"/>
        <v/>
      </c>
      <c r="DD208" s="551" t="str">
        <f t="shared" si="446"/>
        <v/>
      </c>
      <c r="DE208" s="550" t="str">
        <f t="shared" si="447"/>
        <v/>
      </c>
      <c r="DF208" s="550" t="str">
        <f t="shared" si="448"/>
        <v/>
      </c>
      <c r="DG208" s="550" t="str">
        <f t="shared" si="449"/>
        <v/>
      </c>
      <c r="DH208" s="550" t="str">
        <f t="shared" si="450"/>
        <v/>
      </c>
      <c r="DI208" s="550" t="str">
        <f t="shared" si="451"/>
        <v/>
      </c>
      <c r="DJ208" s="549" t="str">
        <f t="shared" si="452"/>
        <v/>
      </c>
      <c r="DK208" s="548" t="str">
        <f t="shared" si="453"/>
        <v/>
      </c>
      <c r="DL208" s="653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181</v>
      </c>
      <c r="B209" s="607">
        <f t="shared" ref="B209:R209" si="557">IF(B207="","",B207*B208)</f>
        <v>0</v>
      </c>
      <c r="C209" s="607">
        <f t="shared" si="557"/>
        <v>0</v>
      </c>
      <c r="D209" s="607">
        <f t="shared" si="557"/>
        <v>0</v>
      </c>
      <c r="E209" s="607">
        <f t="shared" si="557"/>
        <v>0</v>
      </c>
      <c r="F209" s="607">
        <f t="shared" si="557"/>
        <v>0</v>
      </c>
      <c r="G209" s="607">
        <f t="shared" si="557"/>
        <v>0</v>
      </c>
      <c r="H209" s="607">
        <f t="shared" si="557"/>
        <v>0</v>
      </c>
      <c r="I209" s="607">
        <f t="shared" si="557"/>
        <v>0</v>
      </c>
      <c r="J209" s="607">
        <f t="shared" si="557"/>
        <v>0</v>
      </c>
      <c r="K209" s="607" t="str">
        <f t="shared" si="557"/>
        <v/>
      </c>
      <c r="L209" s="607" t="str">
        <f t="shared" si="557"/>
        <v/>
      </c>
      <c r="M209" s="607" t="str">
        <f t="shared" si="557"/>
        <v/>
      </c>
      <c r="N209" s="607" t="str">
        <f t="shared" si="557"/>
        <v/>
      </c>
      <c r="O209" s="607" t="str">
        <f t="shared" si="557"/>
        <v/>
      </c>
      <c r="P209" s="607" t="str">
        <f t="shared" si="557"/>
        <v/>
      </c>
      <c r="Q209" s="607" t="str">
        <f t="shared" si="557"/>
        <v/>
      </c>
      <c r="R209" s="607" t="str">
        <f t="shared" si="557"/>
        <v/>
      </c>
      <c r="S209" s="588"/>
      <c r="T209" s="607">
        <f t="shared" ref="T209:AJ209" si="558">IF(T207="","",T207*T208)</f>
        <v>0</v>
      </c>
      <c r="U209" s="607">
        <f t="shared" si="558"/>
        <v>0</v>
      </c>
      <c r="V209" s="607">
        <f t="shared" si="558"/>
        <v>0</v>
      </c>
      <c r="W209" s="607">
        <f t="shared" si="558"/>
        <v>0</v>
      </c>
      <c r="X209" s="607">
        <f t="shared" si="558"/>
        <v>0</v>
      </c>
      <c r="Y209" s="607">
        <f t="shared" si="558"/>
        <v>0</v>
      </c>
      <c r="Z209" s="607">
        <f t="shared" si="558"/>
        <v>0</v>
      </c>
      <c r="AA209" s="607">
        <f t="shared" si="558"/>
        <v>0</v>
      </c>
      <c r="AB209" s="607">
        <f t="shared" si="558"/>
        <v>0</v>
      </c>
      <c r="AC209" s="607" t="str">
        <f t="shared" si="558"/>
        <v/>
      </c>
      <c r="AD209" s="607" t="str">
        <f t="shared" si="558"/>
        <v/>
      </c>
      <c r="AE209" s="607" t="str">
        <f t="shared" si="558"/>
        <v/>
      </c>
      <c r="AF209" s="607" t="str">
        <f t="shared" si="558"/>
        <v/>
      </c>
      <c r="AG209" s="607" t="str">
        <f t="shared" si="558"/>
        <v/>
      </c>
      <c r="AH209" s="607" t="str">
        <f t="shared" si="558"/>
        <v/>
      </c>
      <c r="AI209" s="607" t="str">
        <f t="shared" si="558"/>
        <v/>
      </c>
      <c r="AJ209" s="607" t="str">
        <f t="shared" si="558"/>
        <v/>
      </c>
      <c r="AK209" s="588"/>
      <c r="AL209" s="607">
        <f t="shared" ref="AL209:BB209" si="559">IF(AL207="","",AL207*AL208)</f>
        <v>0</v>
      </c>
      <c r="AM209" s="607">
        <f t="shared" si="559"/>
        <v>0</v>
      </c>
      <c r="AN209" s="607">
        <f t="shared" si="559"/>
        <v>0</v>
      </c>
      <c r="AO209" s="607">
        <f t="shared" si="559"/>
        <v>0</v>
      </c>
      <c r="AP209" s="607">
        <f t="shared" si="559"/>
        <v>0</v>
      </c>
      <c r="AQ209" s="607">
        <f t="shared" si="559"/>
        <v>0</v>
      </c>
      <c r="AR209" s="607">
        <f t="shared" si="559"/>
        <v>0</v>
      </c>
      <c r="AS209" s="607">
        <f t="shared" si="559"/>
        <v>0</v>
      </c>
      <c r="AT209" s="607">
        <f t="shared" si="559"/>
        <v>0</v>
      </c>
      <c r="AU209" s="607" t="str">
        <f t="shared" si="559"/>
        <v/>
      </c>
      <c r="AV209" s="607" t="str">
        <f t="shared" si="559"/>
        <v/>
      </c>
      <c r="AW209" s="607" t="str">
        <f t="shared" si="559"/>
        <v/>
      </c>
      <c r="AX209" s="607" t="str">
        <f t="shared" si="559"/>
        <v/>
      </c>
      <c r="AY209" s="607" t="str">
        <f t="shared" si="559"/>
        <v/>
      </c>
      <c r="AZ209" s="607" t="str">
        <f t="shared" si="559"/>
        <v/>
      </c>
      <c r="BA209" s="607" t="str">
        <f t="shared" si="559"/>
        <v/>
      </c>
      <c r="BB209" s="607" t="str">
        <f t="shared" si="559"/>
        <v/>
      </c>
      <c r="BC209" s="588"/>
      <c r="BD209" s="607">
        <f t="shared" ref="BD209:BT209" si="560">IF(BD207="","",BD207*BD208)</f>
        <v>0</v>
      </c>
      <c r="BE209" s="607">
        <f t="shared" si="560"/>
        <v>0</v>
      </c>
      <c r="BF209" s="607">
        <f t="shared" si="560"/>
        <v>0</v>
      </c>
      <c r="BG209" s="607">
        <f t="shared" si="560"/>
        <v>0</v>
      </c>
      <c r="BH209" s="607">
        <f t="shared" si="560"/>
        <v>0</v>
      </c>
      <c r="BI209" s="607">
        <f t="shared" si="560"/>
        <v>0</v>
      </c>
      <c r="BJ209" s="607">
        <f t="shared" si="560"/>
        <v>0</v>
      </c>
      <c r="BK209" s="607">
        <f t="shared" si="560"/>
        <v>0</v>
      </c>
      <c r="BL209" s="607">
        <f t="shared" si="560"/>
        <v>0</v>
      </c>
      <c r="BM209" s="607" t="str">
        <f t="shared" si="560"/>
        <v/>
      </c>
      <c r="BN209" s="607" t="str">
        <f t="shared" si="560"/>
        <v/>
      </c>
      <c r="BO209" s="607" t="str">
        <f t="shared" si="560"/>
        <v/>
      </c>
      <c r="BP209" s="607" t="str">
        <f t="shared" si="560"/>
        <v/>
      </c>
      <c r="BQ209" s="607" t="str">
        <f t="shared" si="560"/>
        <v/>
      </c>
      <c r="BR209" s="607" t="str">
        <f t="shared" si="560"/>
        <v/>
      </c>
      <c r="BS209" s="607" t="str">
        <f t="shared" si="560"/>
        <v/>
      </c>
      <c r="BT209" s="607" t="str">
        <f t="shared" si="560"/>
        <v/>
      </c>
      <c r="BU209" s="588"/>
      <c r="BV209" s="607" t="str">
        <f>IF(BV207="","",BV207*BV208)</f>
        <v/>
      </c>
      <c r="BW209" s="607" t="str">
        <f>IF(BW207="","",BW207*BW208)</f>
        <v/>
      </c>
      <c r="BX209" s="607" t="str">
        <f>IF(BX207="","",BX207*BX208)</f>
        <v/>
      </c>
      <c r="BY209" s="607" t="str">
        <f>IF(BY207="","",BY207*BY208)</f>
        <v/>
      </c>
      <c r="BZ209" s="597">
        <f t="shared" si="467"/>
        <v>0</v>
      </c>
      <c r="CA209" s="597">
        <f t="shared" si="468"/>
        <v>0</v>
      </c>
      <c r="CB209" s="597">
        <f t="shared" si="469"/>
        <v>0</v>
      </c>
      <c r="CC209" s="597">
        <f t="shared" si="470"/>
        <v>0</v>
      </c>
      <c r="CD209" s="1344" t="str">
        <f t="shared" si="551"/>
        <v/>
      </c>
      <c r="CE209" s="1345" t="str">
        <f t="shared" si="551"/>
        <v/>
      </c>
      <c r="CF209" s="1346" t="str">
        <f t="shared" si="551"/>
        <v/>
      </c>
      <c r="CG209" s="1346" t="str">
        <f t="shared" si="551"/>
        <v/>
      </c>
      <c r="CH209" s="1346">
        <f t="shared" si="551"/>
        <v>0</v>
      </c>
      <c r="CI209" s="1346">
        <f t="shared" si="551"/>
        <v>0</v>
      </c>
      <c r="CJ209" s="1346">
        <f t="shared" si="551"/>
        <v>0</v>
      </c>
      <c r="CK209" s="1347">
        <f t="shared" si="551"/>
        <v>0</v>
      </c>
      <c r="CL209" s="1347">
        <f t="shared" si="551"/>
        <v>0</v>
      </c>
      <c r="CM209" s="1347">
        <f t="shared" si="551"/>
        <v>0</v>
      </c>
      <c r="CN209" s="1346">
        <f t="shared" si="551"/>
        <v>0</v>
      </c>
      <c r="CO209" s="1346">
        <f t="shared" si="551"/>
        <v>0</v>
      </c>
      <c r="CP209" s="1346">
        <f t="shared" si="551"/>
        <v>0</v>
      </c>
      <c r="CQ209" s="1346" t="str">
        <f t="shared" si="551"/>
        <v/>
      </c>
      <c r="CR209" s="1346" t="str">
        <f t="shared" si="551"/>
        <v/>
      </c>
      <c r="CS209" s="1345" t="str">
        <f t="shared" si="551"/>
        <v/>
      </c>
      <c r="CT209" s="1348" t="str">
        <f t="shared" si="552"/>
        <v/>
      </c>
      <c r="CU209" s="548" t="str">
        <f t="shared" si="437"/>
        <v/>
      </c>
      <c r="CV209" s="549" t="str">
        <f t="shared" si="438"/>
        <v/>
      </c>
      <c r="CW209" s="550" t="str">
        <f t="shared" si="439"/>
        <v/>
      </c>
      <c r="CX209" s="550" t="str">
        <f t="shared" si="440"/>
        <v/>
      </c>
      <c r="CY209" s="550">
        <f t="shared" si="441"/>
        <v>0</v>
      </c>
      <c r="CZ209" s="550">
        <f t="shared" si="442"/>
        <v>0</v>
      </c>
      <c r="DA209" s="550">
        <f t="shared" si="443"/>
        <v>0</v>
      </c>
      <c r="DB209" s="551">
        <f t="shared" si="444"/>
        <v>0</v>
      </c>
      <c r="DC209" s="551">
        <f t="shared" si="445"/>
        <v>0</v>
      </c>
      <c r="DD209" s="551">
        <f t="shared" si="446"/>
        <v>0</v>
      </c>
      <c r="DE209" s="550">
        <f t="shared" si="447"/>
        <v>0</v>
      </c>
      <c r="DF209" s="550">
        <f t="shared" si="448"/>
        <v>0</v>
      </c>
      <c r="DG209" s="550">
        <f t="shared" si="449"/>
        <v>0</v>
      </c>
      <c r="DH209" s="550" t="str">
        <f t="shared" si="450"/>
        <v/>
      </c>
      <c r="DI209" s="550" t="str">
        <f t="shared" si="451"/>
        <v/>
      </c>
      <c r="DJ209" s="549" t="str">
        <f t="shared" si="452"/>
        <v/>
      </c>
      <c r="DK209" s="548" t="str">
        <f t="shared" si="453"/>
        <v/>
      </c>
      <c r="DL209" s="653">
        <f t="shared" si="454"/>
        <v>9</v>
      </c>
      <c r="DM209" s="106">
        <f t="shared" si="455"/>
        <v>9</v>
      </c>
      <c r="DN209" s="106">
        <f t="shared" si="456"/>
        <v>9</v>
      </c>
      <c r="DO209" s="106">
        <f t="shared" si="457"/>
        <v>9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74" t="s">
        <v>947</v>
      </c>
      <c r="B210" s="606">
        <f>SUM(WB!T137,-B207)</f>
        <v>0</v>
      </c>
      <c r="C210" s="606">
        <f>SUM(WB!U137,-C207)</f>
        <v>0</v>
      </c>
      <c r="D210" s="606">
        <f>SUM(WB!V137,-D207)</f>
        <v>0</v>
      </c>
      <c r="E210" s="606">
        <f>SUM(WB!W137,-E207)</f>
        <v>0</v>
      </c>
      <c r="F210" s="606">
        <f>SUM(WB!X137,-F207)</f>
        <v>0</v>
      </c>
      <c r="G210" s="606">
        <f>SUM(WB!Y137,-G207)</f>
        <v>0</v>
      </c>
      <c r="H210" s="606">
        <f>SUM(WB!Z137,-H207)</f>
        <v>0</v>
      </c>
      <c r="I210" s="606">
        <f>SUM(WB!AA137,-I207)</f>
        <v>0</v>
      </c>
      <c r="J210" s="606">
        <f>SUM(WB!AB137,-J207)</f>
        <v>0</v>
      </c>
      <c r="K210" s="606">
        <f>SUM(WB!AC137,-K207)</f>
        <v>0</v>
      </c>
      <c r="L210" s="606">
        <f>SUM(WB!AD137,-L207)</f>
        <v>0</v>
      </c>
      <c r="M210" s="606">
        <f>SUM(WB!AE137,-M207)</f>
        <v>0</v>
      </c>
      <c r="N210" s="606">
        <f>SUM(WB!AF137,-N207)</f>
        <v>0</v>
      </c>
      <c r="O210" s="606">
        <f>SUM(WB!AG137,-O207)</f>
        <v>0</v>
      </c>
      <c r="P210" s="606">
        <f>SUM(WB!AH137,-P207)</f>
        <v>0</v>
      </c>
      <c r="Q210" s="606">
        <f>SUM(WB!AI137,-Q207)</f>
        <v>0</v>
      </c>
      <c r="R210" s="606">
        <f>SUM(WB!AJ137,-R207)</f>
        <v>0</v>
      </c>
      <c r="S210" s="654"/>
      <c r="T210" s="606">
        <f>SUM(WB!AK145,-T207)</f>
        <v>0</v>
      </c>
      <c r="U210" s="607">
        <f>SUM(WB!AL145,U207)</f>
        <v>0</v>
      </c>
      <c r="V210" s="607">
        <f>SUM(WB!AM145,V207)</f>
        <v>0</v>
      </c>
      <c r="W210" s="607">
        <f>SUM(WB!AN145,W207)</f>
        <v>0</v>
      </c>
      <c r="X210" s="607">
        <f>SUM(WB!AO145,X207)</f>
        <v>0</v>
      </c>
      <c r="Y210" s="607">
        <f>SUM(WB!AP145,Y207)</f>
        <v>0</v>
      </c>
      <c r="Z210" s="607">
        <f>SUM(WB!AQ145,Z207)</f>
        <v>0</v>
      </c>
      <c r="AA210" s="607">
        <f>SUM(WB!AR145,AA207)</f>
        <v>0</v>
      </c>
      <c r="AB210" s="607">
        <f>SUM(WB!AS145,AB207)</f>
        <v>0</v>
      </c>
      <c r="AC210" s="607">
        <f>SUM(WB!AT145,AC207)</f>
        <v>0</v>
      </c>
      <c r="AD210" s="607">
        <f>SUM(WB!AU145,AD207)</f>
        <v>0</v>
      </c>
      <c r="AE210" s="607">
        <f>SUM(WB!AV145,AE207)</f>
        <v>0</v>
      </c>
      <c r="AF210" s="607">
        <f>SUM(WB!AW145,AF207)</f>
        <v>0</v>
      </c>
      <c r="AG210" s="607">
        <f>SUM(WB!AX145,AG207)</f>
        <v>0</v>
      </c>
      <c r="AH210" s="607">
        <f>SUM(WB!AY145,AH207)</f>
        <v>0</v>
      </c>
      <c r="AI210" s="607">
        <f>SUM(WB!AZ145,AI207)</f>
        <v>0</v>
      </c>
      <c r="AJ210" s="607">
        <f>SUM(WB!BA145,AJ207)</f>
        <v>0</v>
      </c>
      <c r="AK210" s="654"/>
      <c r="AL210" s="606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4"/>
      <c r="BD210" s="606">
        <f>SUM(WB!BT153,-BD207)</f>
        <v>0</v>
      </c>
      <c r="BE210" s="606">
        <f>SUM(WB!BU153,-BE207)</f>
        <v>0</v>
      </c>
      <c r="BF210" s="606">
        <f>SUM(WB!BV153,-BF207)</f>
        <v>0</v>
      </c>
      <c r="BG210" s="606">
        <f>SUM(WB!BW153,-BG207)</f>
        <v>0</v>
      </c>
      <c r="BH210" s="606">
        <f>SUM(WB!BX153,-BH207)</f>
        <v>0</v>
      </c>
      <c r="BI210" s="606">
        <f>SUM(WB!BY153,-BI207)</f>
        <v>0</v>
      </c>
      <c r="BJ210" s="606">
        <f>SUM(WB!BZ153,-BJ207)</f>
        <v>0</v>
      </c>
      <c r="BK210" s="606">
        <f>SUM(WB!CA153,-BK207)</f>
        <v>0</v>
      </c>
      <c r="BL210" s="606">
        <f>SUM(WB!CB153,-BL207)</f>
        <v>0</v>
      </c>
      <c r="BM210" s="606">
        <f>SUM(WB!CC153,-BM207)</f>
        <v>0</v>
      </c>
      <c r="BN210" s="606">
        <f>SUM(WB!CD153,-BN207)</f>
        <v>0</v>
      </c>
      <c r="BO210" s="606">
        <f>SUM(WB!CE153,-BO207)</f>
        <v>0</v>
      </c>
      <c r="BP210" s="606">
        <f>SUM(WB!CF153,-BP207)</f>
        <v>0</v>
      </c>
      <c r="BQ210" s="606">
        <f>SUM(WB!CG153,-BQ207)</f>
        <v>0</v>
      </c>
      <c r="BR210" s="606">
        <f>SUM(WB!CH153,-BR207)</f>
        <v>0</v>
      </c>
      <c r="BS210" s="606">
        <f>SUM(WB!CI153,-BS207)</f>
        <v>0</v>
      </c>
      <c r="BT210" s="606">
        <f>SUM(WB!CJ153,-BT207)</f>
        <v>0</v>
      </c>
      <c r="BU210" s="654"/>
      <c r="BV210" s="668">
        <f>WB!CK137-BV207</f>
        <v>0</v>
      </c>
      <c r="BW210" s="668">
        <f>WB!CK145-BW207</f>
        <v>0</v>
      </c>
      <c r="BX210" s="668">
        <f>WB!CK153-BX207</f>
        <v>0</v>
      </c>
      <c r="BY210" s="668">
        <f>WB!CK161-BY207</f>
        <v>0</v>
      </c>
      <c r="BZ210" s="597">
        <f t="shared" si="467"/>
        <v>0</v>
      </c>
      <c r="CA210" s="597">
        <f t="shared" si="468"/>
        <v>0</v>
      </c>
      <c r="CB210" s="597">
        <f t="shared" si="469"/>
        <v>0</v>
      </c>
      <c r="CC210" s="597">
        <f t="shared" si="470"/>
        <v>0</v>
      </c>
      <c r="CD210" s="1344">
        <f t="shared" si="551"/>
        <v>0</v>
      </c>
      <c r="CE210" s="1345">
        <f t="shared" si="551"/>
        <v>0</v>
      </c>
      <c r="CF210" s="1346">
        <f t="shared" si="551"/>
        <v>0</v>
      </c>
      <c r="CG210" s="1346">
        <f t="shared" si="551"/>
        <v>0</v>
      </c>
      <c r="CH210" s="1346">
        <f t="shared" si="551"/>
        <v>0</v>
      </c>
      <c r="CI210" s="1346">
        <f t="shared" si="551"/>
        <v>0</v>
      </c>
      <c r="CJ210" s="1346">
        <f t="shared" si="551"/>
        <v>0</v>
      </c>
      <c r="CK210" s="1347">
        <f t="shared" si="551"/>
        <v>0</v>
      </c>
      <c r="CL210" s="1347">
        <f t="shared" si="551"/>
        <v>0</v>
      </c>
      <c r="CM210" s="1347">
        <f t="shared" si="551"/>
        <v>0</v>
      </c>
      <c r="CN210" s="1346">
        <f t="shared" si="551"/>
        <v>0</v>
      </c>
      <c r="CO210" s="1346">
        <f t="shared" si="551"/>
        <v>0</v>
      </c>
      <c r="CP210" s="1346">
        <f t="shared" si="551"/>
        <v>0</v>
      </c>
      <c r="CQ210" s="1346">
        <f t="shared" si="551"/>
        <v>0</v>
      </c>
      <c r="CR210" s="1346">
        <f t="shared" si="551"/>
        <v>0</v>
      </c>
      <c r="CS210" s="1345">
        <f t="shared" si="551"/>
        <v>0</v>
      </c>
      <c r="CT210" s="1348">
        <f t="shared" si="552"/>
        <v>0</v>
      </c>
      <c r="CU210" s="548">
        <f t="shared" si="437"/>
        <v>0</v>
      </c>
      <c r="CV210" s="549">
        <f t="shared" si="438"/>
        <v>0</v>
      </c>
      <c r="CW210" s="550">
        <f t="shared" si="439"/>
        <v>0</v>
      </c>
      <c r="CX210" s="550">
        <f t="shared" si="440"/>
        <v>0</v>
      </c>
      <c r="CY210" s="550">
        <f t="shared" si="441"/>
        <v>0</v>
      </c>
      <c r="CZ210" s="550">
        <f t="shared" si="442"/>
        <v>0</v>
      </c>
      <c r="DA210" s="550">
        <f t="shared" si="443"/>
        <v>0</v>
      </c>
      <c r="DB210" s="551">
        <f t="shared" si="444"/>
        <v>0</v>
      </c>
      <c r="DC210" s="551">
        <f t="shared" si="445"/>
        <v>0</v>
      </c>
      <c r="DD210" s="551">
        <f t="shared" si="446"/>
        <v>0</v>
      </c>
      <c r="DE210" s="550">
        <f t="shared" si="447"/>
        <v>0</v>
      </c>
      <c r="DF210" s="550">
        <f t="shared" si="448"/>
        <v>0</v>
      </c>
      <c r="DG210" s="550">
        <f t="shared" si="449"/>
        <v>0</v>
      </c>
      <c r="DH210" s="550">
        <f t="shared" si="450"/>
        <v>0</v>
      </c>
      <c r="DI210" s="550">
        <f t="shared" si="451"/>
        <v>0</v>
      </c>
      <c r="DJ210" s="549">
        <f t="shared" si="452"/>
        <v>0</v>
      </c>
      <c r="DK210" s="548">
        <f t="shared" si="453"/>
        <v>0</v>
      </c>
      <c r="DL210" s="653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40" t="s">
        <v>179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4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3"/>
      <c r="AG211" s="641"/>
      <c r="AH211" s="641"/>
      <c r="AI211" s="641"/>
      <c r="AJ211" s="641"/>
      <c r="AK211" s="654"/>
      <c r="AL211" s="641"/>
      <c r="AM211" s="641"/>
      <c r="AN211" s="641"/>
      <c r="AO211" s="641"/>
      <c r="AP211" s="641"/>
      <c r="AQ211" s="641"/>
      <c r="AR211" s="641"/>
      <c r="AS211" s="641"/>
      <c r="AT211" s="641"/>
      <c r="AU211" s="641"/>
      <c r="AV211" s="641"/>
      <c r="AW211" s="643"/>
      <c r="AX211" s="641"/>
      <c r="AY211" s="641"/>
      <c r="AZ211" s="641"/>
      <c r="BA211" s="641"/>
      <c r="BB211" s="641"/>
      <c r="BC211" s="654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4"/>
      <c r="BV211" s="641"/>
      <c r="BW211" s="641"/>
      <c r="BX211" s="641"/>
      <c r="BY211" s="641"/>
      <c r="BZ211" s="597" t="str">
        <f t="shared" si="467"/>
        <v/>
      </c>
      <c r="CA211" s="597" t="str">
        <f t="shared" si="468"/>
        <v/>
      </c>
      <c r="CB211" s="597" t="str">
        <f t="shared" si="469"/>
        <v/>
      </c>
      <c r="CC211" s="597" t="str">
        <f t="shared" si="470"/>
        <v/>
      </c>
      <c r="CD211" s="1344" t="str">
        <f t="shared" si="551"/>
        <v/>
      </c>
      <c r="CE211" s="1345" t="str">
        <f t="shared" si="551"/>
        <v/>
      </c>
      <c r="CF211" s="1346" t="str">
        <f t="shared" si="551"/>
        <v/>
      </c>
      <c r="CG211" s="1346" t="str">
        <f t="shared" si="551"/>
        <v/>
      </c>
      <c r="CH211" s="1346" t="str">
        <f t="shared" si="551"/>
        <v/>
      </c>
      <c r="CI211" s="1346" t="str">
        <f t="shared" si="551"/>
        <v/>
      </c>
      <c r="CJ211" s="1346" t="str">
        <f t="shared" si="551"/>
        <v/>
      </c>
      <c r="CK211" s="1347" t="str">
        <f t="shared" si="551"/>
        <v/>
      </c>
      <c r="CL211" s="1347" t="str">
        <f t="shared" si="551"/>
        <v/>
      </c>
      <c r="CM211" s="1347" t="str">
        <f t="shared" si="551"/>
        <v/>
      </c>
      <c r="CN211" s="1346" t="str">
        <f t="shared" si="551"/>
        <v/>
      </c>
      <c r="CO211" s="1346" t="str">
        <f t="shared" si="551"/>
        <v/>
      </c>
      <c r="CP211" s="1346" t="str">
        <f t="shared" si="551"/>
        <v/>
      </c>
      <c r="CQ211" s="1346" t="str">
        <f t="shared" si="551"/>
        <v/>
      </c>
      <c r="CR211" s="1346" t="str">
        <f t="shared" si="551"/>
        <v/>
      </c>
      <c r="CS211" s="1345" t="str">
        <f t="shared" si="551"/>
        <v/>
      </c>
      <c r="CT211" s="1348" t="str">
        <f t="shared" si="552"/>
        <v/>
      </c>
      <c r="CU211" s="548" t="str">
        <f t="shared" si="437"/>
        <v/>
      </c>
      <c r="CV211" s="549" t="str">
        <f t="shared" si="438"/>
        <v/>
      </c>
      <c r="CW211" s="550" t="str">
        <f t="shared" si="439"/>
        <v/>
      </c>
      <c r="CX211" s="550" t="str">
        <f t="shared" si="440"/>
        <v/>
      </c>
      <c r="CY211" s="550" t="str">
        <f t="shared" si="441"/>
        <v/>
      </c>
      <c r="CZ211" s="550" t="str">
        <f t="shared" si="442"/>
        <v/>
      </c>
      <c r="DA211" s="550" t="str">
        <f t="shared" si="443"/>
        <v/>
      </c>
      <c r="DB211" s="551" t="str">
        <f t="shared" si="444"/>
        <v/>
      </c>
      <c r="DC211" s="551" t="str">
        <f t="shared" si="445"/>
        <v/>
      </c>
      <c r="DD211" s="551" t="str">
        <f t="shared" si="446"/>
        <v/>
      </c>
      <c r="DE211" s="550" t="str">
        <f t="shared" si="447"/>
        <v/>
      </c>
      <c r="DF211" s="550" t="str">
        <f t="shared" si="448"/>
        <v/>
      </c>
      <c r="DG211" s="550" t="str">
        <f t="shared" si="449"/>
        <v/>
      </c>
      <c r="DH211" s="550" t="str">
        <f t="shared" si="450"/>
        <v/>
      </c>
      <c r="DI211" s="550" t="str">
        <f t="shared" si="451"/>
        <v/>
      </c>
      <c r="DJ211" s="549" t="str">
        <f t="shared" si="452"/>
        <v/>
      </c>
      <c r="DK211" s="548" t="str">
        <f t="shared" si="453"/>
        <v/>
      </c>
      <c r="DL211" s="653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181</v>
      </c>
      <c r="B212" s="607">
        <f t="shared" ref="B212:R212" si="561">IF(B210="","",B210*B211)</f>
        <v>0</v>
      </c>
      <c r="C212" s="607">
        <f t="shared" si="561"/>
        <v>0</v>
      </c>
      <c r="D212" s="607">
        <f t="shared" si="561"/>
        <v>0</v>
      </c>
      <c r="E212" s="607">
        <f t="shared" si="561"/>
        <v>0</v>
      </c>
      <c r="F212" s="607">
        <f t="shared" si="561"/>
        <v>0</v>
      </c>
      <c r="G212" s="607">
        <f t="shared" si="561"/>
        <v>0</v>
      </c>
      <c r="H212" s="607">
        <f t="shared" si="561"/>
        <v>0</v>
      </c>
      <c r="I212" s="607">
        <f t="shared" si="561"/>
        <v>0</v>
      </c>
      <c r="J212" s="607">
        <f t="shared" si="561"/>
        <v>0</v>
      </c>
      <c r="K212" s="607">
        <f t="shared" si="561"/>
        <v>0</v>
      </c>
      <c r="L212" s="607">
        <f t="shared" si="561"/>
        <v>0</v>
      </c>
      <c r="M212" s="607">
        <f t="shared" si="561"/>
        <v>0</v>
      </c>
      <c r="N212" s="607">
        <f t="shared" si="561"/>
        <v>0</v>
      </c>
      <c r="O212" s="607">
        <f t="shared" si="561"/>
        <v>0</v>
      </c>
      <c r="P212" s="607">
        <f t="shared" si="561"/>
        <v>0</v>
      </c>
      <c r="Q212" s="607">
        <f t="shared" si="561"/>
        <v>0</v>
      </c>
      <c r="R212" s="607">
        <f t="shared" si="561"/>
        <v>0</v>
      </c>
      <c r="S212" s="596"/>
      <c r="T212" s="607">
        <f t="shared" ref="T212:AJ212" si="562">IF(T210="","",T210*T211)</f>
        <v>0</v>
      </c>
      <c r="U212" s="607">
        <f t="shared" si="562"/>
        <v>0</v>
      </c>
      <c r="V212" s="607">
        <f t="shared" si="562"/>
        <v>0</v>
      </c>
      <c r="W212" s="607">
        <f t="shared" si="562"/>
        <v>0</v>
      </c>
      <c r="X212" s="607">
        <f t="shared" si="562"/>
        <v>0</v>
      </c>
      <c r="Y212" s="607">
        <f t="shared" si="562"/>
        <v>0</v>
      </c>
      <c r="Z212" s="607">
        <f t="shared" si="562"/>
        <v>0</v>
      </c>
      <c r="AA212" s="607">
        <f t="shared" si="562"/>
        <v>0</v>
      </c>
      <c r="AB212" s="607">
        <f t="shared" si="562"/>
        <v>0</v>
      </c>
      <c r="AC212" s="607">
        <f t="shared" si="562"/>
        <v>0</v>
      </c>
      <c r="AD212" s="607">
        <f t="shared" si="562"/>
        <v>0</v>
      </c>
      <c r="AE212" s="607">
        <f t="shared" si="562"/>
        <v>0</v>
      </c>
      <c r="AF212" s="607">
        <f t="shared" si="562"/>
        <v>0</v>
      </c>
      <c r="AG212" s="607">
        <f t="shared" si="562"/>
        <v>0</v>
      </c>
      <c r="AH212" s="607">
        <f t="shared" si="562"/>
        <v>0</v>
      </c>
      <c r="AI212" s="607">
        <f t="shared" si="562"/>
        <v>0</v>
      </c>
      <c r="AJ212" s="607">
        <f t="shared" si="562"/>
        <v>0</v>
      </c>
      <c r="AK212" s="596"/>
      <c r="AL212" s="607">
        <f t="shared" ref="AL212:BB212" si="563">IF(AL210="","",AL210*AL211)</f>
        <v>0</v>
      </c>
      <c r="AM212" s="607">
        <f t="shared" si="563"/>
        <v>0</v>
      </c>
      <c r="AN212" s="607">
        <f t="shared" si="563"/>
        <v>0</v>
      </c>
      <c r="AO212" s="607">
        <f t="shared" si="563"/>
        <v>0</v>
      </c>
      <c r="AP212" s="607">
        <f t="shared" si="563"/>
        <v>0</v>
      </c>
      <c r="AQ212" s="607">
        <f t="shared" si="563"/>
        <v>0</v>
      </c>
      <c r="AR212" s="607">
        <f t="shared" si="563"/>
        <v>0</v>
      </c>
      <c r="AS212" s="607">
        <f t="shared" si="563"/>
        <v>0</v>
      </c>
      <c r="AT212" s="607">
        <f t="shared" si="563"/>
        <v>0</v>
      </c>
      <c r="AU212" s="607">
        <f t="shared" si="563"/>
        <v>0</v>
      </c>
      <c r="AV212" s="607">
        <f t="shared" si="563"/>
        <v>0</v>
      </c>
      <c r="AW212" s="607">
        <f t="shared" si="563"/>
        <v>0</v>
      </c>
      <c r="AX212" s="607">
        <f t="shared" si="563"/>
        <v>0</v>
      </c>
      <c r="AY212" s="607">
        <f t="shared" si="563"/>
        <v>0</v>
      </c>
      <c r="AZ212" s="607">
        <f t="shared" si="563"/>
        <v>0</v>
      </c>
      <c r="BA212" s="607">
        <f t="shared" si="563"/>
        <v>0</v>
      </c>
      <c r="BB212" s="607">
        <f t="shared" si="563"/>
        <v>0</v>
      </c>
      <c r="BC212" s="596"/>
      <c r="BD212" s="607">
        <f t="shared" ref="BD212:BT212" si="564">IF(BD210="","",BD210*BD211)</f>
        <v>0</v>
      </c>
      <c r="BE212" s="607">
        <f t="shared" si="564"/>
        <v>0</v>
      </c>
      <c r="BF212" s="607">
        <f t="shared" si="564"/>
        <v>0</v>
      </c>
      <c r="BG212" s="607">
        <f t="shared" si="564"/>
        <v>0</v>
      </c>
      <c r="BH212" s="607">
        <f t="shared" si="564"/>
        <v>0</v>
      </c>
      <c r="BI212" s="607">
        <f t="shared" si="564"/>
        <v>0</v>
      </c>
      <c r="BJ212" s="607">
        <f t="shared" si="564"/>
        <v>0</v>
      </c>
      <c r="BK212" s="607">
        <f t="shared" si="564"/>
        <v>0</v>
      </c>
      <c r="BL212" s="607">
        <f t="shared" si="564"/>
        <v>0</v>
      </c>
      <c r="BM212" s="607">
        <f t="shared" si="564"/>
        <v>0</v>
      </c>
      <c r="BN212" s="607">
        <f t="shared" si="564"/>
        <v>0</v>
      </c>
      <c r="BO212" s="607">
        <f t="shared" si="564"/>
        <v>0</v>
      </c>
      <c r="BP212" s="607">
        <f t="shared" si="564"/>
        <v>0</v>
      </c>
      <c r="BQ212" s="607">
        <f t="shared" si="564"/>
        <v>0</v>
      </c>
      <c r="BR212" s="607">
        <f t="shared" si="564"/>
        <v>0</v>
      </c>
      <c r="BS212" s="607">
        <f t="shared" si="564"/>
        <v>0</v>
      </c>
      <c r="BT212" s="607">
        <f t="shared" si="564"/>
        <v>0</v>
      </c>
      <c r="BU212" s="596"/>
      <c r="BV212" s="607">
        <f>IF(BV210="","",BV210*BV211)</f>
        <v>0</v>
      </c>
      <c r="BW212" s="607">
        <f>IF(BW210="","",BW210*BW211)</f>
        <v>0</v>
      </c>
      <c r="BX212" s="607">
        <f>IF(BX210="","",BX210*BX211)</f>
        <v>0</v>
      </c>
      <c r="BY212" s="607">
        <f>IF(BY210="","",BY210*BY211)</f>
        <v>0</v>
      </c>
      <c r="BZ212" s="597">
        <f t="shared" si="467"/>
        <v>0</v>
      </c>
      <c r="CA212" s="597">
        <f t="shared" si="468"/>
        <v>0</v>
      </c>
      <c r="CB212" s="597">
        <f t="shared" si="469"/>
        <v>0</v>
      </c>
      <c r="CC212" s="597">
        <f t="shared" si="470"/>
        <v>0</v>
      </c>
      <c r="CD212" s="1344">
        <f t="shared" si="551"/>
        <v>0</v>
      </c>
      <c r="CE212" s="1345">
        <f t="shared" si="551"/>
        <v>0</v>
      </c>
      <c r="CF212" s="1346">
        <f t="shared" si="551"/>
        <v>0</v>
      </c>
      <c r="CG212" s="1346">
        <f t="shared" si="551"/>
        <v>0</v>
      </c>
      <c r="CH212" s="1346">
        <f t="shared" si="551"/>
        <v>0</v>
      </c>
      <c r="CI212" s="1346">
        <f t="shared" si="551"/>
        <v>0</v>
      </c>
      <c r="CJ212" s="1346">
        <f t="shared" si="551"/>
        <v>0</v>
      </c>
      <c r="CK212" s="1347">
        <f t="shared" si="551"/>
        <v>0</v>
      </c>
      <c r="CL212" s="1347">
        <f t="shared" si="551"/>
        <v>0</v>
      </c>
      <c r="CM212" s="1347">
        <f t="shared" si="551"/>
        <v>0</v>
      </c>
      <c r="CN212" s="1346">
        <f t="shared" si="551"/>
        <v>0</v>
      </c>
      <c r="CO212" s="1346">
        <f t="shared" si="551"/>
        <v>0</v>
      </c>
      <c r="CP212" s="1346">
        <f t="shared" si="551"/>
        <v>0</v>
      </c>
      <c r="CQ212" s="1346">
        <f t="shared" si="551"/>
        <v>0</v>
      </c>
      <c r="CR212" s="1346">
        <f t="shared" si="551"/>
        <v>0</v>
      </c>
      <c r="CS212" s="1345">
        <f t="shared" si="551"/>
        <v>0</v>
      </c>
      <c r="CT212" s="1348">
        <f t="shared" si="552"/>
        <v>0</v>
      </c>
      <c r="CU212" s="548">
        <f t="shared" si="437"/>
        <v>0</v>
      </c>
      <c r="CV212" s="549">
        <f t="shared" si="438"/>
        <v>0</v>
      </c>
      <c r="CW212" s="550">
        <f t="shared" si="439"/>
        <v>0</v>
      </c>
      <c r="CX212" s="550">
        <f t="shared" si="440"/>
        <v>0</v>
      </c>
      <c r="CY212" s="550">
        <f t="shared" si="441"/>
        <v>0</v>
      </c>
      <c r="CZ212" s="550">
        <f t="shared" si="442"/>
        <v>0</v>
      </c>
      <c r="DA212" s="550">
        <f t="shared" si="443"/>
        <v>0</v>
      </c>
      <c r="DB212" s="551">
        <f t="shared" si="444"/>
        <v>0</v>
      </c>
      <c r="DC212" s="551">
        <f t="shared" si="445"/>
        <v>0</v>
      </c>
      <c r="DD212" s="551">
        <f t="shared" si="446"/>
        <v>0</v>
      </c>
      <c r="DE212" s="550">
        <f t="shared" si="447"/>
        <v>0</v>
      </c>
      <c r="DF212" s="550">
        <f t="shared" si="448"/>
        <v>0</v>
      </c>
      <c r="DG212" s="550">
        <f t="shared" si="449"/>
        <v>0</v>
      </c>
      <c r="DH212" s="550">
        <f t="shared" si="450"/>
        <v>0</v>
      </c>
      <c r="DI212" s="550">
        <f t="shared" si="451"/>
        <v>0</v>
      </c>
      <c r="DJ212" s="549">
        <f t="shared" si="452"/>
        <v>0</v>
      </c>
      <c r="DK212" s="548">
        <f t="shared" si="453"/>
        <v>0</v>
      </c>
      <c r="DL212" s="653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232</v>
      </c>
      <c r="B213" s="620">
        <f>IF(SUM(B54,B55)=0,"",(B181+B201+B204+B207+B210)/SUM(B54,B55))</f>
        <v>0.33333333333333331</v>
      </c>
      <c r="C213" s="620">
        <f>IF(SUM(C54,C55)=0,"",(C181+C201+C204+C207+C210)/SUM(C54,C55))</f>
        <v>0</v>
      </c>
      <c r="D213" s="620">
        <f>IF(SUM(D54,D55)=0,"",(D181+D201+D204+D207+D210)/SUM(D54,D55))</f>
        <v>1</v>
      </c>
      <c r="E213" s="620" t="str">
        <f>IF(SUM(E54,E55)=0,"",(E181+E201+E204+E207+E210)/SUM(E54,E55))</f>
        <v/>
      </c>
      <c r="F213" s="620" t="str">
        <f>IF(SUM(F54,F55)=0,"",(F181+F201+F204+F207+F210)/SUM(F54,F55))</f>
        <v/>
      </c>
      <c r="G213" s="620" t="str">
        <f>IF(SUM(G54,G55)=0,"",(G181+G201+G204+G207+G210)/SUM(G54,G55))</f>
        <v/>
      </c>
      <c r="H213" s="620" t="str">
        <f>IF(SUM(H54,H55)=0,"",(H181+H201+H204+H207+H210)/SUM(H54,H55))</f>
        <v/>
      </c>
      <c r="I213" s="620" t="str">
        <f>IF(SUM(I54,I55)=0,"",(I181+I201+I204+I207+I210)/SUM(I54,I55))</f>
        <v/>
      </c>
      <c r="J213" s="620" t="str">
        <f>IF(SUM(J54,J55)=0,"",(J181+J201+J204+J207+J210)/SUM(J54,J55))</f>
        <v/>
      </c>
      <c r="K213" s="620" t="str">
        <f>IF(SUM(K54,K55)=0,"",(K181+K201+K204+K207+K210)/SUM(K54,K55))</f>
        <v/>
      </c>
      <c r="L213" s="620" t="str">
        <f>IF(SUM(L54,L55)=0,"",(L181+L201+L204+L207+L210)/SUM(L54,L55))</f>
        <v/>
      </c>
      <c r="M213" s="620" t="str">
        <f>IF(SUM(M54,M55)=0,"",(M181+M201+M204+M207+M210)/SUM(M54,M55))</f>
        <v/>
      </c>
      <c r="N213" s="620" t="str">
        <f>IF(SUM(N54,N55)=0,"",(N181+N201+N204+N207+N210)/SUM(N54,N55))</f>
        <v/>
      </c>
      <c r="O213" s="620" t="str">
        <f>IF(SUM(O54,O55)=0,"",(O181+O201+O204+O207+O210)/SUM(O54,O55))</f>
        <v/>
      </c>
      <c r="P213" s="620" t="str">
        <f>IF(SUM(P54,P55)=0,"",(P181+P201+P204+P207+P210)/SUM(P54,P55))</f>
        <v/>
      </c>
      <c r="Q213" s="620" t="str">
        <f>IF(SUM(Q54,Q55)=0,"",(Q181+Q201+Q204+Q207+Q210)/SUM(Q54,Q55))</f>
        <v/>
      </c>
      <c r="R213" s="620" t="str">
        <f>IF(SUM(R54,R55)=0,"",(R181+R201+R204+R207+R210)/SUM(R54,R55))</f>
        <v/>
      </c>
      <c r="S213" s="673"/>
      <c r="T213" s="620">
        <f>IF(SUM(T54,T55)=0,"",(T181+T201+T204+T207+T210)/SUM(T54,T55))</f>
        <v>0.5</v>
      </c>
      <c r="U213" s="620">
        <f>IF(SUM(U54,U55)=0,"",(U181+U201+U204+U207+U210)/SUM(U54,U55))</f>
        <v>0.25</v>
      </c>
      <c r="V213" s="620">
        <f>IF(SUM(V54,V55)=0,"",(V181+V201+V204+V207+V210)/SUM(V54,V55))</f>
        <v>0.2</v>
      </c>
      <c r="W213" s="620">
        <f>IF(SUM(W54,W55)=0,"",(W181+W201+W204+W207+W210)/SUM(W54,W55))</f>
        <v>0</v>
      </c>
      <c r="X213" s="620">
        <f>IF(SUM(X54,X55)=0,"",(X181+X201+X204+X207+X210)/SUM(X54,X55))</f>
        <v>0.25</v>
      </c>
      <c r="Y213" s="620" t="str">
        <f>IF(SUM(Y54,Y55)=0,"",(Y181+Y201+Y204+Y207+Y210)/SUM(Y54,Y55))</f>
        <v/>
      </c>
      <c r="Z213" s="620" t="str">
        <f>IF(SUM(Z54,Z55)=0,"",(Z181+Z201+Z204+Z207+Z210)/SUM(Z54,Z55))</f>
        <v/>
      </c>
      <c r="AA213" s="620">
        <f>IF(SUM(AA54,AA55)=0,"",(AA181+AA201+AA204+AA207+AA210)/SUM(AA54,AA55))</f>
        <v>0.5</v>
      </c>
      <c r="AB213" s="620">
        <f>IF(SUM(AB54,AB55)=0,"",(AB181+AB201+AB204+AB207+AB210)/SUM(AB54,AB55))</f>
        <v>0.33333333333333331</v>
      </c>
      <c r="AC213" s="620" t="str">
        <f>IF(SUM(AC54,AC55)=0,"",(AC181+AC201+AC204+AC207+AC210)/SUM(AC54,AC55))</f>
        <v/>
      </c>
      <c r="AD213" s="620" t="str">
        <f>IF(SUM(AD54,AD55)=0,"",(AD181+AD201+AD204+AD207+AD210)/SUM(AD54,AD55))</f>
        <v/>
      </c>
      <c r="AE213" s="620" t="str">
        <f>IF(SUM(AE54,AE55)=0,"",(AE181+AE201+AE204+AE207+AE210)/SUM(AE54,AE55))</f>
        <v/>
      </c>
      <c r="AF213" s="620" t="str">
        <f>IF(SUM(AF54,AF55)=0,"",(AF181+AF201+AF204+AF207+AF210)/SUM(AF54,AF55))</f>
        <v/>
      </c>
      <c r="AG213" s="620" t="str">
        <f>IF(SUM(AG54,AG55)=0,"",(AG181+AG201+AG204+AG207+AG210)/SUM(AG54,AG55))</f>
        <v/>
      </c>
      <c r="AH213" s="620" t="str">
        <f>IF(SUM(AH54,AH55)=0,"",(AH181+AH201+AH204+AH207+AH210)/SUM(AH54,AH55))</f>
        <v/>
      </c>
      <c r="AI213" s="620" t="str">
        <f>IF(SUM(AI54,AI55)=0,"",(AI181+AI201+AI204+AI207+AI210)/SUM(AI54,AI55))</f>
        <v/>
      </c>
      <c r="AJ213" s="620" t="str">
        <f>IF(SUM(AJ54,AJ55)=0,"",(AJ181+AJ201+AJ204+AJ207+AJ210)/SUM(AJ54,AJ55))</f>
        <v/>
      </c>
      <c r="AK213" s="673"/>
      <c r="AL213" s="620">
        <f>IF(SUM(AL54,AL55)=0,"",(AL181+AL201+AL204+AL207+AL210)/SUM(AL54,AL55))</f>
        <v>0.5</v>
      </c>
      <c r="AM213" s="620">
        <f>IF(SUM(AM54,AM55)=0,"",(AM181+AM201+AM204+AM207+AM210)/SUM(AM54,AM55))</f>
        <v>0.1</v>
      </c>
      <c r="AN213" s="620">
        <f>IF(SUM(AN54,AN55)=0,"",(AN181+AN201+AN204+AN207+AN210)/SUM(AN54,AN55))</f>
        <v>0.14285714285714285</v>
      </c>
      <c r="AO213" s="620">
        <f>IF(SUM(AO54,AO55)=0,"",(AO181+AO201+AO204+AO207+AO210)/SUM(AO54,AO55))</f>
        <v>0.16666666666666666</v>
      </c>
      <c r="AP213" s="620">
        <f>IF(SUM(AP54,AP55)=0,"",(AP181+AP201+AP204+AP207+AP210)/SUM(AP54,AP55))</f>
        <v>0</v>
      </c>
      <c r="AQ213" s="620">
        <f>IF(SUM(AQ54,AQ55)=0,"",(AQ181+AQ201+AQ204+AQ207+AQ210)/SUM(AQ54,AQ55))</f>
        <v>0.125</v>
      </c>
      <c r="AR213" s="620">
        <f>IF(SUM(AR54,AR55)=0,"",(AR181+AR201+AR204+AR207+AR210)/SUM(AR54,AR55))</f>
        <v>0.2</v>
      </c>
      <c r="AS213" s="620" t="str">
        <f>IF(SUM(AS54,AS55)=0,"",(AS181+AS201+AS204+AS207+AS210)/SUM(AS54,AS55))</f>
        <v/>
      </c>
      <c r="AT213" s="620">
        <f>IF(SUM(AT54,AT55)=0,"",(AT181+AT201+AT204+AT207+AT210)/SUM(AT54,AT55))</f>
        <v>0</v>
      </c>
      <c r="AU213" s="620" t="str">
        <f>IF(SUM(AU54,AU55)=0,"",(AU181+AU201+AU204+AU207+AU210)/SUM(AU54,AU55))</f>
        <v/>
      </c>
      <c r="AV213" s="620" t="str">
        <f>IF(SUM(AV54,AV55)=0,"",(AV181+AV201+AV204+AV207+AV210)/SUM(AV54,AV55))</f>
        <v/>
      </c>
      <c r="AW213" s="620" t="str">
        <f>IF(SUM(AW54,AW55)=0,"",(AW181+AW201+AW204+AW207+AW210)/SUM(AW54,AW55))</f>
        <v/>
      </c>
      <c r="AX213" s="620" t="str">
        <f>IF(SUM(AX54,AX55)=0,"",(AX181+AX201+AX204+AX207+AX210)/SUM(AX54,AX55))</f>
        <v/>
      </c>
      <c r="AY213" s="620" t="str">
        <f>IF(SUM(AY54,AY55)=0,"",(AY181+AY201+AY204+AY207+AY210)/SUM(AY54,AY55))</f>
        <v/>
      </c>
      <c r="AZ213" s="620" t="str">
        <f>IF(SUM(AZ54,AZ55)=0,"",(AZ181+AZ201+AZ204+AZ207+AZ210)/SUM(AZ54,AZ55))</f>
        <v/>
      </c>
      <c r="BA213" s="620" t="str">
        <f>IF(SUM(BA54,BA55)=0,"",(BA181+BA201+BA204+BA207+BA210)/SUM(BA54,BA55))</f>
        <v/>
      </c>
      <c r="BB213" s="620" t="str">
        <f>IF(SUM(BB54,BB55)=0,"",(BB181+BB201+BB204+BB207+BB210)/SUM(BB54,BB55))</f>
        <v/>
      </c>
      <c r="BC213" s="673"/>
      <c r="BD213" s="620">
        <f>IF(SUM(BD54,BD55)=0,"",(BD181+BD201+BD204+BD207+BD210)/SUM(BD54,BD55))</f>
        <v>0.375</v>
      </c>
      <c r="BE213" s="620">
        <f>IF(SUM(BE54,BE55)=0,"",(BE181+BE201+BE204+BE207+BE210)/SUM(BE54,BE55))</f>
        <v>0.2</v>
      </c>
      <c r="BF213" s="620">
        <f>IF(SUM(BF54,BF55)=0,"",(BF181+BF201+BF204+BF207+BF210)/SUM(BF54,BF55))</f>
        <v>0.83333333333333337</v>
      </c>
      <c r="BG213" s="620">
        <f>IF(SUM(BG54,BG55)=0,"",(BG181+BG201+BG204+BG207+BG210)/SUM(BG54,BG55))</f>
        <v>0.3125</v>
      </c>
      <c r="BH213" s="620">
        <f>IF(SUM(BH54,BH55)=0,"",(BH181+BH201+BH204+BH207+BH210)/SUM(BH54,BH55))</f>
        <v>0.5</v>
      </c>
      <c r="BI213" s="620">
        <f>IF(SUM(BI54,BI55)=0,"",(BI181+BI201+BI204+BI207+BI210)/SUM(BI54,BI55))</f>
        <v>0.5</v>
      </c>
      <c r="BJ213" s="620">
        <f>IF(SUM(BJ54,BJ55)=0,"",(BJ181+BJ201+BJ204+BJ207+BJ210)/SUM(BJ54,BJ55))</f>
        <v>0.4</v>
      </c>
      <c r="BK213" s="620">
        <f>IF(SUM(BK54,BK55)=0,"",(BK181+BK201+BK204+BK207+BK210)/SUM(BK54,BK55))</f>
        <v>0.33333333333333331</v>
      </c>
      <c r="BL213" s="620">
        <f>IF(SUM(BL54,BL55)=0,"",(BL181+BL201+BL204+BL207+BL210)/SUM(BL54,BL55))</f>
        <v>0.5</v>
      </c>
      <c r="BM213" s="620" t="str">
        <f>IF(SUM(BM54,BM55)=0,"",(BM181+BM201+BM204+BM207+BM210)/SUM(BM54,BM55))</f>
        <v/>
      </c>
      <c r="BN213" s="620" t="str">
        <f>IF(SUM(BN54,BN55)=0,"",(BN181+BN201+BN204+BN207+BN210)/SUM(BN54,BN55))</f>
        <v/>
      </c>
      <c r="BO213" s="620" t="str">
        <f>IF(SUM(BO54,BO55)=0,"",(BO181+BO201+BO204+BO207+BO210)/SUM(BO54,BO55))</f>
        <v/>
      </c>
      <c r="BP213" s="620" t="str">
        <f>IF(SUM(BP54,BP55)=0,"",(BP181+BP201+BP204+BP207+BP210)/SUM(BP54,BP55))</f>
        <v/>
      </c>
      <c r="BQ213" s="620" t="str">
        <f>IF(SUM(BQ54,BQ55)=0,"",(BQ181+BQ201+BQ204+BQ207+BQ210)/SUM(BQ54,BQ55))</f>
        <v/>
      </c>
      <c r="BR213" s="620" t="str">
        <f>IF(SUM(BR54,BR55)=0,"",(BR181+BR201+BR204+BR207+BR210)/SUM(BR54,BR55))</f>
        <v/>
      </c>
      <c r="BS213" s="620" t="str">
        <f>IF(SUM(BS54,BS55)=0,"",(BS181+BS201+BS204+BS207+BS210)/SUM(BS54,BS55))</f>
        <v/>
      </c>
      <c r="BT213" s="620" t="str">
        <f>IF(SUM(BT54,BT55)=0,"",(BT181+BT201+BT204+BT207+BT210)/SUM(BT54,BT55))</f>
        <v/>
      </c>
      <c r="BU213" s="673"/>
      <c r="BV213" s="620" t="str">
        <f>IF(SUM(BV54,BV55)=0,"",(BV181+BV201+BV204+BV207+BV210)/SUM(BV54,BV55))</f>
        <v/>
      </c>
      <c r="BW213" s="620" t="str">
        <f>IF(SUM(BW54,BW55)=0,"",(BW181+BW201+BW204+BW207+BW210)/SUM(BW54,BW55))</f>
        <v/>
      </c>
      <c r="BX213" s="620" t="str">
        <f>IF(SUM(BX54,BX55)=0,"",(BX181+BX201+BX204+BX207+BX210)/SUM(BX54,BX55))</f>
        <v/>
      </c>
      <c r="BY213" s="620" t="str">
        <f>IF(SUM(BY54,BY55)=0,"",(BY181+BY201+BY204+BY207+BY210)/SUM(BY54,BY55))</f>
        <v/>
      </c>
      <c r="BZ213" s="597">
        <f t="shared" si="467"/>
        <v>0.33333333333333326</v>
      </c>
      <c r="CA213" s="597">
        <f t="shared" si="468"/>
        <v>0.30666666666666664</v>
      </c>
      <c r="CB213" s="597">
        <f t="shared" si="469"/>
        <v>0.12242063492063489</v>
      </c>
      <c r="CC213" s="597">
        <f t="shared" si="470"/>
        <v>0.41726190476190472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65"/>
        <v/>
      </c>
      <c r="CG213" s="1351" t="str">
        <f t="shared" si="565"/>
        <v/>
      </c>
      <c r="CH213" s="1351" t="str">
        <f t="shared" si="565"/>
        <v/>
      </c>
      <c r="CI213" s="1351" t="str">
        <f t="shared" si="565"/>
        <v/>
      </c>
      <c r="CJ213" s="1351" t="str">
        <f t="shared" si="565"/>
        <v/>
      </c>
      <c r="CK213" s="1352">
        <f t="shared" si="565"/>
        <v>0</v>
      </c>
      <c r="CL213" s="1352">
        <f t="shared" si="565"/>
        <v>0.33333333333333331</v>
      </c>
      <c r="CM213" s="1352">
        <f t="shared" si="565"/>
        <v>1</v>
      </c>
      <c r="CN213" s="1351" t="str">
        <f t="shared" si="565"/>
        <v/>
      </c>
      <c r="CO213" s="1351" t="str">
        <f t="shared" si="565"/>
        <v/>
      </c>
      <c r="CP213" s="1351" t="str">
        <f t="shared" si="565"/>
        <v/>
      </c>
      <c r="CQ213" s="1351" t="str">
        <f t="shared" si="565"/>
        <v/>
      </c>
      <c r="CR213" s="1351" t="str">
        <f t="shared" si="565"/>
        <v/>
      </c>
      <c r="CS213" s="1350" t="str">
        <f t="shared" si="565"/>
        <v/>
      </c>
      <c r="CT213" s="1353" t="str">
        <f t="shared" si="565"/>
        <v/>
      </c>
      <c r="CU213" s="536" t="str">
        <f t="shared" si="437"/>
        <v/>
      </c>
      <c r="CV213" s="537" t="str">
        <f t="shared" si="438"/>
        <v/>
      </c>
      <c r="CW213" s="538" t="str">
        <f t="shared" si="439"/>
        <v/>
      </c>
      <c r="CX213" s="538" t="str">
        <f t="shared" si="440"/>
        <v/>
      </c>
      <c r="CY213" s="538" t="str">
        <f t="shared" si="441"/>
        <v/>
      </c>
      <c r="CZ213" s="538">
        <f t="shared" si="442"/>
        <v>0</v>
      </c>
      <c r="DA213" s="538">
        <f t="shared" si="443"/>
        <v>0.2</v>
      </c>
      <c r="DB213" s="539">
        <f t="shared" si="444"/>
        <v>0.25</v>
      </c>
      <c r="DC213" s="539">
        <f t="shared" si="445"/>
        <v>0.25</v>
      </c>
      <c r="DD213" s="539">
        <f t="shared" si="446"/>
        <v>0.33333333333333331</v>
      </c>
      <c r="DE213" s="538">
        <f t="shared" si="447"/>
        <v>0.5</v>
      </c>
      <c r="DF213" s="538">
        <f t="shared" si="448"/>
        <v>0.5</v>
      </c>
      <c r="DG213" s="538" t="str">
        <f t="shared" si="449"/>
        <v/>
      </c>
      <c r="DH213" s="538" t="str">
        <f t="shared" si="450"/>
        <v/>
      </c>
      <c r="DI213" s="538" t="str">
        <f t="shared" si="451"/>
        <v/>
      </c>
      <c r="DJ213" s="537" t="str">
        <f t="shared" si="452"/>
        <v/>
      </c>
      <c r="DK213" s="536" t="str">
        <f t="shared" si="453"/>
        <v/>
      </c>
      <c r="DL213" s="653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82" t="s">
        <v>233</v>
      </c>
      <c r="B214" s="323">
        <v>10</v>
      </c>
      <c r="C214" s="323">
        <v>15</v>
      </c>
      <c r="D214" s="323">
        <v>5</v>
      </c>
      <c r="E214" s="323">
        <v>0</v>
      </c>
      <c r="F214" s="323">
        <v>0</v>
      </c>
      <c r="G214" s="323">
        <v>0</v>
      </c>
      <c r="H214" s="323">
        <v>7</v>
      </c>
      <c r="I214" s="323">
        <v>4</v>
      </c>
      <c r="J214" s="323">
        <v>4</v>
      </c>
      <c r="K214" s="323"/>
      <c r="L214" s="323"/>
      <c r="M214" s="323"/>
      <c r="N214" s="323"/>
      <c r="O214" s="323"/>
      <c r="P214" s="323"/>
      <c r="Q214" s="323"/>
      <c r="R214" s="323"/>
      <c r="S214" s="683"/>
      <c r="T214" s="323">
        <v>0</v>
      </c>
      <c r="U214" s="323">
        <v>1</v>
      </c>
      <c r="V214" s="323">
        <v>2</v>
      </c>
      <c r="W214" s="323">
        <v>0</v>
      </c>
      <c r="X214" s="323">
        <v>3</v>
      </c>
      <c r="Y214" s="323">
        <v>2</v>
      </c>
      <c r="Z214" s="323">
        <v>2</v>
      </c>
      <c r="AA214" s="323">
        <v>3</v>
      </c>
      <c r="AB214" s="323">
        <v>2</v>
      </c>
      <c r="AC214" s="323"/>
      <c r="AD214" s="323"/>
      <c r="AE214" s="323"/>
      <c r="AF214" s="684"/>
      <c r="AG214" s="684"/>
      <c r="AH214" s="684"/>
      <c r="AI214" s="684"/>
      <c r="AJ214" s="323"/>
      <c r="AK214" s="683"/>
      <c r="AL214" s="323">
        <v>0</v>
      </c>
      <c r="AM214" s="323">
        <v>5</v>
      </c>
      <c r="AN214" s="323">
        <v>5</v>
      </c>
      <c r="AO214" s="323">
        <v>0</v>
      </c>
      <c r="AP214" s="323">
        <v>4</v>
      </c>
      <c r="AQ214" s="323">
        <v>4</v>
      </c>
      <c r="AR214" s="323">
        <v>12</v>
      </c>
      <c r="AS214" s="323">
        <v>6</v>
      </c>
      <c r="AT214" s="323">
        <v>2</v>
      </c>
      <c r="AU214" s="323"/>
      <c r="AV214" s="323"/>
      <c r="AW214" s="684"/>
      <c r="AX214" s="684"/>
      <c r="AY214" s="684"/>
      <c r="AZ214" s="684"/>
      <c r="BA214" s="323"/>
      <c r="BB214" s="323"/>
      <c r="BC214" s="683"/>
      <c r="BD214" s="323">
        <v>10</v>
      </c>
      <c r="BE214" s="323">
        <v>0</v>
      </c>
      <c r="BF214" s="323">
        <v>6</v>
      </c>
      <c r="BG214" s="323">
        <v>30</v>
      </c>
      <c r="BH214" s="323">
        <v>20</v>
      </c>
      <c r="BI214" s="323">
        <v>0</v>
      </c>
      <c r="BJ214" s="323">
        <v>0</v>
      </c>
      <c r="BK214" s="323">
        <v>0</v>
      </c>
      <c r="BL214" s="323">
        <v>15</v>
      </c>
      <c r="BM214" s="323"/>
      <c r="BN214" s="323"/>
      <c r="BO214" s="323"/>
      <c r="BP214" s="323"/>
      <c r="BQ214" s="323"/>
      <c r="BR214" s="323"/>
      <c r="BS214" s="684"/>
      <c r="BT214" s="684"/>
      <c r="BU214" s="683"/>
      <c r="BV214" s="323"/>
      <c r="BW214" s="323"/>
      <c r="BX214" s="323"/>
      <c r="BY214" s="323"/>
      <c r="BZ214" s="597">
        <f t="shared" si="467"/>
        <v>4.2857142857142856</v>
      </c>
      <c r="CA214" s="597">
        <f t="shared" si="468"/>
        <v>1.7142857142857142</v>
      </c>
      <c r="CB214" s="597">
        <f t="shared" si="469"/>
        <v>3.7142857142857144</v>
      </c>
      <c r="CC214" s="597">
        <f t="shared" si="470"/>
        <v>7.2857142857142856</v>
      </c>
      <c r="CD214" s="1344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65"/>
        <v/>
      </c>
      <c r="CF214" s="1346" t="str">
        <f t="shared" si="565"/>
        <v/>
      </c>
      <c r="CG214" s="1346" t="str">
        <f t="shared" si="565"/>
        <v/>
      </c>
      <c r="CH214" s="1346">
        <f t="shared" si="565"/>
        <v>0</v>
      </c>
      <c r="CI214" s="1346">
        <f t="shared" si="565"/>
        <v>0</v>
      </c>
      <c r="CJ214" s="1346">
        <f t="shared" si="565"/>
        <v>0</v>
      </c>
      <c r="CK214" s="1347">
        <f t="shared" si="565"/>
        <v>4</v>
      </c>
      <c r="CL214" s="1347">
        <f t="shared" si="565"/>
        <v>4</v>
      </c>
      <c r="CM214" s="1347">
        <f t="shared" si="565"/>
        <v>5</v>
      </c>
      <c r="CN214" s="1346">
        <f t="shared" si="565"/>
        <v>7</v>
      </c>
      <c r="CO214" s="1346">
        <f t="shared" si="565"/>
        <v>10</v>
      </c>
      <c r="CP214" s="1346">
        <f t="shared" si="565"/>
        <v>15</v>
      </c>
      <c r="CQ214" s="1346" t="str">
        <f t="shared" si="565"/>
        <v/>
      </c>
      <c r="CR214" s="1346" t="str">
        <f t="shared" si="565"/>
        <v/>
      </c>
      <c r="CS214" s="1345" t="str">
        <f t="shared" si="565"/>
        <v/>
      </c>
      <c r="CT214" s="1348" t="str">
        <f t="shared" si="565"/>
        <v/>
      </c>
      <c r="CU214" s="548" t="str">
        <f t="shared" si="437"/>
        <v/>
      </c>
      <c r="CV214" s="549" t="str">
        <f t="shared" si="438"/>
        <v/>
      </c>
      <c r="CW214" s="550" t="str">
        <f t="shared" si="439"/>
        <v/>
      </c>
      <c r="CX214" s="550" t="str">
        <f t="shared" si="440"/>
        <v/>
      </c>
      <c r="CY214" s="550">
        <f t="shared" si="441"/>
        <v>0</v>
      </c>
      <c r="CZ214" s="550">
        <f t="shared" si="442"/>
        <v>0</v>
      </c>
      <c r="DA214" s="550">
        <f t="shared" si="443"/>
        <v>1</v>
      </c>
      <c r="DB214" s="551">
        <f t="shared" si="444"/>
        <v>2</v>
      </c>
      <c r="DC214" s="551">
        <f t="shared" si="445"/>
        <v>2</v>
      </c>
      <c r="DD214" s="551">
        <f t="shared" si="446"/>
        <v>2</v>
      </c>
      <c r="DE214" s="550">
        <f t="shared" si="447"/>
        <v>2</v>
      </c>
      <c r="DF214" s="550">
        <f t="shared" si="448"/>
        <v>3</v>
      </c>
      <c r="DG214" s="550">
        <f t="shared" si="449"/>
        <v>3</v>
      </c>
      <c r="DH214" s="550" t="str">
        <f t="shared" si="450"/>
        <v/>
      </c>
      <c r="DI214" s="550" t="str">
        <f t="shared" si="451"/>
        <v/>
      </c>
      <c r="DJ214" s="549" t="str">
        <f t="shared" si="452"/>
        <v/>
      </c>
      <c r="DK214" s="548" t="str">
        <f t="shared" si="453"/>
        <v/>
      </c>
      <c r="DL214" s="653">
        <f t="shared" si="454"/>
        <v>9</v>
      </c>
      <c r="DM214" s="106">
        <f t="shared" si="455"/>
        <v>9</v>
      </c>
      <c r="DN214" s="106">
        <f t="shared" si="456"/>
        <v>9</v>
      </c>
      <c r="DO214" s="106">
        <f t="shared" si="457"/>
        <v>9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40" t="s">
        <v>179</v>
      </c>
      <c r="B215" s="320">
        <v>15</v>
      </c>
      <c r="C215" s="320">
        <v>15</v>
      </c>
      <c r="D215" s="320">
        <v>15</v>
      </c>
      <c r="E215" s="320"/>
      <c r="F215" s="320"/>
      <c r="G215" s="320"/>
      <c r="H215" s="320">
        <v>10</v>
      </c>
      <c r="I215" s="320">
        <v>8</v>
      </c>
      <c r="J215" s="320">
        <v>10</v>
      </c>
      <c r="K215" s="320"/>
      <c r="L215" s="320"/>
      <c r="M215" s="320"/>
      <c r="N215" s="320"/>
      <c r="O215" s="320"/>
      <c r="P215" s="320"/>
      <c r="Q215" s="320"/>
      <c r="R215" s="320"/>
      <c r="S215" s="642"/>
      <c r="T215" s="320"/>
      <c r="U215" s="320">
        <v>20</v>
      </c>
      <c r="V215" s="320">
        <v>15</v>
      </c>
      <c r="W215" s="320"/>
      <c r="X215" s="320">
        <v>10</v>
      </c>
      <c r="Y215" s="320">
        <v>15</v>
      </c>
      <c r="Z215" s="320">
        <v>25</v>
      </c>
      <c r="AA215" s="320">
        <v>20</v>
      </c>
      <c r="AB215" s="320">
        <v>22.5</v>
      </c>
      <c r="AC215" s="320"/>
      <c r="AD215" s="320"/>
      <c r="AE215" s="320"/>
      <c r="AF215" s="678"/>
      <c r="AG215" s="678"/>
      <c r="AH215" s="678"/>
      <c r="AI215" s="678"/>
      <c r="AJ215" s="320"/>
      <c r="AK215" s="642"/>
      <c r="AL215" s="320"/>
      <c r="AM215" s="320">
        <v>20</v>
      </c>
      <c r="AN215" s="320">
        <v>15</v>
      </c>
      <c r="AO215" s="320"/>
      <c r="AP215" s="320">
        <v>15</v>
      </c>
      <c r="AQ215" s="320">
        <v>25</v>
      </c>
      <c r="AR215" s="320">
        <v>15</v>
      </c>
      <c r="AS215" s="320">
        <v>35</v>
      </c>
      <c r="AT215" s="320">
        <v>15</v>
      </c>
      <c r="AU215" s="320"/>
      <c r="AV215" s="320"/>
      <c r="AW215" s="678"/>
      <c r="AX215" s="678"/>
      <c r="AY215" s="678"/>
      <c r="AZ215" s="678"/>
      <c r="BA215" s="320"/>
      <c r="BB215" s="320"/>
      <c r="BC215" s="642"/>
      <c r="BD215" s="320">
        <v>15</v>
      </c>
      <c r="BE215" s="320"/>
      <c r="BF215" s="320">
        <v>15</v>
      </c>
      <c r="BG215" s="320">
        <v>15</v>
      </c>
      <c r="BH215" s="320">
        <v>15</v>
      </c>
      <c r="BI215" s="320"/>
      <c r="BJ215" s="320"/>
      <c r="BK215" s="320"/>
      <c r="BL215" s="320">
        <v>15</v>
      </c>
      <c r="BM215" s="320"/>
      <c r="BN215" s="320"/>
      <c r="BO215" s="320"/>
      <c r="BP215" s="320"/>
      <c r="BQ215" s="320"/>
      <c r="BR215" s="320"/>
      <c r="BS215" s="678"/>
      <c r="BT215" s="678"/>
      <c r="BU215" s="642">
        <v>0</v>
      </c>
      <c r="BV215" s="320"/>
      <c r="BW215" s="320"/>
      <c r="BX215" s="320"/>
      <c r="BY215" s="320"/>
      <c r="BZ215" s="597">
        <f t="shared" si="467"/>
        <v>12.5</v>
      </c>
      <c r="CA215" s="597">
        <f t="shared" si="468"/>
        <v>18.5</v>
      </c>
      <c r="CB215" s="597">
        <f t="shared" si="469"/>
        <v>18</v>
      </c>
      <c r="CC215" s="597">
        <f t="shared" si="470"/>
        <v>15</v>
      </c>
      <c r="CD215" s="1344" t="str">
        <f t="shared" si="566"/>
        <v/>
      </c>
      <c r="CE215" s="1345" t="str">
        <f t="shared" si="565"/>
        <v/>
      </c>
      <c r="CF215" s="1346" t="str">
        <f t="shared" si="565"/>
        <v/>
      </c>
      <c r="CG215" s="1346" t="str">
        <f t="shared" si="565"/>
        <v/>
      </c>
      <c r="CH215" s="1346" t="str">
        <f t="shared" si="565"/>
        <v/>
      </c>
      <c r="CI215" s="1346" t="str">
        <f t="shared" si="565"/>
        <v/>
      </c>
      <c r="CJ215" s="1346">
        <f t="shared" si="565"/>
        <v>8</v>
      </c>
      <c r="CK215" s="1347">
        <f t="shared" si="565"/>
        <v>10</v>
      </c>
      <c r="CL215" s="1347">
        <f t="shared" si="565"/>
        <v>10</v>
      </c>
      <c r="CM215" s="1347">
        <f t="shared" si="565"/>
        <v>15</v>
      </c>
      <c r="CN215" s="1346">
        <f t="shared" si="565"/>
        <v>15</v>
      </c>
      <c r="CO215" s="1346">
        <f t="shared" si="565"/>
        <v>15</v>
      </c>
      <c r="CP215" s="1346" t="str">
        <f t="shared" si="565"/>
        <v/>
      </c>
      <c r="CQ215" s="1346" t="str">
        <f t="shared" si="565"/>
        <v/>
      </c>
      <c r="CR215" s="1346" t="str">
        <f t="shared" si="565"/>
        <v/>
      </c>
      <c r="CS215" s="1345" t="str">
        <f t="shared" si="565"/>
        <v/>
      </c>
      <c r="CT215" s="1348" t="str">
        <f t="shared" si="565"/>
        <v/>
      </c>
      <c r="CU215" s="548" t="str">
        <f t="shared" si="437"/>
        <v/>
      </c>
      <c r="CV215" s="549" t="str">
        <f t="shared" si="438"/>
        <v/>
      </c>
      <c r="CW215" s="550" t="str">
        <f t="shared" si="439"/>
        <v/>
      </c>
      <c r="CX215" s="550" t="str">
        <f t="shared" si="440"/>
        <v/>
      </c>
      <c r="CY215" s="550" t="str">
        <f t="shared" si="441"/>
        <v/>
      </c>
      <c r="CZ215" s="550">
        <f t="shared" si="442"/>
        <v>10</v>
      </c>
      <c r="DA215" s="550">
        <f t="shared" si="443"/>
        <v>15</v>
      </c>
      <c r="DB215" s="551">
        <f t="shared" si="444"/>
        <v>15</v>
      </c>
      <c r="DC215" s="551">
        <f t="shared" si="445"/>
        <v>20</v>
      </c>
      <c r="DD215" s="551">
        <f t="shared" si="446"/>
        <v>20</v>
      </c>
      <c r="DE215" s="550">
        <f t="shared" si="447"/>
        <v>22.5</v>
      </c>
      <c r="DF215" s="550">
        <f t="shared" si="448"/>
        <v>25</v>
      </c>
      <c r="DG215" s="550" t="str">
        <f t="shared" si="449"/>
        <v/>
      </c>
      <c r="DH215" s="550" t="str">
        <f t="shared" si="450"/>
        <v/>
      </c>
      <c r="DI215" s="550" t="str">
        <f t="shared" si="451"/>
        <v/>
      </c>
      <c r="DJ215" s="549" t="str">
        <f t="shared" si="452"/>
        <v/>
      </c>
      <c r="DK215" s="548" t="str">
        <f t="shared" si="453"/>
        <v/>
      </c>
      <c r="DL215" s="653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181</v>
      </c>
      <c r="B216" s="606">
        <f t="shared" ref="B216:R216" si="567">IF(B214="","",B214*B215)</f>
        <v>150</v>
      </c>
      <c r="C216" s="606">
        <f t="shared" si="567"/>
        <v>225</v>
      </c>
      <c r="D216" s="606">
        <f t="shared" si="567"/>
        <v>75</v>
      </c>
      <c r="E216" s="606">
        <f t="shared" si="567"/>
        <v>0</v>
      </c>
      <c r="F216" s="606">
        <f t="shared" si="567"/>
        <v>0</v>
      </c>
      <c r="G216" s="606">
        <f t="shared" si="567"/>
        <v>0</v>
      </c>
      <c r="H216" s="606">
        <f t="shared" si="567"/>
        <v>70</v>
      </c>
      <c r="I216" s="606">
        <f t="shared" si="567"/>
        <v>32</v>
      </c>
      <c r="J216" s="606">
        <f t="shared" si="567"/>
        <v>40</v>
      </c>
      <c r="K216" s="606" t="str">
        <f t="shared" si="567"/>
        <v/>
      </c>
      <c r="L216" s="606" t="str">
        <f t="shared" si="567"/>
        <v/>
      </c>
      <c r="M216" s="606" t="str">
        <f t="shared" si="567"/>
        <v/>
      </c>
      <c r="N216" s="606" t="str">
        <f t="shared" si="567"/>
        <v/>
      </c>
      <c r="O216" s="606" t="str">
        <f t="shared" si="567"/>
        <v/>
      </c>
      <c r="P216" s="606" t="str">
        <f t="shared" si="567"/>
        <v/>
      </c>
      <c r="Q216" s="606" t="str">
        <f t="shared" si="567"/>
        <v/>
      </c>
      <c r="R216" s="606" t="str">
        <f t="shared" si="567"/>
        <v/>
      </c>
      <c r="S216" s="644"/>
      <c r="T216" s="606">
        <f t="shared" ref="T216:AJ216" si="568">IF(T214="","",T214*T215)</f>
        <v>0</v>
      </c>
      <c r="U216" s="606">
        <f t="shared" si="568"/>
        <v>20</v>
      </c>
      <c r="V216" s="606">
        <f t="shared" si="568"/>
        <v>30</v>
      </c>
      <c r="W216" s="606">
        <f t="shared" si="568"/>
        <v>0</v>
      </c>
      <c r="X216" s="606">
        <f t="shared" si="568"/>
        <v>30</v>
      </c>
      <c r="Y216" s="606">
        <f t="shared" si="568"/>
        <v>30</v>
      </c>
      <c r="Z216" s="606">
        <f t="shared" si="568"/>
        <v>50</v>
      </c>
      <c r="AA216" s="606">
        <f t="shared" si="568"/>
        <v>60</v>
      </c>
      <c r="AB216" s="606">
        <f t="shared" si="568"/>
        <v>45</v>
      </c>
      <c r="AC216" s="606" t="str">
        <f t="shared" si="568"/>
        <v/>
      </c>
      <c r="AD216" s="606" t="str">
        <f t="shared" si="568"/>
        <v/>
      </c>
      <c r="AE216" s="606" t="str">
        <f t="shared" si="568"/>
        <v/>
      </c>
      <c r="AF216" s="606" t="str">
        <f t="shared" si="568"/>
        <v/>
      </c>
      <c r="AG216" s="606" t="str">
        <f t="shared" si="568"/>
        <v/>
      </c>
      <c r="AH216" s="606" t="str">
        <f t="shared" si="568"/>
        <v/>
      </c>
      <c r="AI216" s="606" t="str">
        <f t="shared" si="568"/>
        <v/>
      </c>
      <c r="AJ216" s="606" t="str">
        <f t="shared" si="568"/>
        <v/>
      </c>
      <c r="AK216" s="644"/>
      <c r="AL216" s="606">
        <f t="shared" ref="AL216:BB216" si="569">IF(AL214="","",AL214*AL215)</f>
        <v>0</v>
      </c>
      <c r="AM216" s="606">
        <f t="shared" si="569"/>
        <v>100</v>
      </c>
      <c r="AN216" s="606">
        <f t="shared" si="569"/>
        <v>75</v>
      </c>
      <c r="AO216" s="606">
        <f t="shared" si="569"/>
        <v>0</v>
      </c>
      <c r="AP216" s="606">
        <f t="shared" si="569"/>
        <v>60</v>
      </c>
      <c r="AQ216" s="606">
        <f t="shared" si="569"/>
        <v>100</v>
      </c>
      <c r="AR216" s="606">
        <f t="shared" si="569"/>
        <v>180</v>
      </c>
      <c r="AS216" s="606">
        <f t="shared" si="569"/>
        <v>210</v>
      </c>
      <c r="AT216" s="606">
        <f t="shared" si="569"/>
        <v>30</v>
      </c>
      <c r="AU216" s="606" t="str">
        <f t="shared" si="569"/>
        <v/>
      </c>
      <c r="AV216" s="606" t="str">
        <f t="shared" si="569"/>
        <v/>
      </c>
      <c r="AW216" s="606" t="str">
        <f t="shared" si="569"/>
        <v/>
      </c>
      <c r="AX216" s="606" t="str">
        <f t="shared" si="569"/>
        <v/>
      </c>
      <c r="AY216" s="606" t="str">
        <f t="shared" si="569"/>
        <v/>
      </c>
      <c r="AZ216" s="606" t="str">
        <f t="shared" si="569"/>
        <v/>
      </c>
      <c r="BA216" s="606" t="str">
        <f t="shared" si="569"/>
        <v/>
      </c>
      <c r="BB216" s="606" t="str">
        <f t="shared" si="569"/>
        <v/>
      </c>
      <c r="BC216" s="644"/>
      <c r="BD216" s="606">
        <f t="shared" ref="BD216:BT216" si="570">IF(BD214="","",BD214*BD215)</f>
        <v>150</v>
      </c>
      <c r="BE216" s="606">
        <f t="shared" si="570"/>
        <v>0</v>
      </c>
      <c r="BF216" s="606">
        <f t="shared" si="570"/>
        <v>90</v>
      </c>
      <c r="BG216" s="606">
        <f t="shared" si="570"/>
        <v>450</v>
      </c>
      <c r="BH216" s="606">
        <f t="shared" si="570"/>
        <v>300</v>
      </c>
      <c r="BI216" s="606">
        <f t="shared" si="570"/>
        <v>0</v>
      </c>
      <c r="BJ216" s="606">
        <f t="shared" si="570"/>
        <v>0</v>
      </c>
      <c r="BK216" s="606">
        <f t="shared" si="570"/>
        <v>0</v>
      </c>
      <c r="BL216" s="606">
        <f t="shared" si="570"/>
        <v>225</v>
      </c>
      <c r="BM216" s="606" t="str">
        <f t="shared" si="570"/>
        <v/>
      </c>
      <c r="BN216" s="606" t="str">
        <f t="shared" si="570"/>
        <v/>
      </c>
      <c r="BO216" s="606" t="str">
        <f t="shared" si="570"/>
        <v/>
      </c>
      <c r="BP216" s="606" t="str">
        <f t="shared" si="570"/>
        <v/>
      </c>
      <c r="BQ216" s="606" t="str">
        <f t="shared" si="570"/>
        <v/>
      </c>
      <c r="BR216" s="606" t="str">
        <f t="shared" si="570"/>
        <v/>
      </c>
      <c r="BS216" s="606" t="str">
        <f t="shared" si="570"/>
        <v/>
      </c>
      <c r="BT216" s="606" t="str">
        <f t="shared" si="570"/>
        <v/>
      </c>
      <c r="BU216" s="644"/>
      <c r="BV216" s="606" t="str">
        <f>IF(BV214="","",BV214*BV215)</f>
        <v/>
      </c>
      <c r="BW216" s="606" t="str">
        <f>IF(BW214="","",BW214*BW215)</f>
        <v/>
      </c>
      <c r="BX216" s="606" t="str">
        <f>IF(BX214="","",BX214*BX215)</f>
        <v/>
      </c>
      <c r="BY216" s="606" t="str">
        <f>IF(BY214="","",BY214*BY215)</f>
        <v/>
      </c>
      <c r="BZ216" s="597">
        <f t="shared" si="467"/>
        <v>52.428571428571431</v>
      </c>
      <c r="CA216" s="597">
        <f t="shared" si="468"/>
        <v>29.285714285714285</v>
      </c>
      <c r="CB216" s="597">
        <f t="shared" si="469"/>
        <v>77.857142857142861</v>
      </c>
      <c r="CC216" s="597">
        <f t="shared" si="470"/>
        <v>109.28571428571429</v>
      </c>
      <c r="CD216" s="1344" t="str">
        <f t="shared" si="566"/>
        <v/>
      </c>
      <c r="CE216" s="1345" t="str">
        <f t="shared" si="565"/>
        <v/>
      </c>
      <c r="CF216" s="1346" t="str">
        <f t="shared" si="565"/>
        <v/>
      </c>
      <c r="CG216" s="1346" t="str">
        <f t="shared" si="565"/>
        <v/>
      </c>
      <c r="CH216" s="1346">
        <f t="shared" si="565"/>
        <v>0</v>
      </c>
      <c r="CI216" s="1346">
        <f t="shared" si="565"/>
        <v>0</v>
      </c>
      <c r="CJ216" s="1346">
        <f t="shared" si="565"/>
        <v>0</v>
      </c>
      <c r="CK216" s="1347">
        <f t="shared" si="565"/>
        <v>32</v>
      </c>
      <c r="CL216" s="1347">
        <f t="shared" si="565"/>
        <v>40</v>
      </c>
      <c r="CM216" s="1347">
        <f t="shared" si="565"/>
        <v>70</v>
      </c>
      <c r="CN216" s="1346">
        <f t="shared" si="565"/>
        <v>75</v>
      </c>
      <c r="CO216" s="1346">
        <f t="shared" si="565"/>
        <v>150</v>
      </c>
      <c r="CP216" s="1346">
        <f t="shared" si="565"/>
        <v>225</v>
      </c>
      <c r="CQ216" s="1346" t="str">
        <f t="shared" si="565"/>
        <v/>
      </c>
      <c r="CR216" s="1346" t="str">
        <f t="shared" si="565"/>
        <v/>
      </c>
      <c r="CS216" s="1345" t="str">
        <f t="shared" si="565"/>
        <v/>
      </c>
      <c r="CT216" s="1348" t="str">
        <f t="shared" si="565"/>
        <v/>
      </c>
      <c r="CU216" s="548" t="str">
        <f t="shared" si="437"/>
        <v/>
      </c>
      <c r="CV216" s="549" t="str">
        <f t="shared" si="438"/>
        <v/>
      </c>
      <c r="CW216" s="550" t="str">
        <f t="shared" si="439"/>
        <v/>
      </c>
      <c r="CX216" s="550" t="str">
        <f t="shared" si="440"/>
        <v/>
      </c>
      <c r="CY216" s="550">
        <f t="shared" si="441"/>
        <v>0</v>
      </c>
      <c r="CZ216" s="550">
        <f t="shared" si="442"/>
        <v>0</v>
      </c>
      <c r="DA216" s="550">
        <f t="shared" si="443"/>
        <v>20</v>
      </c>
      <c r="DB216" s="551">
        <f t="shared" si="444"/>
        <v>30</v>
      </c>
      <c r="DC216" s="551">
        <f t="shared" si="445"/>
        <v>30</v>
      </c>
      <c r="DD216" s="551">
        <f t="shared" si="446"/>
        <v>30</v>
      </c>
      <c r="DE216" s="550">
        <f t="shared" si="447"/>
        <v>45</v>
      </c>
      <c r="DF216" s="550">
        <f t="shared" si="448"/>
        <v>50</v>
      </c>
      <c r="DG216" s="550">
        <f t="shared" si="449"/>
        <v>60</v>
      </c>
      <c r="DH216" s="550" t="str">
        <f t="shared" si="450"/>
        <v/>
      </c>
      <c r="DI216" s="550" t="str">
        <f t="shared" si="451"/>
        <v/>
      </c>
      <c r="DJ216" s="549" t="str">
        <f t="shared" si="452"/>
        <v/>
      </c>
      <c r="DK216" s="548" t="str">
        <f t="shared" si="453"/>
        <v/>
      </c>
      <c r="DL216" s="653">
        <f t="shared" si="454"/>
        <v>9</v>
      </c>
      <c r="DM216" s="106">
        <f t="shared" si="455"/>
        <v>9</v>
      </c>
      <c r="DN216" s="106">
        <f t="shared" si="456"/>
        <v>9</v>
      </c>
      <c r="DO216" s="106">
        <f t="shared" si="457"/>
        <v>9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82" t="s">
        <v>234</v>
      </c>
      <c r="B217" s="641">
        <v>0</v>
      </c>
      <c r="C217" s="641">
        <v>0</v>
      </c>
      <c r="D217" s="641">
        <v>0</v>
      </c>
      <c r="E217" s="641">
        <v>0</v>
      </c>
      <c r="F217" s="641">
        <v>0</v>
      </c>
      <c r="G217" s="641">
        <v>0</v>
      </c>
      <c r="H217" s="641">
        <v>0</v>
      </c>
      <c r="I217" s="641">
        <v>0</v>
      </c>
      <c r="J217" s="641">
        <v>0</v>
      </c>
      <c r="K217" s="641"/>
      <c r="L217" s="641"/>
      <c r="M217" s="641"/>
      <c r="N217" s="641"/>
      <c r="O217" s="641"/>
      <c r="P217" s="641"/>
      <c r="Q217" s="641"/>
      <c r="R217" s="641"/>
      <c r="S217" s="654"/>
      <c r="T217" s="641">
        <v>0</v>
      </c>
      <c r="U217" s="641">
        <v>0</v>
      </c>
      <c r="V217" s="641">
        <v>0</v>
      </c>
      <c r="W217" s="641">
        <v>0</v>
      </c>
      <c r="X217" s="641">
        <v>0</v>
      </c>
      <c r="Y217" s="641">
        <v>0</v>
      </c>
      <c r="Z217" s="641">
        <v>0</v>
      </c>
      <c r="AA217" s="641">
        <v>0</v>
      </c>
      <c r="AB217" s="641">
        <v>0</v>
      </c>
      <c r="AC217" s="641"/>
      <c r="AD217" s="641"/>
      <c r="AE217" s="641"/>
      <c r="AF217" s="641"/>
      <c r="AG217" s="641"/>
      <c r="AH217" s="641"/>
      <c r="AI217" s="641"/>
      <c r="AJ217" s="641"/>
      <c r="AK217" s="654"/>
      <c r="AL217" s="641">
        <v>0</v>
      </c>
      <c r="AM217" s="641">
        <v>0</v>
      </c>
      <c r="AN217" s="641">
        <v>0</v>
      </c>
      <c r="AO217" s="641">
        <v>0</v>
      </c>
      <c r="AP217" s="641">
        <v>0</v>
      </c>
      <c r="AQ217" s="641">
        <v>0</v>
      </c>
      <c r="AR217" s="641">
        <v>0</v>
      </c>
      <c r="AS217" s="641">
        <v>0</v>
      </c>
      <c r="AT217" s="641">
        <v>0</v>
      </c>
      <c r="AU217" s="641"/>
      <c r="AV217" s="641"/>
      <c r="AW217" s="641"/>
      <c r="AX217" s="641"/>
      <c r="AY217" s="641"/>
      <c r="AZ217" s="641"/>
      <c r="BA217" s="641"/>
      <c r="BB217" s="641"/>
      <c r="BC217" s="654"/>
      <c r="BD217" s="641">
        <v>0</v>
      </c>
      <c r="BE217" s="641">
        <v>0</v>
      </c>
      <c r="BF217" s="641">
        <v>0</v>
      </c>
      <c r="BG217" s="641">
        <v>0</v>
      </c>
      <c r="BH217" s="641">
        <v>0</v>
      </c>
      <c r="BI217" s="641">
        <v>0</v>
      </c>
      <c r="BJ217" s="641">
        <v>0</v>
      </c>
      <c r="BK217" s="641">
        <v>0</v>
      </c>
      <c r="BL217" s="641">
        <v>0</v>
      </c>
      <c r="BM217" s="641"/>
      <c r="BN217" s="641"/>
      <c r="BO217" s="641"/>
      <c r="BP217" s="641"/>
      <c r="BQ217" s="641"/>
      <c r="BR217" s="641"/>
      <c r="BS217" s="641"/>
      <c r="BT217" s="641"/>
      <c r="BU217" s="654"/>
      <c r="BV217" s="641"/>
      <c r="BW217" s="641"/>
      <c r="BX217" s="641"/>
      <c r="BY217" s="641"/>
      <c r="BZ217" s="597">
        <f t="shared" si="467"/>
        <v>0</v>
      </c>
      <c r="CA217" s="597">
        <f t="shared" si="468"/>
        <v>0</v>
      </c>
      <c r="CB217" s="597">
        <f t="shared" si="469"/>
        <v>0</v>
      </c>
      <c r="CC217" s="597">
        <f t="shared" si="470"/>
        <v>0</v>
      </c>
      <c r="CD217" s="1344" t="str">
        <f t="shared" si="566"/>
        <v/>
      </c>
      <c r="CE217" s="1345" t="str">
        <f t="shared" si="565"/>
        <v/>
      </c>
      <c r="CF217" s="1346" t="str">
        <f t="shared" si="565"/>
        <v/>
      </c>
      <c r="CG217" s="1346" t="str">
        <f t="shared" si="565"/>
        <v/>
      </c>
      <c r="CH217" s="1346">
        <f t="shared" si="565"/>
        <v>0</v>
      </c>
      <c r="CI217" s="1346">
        <f t="shared" si="565"/>
        <v>0</v>
      </c>
      <c r="CJ217" s="1346">
        <f t="shared" si="565"/>
        <v>0</v>
      </c>
      <c r="CK217" s="1347">
        <f t="shared" si="565"/>
        <v>0</v>
      </c>
      <c r="CL217" s="1347">
        <f t="shared" si="565"/>
        <v>0</v>
      </c>
      <c r="CM217" s="1347">
        <f t="shared" si="565"/>
        <v>0</v>
      </c>
      <c r="CN217" s="1346">
        <f t="shared" si="565"/>
        <v>0</v>
      </c>
      <c r="CO217" s="1346">
        <f t="shared" si="565"/>
        <v>0</v>
      </c>
      <c r="CP217" s="1346">
        <f t="shared" si="565"/>
        <v>0</v>
      </c>
      <c r="CQ217" s="1346" t="str">
        <f t="shared" si="565"/>
        <v/>
      </c>
      <c r="CR217" s="1346" t="str">
        <f t="shared" si="565"/>
        <v/>
      </c>
      <c r="CS217" s="1345" t="str">
        <f t="shared" si="565"/>
        <v/>
      </c>
      <c r="CT217" s="1348" t="str">
        <f t="shared" si="565"/>
        <v/>
      </c>
      <c r="CU217" s="548" t="str">
        <f t="shared" si="437"/>
        <v/>
      </c>
      <c r="CV217" s="549" t="str">
        <f t="shared" si="438"/>
        <v/>
      </c>
      <c r="CW217" s="550" t="str">
        <f t="shared" si="439"/>
        <v/>
      </c>
      <c r="CX217" s="550" t="str">
        <f t="shared" si="440"/>
        <v/>
      </c>
      <c r="CY217" s="550">
        <f t="shared" si="441"/>
        <v>0</v>
      </c>
      <c r="CZ217" s="550">
        <f t="shared" si="442"/>
        <v>0</v>
      </c>
      <c r="DA217" s="550">
        <f t="shared" si="443"/>
        <v>0</v>
      </c>
      <c r="DB217" s="551">
        <f t="shared" si="444"/>
        <v>0</v>
      </c>
      <c r="DC217" s="551">
        <f t="shared" si="445"/>
        <v>0</v>
      </c>
      <c r="DD217" s="551">
        <f t="shared" si="446"/>
        <v>0</v>
      </c>
      <c r="DE217" s="550">
        <f t="shared" si="447"/>
        <v>0</v>
      </c>
      <c r="DF217" s="550">
        <f t="shared" si="448"/>
        <v>0</v>
      </c>
      <c r="DG217" s="550">
        <f t="shared" si="449"/>
        <v>0</v>
      </c>
      <c r="DH217" s="550" t="str">
        <f t="shared" si="450"/>
        <v/>
      </c>
      <c r="DI217" s="550" t="str">
        <f t="shared" si="451"/>
        <v/>
      </c>
      <c r="DJ217" s="549" t="str">
        <f t="shared" si="452"/>
        <v/>
      </c>
      <c r="DK217" s="548" t="str">
        <f t="shared" si="453"/>
        <v/>
      </c>
      <c r="DL217" s="653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40" t="s">
        <v>179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4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 t="str">
        <f t="shared" si="467"/>
        <v/>
      </c>
      <c r="CA218" s="597" t="str">
        <f t="shared" si="468"/>
        <v/>
      </c>
      <c r="CB218" s="597" t="str">
        <f t="shared" si="469"/>
        <v/>
      </c>
      <c r="CC218" s="597" t="str">
        <f t="shared" si="470"/>
        <v/>
      </c>
      <c r="CD218" s="1344" t="str">
        <f t="shared" si="566"/>
        <v/>
      </c>
      <c r="CE218" s="1345" t="str">
        <f t="shared" si="565"/>
        <v/>
      </c>
      <c r="CF218" s="1346" t="str">
        <f t="shared" si="565"/>
        <v/>
      </c>
      <c r="CG218" s="1346" t="str">
        <f t="shared" si="565"/>
        <v/>
      </c>
      <c r="CH218" s="1346" t="str">
        <f t="shared" si="565"/>
        <v/>
      </c>
      <c r="CI218" s="1346" t="str">
        <f t="shared" si="565"/>
        <v/>
      </c>
      <c r="CJ218" s="1346" t="str">
        <f t="shared" si="565"/>
        <v/>
      </c>
      <c r="CK218" s="1347" t="str">
        <f t="shared" si="565"/>
        <v/>
      </c>
      <c r="CL218" s="1347" t="str">
        <f t="shared" si="565"/>
        <v/>
      </c>
      <c r="CM218" s="1347" t="str">
        <f t="shared" si="565"/>
        <v/>
      </c>
      <c r="CN218" s="1346" t="str">
        <f t="shared" si="565"/>
        <v/>
      </c>
      <c r="CO218" s="1346" t="str">
        <f t="shared" si="565"/>
        <v/>
      </c>
      <c r="CP218" s="1346" t="str">
        <f t="shared" si="565"/>
        <v/>
      </c>
      <c r="CQ218" s="1346" t="str">
        <f t="shared" si="565"/>
        <v/>
      </c>
      <c r="CR218" s="1346" t="str">
        <f t="shared" si="565"/>
        <v/>
      </c>
      <c r="CS218" s="1345" t="str">
        <f t="shared" si="565"/>
        <v/>
      </c>
      <c r="CT218" s="1348" t="str">
        <f t="shared" si="565"/>
        <v/>
      </c>
      <c r="CU218" s="548" t="str">
        <f t="shared" si="437"/>
        <v/>
      </c>
      <c r="CV218" s="549" t="str">
        <f t="shared" si="438"/>
        <v/>
      </c>
      <c r="CW218" s="550" t="str">
        <f t="shared" si="439"/>
        <v/>
      </c>
      <c r="CX218" s="550" t="str">
        <f t="shared" si="440"/>
        <v/>
      </c>
      <c r="CY218" s="550" t="str">
        <f t="shared" si="441"/>
        <v/>
      </c>
      <c r="CZ218" s="550" t="str">
        <f t="shared" si="442"/>
        <v/>
      </c>
      <c r="DA218" s="550" t="str">
        <f t="shared" si="443"/>
        <v/>
      </c>
      <c r="DB218" s="551" t="str">
        <f t="shared" si="444"/>
        <v/>
      </c>
      <c r="DC218" s="551" t="str">
        <f t="shared" si="445"/>
        <v/>
      </c>
      <c r="DD218" s="551" t="str">
        <f t="shared" si="446"/>
        <v/>
      </c>
      <c r="DE218" s="550" t="str">
        <f t="shared" si="447"/>
        <v/>
      </c>
      <c r="DF218" s="550" t="str">
        <f t="shared" si="448"/>
        <v/>
      </c>
      <c r="DG218" s="550" t="str">
        <f t="shared" si="449"/>
        <v/>
      </c>
      <c r="DH218" s="550" t="str">
        <f t="shared" si="450"/>
        <v/>
      </c>
      <c r="DI218" s="550" t="str">
        <f t="shared" si="451"/>
        <v/>
      </c>
      <c r="DJ218" s="549" t="str">
        <f t="shared" si="452"/>
        <v/>
      </c>
      <c r="DK218" s="548" t="str">
        <f t="shared" si="453"/>
        <v/>
      </c>
      <c r="DL218" s="653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181</v>
      </c>
      <c r="B219" s="606">
        <f t="shared" ref="B219:R219" si="571">IF(B217="","",B217*B218)</f>
        <v>0</v>
      </c>
      <c r="C219" s="606">
        <f t="shared" si="571"/>
        <v>0</v>
      </c>
      <c r="D219" s="606">
        <f t="shared" si="571"/>
        <v>0</v>
      </c>
      <c r="E219" s="606">
        <f t="shared" si="571"/>
        <v>0</v>
      </c>
      <c r="F219" s="606">
        <f t="shared" si="571"/>
        <v>0</v>
      </c>
      <c r="G219" s="606">
        <f t="shared" si="571"/>
        <v>0</v>
      </c>
      <c r="H219" s="606">
        <f t="shared" si="571"/>
        <v>0</v>
      </c>
      <c r="I219" s="606">
        <f t="shared" si="571"/>
        <v>0</v>
      </c>
      <c r="J219" s="606">
        <f t="shared" si="571"/>
        <v>0</v>
      </c>
      <c r="K219" s="606" t="str">
        <f t="shared" si="571"/>
        <v/>
      </c>
      <c r="L219" s="606" t="str">
        <f t="shared" si="571"/>
        <v/>
      </c>
      <c r="M219" s="606" t="str">
        <f t="shared" si="571"/>
        <v/>
      </c>
      <c r="N219" s="606" t="str">
        <f t="shared" si="571"/>
        <v/>
      </c>
      <c r="O219" s="606" t="str">
        <f t="shared" si="571"/>
        <v/>
      </c>
      <c r="P219" s="606" t="str">
        <f t="shared" si="571"/>
        <v/>
      </c>
      <c r="Q219" s="606" t="str">
        <f t="shared" si="571"/>
        <v/>
      </c>
      <c r="R219" s="606" t="str">
        <f t="shared" si="571"/>
        <v/>
      </c>
      <c r="S219" s="644"/>
      <c r="T219" s="606">
        <f t="shared" ref="T219:AJ219" si="572">IF(T217="","",T217*T218)</f>
        <v>0</v>
      </c>
      <c r="U219" s="606">
        <f t="shared" si="572"/>
        <v>0</v>
      </c>
      <c r="V219" s="606">
        <f t="shared" si="572"/>
        <v>0</v>
      </c>
      <c r="W219" s="606">
        <f t="shared" si="572"/>
        <v>0</v>
      </c>
      <c r="X219" s="606">
        <f t="shared" si="572"/>
        <v>0</v>
      </c>
      <c r="Y219" s="606">
        <f t="shared" si="572"/>
        <v>0</v>
      </c>
      <c r="Z219" s="606">
        <f t="shared" si="572"/>
        <v>0</v>
      </c>
      <c r="AA219" s="606">
        <f t="shared" si="572"/>
        <v>0</v>
      </c>
      <c r="AB219" s="606">
        <f t="shared" si="572"/>
        <v>0</v>
      </c>
      <c r="AC219" s="606" t="str">
        <f t="shared" si="572"/>
        <v/>
      </c>
      <c r="AD219" s="606" t="str">
        <f t="shared" si="572"/>
        <v/>
      </c>
      <c r="AE219" s="606" t="str">
        <f t="shared" si="572"/>
        <v/>
      </c>
      <c r="AF219" s="606" t="str">
        <f t="shared" si="572"/>
        <v/>
      </c>
      <c r="AG219" s="606" t="str">
        <f t="shared" si="572"/>
        <v/>
      </c>
      <c r="AH219" s="606" t="str">
        <f t="shared" si="572"/>
        <v/>
      </c>
      <c r="AI219" s="606" t="str">
        <f t="shared" si="572"/>
        <v/>
      </c>
      <c r="AJ219" s="606" t="str">
        <f t="shared" si="572"/>
        <v/>
      </c>
      <c r="AK219" s="644"/>
      <c r="AL219" s="606">
        <f t="shared" ref="AL219:BB219" si="573">IF(AL217="","",AL217*AL218)</f>
        <v>0</v>
      </c>
      <c r="AM219" s="606">
        <f t="shared" si="573"/>
        <v>0</v>
      </c>
      <c r="AN219" s="606">
        <f t="shared" si="573"/>
        <v>0</v>
      </c>
      <c r="AO219" s="606">
        <f t="shared" si="573"/>
        <v>0</v>
      </c>
      <c r="AP219" s="606">
        <f t="shared" si="573"/>
        <v>0</v>
      </c>
      <c r="AQ219" s="606">
        <f t="shared" si="573"/>
        <v>0</v>
      </c>
      <c r="AR219" s="606">
        <f t="shared" si="573"/>
        <v>0</v>
      </c>
      <c r="AS219" s="606">
        <f t="shared" si="573"/>
        <v>0</v>
      </c>
      <c r="AT219" s="606">
        <f t="shared" si="573"/>
        <v>0</v>
      </c>
      <c r="AU219" s="606" t="str">
        <f t="shared" si="573"/>
        <v/>
      </c>
      <c r="AV219" s="606" t="str">
        <f t="shared" si="573"/>
        <v/>
      </c>
      <c r="AW219" s="606" t="str">
        <f t="shared" si="573"/>
        <v/>
      </c>
      <c r="AX219" s="606" t="str">
        <f t="shared" si="573"/>
        <v/>
      </c>
      <c r="AY219" s="606" t="str">
        <f t="shared" si="573"/>
        <v/>
      </c>
      <c r="AZ219" s="606" t="str">
        <f t="shared" si="573"/>
        <v/>
      </c>
      <c r="BA219" s="606" t="str">
        <f t="shared" si="573"/>
        <v/>
      </c>
      <c r="BB219" s="606" t="str">
        <f t="shared" si="573"/>
        <v/>
      </c>
      <c r="BC219" s="644"/>
      <c r="BD219" s="606">
        <f t="shared" ref="BD219:BT219" si="574">IF(BD217="","",BD217*BD218)</f>
        <v>0</v>
      </c>
      <c r="BE219" s="606">
        <f t="shared" si="574"/>
        <v>0</v>
      </c>
      <c r="BF219" s="606">
        <f t="shared" si="574"/>
        <v>0</v>
      </c>
      <c r="BG219" s="606">
        <f t="shared" si="574"/>
        <v>0</v>
      </c>
      <c r="BH219" s="606">
        <f t="shared" si="574"/>
        <v>0</v>
      </c>
      <c r="BI219" s="606">
        <f t="shared" si="574"/>
        <v>0</v>
      </c>
      <c r="BJ219" s="606">
        <f t="shared" si="574"/>
        <v>0</v>
      </c>
      <c r="BK219" s="606">
        <f t="shared" si="574"/>
        <v>0</v>
      </c>
      <c r="BL219" s="606">
        <f t="shared" si="574"/>
        <v>0</v>
      </c>
      <c r="BM219" s="606" t="str">
        <f t="shared" si="574"/>
        <v/>
      </c>
      <c r="BN219" s="606" t="str">
        <f t="shared" si="574"/>
        <v/>
      </c>
      <c r="BO219" s="606" t="str">
        <f t="shared" si="574"/>
        <v/>
      </c>
      <c r="BP219" s="606" t="str">
        <f t="shared" si="574"/>
        <v/>
      </c>
      <c r="BQ219" s="606" t="str">
        <f t="shared" si="574"/>
        <v/>
      </c>
      <c r="BR219" s="606" t="str">
        <f t="shared" si="574"/>
        <v/>
      </c>
      <c r="BS219" s="606" t="str">
        <f t="shared" si="574"/>
        <v/>
      </c>
      <c r="BT219" s="606" t="str">
        <f t="shared" si="574"/>
        <v/>
      </c>
      <c r="BU219" s="644"/>
      <c r="BV219" s="606" t="str">
        <f>IF(BV217="","",BV217*BV218)</f>
        <v/>
      </c>
      <c r="BW219" s="606" t="str">
        <f>IF(BW217="","",BW217*BW218)</f>
        <v/>
      </c>
      <c r="BX219" s="606" t="str">
        <f>IF(BX217="","",BX217*BX218)</f>
        <v/>
      </c>
      <c r="BY219" s="606" t="str">
        <f>IF(BY217="","",BY217*BY218)</f>
        <v/>
      </c>
      <c r="BZ219" s="597">
        <f t="shared" si="467"/>
        <v>0</v>
      </c>
      <c r="CA219" s="597">
        <f t="shared" si="468"/>
        <v>0</v>
      </c>
      <c r="CB219" s="597">
        <f t="shared" si="469"/>
        <v>0</v>
      </c>
      <c r="CC219" s="597">
        <f t="shared" si="470"/>
        <v>0</v>
      </c>
      <c r="CD219" s="1344" t="str">
        <f t="shared" si="566"/>
        <v/>
      </c>
      <c r="CE219" s="1345" t="str">
        <f t="shared" si="565"/>
        <v/>
      </c>
      <c r="CF219" s="1346" t="str">
        <f t="shared" si="565"/>
        <v/>
      </c>
      <c r="CG219" s="1346" t="str">
        <f t="shared" si="565"/>
        <v/>
      </c>
      <c r="CH219" s="1346">
        <f t="shared" si="565"/>
        <v>0</v>
      </c>
      <c r="CI219" s="1346">
        <f t="shared" si="565"/>
        <v>0</v>
      </c>
      <c r="CJ219" s="1346">
        <f t="shared" si="565"/>
        <v>0</v>
      </c>
      <c r="CK219" s="1347">
        <f t="shared" si="565"/>
        <v>0</v>
      </c>
      <c r="CL219" s="1347">
        <f t="shared" si="565"/>
        <v>0</v>
      </c>
      <c r="CM219" s="1347">
        <f t="shared" si="565"/>
        <v>0</v>
      </c>
      <c r="CN219" s="1346">
        <f t="shared" si="565"/>
        <v>0</v>
      </c>
      <c r="CO219" s="1346">
        <f t="shared" si="565"/>
        <v>0</v>
      </c>
      <c r="CP219" s="1346">
        <f t="shared" si="565"/>
        <v>0</v>
      </c>
      <c r="CQ219" s="1346" t="str">
        <f t="shared" si="565"/>
        <v/>
      </c>
      <c r="CR219" s="1346" t="str">
        <f t="shared" si="565"/>
        <v/>
      </c>
      <c r="CS219" s="1345" t="str">
        <f t="shared" si="565"/>
        <v/>
      </c>
      <c r="CT219" s="1348" t="str">
        <f t="shared" si="565"/>
        <v/>
      </c>
      <c r="CU219" s="548" t="str">
        <f t="shared" si="437"/>
        <v/>
      </c>
      <c r="CV219" s="549" t="str">
        <f t="shared" si="438"/>
        <v/>
      </c>
      <c r="CW219" s="550" t="str">
        <f t="shared" si="439"/>
        <v/>
      </c>
      <c r="CX219" s="550" t="str">
        <f t="shared" si="440"/>
        <v/>
      </c>
      <c r="CY219" s="550">
        <f t="shared" si="441"/>
        <v>0</v>
      </c>
      <c r="CZ219" s="550">
        <f t="shared" si="442"/>
        <v>0</v>
      </c>
      <c r="DA219" s="550">
        <f t="shared" si="443"/>
        <v>0</v>
      </c>
      <c r="DB219" s="551">
        <f t="shared" si="444"/>
        <v>0</v>
      </c>
      <c r="DC219" s="551">
        <f t="shared" si="445"/>
        <v>0</v>
      </c>
      <c r="DD219" s="551">
        <f t="shared" si="446"/>
        <v>0</v>
      </c>
      <c r="DE219" s="550">
        <f t="shared" si="447"/>
        <v>0</v>
      </c>
      <c r="DF219" s="550">
        <f t="shared" si="448"/>
        <v>0</v>
      </c>
      <c r="DG219" s="550">
        <f t="shared" si="449"/>
        <v>0</v>
      </c>
      <c r="DH219" s="550" t="str">
        <f t="shared" si="450"/>
        <v/>
      </c>
      <c r="DI219" s="550" t="str">
        <f t="shared" si="451"/>
        <v/>
      </c>
      <c r="DJ219" s="549" t="str">
        <f t="shared" si="452"/>
        <v/>
      </c>
      <c r="DK219" s="548" t="str">
        <f t="shared" si="453"/>
        <v/>
      </c>
      <c r="DL219" s="653">
        <f t="shared" si="454"/>
        <v>9</v>
      </c>
      <c r="DM219" s="106">
        <f t="shared" si="455"/>
        <v>9</v>
      </c>
      <c r="DN219" s="106">
        <f t="shared" si="456"/>
        <v>9</v>
      </c>
      <c r="DO219" s="106">
        <f t="shared" si="457"/>
        <v>9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1581" t="s">
        <v>997</v>
      </c>
      <c r="B220" s="274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673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73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73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73"/>
      <c r="BV220" s="274"/>
      <c r="BW220" s="274"/>
      <c r="BX220" s="274"/>
      <c r="BY220" s="274"/>
      <c r="BZ220" s="597" t="str">
        <f t="shared" si="467"/>
        <v/>
      </c>
      <c r="CA220" s="597" t="str">
        <f t="shared" si="468"/>
        <v/>
      </c>
      <c r="CB220" s="597" t="str">
        <f t="shared" si="469"/>
        <v/>
      </c>
      <c r="CC220" s="597" t="str">
        <f t="shared" si="470"/>
        <v/>
      </c>
      <c r="CD220" s="1344" t="str">
        <f t="shared" si="566"/>
        <v/>
      </c>
      <c r="CE220" s="1345" t="str">
        <f t="shared" si="565"/>
        <v/>
      </c>
      <c r="CF220" s="1346" t="str">
        <f t="shared" si="565"/>
        <v/>
      </c>
      <c r="CG220" s="1346" t="str">
        <f t="shared" si="565"/>
        <v/>
      </c>
      <c r="CH220" s="1346" t="str">
        <f t="shared" si="565"/>
        <v/>
      </c>
      <c r="CI220" s="1346" t="str">
        <f t="shared" si="565"/>
        <v/>
      </c>
      <c r="CJ220" s="1346" t="str">
        <f t="shared" si="565"/>
        <v/>
      </c>
      <c r="CK220" s="1347" t="str">
        <f t="shared" si="565"/>
        <v/>
      </c>
      <c r="CL220" s="1347" t="str">
        <f t="shared" si="565"/>
        <v/>
      </c>
      <c r="CM220" s="1347" t="str">
        <f t="shared" si="565"/>
        <v/>
      </c>
      <c r="CN220" s="1346" t="str">
        <f t="shared" si="565"/>
        <v/>
      </c>
      <c r="CO220" s="1346" t="str">
        <f t="shared" si="565"/>
        <v/>
      </c>
      <c r="CP220" s="1346" t="str">
        <f t="shared" si="565"/>
        <v/>
      </c>
      <c r="CQ220" s="1346" t="str">
        <f t="shared" si="565"/>
        <v/>
      </c>
      <c r="CR220" s="1346" t="str">
        <f t="shared" si="565"/>
        <v/>
      </c>
      <c r="CS220" s="1345" t="str">
        <f t="shared" si="565"/>
        <v/>
      </c>
      <c r="CT220" s="1348" t="str">
        <f t="shared" si="565"/>
        <v/>
      </c>
      <c r="CU220" s="548" t="str">
        <f t="shared" si="437"/>
        <v/>
      </c>
      <c r="CV220" s="549" t="str">
        <f t="shared" si="438"/>
        <v/>
      </c>
      <c r="CW220" s="550" t="str">
        <f t="shared" si="439"/>
        <v/>
      </c>
      <c r="CX220" s="550" t="str">
        <f t="shared" si="440"/>
        <v/>
      </c>
      <c r="CY220" s="550" t="str">
        <f t="shared" si="441"/>
        <v/>
      </c>
      <c r="CZ220" s="550" t="str">
        <f t="shared" si="442"/>
        <v/>
      </c>
      <c r="DA220" s="550" t="str">
        <f t="shared" si="443"/>
        <v/>
      </c>
      <c r="DB220" s="551" t="str">
        <f t="shared" si="444"/>
        <v/>
      </c>
      <c r="DC220" s="551" t="str">
        <f t="shared" si="445"/>
        <v/>
      </c>
      <c r="DD220" s="551" t="str">
        <f t="shared" si="446"/>
        <v/>
      </c>
      <c r="DE220" s="550" t="str">
        <f t="shared" si="447"/>
        <v/>
      </c>
      <c r="DF220" s="550" t="str">
        <f t="shared" si="448"/>
        <v/>
      </c>
      <c r="DG220" s="550" t="str">
        <f t="shared" si="449"/>
        <v/>
      </c>
      <c r="DH220" s="550" t="str">
        <f t="shared" si="450"/>
        <v/>
      </c>
      <c r="DI220" s="550" t="str">
        <f t="shared" si="451"/>
        <v/>
      </c>
      <c r="DJ220" s="549" t="str">
        <f t="shared" si="452"/>
        <v/>
      </c>
      <c r="DK220" s="548" t="str">
        <f t="shared" si="453"/>
        <v/>
      </c>
      <c r="DL220" s="653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40" t="s">
        <v>179</v>
      </c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621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21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21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21"/>
      <c r="BV221" s="274"/>
      <c r="BW221" s="274"/>
      <c r="BX221" s="274"/>
      <c r="BY221" s="274"/>
      <c r="BZ221" s="597" t="str">
        <f t="shared" ref="BZ221:BZ284" si="575">IF(DL221&lt;3,"",(SUM(B221:R221)-MIN(B221:R221)-MAX(B221:R221))/(DL221-2))</f>
        <v/>
      </c>
      <c r="CA221" s="597" t="str">
        <f t="shared" ref="CA221:CA284" si="576">IF(DM221&lt;3,"",(SUM(T221:AJ221)-MIN(T221:AJ221)-MAX(T221:AJ221))/(DM221-2))</f>
        <v/>
      </c>
      <c r="CB221" s="597" t="str">
        <f t="shared" ref="CB221:CB284" si="577">IF(DN221&lt;3,"",(SUM(AL221:BB221)-MIN(AL221:BB221)-MAX(AL221:BB221))/(DN221-2))</f>
        <v/>
      </c>
      <c r="CC221" s="597" t="str">
        <f t="shared" ref="CC221:CC284" si="578">IF(DO221&lt;3,"",(SUM(BD221:BT221)-MIN(BD221:BT221)-MAX(BD221:BT221))/(DO221-2))</f>
        <v/>
      </c>
      <c r="CD221" s="1344" t="str">
        <f t="shared" si="566"/>
        <v/>
      </c>
      <c r="CE221" s="1345" t="str">
        <f t="shared" si="565"/>
        <v/>
      </c>
      <c r="CF221" s="1346" t="str">
        <f t="shared" si="565"/>
        <v/>
      </c>
      <c r="CG221" s="1346" t="str">
        <f t="shared" si="565"/>
        <v/>
      </c>
      <c r="CH221" s="1346" t="str">
        <f t="shared" si="565"/>
        <v/>
      </c>
      <c r="CI221" s="1346" t="str">
        <f t="shared" si="565"/>
        <v/>
      </c>
      <c r="CJ221" s="1346" t="str">
        <f t="shared" si="565"/>
        <v/>
      </c>
      <c r="CK221" s="1347" t="str">
        <f t="shared" si="565"/>
        <v/>
      </c>
      <c r="CL221" s="1347" t="str">
        <f t="shared" si="565"/>
        <v/>
      </c>
      <c r="CM221" s="1347" t="str">
        <f t="shared" si="565"/>
        <v/>
      </c>
      <c r="CN221" s="1346" t="str">
        <f t="shared" si="565"/>
        <v/>
      </c>
      <c r="CO221" s="1346" t="str">
        <f t="shared" si="565"/>
        <v/>
      </c>
      <c r="CP221" s="1346" t="str">
        <f t="shared" si="565"/>
        <v/>
      </c>
      <c r="CQ221" s="1346" t="str">
        <f t="shared" si="565"/>
        <v/>
      </c>
      <c r="CR221" s="1346" t="str">
        <f t="shared" si="565"/>
        <v/>
      </c>
      <c r="CS221" s="1345" t="str">
        <f t="shared" si="565"/>
        <v/>
      </c>
      <c r="CT221" s="1348" t="str">
        <f t="shared" si="565"/>
        <v/>
      </c>
      <c r="CU221" s="548" t="str">
        <f t="shared" si="437"/>
        <v/>
      </c>
      <c r="CV221" s="549" t="str">
        <f t="shared" si="438"/>
        <v/>
      </c>
      <c r="CW221" s="550" t="str">
        <f t="shared" si="439"/>
        <v/>
      </c>
      <c r="CX221" s="550" t="str">
        <f t="shared" si="440"/>
        <v/>
      </c>
      <c r="CY221" s="550" t="str">
        <f t="shared" si="441"/>
        <v/>
      </c>
      <c r="CZ221" s="550" t="str">
        <f t="shared" si="442"/>
        <v/>
      </c>
      <c r="DA221" s="550" t="str">
        <f t="shared" si="443"/>
        <v/>
      </c>
      <c r="DB221" s="551" t="str">
        <f t="shared" si="444"/>
        <v/>
      </c>
      <c r="DC221" s="551" t="str">
        <f t="shared" si="445"/>
        <v/>
      </c>
      <c r="DD221" s="551" t="str">
        <f t="shared" si="446"/>
        <v/>
      </c>
      <c r="DE221" s="550" t="str">
        <f t="shared" si="447"/>
        <v/>
      </c>
      <c r="DF221" s="550" t="str">
        <f t="shared" si="448"/>
        <v/>
      </c>
      <c r="DG221" s="550" t="str">
        <f t="shared" si="449"/>
        <v/>
      </c>
      <c r="DH221" s="550" t="str">
        <f t="shared" si="450"/>
        <v/>
      </c>
      <c r="DI221" s="550" t="str">
        <f t="shared" si="451"/>
        <v/>
      </c>
      <c r="DJ221" s="549" t="str">
        <f t="shared" si="452"/>
        <v/>
      </c>
      <c r="DK221" s="548" t="str">
        <f t="shared" si="453"/>
        <v/>
      </c>
      <c r="DL221" s="653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181</v>
      </c>
      <c r="B222" s="607" t="str">
        <f t="shared" ref="B222:R222" si="579">IF(B220="","",B220*B221)</f>
        <v/>
      </c>
      <c r="C222" s="607" t="str">
        <f t="shared" si="579"/>
        <v/>
      </c>
      <c r="D222" s="607" t="str">
        <f t="shared" si="579"/>
        <v/>
      </c>
      <c r="E222" s="607" t="str">
        <f t="shared" si="579"/>
        <v/>
      </c>
      <c r="F222" s="607" t="str">
        <f t="shared" si="579"/>
        <v/>
      </c>
      <c r="G222" s="607" t="str">
        <f t="shared" si="579"/>
        <v/>
      </c>
      <c r="H222" s="607" t="str">
        <f t="shared" si="579"/>
        <v/>
      </c>
      <c r="I222" s="607" t="str">
        <f t="shared" si="579"/>
        <v/>
      </c>
      <c r="J222" s="607" t="str">
        <f t="shared" si="579"/>
        <v/>
      </c>
      <c r="K222" s="607" t="str">
        <f t="shared" si="579"/>
        <v/>
      </c>
      <c r="L222" s="607" t="str">
        <f t="shared" si="579"/>
        <v/>
      </c>
      <c r="M222" s="607" t="str">
        <f t="shared" si="579"/>
        <v/>
      </c>
      <c r="N222" s="607" t="str">
        <f t="shared" si="579"/>
        <v/>
      </c>
      <c r="O222" s="607" t="str">
        <f t="shared" si="579"/>
        <v/>
      </c>
      <c r="P222" s="607" t="str">
        <f t="shared" si="579"/>
        <v/>
      </c>
      <c r="Q222" s="607" t="str">
        <f t="shared" si="579"/>
        <v/>
      </c>
      <c r="R222" s="607" t="str">
        <f t="shared" si="579"/>
        <v/>
      </c>
      <c r="S222" s="647"/>
      <c r="T222" s="607" t="str">
        <f t="shared" ref="T222:AJ222" si="580">IF(T220="","",T220*T221)</f>
        <v/>
      </c>
      <c r="U222" s="607" t="str">
        <f t="shared" si="580"/>
        <v/>
      </c>
      <c r="V222" s="607" t="str">
        <f t="shared" si="580"/>
        <v/>
      </c>
      <c r="W222" s="607" t="str">
        <f t="shared" si="580"/>
        <v/>
      </c>
      <c r="X222" s="607" t="str">
        <f t="shared" si="580"/>
        <v/>
      </c>
      <c r="Y222" s="607" t="str">
        <f t="shared" si="580"/>
        <v/>
      </c>
      <c r="Z222" s="607" t="str">
        <f t="shared" si="580"/>
        <v/>
      </c>
      <c r="AA222" s="607" t="str">
        <f t="shared" si="580"/>
        <v/>
      </c>
      <c r="AB222" s="607" t="str">
        <f t="shared" si="580"/>
        <v/>
      </c>
      <c r="AC222" s="607" t="str">
        <f t="shared" si="580"/>
        <v/>
      </c>
      <c r="AD222" s="607" t="str">
        <f t="shared" si="580"/>
        <v/>
      </c>
      <c r="AE222" s="607" t="str">
        <f t="shared" si="580"/>
        <v/>
      </c>
      <c r="AF222" s="607" t="str">
        <f t="shared" si="580"/>
        <v/>
      </c>
      <c r="AG222" s="607" t="str">
        <f t="shared" si="580"/>
        <v/>
      </c>
      <c r="AH222" s="607" t="str">
        <f t="shared" si="580"/>
        <v/>
      </c>
      <c r="AI222" s="607" t="str">
        <f t="shared" si="580"/>
        <v/>
      </c>
      <c r="AJ222" s="607" t="str">
        <f t="shared" si="580"/>
        <v/>
      </c>
      <c r="AK222" s="647"/>
      <c r="AL222" s="607" t="str">
        <f t="shared" ref="AL222:BB222" si="581">IF(AL220="","",AL220*AL221)</f>
        <v/>
      </c>
      <c r="AM222" s="607" t="str">
        <f t="shared" si="581"/>
        <v/>
      </c>
      <c r="AN222" s="607" t="str">
        <f t="shared" si="581"/>
        <v/>
      </c>
      <c r="AO222" s="607" t="str">
        <f t="shared" si="581"/>
        <v/>
      </c>
      <c r="AP222" s="607" t="str">
        <f t="shared" si="581"/>
        <v/>
      </c>
      <c r="AQ222" s="607" t="str">
        <f t="shared" si="581"/>
        <v/>
      </c>
      <c r="AR222" s="607" t="str">
        <f t="shared" si="581"/>
        <v/>
      </c>
      <c r="AS222" s="607" t="str">
        <f t="shared" si="581"/>
        <v/>
      </c>
      <c r="AT222" s="607" t="str">
        <f t="shared" si="581"/>
        <v/>
      </c>
      <c r="AU222" s="607" t="str">
        <f t="shared" si="581"/>
        <v/>
      </c>
      <c r="AV222" s="607" t="str">
        <f t="shared" si="581"/>
        <v/>
      </c>
      <c r="AW222" s="607" t="str">
        <f t="shared" si="581"/>
        <v/>
      </c>
      <c r="AX222" s="607" t="str">
        <f t="shared" si="581"/>
        <v/>
      </c>
      <c r="AY222" s="607" t="str">
        <f t="shared" si="581"/>
        <v/>
      </c>
      <c r="AZ222" s="607" t="str">
        <f t="shared" si="581"/>
        <v/>
      </c>
      <c r="BA222" s="607" t="str">
        <f t="shared" si="581"/>
        <v/>
      </c>
      <c r="BB222" s="607" t="str">
        <f t="shared" si="581"/>
        <v/>
      </c>
      <c r="BC222" s="647"/>
      <c r="BD222" s="607" t="str">
        <f t="shared" ref="BD222:BT222" si="582">IF(BD220="","",BD220*BD221)</f>
        <v/>
      </c>
      <c r="BE222" s="607" t="str">
        <f t="shared" si="582"/>
        <v/>
      </c>
      <c r="BF222" s="607" t="str">
        <f t="shared" si="582"/>
        <v/>
      </c>
      <c r="BG222" s="607" t="str">
        <f t="shared" si="582"/>
        <v/>
      </c>
      <c r="BH222" s="607" t="str">
        <f t="shared" si="582"/>
        <v/>
      </c>
      <c r="BI222" s="607" t="str">
        <f t="shared" si="582"/>
        <v/>
      </c>
      <c r="BJ222" s="607" t="str">
        <f t="shared" si="582"/>
        <v/>
      </c>
      <c r="BK222" s="607">
        <f t="shared" si="582"/>
        <v>1150</v>
      </c>
      <c r="BL222" s="607" t="str">
        <f t="shared" si="582"/>
        <v/>
      </c>
      <c r="BM222" s="607" t="str">
        <f t="shared" si="582"/>
        <v/>
      </c>
      <c r="BN222" s="607" t="str">
        <f t="shared" si="582"/>
        <v/>
      </c>
      <c r="BO222" s="607" t="str">
        <f t="shared" si="582"/>
        <v/>
      </c>
      <c r="BP222" s="607" t="str">
        <f t="shared" si="582"/>
        <v/>
      </c>
      <c r="BQ222" s="607" t="str">
        <f t="shared" si="582"/>
        <v/>
      </c>
      <c r="BR222" s="607" t="str">
        <f t="shared" si="582"/>
        <v/>
      </c>
      <c r="BS222" s="607" t="str">
        <f t="shared" si="582"/>
        <v/>
      </c>
      <c r="BT222" s="607" t="str">
        <f t="shared" si="582"/>
        <v/>
      </c>
      <c r="BU222" s="647"/>
      <c r="BV222" s="607" t="str">
        <f>IF(BV220="","",BV220*BV221)</f>
        <v/>
      </c>
      <c r="BW222" s="607" t="str">
        <f>IF(BW220="","",BW220*BW221)</f>
        <v/>
      </c>
      <c r="BX222" s="607" t="str">
        <f>IF(BX220="","",BX220*BX221)</f>
        <v/>
      </c>
      <c r="BY222" s="607" t="str">
        <f>IF(BY220="","",BY220*BY221)</f>
        <v/>
      </c>
      <c r="BZ222" s="597" t="str">
        <f t="shared" si="575"/>
        <v/>
      </c>
      <c r="CA222" s="597" t="str">
        <f t="shared" si="576"/>
        <v/>
      </c>
      <c r="CB222" s="597" t="str">
        <f t="shared" si="577"/>
        <v/>
      </c>
      <c r="CC222" s="597" t="str">
        <f t="shared" si="578"/>
        <v/>
      </c>
      <c r="CD222" s="1344" t="str">
        <f t="shared" si="566"/>
        <v/>
      </c>
      <c r="CE222" s="1345" t="str">
        <f t="shared" si="565"/>
        <v/>
      </c>
      <c r="CF222" s="1346" t="str">
        <f t="shared" si="565"/>
        <v/>
      </c>
      <c r="CG222" s="1346" t="str">
        <f t="shared" si="565"/>
        <v/>
      </c>
      <c r="CH222" s="1346" t="str">
        <f t="shared" si="565"/>
        <v/>
      </c>
      <c r="CI222" s="1346" t="str">
        <f t="shared" si="565"/>
        <v/>
      </c>
      <c r="CJ222" s="1346" t="str">
        <f t="shared" si="565"/>
        <v/>
      </c>
      <c r="CK222" s="1347" t="str">
        <f t="shared" si="565"/>
        <v/>
      </c>
      <c r="CL222" s="1347" t="str">
        <f t="shared" si="565"/>
        <v/>
      </c>
      <c r="CM222" s="1347" t="str">
        <f t="shared" si="565"/>
        <v/>
      </c>
      <c r="CN222" s="1346" t="str">
        <f t="shared" si="565"/>
        <v/>
      </c>
      <c r="CO222" s="1346" t="str">
        <f t="shared" si="565"/>
        <v/>
      </c>
      <c r="CP222" s="1346" t="str">
        <f t="shared" si="565"/>
        <v/>
      </c>
      <c r="CQ222" s="1346" t="str">
        <f t="shared" si="565"/>
        <v/>
      </c>
      <c r="CR222" s="1346" t="str">
        <f t="shared" si="565"/>
        <v/>
      </c>
      <c r="CS222" s="1345" t="str">
        <f t="shared" si="565"/>
        <v/>
      </c>
      <c r="CT222" s="1348" t="str">
        <f t="shared" si="565"/>
        <v/>
      </c>
      <c r="CU222" s="548" t="str">
        <f t="shared" si="437"/>
        <v/>
      </c>
      <c r="CV222" s="549" t="str">
        <f t="shared" si="438"/>
        <v/>
      </c>
      <c r="CW222" s="550" t="str">
        <f t="shared" si="439"/>
        <v/>
      </c>
      <c r="CX222" s="550" t="str">
        <f t="shared" si="440"/>
        <v/>
      </c>
      <c r="CY222" s="550" t="str">
        <f t="shared" si="441"/>
        <v/>
      </c>
      <c r="CZ222" s="550" t="str">
        <f t="shared" si="442"/>
        <v/>
      </c>
      <c r="DA222" s="550" t="str">
        <f t="shared" si="443"/>
        <v/>
      </c>
      <c r="DB222" s="551" t="str">
        <f t="shared" si="444"/>
        <v/>
      </c>
      <c r="DC222" s="551" t="str">
        <f t="shared" si="445"/>
        <v/>
      </c>
      <c r="DD222" s="551" t="str">
        <f t="shared" si="446"/>
        <v/>
      </c>
      <c r="DE222" s="550" t="str">
        <f t="shared" si="447"/>
        <v/>
      </c>
      <c r="DF222" s="550" t="str">
        <f t="shared" si="448"/>
        <v/>
      </c>
      <c r="DG222" s="550" t="str">
        <f t="shared" si="449"/>
        <v/>
      </c>
      <c r="DH222" s="550" t="str">
        <f t="shared" si="450"/>
        <v/>
      </c>
      <c r="DI222" s="550" t="str">
        <f t="shared" si="451"/>
        <v/>
      </c>
      <c r="DJ222" s="549" t="str">
        <f t="shared" si="452"/>
        <v/>
      </c>
      <c r="DK222" s="548" t="str">
        <f t="shared" si="453"/>
        <v/>
      </c>
      <c r="DL222" s="653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1580" t="s">
        <v>996</v>
      </c>
      <c r="B223" s="274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65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  <c r="AE223" s="274"/>
      <c r="AF223" s="274"/>
      <c r="AG223" s="274"/>
      <c r="AH223" s="274"/>
      <c r="AI223" s="274"/>
      <c r="AJ223" s="274"/>
      <c r="AK223" s="654"/>
      <c r="AL223" s="224"/>
      <c r="AM223" s="224"/>
      <c r="AN223" s="224"/>
      <c r="AO223" s="224"/>
      <c r="AP223" s="224"/>
      <c r="AQ223" s="224">
        <v>15</v>
      </c>
      <c r="AR223" s="274"/>
      <c r="AS223" s="274"/>
      <c r="AT223" s="274"/>
      <c r="AU223" s="274"/>
      <c r="AV223" s="274"/>
      <c r="AW223" s="274"/>
      <c r="AX223" s="643"/>
      <c r="AY223" s="669"/>
      <c r="AZ223" s="274"/>
      <c r="BA223" s="274"/>
      <c r="BB223" s="274"/>
      <c r="BC223" s="654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74"/>
      <c r="BN223" s="274"/>
      <c r="BO223" s="274"/>
      <c r="BP223" s="274"/>
      <c r="BQ223" s="274"/>
      <c r="BR223" s="669"/>
      <c r="BS223" s="274"/>
      <c r="BT223" s="274"/>
      <c r="BU223" s="588"/>
      <c r="BV223" s="274"/>
      <c r="BW223" s="274"/>
      <c r="BX223" s="274"/>
      <c r="BY223" s="274"/>
      <c r="BZ223" s="597" t="str">
        <f t="shared" si="575"/>
        <v/>
      </c>
      <c r="CA223" s="597" t="str">
        <f t="shared" si="576"/>
        <v/>
      </c>
      <c r="CB223" s="597" t="str">
        <f t="shared" si="577"/>
        <v/>
      </c>
      <c r="CC223" s="597">
        <f t="shared" si="578"/>
        <v>21.428571428571427</v>
      </c>
      <c r="CD223" s="1344" t="str">
        <f t="shared" si="566"/>
        <v/>
      </c>
      <c r="CE223" s="1345" t="str">
        <f t="shared" si="565"/>
        <v/>
      </c>
      <c r="CF223" s="1346" t="str">
        <f t="shared" si="565"/>
        <v/>
      </c>
      <c r="CG223" s="1346" t="str">
        <f t="shared" si="565"/>
        <v/>
      </c>
      <c r="CH223" s="1346" t="str">
        <f t="shared" si="565"/>
        <v/>
      </c>
      <c r="CI223" s="1346" t="str">
        <f t="shared" si="565"/>
        <v/>
      </c>
      <c r="CJ223" s="1346" t="str">
        <f t="shared" si="565"/>
        <v/>
      </c>
      <c r="CK223" s="1347" t="str">
        <f t="shared" si="565"/>
        <v/>
      </c>
      <c r="CL223" s="1347" t="str">
        <f t="shared" si="565"/>
        <v/>
      </c>
      <c r="CM223" s="1347" t="str">
        <f t="shared" si="565"/>
        <v/>
      </c>
      <c r="CN223" s="1346" t="str">
        <f t="shared" si="565"/>
        <v/>
      </c>
      <c r="CO223" s="1346" t="str">
        <f t="shared" si="565"/>
        <v/>
      </c>
      <c r="CP223" s="1346" t="str">
        <f t="shared" si="565"/>
        <v/>
      </c>
      <c r="CQ223" s="1346" t="str">
        <f t="shared" si="565"/>
        <v/>
      </c>
      <c r="CR223" s="1346" t="str">
        <f t="shared" si="565"/>
        <v/>
      </c>
      <c r="CS223" s="1345" t="str">
        <f t="shared" si="565"/>
        <v/>
      </c>
      <c r="CT223" s="1348" t="str">
        <f t="shared" si="565"/>
        <v/>
      </c>
      <c r="CU223" s="548" t="str">
        <f t="shared" si="437"/>
        <v/>
      </c>
      <c r="CV223" s="549" t="str">
        <f t="shared" si="438"/>
        <v/>
      </c>
      <c r="CW223" s="550" t="str">
        <f t="shared" si="439"/>
        <v/>
      </c>
      <c r="CX223" s="550" t="str">
        <f t="shared" si="440"/>
        <v/>
      </c>
      <c r="CY223" s="550" t="str">
        <f t="shared" si="441"/>
        <v/>
      </c>
      <c r="CZ223" s="550" t="str">
        <f t="shared" si="442"/>
        <v/>
      </c>
      <c r="DA223" s="550" t="str">
        <f t="shared" si="443"/>
        <v/>
      </c>
      <c r="DB223" s="551" t="str">
        <f t="shared" si="444"/>
        <v/>
      </c>
      <c r="DC223" s="551" t="str">
        <f t="shared" si="445"/>
        <v/>
      </c>
      <c r="DD223" s="551" t="str">
        <f t="shared" si="446"/>
        <v/>
      </c>
      <c r="DE223" s="550" t="str">
        <f t="shared" si="447"/>
        <v/>
      </c>
      <c r="DF223" s="550" t="str">
        <f t="shared" si="448"/>
        <v/>
      </c>
      <c r="DG223" s="550" t="str">
        <f t="shared" si="449"/>
        <v/>
      </c>
      <c r="DH223" s="550" t="str">
        <f t="shared" si="450"/>
        <v/>
      </c>
      <c r="DI223" s="550" t="str">
        <f t="shared" si="451"/>
        <v/>
      </c>
      <c r="DJ223" s="549" t="str">
        <f t="shared" si="452"/>
        <v/>
      </c>
      <c r="DK223" s="548" t="str">
        <f t="shared" si="453"/>
        <v/>
      </c>
      <c r="DL223" s="653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40" t="s">
        <v>236</v>
      </c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65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24"/>
      <c r="AM224" s="224"/>
      <c r="AN224" s="224"/>
      <c r="AO224" s="224"/>
      <c r="AP224" s="224"/>
      <c r="AQ224" s="224">
        <v>10</v>
      </c>
      <c r="AR224" s="274"/>
      <c r="AS224" s="274"/>
      <c r="AT224" s="274"/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24">
        <v>10</v>
      </c>
      <c r="BE224" s="224">
        <v>10</v>
      </c>
      <c r="BF224" s="224">
        <v>10</v>
      </c>
      <c r="BG224" s="224">
        <v>10</v>
      </c>
      <c r="BH224" s="224">
        <v>10</v>
      </c>
      <c r="BI224" s="224">
        <v>10</v>
      </c>
      <c r="BJ224" s="224">
        <v>12.5</v>
      </c>
      <c r="BK224" s="224">
        <v>12.5</v>
      </c>
      <c r="BL224" s="224">
        <v>12</v>
      </c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 t="str">
        <f t="shared" si="575"/>
        <v/>
      </c>
      <c r="CA224" s="597" t="str">
        <f t="shared" si="576"/>
        <v/>
      </c>
      <c r="CB224" s="597" t="str">
        <f t="shared" si="577"/>
        <v/>
      </c>
      <c r="CC224" s="597">
        <f t="shared" si="578"/>
        <v>10.642857142857142</v>
      </c>
      <c r="CD224" s="1344" t="str">
        <f t="shared" si="566"/>
        <v/>
      </c>
      <c r="CE224" s="1345" t="str">
        <f t="shared" si="565"/>
        <v/>
      </c>
      <c r="CF224" s="1346" t="str">
        <f t="shared" si="565"/>
        <v/>
      </c>
      <c r="CG224" s="1346" t="str">
        <f t="shared" si="565"/>
        <v/>
      </c>
      <c r="CH224" s="1346" t="str">
        <f t="shared" si="565"/>
        <v/>
      </c>
      <c r="CI224" s="1346" t="str">
        <f t="shared" si="565"/>
        <v/>
      </c>
      <c r="CJ224" s="1346" t="str">
        <f t="shared" si="565"/>
        <v/>
      </c>
      <c r="CK224" s="1347" t="str">
        <f t="shared" si="565"/>
        <v/>
      </c>
      <c r="CL224" s="1347" t="str">
        <f t="shared" si="565"/>
        <v/>
      </c>
      <c r="CM224" s="1347" t="str">
        <f t="shared" si="565"/>
        <v/>
      </c>
      <c r="CN224" s="1346" t="str">
        <f t="shared" si="565"/>
        <v/>
      </c>
      <c r="CO224" s="1346" t="str">
        <f t="shared" si="565"/>
        <v/>
      </c>
      <c r="CP224" s="1346" t="str">
        <f t="shared" si="565"/>
        <v/>
      </c>
      <c r="CQ224" s="1346" t="str">
        <f t="shared" si="565"/>
        <v/>
      </c>
      <c r="CR224" s="1346" t="str">
        <f t="shared" si="565"/>
        <v/>
      </c>
      <c r="CS224" s="1345" t="str">
        <f t="shared" si="565"/>
        <v/>
      </c>
      <c r="CT224" s="1348" t="str">
        <f t="shared" si="565"/>
        <v/>
      </c>
      <c r="CU224" s="548" t="str">
        <f t="shared" si="437"/>
        <v/>
      </c>
      <c r="CV224" s="549" t="str">
        <f t="shared" si="438"/>
        <v/>
      </c>
      <c r="CW224" s="550" t="str">
        <f t="shared" si="439"/>
        <v/>
      </c>
      <c r="CX224" s="550" t="str">
        <f t="shared" si="440"/>
        <v/>
      </c>
      <c r="CY224" s="550" t="str">
        <f t="shared" si="441"/>
        <v/>
      </c>
      <c r="CZ224" s="550" t="str">
        <f t="shared" si="442"/>
        <v/>
      </c>
      <c r="DA224" s="550" t="str">
        <f t="shared" si="443"/>
        <v/>
      </c>
      <c r="DB224" s="551" t="str">
        <f t="shared" si="444"/>
        <v/>
      </c>
      <c r="DC224" s="551" t="str">
        <f t="shared" si="445"/>
        <v/>
      </c>
      <c r="DD224" s="551" t="str">
        <f t="shared" si="446"/>
        <v/>
      </c>
      <c r="DE224" s="550" t="str">
        <f t="shared" si="447"/>
        <v/>
      </c>
      <c r="DF224" s="550" t="str">
        <f t="shared" si="448"/>
        <v/>
      </c>
      <c r="DG224" s="550" t="str">
        <f t="shared" si="449"/>
        <v/>
      </c>
      <c r="DH224" s="550" t="str">
        <f t="shared" si="450"/>
        <v/>
      </c>
      <c r="DI224" s="550" t="str">
        <f t="shared" si="451"/>
        <v/>
      </c>
      <c r="DJ224" s="549" t="str">
        <f t="shared" si="452"/>
        <v/>
      </c>
      <c r="DK224" s="548" t="str">
        <f t="shared" si="453"/>
        <v/>
      </c>
      <c r="DL224" s="653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9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181</v>
      </c>
      <c r="B225" s="607" t="str">
        <f t="shared" ref="B225:R225" si="583">IF(B223="","",B223*B224)</f>
        <v/>
      </c>
      <c r="C225" s="607" t="str">
        <f t="shared" si="583"/>
        <v/>
      </c>
      <c r="D225" s="607" t="str">
        <f t="shared" si="583"/>
        <v/>
      </c>
      <c r="E225" s="607" t="str">
        <f t="shared" si="583"/>
        <v/>
      </c>
      <c r="F225" s="607" t="str">
        <f t="shared" si="583"/>
        <v/>
      </c>
      <c r="G225" s="607" t="str">
        <f t="shared" si="583"/>
        <v/>
      </c>
      <c r="H225" s="607" t="str">
        <f t="shared" si="583"/>
        <v/>
      </c>
      <c r="I225" s="607" t="str">
        <f t="shared" si="583"/>
        <v/>
      </c>
      <c r="J225" s="607" t="str">
        <f t="shared" si="583"/>
        <v/>
      </c>
      <c r="K225" s="607" t="str">
        <f t="shared" si="583"/>
        <v/>
      </c>
      <c r="L225" s="607" t="str">
        <f t="shared" si="583"/>
        <v/>
      </c>
      <c r="M225" s="607" t="str">
        <f t="shared" si="583"/>
        <v/>
      </c>
      <c r="N225" s="607" t="str">
        <f t="shared" si="583"/>
        <v/>
      </c>
      <c r="O225" s="607" t="str">
        <f t="shared" si="583"/>
        <v/>
      </c>
      <c r="P225" s="607" t="str">
        <f t="shared" si="583"/>
        <v/>
      </c>
      <c r="Q225" s="607" t="str">
        <f t="shared" si="583"/>
        <v/>
      </c>
      <c r="R225" s="607" t="str">
        <f t="shared" si="583"/>
        <v/>
      </c>
      <c r="S225" s="647"/>
      <c r="T225" s="607" t="str">
        <f t="shared" ref="T225:AJ225" si="584">IF(T223="","",T223*T224)</f>
        <v/>
      </c>
      <c r="U225" s="607" t="str">
        <f t="shared" si="584"/>
        <v/>
      </c>
      <c r="V225" s="607" t="str">
        <f t="shared" si="584"/>
        <v/>
      </c>
      <c r="W225" s="607" t="str">
        <f t="shared" si="584"/>
        <v/>
      </c>
      <c r="X225" s="607" t="str">
        <f t="shared" si="584"/>
        <v/>
      </c>
      <c r="Y225" s="607" t="str">
        <f t="shared" si="584"/>
        <v/>
      </c>
      <c r="Z225" s="607" t="str">
        <f t="shared" si="584"/>
        <v/>
      </c>
      <c r="AA225" s="607" t="str">
        <f t="shared" si="584"/>
        <v/>
      </c>
      <c r="AB225" s="607" t="str">
        <f t="shared" si="584"/>
        <v/>
      </c>
      <c r="AC225" s="607" t="str">
        <f t="shared" si="584"/>
        <v/>
      </c>
      <c r="AD225" s="607" t="str">
        <f t="shared" si="584"/>
        <v/>
      </c>
      <c r="AE225" s="607" t="str">
        <f t="shared" si="584"/>
        <v/>
      </c>
      <c r="AF225" s="607" t="str">
        <f t="shared" si="584"/>
        <v/>
      </c>
      <c r="AG225" s="607" t="str">
        <f t="shared" si="584"/>
        <v/>
      </c>
      <c r="AH225" s="607" t="str">
        <f t="shared" si="584"/>
        <v/>
      </c>
      <c r="AI225" s="607" t="str">
        <f t="shared" si="584"/>
        <v/>
      </c>
      <c r="AJ225" s="607" t="str">
        <f t="shared" si="584"/>
        <v/>
      </c>
      <c r="AK225" s="647"/>
      <c r="AL225" s="607" t="str">
        <f t="shared" ref="AL225:BB225" si="585">IF(AL223="","",AL223*AL224)</f>
        <v/>
      </c>
      <c r="AM225" s="607" t="str">
        <f t="shared" si="585"/>
        <v/>
      </c>
      <c r="AN225" s="607" t="str">
        <f t="shared" si="585"/>
        <v/>
      </c>
      <c r="AO225" s="607" t="str">
        <f t="shared" si="585"/>
        <v/>
      </c>
      <c r="AP225" s="607" t="str">
        <f t="shared" si="585"/>
        <v/>
      </c>
      <c r="AQ225" s="607">
        <f t="shared" si="585"/>
        <v>150</v>
      </c>
      <c r="AR225" s="607" t="str">
        <f t="shared" si="585"/>
        <v/>
      </c>
      <c r="AS225" s="607" t="str">
        <f t="shared" si="585"/>
        <v/>
      </c>
      <c r="AT225" s="607" t="str">
        <f t="shared" si="585"/>
        <v/>
      </c>
      <c r="AU225" s="607" t="str">
        <f t="shared" si="585"/>
        <v/>
      </c>
      <c r="AV225" s="607" t="str">
        <f t="shared" si="585"/>
        <v/>
      </c>
      <c r="AW225" s="607" t="str">
        <f t="shared" si="585"/>
        <v/>
      </c>
      <c r="AX225" s="607" t="str">
        <f t="shared" si="585"/>
        <v/>
      </c>
      <c r="AY225" s="607" t="str">
        <f t="shared" si="585"/>
        <v/>
      </c>
      <c r="AZ225" s="607" t="str">
        <f t="shared" si="585"/>
        <v/>
      </c>
      <c r="BA225" s="607" t="str">
        <f t="shared" si="585"/>
        <v/>
      </c>
      <c r="BB225" s="607" t="str">
        <f t="shared" si="585"/>
        <v/>
      </c>
      <c r="BC225" s="647"/>
      <c r="BD225" s="607">
        <f t="shared" ref="BD225:BT225" si="586">IF(BD223="","",BD223*BD224)</f>
        <v>380</v>
      </c>
      <c r="BE225" s="607">
        <f t="shared" si="586"/>
        <v>50</v>
      </c>
      <c r="BF225" s="607">
        <f t="shared" si="586"/>
        <v>120</v>
      </c>
      <c r="BG225" s="607">
        <f t="shared" si="586"/>
        <v>100</v>
      </c>
      <c r="BH225" s="607">
        <f t="shared" si="586"/>
        <v>500</v>
      </c>
      <c r="BI225" s="607">
        <f t="shared" si="586"/>
        <v>400</v>
      </c>
      <c r="BJ225" s="607">
        <f t="shared" si="586"/>
        <v>62.5</v>
      </c>
      <c r="BK225" s="607">
        <f t="shared" si="586"/>
        <v>125</v>
      </c>
      <c r="BL225" s="607">
        <f t="shared" si="586"/>
        <v>420</v>
      </c>
      <c r="BM225" s="607" t="str">
        <f t="shared" si="586"/>
        <v/>
      </c>
      <c r="BN225" s="607" t="str">
        <f t="shared" si="586"/>
        <v/>
      </c>
      <c r="BO225" s="607" t="str">
        <f t="shared" si="586"/>
        <v/>
      </c>
      <c r="BP225" s="607" t="str">
        <f t="shared" si="586"/>
        <v/>
      </c>
      <c r="BQ225" s="607" t="str">
        <f t="shared" si="586"/>
        <v/>
      </c>
      <c r="BR225" s="607" t="str">
        <f t="shared" si="586"/>
        <v/>
      </c>
      <c r="BS225" s="607" t="str">
        <f t="shared" si="586"/>
        <v/>
      </c>
      <c r="BT225" s="607" t="str">
        <f t="shared" si="586"/>
        <v/>
      </c>
      <c r="BU225" s="647"/>
      <c r="BV225" s="607" t="str">
        <f>IF(BV223="","",BV223*BV224)</f>
        <v/>
      </c>
      <c r="BW225" s="607" t="str">
        <f>IF(BW223="","",BW223*BW224)</f>
        <v/>
      </c>
      <c r="BX225" s="607" t="str">
        <f>IF(BX223="","",BX223*BX224)</f>
        <v/>
      </c>
      <c r="BY225" s="607" t="str">
        <f>IF(BY223="","",BY223*BY224)</f>
        <v/>
      </c>
      <c r="BZ225" s="597" t="str">
        <f t="shared" si="575"/>
        <v/>
      </c>
      <c r="CA225" s="597" t="str">
        <f t="shared" si="576"/>
        <v/>
      </c>
      <c r="CB225" s="597" t="str">
        <f t="shared" si="577"/>
        <v/>
      </c>
      <c r="CC225" s="597">
        <f t="shared" si="578"/>
        <v>229.64285714285714</v>
      </c>
      <c r="CD225" s="1344" t="str">
        <f t="shared" si="566"/>
        <v/>
      </c>
      <c r="CE225" s="1345" t="str">
        <f t="shared" si="565"/>
        <v/>
      </c>
      <c r="CF225" s="1346" t="str">
        <f t="shared" si="565"/>
        <v/>
      </c>
      <c r="CG225" s="1346" t="str">
        <f t="shared" si="565"/>
        <v/>
      </c>
      <c r="CH225" s="1346" t="str">
        <f t="shared" si="565"/>
        <v/>
      </c>
      <c r="CI225" s="1346" t="str">
        <f t="shared" si="565"/>
        <v/>
      </c>
      <c r="CJ225" s="1346" t="str">
        <f t="shared" si="565"/>
        <v/>
      </c>
      <c r="CK225" s="1347" t="str">
        <f t="shared" si="565"/>
        <v/>
      </c>
      <c r="CL225" s="1347" t="str">
        <f t="shared" si="565"/>
        <v/>
      </c>
      <c r="CM225" s="1347" t="str">
        <f t="shared" si="565"/>
        <v/>
      </c>
      <c r="CN225" s="1346" t="str">
        <f t="shared" si="565"/>
        <v/>
      </c>
      <c r="CO225" s="1346" t="str">
        <f t="shared" si="565"/>
        <v/>
      </c>
      <c r="CP225" s="1346" t="str">
        <f t="shared" si="565"/>
        <v/>
      </c>
      <c r="CQ225" s="1346" t="str">
        <f t="shared" si="565"/>
        <v/>
      </c>
      <c r="CR225" s="1346" t="str">
        <f t="shared" si="565"/>
        <v/>
      </c>
      <c r="CS225" s="1345" t="str">
        <f t="shared" si="565"/>
        <v/>
      </c>
      <c r="CT225" s="1348" t="str">
        <f t="shared" si="565"/>
        <v/>
      </c>
      <c r="CU225" s="548" t="str">
        <f t="shared" si="437"/>
        <v/>
      </c>
      <c r="CV225" s="549" t="str">
        <f t="shared" si="438"/>
        <v/>
      </c>
      <c r="CW225" s="550" t="str">
        <f t="shared" si="439"/>
        <v/>
      </c>
      <c r="CX225" s="550" t="str">
        <f t="shared" si="440"/>
        <v/>
      </c>
      <c r="CY225" s="550" t="str">
        <f t="shared" si="441"/>
        <v/>
      </c>
      <c r="CZ225" s="550" t="str">
        <f t="shared" si="442"/>
        <v/>
      </c>
      <c r="DA225" s="550" t="str">
        <f t="shared" si="443"/>
        <v/>
      </c>
      <c r="DB225" s="551" t="str">
        <f t="shared" si="444"/>
        <v/>
      </c>
      <c r="DC225" s="551" t="str">
        <f t="shared" si="445"/>
        <v/>
      </c>
      <c r="DD225" s="551" t="str">
        <f t="shared" si="446"/>
        <v/>
      </c>
      <c r="DE225" s="550" t="str">
        <f t="shared" si="447"/>
        <v/>
      </c>
      <c r="DF225" s="550" t="str">
        <f t="shared" si="448"/>
        <v/>
      </c>
      <c r="DG225" s="550" t="str">
        <f t="shared" si="449"/>
        <v/>
      </c>
      <c r="DH225" s="550" t="str">
        <f t="shared" si="450"/>
        <v/>
      </c>
      <c r="DI225" s="550" t="str">
        <f t="shared" si="451"/>
        <v/>
      </c>
      <c r="DJ225" s="549" t="str">
        <f t="shared" si="452"/>
        <v/>
      </c>
      <c r="DK225" s="548" t="str">
        <f t="shared" si="453"/>
        <v/>
      </c>
      <c r="DL225" s="653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85" t="s">
        <v>237</v>
      </c>
      <c r="B226" s="686"/>
      <c r="C226" s="686"/>
      <c r="D226" s="686"/>
      <c r="E226" s="686"/>
      <c r="F226" s="686"/>
      <c r="G226" s="686"/>
      <c r="H226" s="686"/>
      <c r="I226" s="686"/>
      <c r="J226" s="686"/>
      <c r="K226" s="686"/>
      <c r="L226" s="686"/>
      <c r="M226" s="686"/>
      <c r="N226" s="686"/>
      <c r="O226" s="686"/>
      <c r="P226" s="686"/>
      <c r="Q226" s="686"/>
      <c r="R226" s="686"/>
      <c r="S226" s="596"/>
      <c r="T226" s="686"/>
      <c r="U226" s="686"/>
      <c r="V226" s="686"/>
      <c r="W226" s="686"/>
      <c r="X226" s="686"/>
      <c r="Y226" s="686"/>
      <c r="Z226" s="686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59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596"/>
      <c r="BD226" s="686"/>
      <c r="BE226" s="686"/>
      <c r="BF226" s="686"/>
      <c r="BG226" s="686"/>
      <c r="BH226" s="686"/>
      <c r="BI226" s="686"/>
      <c r="BJ226" s="686"/>
      <c r="BK226" s="686"/>
      <c r="BL226" s="686"/>
      <c r="BM226" s="686"/>
      <c r="BN226" s="686"/>
      <c r="BO226" s="686"/>
      <c r="BP226" s="686"/>
      <c r="BQ226" s="686"/>
      <c r="BR226" s="686"/>
      <c r="BS226" s="686"/>
      <c r="BT226" s="686"/>
      <c r="BU226" s="596"/>
      <c r="BV226" s="686"/>
      <c r="BW226" s="686"/>
      <c r="BX226" s="686"/>
      <c r="BY226" s="686"/>
      <c r="BZ226" s="589" t="str">
        <f t="shared" si="575"/>
        <v/>
      </c>
      <c r="CA226" s="589" t="str">
        <f t="shared" si="576"/>
        <v/>
      </c>
      <c r="CB226" s="589" t="str">
        <f t="shared" si="577"/>
        <v/>
      </c>
      <c r="CC226" s="687" t="str">
        <f t="shared" si="578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82"/>
      <c r="DM226" s="202"/>
      <c r="DN226" s="202"/>
      <c r="DO226" s="202"/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2" t="s">
        <v>238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73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96"/>
      <c r="AF227" s="296"/>
      <c r="AG227" s="296"/>
      <c r="AH227" s="296"/>
      <c r="AI227" s="224"/>
      <c r="AJ227" s="224"/>
      <c r="AK227" s="673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96"/>
      <c r="AY227" s="296"/>
      <c r="AZ227" s="296"/>
      <c r="BA227" s="296"/>
      <c r="BB227" s="224"/>
      <c r="BC227" s="673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96"/>
      <c r="BP227" s="296"/>
      <c r="BQ227" s="296"/>
      <c r="BR227" s="296"/>
      <c r="BS227" s="224"/>
      <c r="BT227" s="224"/>
      <c r="BU227" s="673"/>
      <c r="BV227" s="224"/>
      <c r="BW227" s="224"/>
      <c r="BX227" s="224"/>
      <c r="BY227" s="224"/>
      <c r="BZ227" s="597">
        <f t="shared" si="575"/>
        <v>0</v>
      </c>
      <c r="CA227" s="597">
        <f t="shared" si="576"/>
        <v>0.14285714285714285</v>
      </c>
      <c r="CB227" s="597">
        <f t="shared" si="577"/>
        <v>0</v>
      </c>
      <c r="CC227" s="688">
        <f t="shared" si="578"/>
        <v>0</v>
      </c>
      <c r="CD227" s="1344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88"/>
        <v/>
      </c>
      <c r="CG227" s="1346" t="str">
        <f t="shared" si="588"/>
        <v/>
      </c>
      <c r="CH227" s="1346">
        <f t="shared" si="588"/>
        <v>0</v>
      </c>
      <c r="CI227" s="1346">
        <f t="shared" si="588"/>
        <v>0</v>
      </c>
      <c r="CJ227" s="1346">
        <f t="shared" si="588"/>
        <v>0</v>
      </c>
      <c r="CK227" s="1347">
        <f t="shared" si="588"/>
        <v>0</v>
      </c>
      <c r="CL227" s="1347">
        <f t="shared" si="588"/>
        <v>0</v>
      </c>
      <c r="CM227" s="1347">
        <f t="shared" si="588"/>
        <v>0</v>
      </c>
      <c r="CN227" s="1346">
        <f t="shared" si="588"/>
        <v>0</v>
      </c>
      <c r="CO227" s="1346">
        <f t="shared" si="588"/>
        <v>0</v>
      </c>
      <c r="CP227" s="1346">
        <f t="shared" si="588"/>
        <v>0</v>
      </c>
      <c r="CQ227" s="1346" t="str">
        <f t="shared" si="588"/>
        <v/>
      </c>
      <c r="CR227" s="1346" t="str">
        <f t="shared" si="588"/>
        <v/>
      </c>
      <c r="CS227" s="1345" t="str">
        <f t="shared" si="588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8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9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0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0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0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50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50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51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51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51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50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50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0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0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0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9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8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3">
        <f t="shared" ref="DL227:DL299" si="606">COUNT(B227:R227)</f>
        <v>9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57" t="s">
        <v>239</v>
      </c>
      <c r="B228" s="689"/>
      <c r="C228" s="689"/>
      <c r="D228" s="689"/>
      <c r="E228" s="689"/>
      <c r="F228" s="689"/>
      <c r="G228" s="689"/>
      <c r="H228" s="689"/>
      <c r="I228" s="689"/>
      <c r="J228" s="689"/>
      <c r="K228" s="689"/>
      <c r="L228" s="689"/>
      <c r="M228" s="689"/>
      <c r="N228" s="689"/>
      <c r="O228" s="689"/>
      <c r="P228" s="689"/>
      <c r="Q228" s="689"/>
      <c r="R228" s="689"/>
      <c r="S228" s="619"/>
      <c r="T228" s="689">
        <v>0.1</v>
      </c>
      <c r="U228" s="689"/>
      <c r="V228" s="689">
        <v>0.1</v>
      </c>
      <c r="W228" s="689"/>
      <c r="X228" s="689"/>
      <c r="Y228" s="689"/>
      <c r="Z228" s="689"/>
      <c r="AA228" s="689"/>
      <c r="AB228" s="689"/>
      <c r="AC228" s="689"/>
      <c r="AD228" s="689"/>
      <c r="AE228" s="690"/>
      <c r="AF228" s="690"/>
      <c r="AG228" s="690"/>
      <c r="AH228" s="690"/>
      <c r="AI228" s="689"/>
      <c r="AJ228" s="689"/>
      <c r="AK228" s="61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90"/>
      <c r="AY228" s="690"/>
      <c r="AZ228" s="690"/>
      <c r="BA228" s="690"/>
      <c r="BB228" s="689"/>
      <c r="BC228" s="619"/>
      <c r="BD228" s="689"/>
      <c r="BE228" s="689"/>
      <c r="BF228" s="689"/>
      <c r="BG228" s="689"/>
      <c r="BH228" s="689"/>
      <c r="BI228" s="689"/>
      <c r="BJ228" s="689"/>
      <c r="BK228" s="689"/>
      <c r="BL228" s="689"/>
      <c r="BM228" s="689"/>
      <c r="BN228" s="689"/>
      <c r="BO228" s="690"/>
      <c r="BP228" s="690"/>
      <c r="BQ228" s="690"/>
      <c r="BR228" s="690"/>
      <c r="BS228" s="689"/>
      <c r="BT228" s="689"/>
      <c r="BU228" s="619"/>
      <c r="BV228" s="689"/>
      <c r="BW228" s="689"/>
      <c r="BX228" s="689"/>
      <c r="BY228" s="689"/>
      <c r="BZ228" s="597" t="str">
        <f t="shared" si="575"/>
        <v/>
      </c>
      <c r="CA228" s="597" t="str">
        <f t="shared" si="576"/>
        <v/>
      </c>
      <c r="CB228" s="597" t="str">
        <f t="shared" si="577"/>
        <v/>
      </c>
      <c r="CC228" s="688" t="str">
        <f t="shared" si="578"/>
        <v/>
      </c>
      <c r="CD228" s="1349" t="str">
        <f t="shared" si="587"/>
        <v/>
      </c>
      <c r="CE228" s="1350" t="str">
        <f t="shared" si="588"/>
        <v/>
      </c>
      <c r="CF228" s="1351" t="str">
        <f t="shared" si="588"/>
        <v/>
      </c>
      <c r="CG228" s="1351" t="str">
        <f t="shared" si="588"/>
        <v/>
      </c>
      <c r="CH228" s="1351" t="str">
        <f t="shared" si="588"/>
        <v/>
      </c>
      <c r="CI228" s="1351" t="str">
        <f t="shared" si="588"/>
        <v/>
      </c>
      <c r="CJ228" s="1351" t="str">
        <f t="shared" si="588"/>
        <v/>
      </c>
      <c r="CK228" s="1352" t="str">
        <f t="shared" si="588"/>
        <v/>
      </c>
      <c r="CL228" s="1352" t="str">
        <f t="shared" si="588"/>
        <v/>
      </c>
      <c r="CM228" s="1352" t="str">
        <f t="shared" si="588"/>
        <v/>
      </c>
      <c r="CN228" s="1351" t="str">
        <f t="shared" si="588"/>
        <v/>
      </c>
      <c r="CO228" s="1351" t="str">
        <f t="shared" si="588"/>
        <v/>
      </c>
      <c r="CP228" s="1351" t="str">
        <f t="shared" si="588"/>
        <v/>
      </c>
      <c r="CQ228" s="1351" t="str">
        <f t="shared" si="588"/>
        <v/>
      </c>
      <c r="CR228" s="1351" t="str">
        <f t="shared" si="588"/>
        <v/>
      </c>
      <c r="CS228" s="1350" t="str">
        <f t="shared" si="588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si="589"/>
        <v/>
      </c>
      <c r="CV228" s="549" t="str">
        <f t="shared" si="590"/>
        <v/>
      </c>
      <c r="CW228" s="550" t="str">
        <f t="shared" si="591"/>
        <v/>
      </c>
      <c r="CX228" s="550" t="str">
        <f t="shared" si="592"/>
        <v/>
      </c>
      <c r="CY228" s="550" t="str">
        <f t="shared" si="593"/>
        <v/>
      </c>
      <c r="CZ228" s="550" t="str">
        <f t="shared" si="594"/>
        <v/>
      </c>
      <c r="DA228" s="550" t="str">
        <f t="shared" si="595"/>
        <v/>
      </c>
      <c r="DB228" s="551" t="str">
        <f t="shared" si="596"/>
        <v/>
      </c>
      <c r="DC228" s="551">
        <f t="shared" si="597"/>
        <v>0.1</v>
      </c>
      <c r="DD228" s="551">
        <f t="shared" si="598"/>
        <v>0.1</v>
      </c>
      <c r="DE228" s="550" t="str">
        <f t="shared" si="599"/>
        <v/>
      </c>
      <c r="DF228" s="550" t="str">
        <f t="shared" si="600"/>
        <v/>
      </c>
      <c r="DG228" s="550" t="str">
        <f t="shared" si="601"/>
        <v/>
      </c>
      <c r="DH228" s="550" t="str">
        <f t="shared" si="602"/>
        <v/>
      </c>
      <c r="DI228" s="550" t="str">
        <f t="shared" si="603"/>
        <v/>
      </c>
      <c r="DJ228" s="549" t="str">
        <f t="shared" si="604"/>
        <v/>
      </c>
      <c r="DK228" s="548" t="str">
        <f t="shared" si="605"/>
        <v/>
      </c>
      <c r="DL228" s="653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tr">
        <f>$H$1 &amp; " (%)"</f>
        <v>kcal (%)</v>
      </c>
      <c r="B229" s="632">
        <f t="shared" ref="B229:R229" si="610">IF(B227="","",(B227/12)*B228)</f>
        <v>0</v>
      </c>
      <c r="C229" s="632">
        <f t="shared" si="610"/>
        <v>0</v>
      </c>
      <c r="D229" s="632">
        <f t="shared" si="610"/>
        <v>0</v>
      </c>
      <c r="E229" s="632">
        <f t="shared" si="610"/>
        <v>0</v>
      </c>
      <c r="F229" s="632">
        <f t="shared" si="610"/>
        <v>0</v>
      </c>
      <c r="G229" s="632">
        <f t="shared" si="610"/>
        <v>0</v>
      </c>
      <c r="H229" s="632">
        <f t="shared" si="610"/>
        <v>0</v>
      </c>
      <c r="I229" s="632">
        <f t="shared" si="610"/>
        <v>0</v>
      </c>
      <c r="J229" s="632">
        <f t="shared" si="610"/>
        <v>0</v>
      </c>
      <c r="K229" s="632" t="str">
        <f t="shared" si="610"/>
        <v/>
      </c>
      <c r="L229" s="632" t="str">
        <f t="shared" si="610"/>
        <v/>
      </c>
      <c r="M229" s="632" t="str">
        <f t="shared" si="610"/>
        <v/>
      </c>
      <c r="N229" s="632" t="str">
        <f t="shared" si="610"/>
        <v/>
      </c>
      <c r="O229" s="632" t="str">
        <f t="shared" si="610"/>
        <v/>
      </c>
      <c r="P229" s="632" t="str">
        <f t="shared" si="610"/>
        <v/>
      </c>
      <c r="Q229" s="632" t="str">
        <f t="shared" si="610"/>
        <v/>
      </c>
      <c r="R229" s="632" t="str">
        <f t="shared" si="610"/>
        <v/>
      </c>
      <c r="S229" s="652"/>
      <c r="T229" s="632">
        <f t="shared" ref="T229:AJ229" si="611">IF(T227="","",(T227/12)*T228)</f>
        <v>8.3333333333333332E-3</v>
      </c>
      <c r="U229" s="632">
        <f t="shared" si="611"/>
        <v>0</v>
      </c>
      <c r="V229" s="632">
        <f t="shared" si="611"/>
        <v>1.6666666666666666E-2</v>
      </c>
      <c r="W229" s="632">
        <f t="shared" si="611"/>
        <v>0</v>
      </c>
      <c r="X229" s="632">
        <f t="shared" si="611"/>
        <v>0</v>
      </c>
      <c r="Y229" s="632">
        <f t="shared" si="611"/>
        <v>0</v>
      </c>
      <c r="Z229" s="632">
        <f t="shared" si="611"/>
        <v>0</v>
      </c>
      <c r="AA229" s="632">
        <f t="shared" si="611"/>
        <v>0</v>
      </c>
      <c r="AB229" s="632">
        <f t="shared" si="611"/>
        <v>0</v>
      </c>
      <c r="AC229" s="632" t="str">
        <f t="shared" si="611"/>
        <v/>
      </c>
      <c r="AD229" s="632" t="str">
        <f t="shared" si="611"/>
        <v/>
      </c>
      <c r="AE229" s="632" t="str">
        <f t="shared" si="611"/>
        <v/>
      </c>
      <c r="AF229" s="632" t="str">
        <f t="shared" si="611"/>
        <v/>
      </c>
      <c r="AG229" s="632" t="str">
        <f t="shared" si="611"/>
        <v/>
      </c>
      <c r="AH229" s="632" t="str">
        <f t="shared" si="611"/>
        <v/>
      </c>
      <c r="AI229" s="632" t="str">
        <f t="shared" si="611"/>
        <v/>
      </c>
      <c r="AJ229" s="632" t="str">
        <f t="shared" si="611"/>
        <v/>
      </c>
      <c r="AK229" s="652"/>
      <c r="AL229" s="632">
        <f t="shared" ref="AL229:BB229" si="612">IF(AL227="","",(AL227/12)*AL228)</f>
        <v>0</v>
      </c>
      <c r="AM229" s="632">
        <f t="shared" si="612"/>
        <v>0</v>
      </c>
      <c r="AN229" s="632">
        <f t="shared" si="612"/>
        <v>0</v>
      </c>
      <c r="AO229" s="632">
        <f t="shared" si="612"/>
        <v>0</v>
      </c>
      <c r="AP229" s="632">
        <f t="shared" si="612"/>
        <v>0</v>
      </c>
      <c r="AQ229" s="632">
        <f t="shared" si="612"/>
        <v>0</v>
      </c>
      <c r="AR229" s="632">
        <f t="shared" si="612"/>
        <v>0</v>
      </c>
      <c r="AS229" s="632">
        <f t="shared" si="612"/>
        <v>0</v>
      </c>
      <c r="AT229" s="632">
        <f t="shared" si="612"/>
        <v>0</v>
      </c>
      <c r="AU229" s="632" t="str">
        <f t="shared" si="612"/>
        <v/>
      </c>
      <c r="AV229" s="632" t="str">
        <f t="shared" si="612"/>
        <v/>
      </c>
      <c r="AW229" s="632" t="str">
        <f t="shared" si="612"/>
        <v/>
      </c>
      <c r="AX229" s="632" t="str">
        <f t="shared" si="612"/>
        <v/>
      </c>
      <c r="AY229" s="632" t="str">
        <f t="shared" si="612"/>
        <v/>
      </c>
      <c r="AZ229" s="632" t="str">
        <f t="shared" si="612"/>
        <v/>
      </c>
      <c r="BA229" s="632" t="str">
        <f t="shared" si="612"/>
        <v/>
      </c>
      <c r="BB229" s="632" t="str">
        <f t="shared" si="612"/>
        <v/>
      </c>
      <c r="BC229" s="652"/>
      <c r="BD229" s="632">
        <f t="shared" ref="BD229:BT229" si="613">IF(BD227="","",(BD227/12)*BD228)</f>
        <v>0</v>
      </c>
      <c r="BE229" s="632">
        <f t="shared" si="613"/>
        <v>0</v>
      </c>
      <c r="BF229" s="632">
        <f t="shared" si="613"/>
        <v>0</v>
      </c>
      <c r="BG229" s="632">
        <f t="shared" si="613"/>
        <v>0</v>
      </c>
      <c r="BH229" s="632">
        <f t="shared" si="613"/>
        <v>0</v>
      </c>
      <c r="BI229" s="632">
        <f t="shared" si="613"/>
        <v>0</v>
      </c>
      <c r="BJ229" s="632">
        <f t="shared" si="613"/>
        <v>0</v>
      </c>
      <c r="BK229" s="632">
        <f t="shared" si="613"/>
        <v>0</v>
      </c>
      <c r="BL229" s="632">
        <f t="shared" si="613"/>
        <v>0</v>
      </c>
      <c r="BM229" s="632" t="str">
        <f t="shared" si="613"/>
        <v/>
      </c>
      <c r="BN229" s="632" t="str">
        <f t="shared" si="613"/>
        <v/>
      </c>
      <c r="BO229" s="632" t="str">
        <f t="shared" si="613"/>
        <v/>
      </c>
      <c r="BP229" s="632" t="str">
        <f t="shared" si="613"/>
        <v/>
      </c>
      <c r="BQ229" s="632" t="str">
        <f t="shared" si="613"/>
        <v/>
      </c>
      <c r="BR229" s="632" t="str">
        <f t="shared" si="613"/>
        <v/>
      </c>
      <c r="BS229" s="632" t="str">
        <f t="shared" si="613"/>
        <v/>
      </c>
      <c r="BT229" s="632" t="str">
        <f t="shared" si="613"/>
        <v/>
      </c>
      <c r="BU229" s="652"/>
      <c r="BV229" s="632" t="str">
        <f>IF(BV227="","",(BV227/12)*BV228)</f>
        <v/>
      </c>
      <c r="BW229" s="632" t="str">
        <f>IF(BW227="","",(BW227/12)*BW228)</f>
        <v/>
      </c>
      <c r="BX229" s="632" t="str">
        <f>IF(BX227="","",(BX227/12)*BX228)</f>
        <v/>
      </c>
      <c r="BY229" s="632" t="str">
        <f>IF(BY227="","",(BY227/12)*BY228)</f>
        <v/>
      </c>
      <c r="BZ229" s="597">
        <f t="shared" si="575"/>
        <v>0</v>
      </c>
      <c r="CA229" s="622">
        <f t="shared" si="576"/>
        <v>1.1904761904761908E-3</v>
      </c>
      <c r="CB229" s="622">
        <f t="shared" si="577"/>
        <v>0</v>
      </c>
      <c r="CC229" s="691">
        <f t="shared" si="578"/>
        <v>0</v>
      </c>
      <c r="CD229" s="1349" t="str">
        <f t="shared" si="587"/>
        <v/>
      </c>
      <c r="CE229" s="1350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14"/>
        <v/>
      </c>
      <c r="CG229" s="1351" t="str">
        <f t="shared" si="614"/>
        <v/>
      </c>
      <c r="CH229" s="1351">
        <f t="shared" si="614"/>
        <v>0</v>
      </c>
      <c r="CI229" s="1351">
        <f t="shared" si="614"/>
        <v>0</v>
      </c>
      <c r="CJ229" s="1351">
        <f t="shared" si="614"/>
        <v>0</v>
      </c>
      <c r="CK229" s="1352">
        <f t="shared" si="614"/>
        <v>0</v>
      </c>
      <c r="CL229" s="1352">
        <f t="shared" si="614"/>
        <v>0</v>
      </c>
      <c r="CM229" s="1352">
        <f t="shared" si="614"/>
        <v>0</v>
      </c>
      <c r="CN229" s="1351">
        <f t="shared" si="614"/>
        <v>0</v>
      </c>
      <c r="CO229" s="1351">
        <f t="shared" si="614"/>
        <v>0</v>
      </c>
      <c r="CP229" s="1351">
        <f t="shared" si="614"/>
        <v>0</v>
      </c>
      <c r="CQ229" s="1351" t="str">
        <f t="shared" si="614"/>
        <v/>
      </c>
      <c r="CR229" s="1351" t="str">
        <f t="shared" si="614"/>
        <v/>
      </c>
      <c r="CS229" s="1350" t="str">
        <f t="shared" si="614"/>
        <v/>
      </c>
      <c r="CT229" s="1353" t="str">
        <f t="shared" si="614"/>
        <v/>
      </c>
      <c r="CU229" s="536" t="str">
        <f t="shared" si="589"/>
        <v/>
      </c>
      <c r="CV229" s="537" t="str">
        <f t="shared" si="590"/>
        <v/>
      </c>
      <c r="CW229" s="538" t="str">
        <f t="shared" si="591"/>
        <v/>
      </c>
      <c r="CX229" s="538" t="str">
        <f t="shared" si="592"/>
        <v/>
      </c>
      <c r="CY229" s="538">
        <f t="shared" si="593"/>
        <v>0</v>
      </c>
      <c r="CZ229" s="538">
        <f t="shared" si="594"/>
        <v>0</v>
      </c>
      <c r="DA229" s="538">
        <f t="shared" si="595"/>
        <v>0</v>
      </c>
      <c r="DB229" s="539">
        <f t="shared" si="596"/>
        <v>0</v>
      </c>
      <c r="DC229" s="539">
        <f t="shared" si="597"/>
        <v>0</v>
      </c>
      <c r="DD229" s="539">
        <f t="shared" si="598"/>
        <v>0</v>
      </c>
      <c r="DE229" s="538">
        <f t="shared" si="599"/>
        <v>0</v>
      </c>
      <c r="DF229" s="538">
        <f t="shared" si="600"/>
        <v>8.3333333333333332E-3</v>
      </c>
      <c r="DG229" s="538">
        <f t="shared" si="601"/>
        <v>1.6666666666666666E-2</v>
      </c>
      <c r="DH229" s="538" t="str">
        <f t="shared" si="602"/>
        <v/>
      </c>
      <c r="DI229" s="538" t="str">
        <f t="shared" si="603"/>
        <v/>
      </c>
      <c r="DJ229" s="537" t="str">
        <f t="shared" si="604"/>
        <v/>
      </c>
      <c r="DK229" s="536" t="str">
        <f t="shared" si="605"/>
        <v/>
      </c>
      <c r="DL229" s="653">
        <f t="shared" si="606"/>
        <v>9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82" t="s">
        <v>240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92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96"/>
      <c r="AF230" s="224"/>
      <c r="AG230" s="224"/>
      <c r="AH230" s="224"/>
      <c r="AI230" s="296"/>
      <c r="AJ230" s="224"/>
      <c r="AK230" s="692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96"/>
      <c r="BB230" s="224"/>
      <c r="BC230" s="692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92"/>
      <c r="BV230" s="224"/>
      <c r="BW230" s="224"/>
      <c r="BX230" s="224"/>
      <c r="BY230" s="224"/>
      <c r="BZ230" s="597">
        <f t="shared" si="575"/>
        <v>0</v>
      </c>
      <c r="CA230" s="597">
        <f t="shared" si="576"/>
        <v>0</v>
      </c>
      <c r="CB230" s="597">
        <f t="shared" si="577"/>
        <v>0</v>
      </c>
      <c r="CC230" s="688">
        <f t="shared" si="578"/>
        <v>0</v>
      </c>
      <c r="CD230" s="1344" t="str">
        <f t="shared" si="587"/>
        <v/>
      </c>
      <c r="CE230" s="1345" t="str">
        <f t="shared" si="614"/>
        <v/>
      </c>
      <c r="CF230" s="1346" t="str">
        <f t="shared" si="614"/>
        <v/>
      </c>
      <c r="CG230" s="1346" t="str">
        <f t="shared" si="614"/>
        <v/>
      </c>
      <c r="CH230" s="1346">
        <f t="shared" si="614"/>
        <v>0</v>
      </c>
      <c r="CI230" s="1346">
        <f t="shared" si="614"/>
        <v>0</v>
      </c>
      <c r="CJ230" s="1346">
        <f t="shared" si="614"/>
        <v>0</v>
      </c>
      <c r="CK230" s="1347">
        <f t="shared" si="614"/>
        <v>0</v>
      </c>
      <c r="CL230" s="1347">
        <f t="shared" si="614"/>
        <v>0</v>
      </c>
      <c r="CM230" s="1347">
        <f t="shared" si="614"/>
        <v>0</v>
      </c>
      <c r="CN230" s="1346">
        <f t="shared" si="614"/>
        <v>0</v>
      </c>
      <c r="CO230" s="1346">
        <f t="shared" si="614"/>
        <v>0</v>
      </c>
      <c r="CP230" s="1346">
        <f t="shared" si="614"/>
        <v>0</v>
      </c>
      <c r="CQ230" s="1346" t="str">
        <f t="shared" si="614"/>
        <v/>
      </c>
      <c r="CR230" s="1346" t="str">
        <f t="shared" si="614"/>
        <v/>
      </c>
      <c r="CS230" s="1345" t="str">
        <f t="shared" si="614"/>
        <v/>
      </c>
      <c r="CT230" s="1348" t="str">
        <f t="shared" si="614"/>
        <v/>
      </c>
      <c r="CU230" s="548" t="str">
        <f t="shared" si="589"/>
        <v/>
      </c>
      <c r="CV230" s="549" t="str">
        <f t="shared" si="590"/>
        <v/>
      </c>
      <c r="CW230" s="550" t="str">
        <f t="shared" si="591"/>
        <v/>
      </c>
      <c r="CX230" s="550" t="str">
        <f t="shared" si="592"/>
        <v/>
      </c>
      <c r="CY230" s="550">
        <f t="shared" si="593"/>
        <v>0</v>
      </c>
      <c r="CZ230" s="550">
        <f t="shared" si="594"/>
        <v>0</v>
      </c>
      <c r="DA230" s="550">
        <f t="shared" si="595"/>
        <v>0</v>
      </c>
      <c r="DB230" s="551">
        <f t="shared" si="596"/>
        <v>0</v>
      </c>
      <c r="DC230" s="551">
        <f t="shared" si="597"/>
        <v>0</v>
      </c>
      <c r="DD230" s="551">
        <f t="shared" si="598"/>
        <v>0</v>
      </c>
      <c r="DE230" s="550">
        <f t="shared" si="599"/>
        <v>0</v>
      </c>
      <c r="DF230" s="550">
        <f t="shared" si="600"/>
        <v>0</v>
      </c>
      <c r="DG230" s="550">
        <f t="shared" si="601"/>
        <v>1</v>
      </c>
      <c r="DH230" s="550" t="str">
        <f t="shared" si="602"/>
        <v/>
      </c>
      <c r="DI230" s="550" t="str">
        <f t="shared" si="603"/>
        <v/>
      </c>
      <c r="DJ230" s="549" t="str">
        <f t="shared" si="604"/>
        <v/>
      </c>
      <c r="DK230" s="548" t="str">
        <f t="shared" si="605"/>
        <v/>
      </c>
      <c r="DL230" s="653">
        <f t="shared" si="606"/>
        <v>9</v>
      </c>
      <c r="DM230" s="106">
        <f t="shared" si="607"/>
        <v>9</v>
      </c>
      <c r="DN230" s="106">
        <f t="shared" si="608"/>
        <v>9</v>
      </c>
      <c r="DO230" s="106">
        <f t="shared" si="609"/>
        <v>9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696" customFormat="1" ht="15.75" customHeight="1">
      <c r="A231" s="657" t="s">
        <v>239</v>
      </c>
      <c r="B231" s="689"/>
      <c r="C231" s="689"/>
      <c r="D231" s="689"/>
      <c r="E231" s="689"/>
      <c r="F231" s="689"/>
      <c r="G231" s="689"/>
      <c r="H231" s="689"/>
      <c r="I231" s="689"/>
      <c r="J231" s="689"/>
      <c r="K231" s="689"/>
      <c r="L231" s="689"/>
      <c r="M231" s="689"/>
      <c r="N231" s="689"/>
      <c r="O231" s="689"/>
      <c r="P231" s="689"/>
      <c r="Q231" s="689"/>
      <c r="R231" s="689"/>
      <c r="S231" s="692"/>
      <c r="T231" s="689">
        <v>0.2</v>
      </c>
      <c r="U231" s="689"/>
      <c r="V231" s="689"/>
      <c r="W231" s="689"/>
      <c r="X231" s="689"/>
      <c r="Y231" s="689"/>
      <c r="Z231" s="689"/>
      <c r="AA231" s="689"/>
      <c r="AB231" s="689"/>
      <c r="AC231" s="689"/>
      <c r="AD231" s="689"/>
      <c r="AE231" s="690"/>
      <c r="AF231" s="689"/>
      <c r="AG231" s="689"/>
      <c r="AH231" s="689"/>
      <c r="AI231" s="690"/>
      <c r="AJ231" s="689"/>
      <c r="AK231" s="692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90"/>
      <c r="BB231" s="689"/>
      <c r="BC231" s="692"/>
      <c r="BD231" s="689"/>
      <c r="BE231" s="689"/>
      <c r="BF231" s="689"/>
      <c r="BG231" s="689"/>
      <c r="BH231" s="689"/>
      <c r="BI231" s="689"/>
      <c r="BJ231" s="689"/>
      <c r="BK231" s="689"/>
      <c r="BL231" s="689"/>
      <c r="BM231" s="689"/>
      <c r="BN231" s="689"/>
      <c r="BO231" s="689"/>
      <c r="BP231" s="689"/>
      <c r="BQ231" s="689"/>
      <c r="BR231" s="689"/>
      <c r="BS231" s="689"/>
      <c r="BT231" s="689"/>
      <c r="BU231" s="692"/>
      <c r="BV231" s="689"/>
      <c r="BW231" s="689"/>
      <c r="BX231" s="689"/>
      <c r="BY231" s="689"/>
      <c r="BZ231" s="597" t="str">
        <f t="shared" si="575"/>
        <v/>
      </c>
      <c r="CA231" s="597" t="str">
        <f t="shared" si="576"/>
        <v/>
      </c>
      <c r="CB231" s="597" t="str">
        <f t="shared" si="577"/>
        <v/>
      </c>
      <c r="CC231" s="688" t="str">
        <f t="shared" si="578"/>
        <v/>
      </c>
      <c r="CD231" s="1349" t="str">
        <f t="shared" si="587"/>
        <v/>
      </c>
      <c r="CE231" s="1350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15"/>
        <v/>
      </c>
      <c r="CG231" s="1351" t="str">
        <f t="shared" si="615"/>
        <v/>
      </c>
      <c r="CH231" s="1351" t="str">
        <f t="shared" si="615"/>
        <v/>
      </c>
      <c r="CI231" s="1351" t="str">
        <f t="shared" si="615"/>
        <v/>
      </c>
      <c r="CJ231" s="1351" t="str">
        <f t="shared" si="615"/>
        <v/>
      </c>
      <c r="CK231" s="1352" t="str">
        <f t="shared" si="615"/>
        <v/>
      </c>
      <c r="CL231" s="1352" t="str">
        <f t="shared" si="615"/>
        <v/>
      </c>
      <c r="CM231" s="1352" t="str">
        <f t="shared" si="615"/>
        <v/>
      </c>
      <c r="CN231" s="1351" t="str">
        <f t="shared" si="615"/>
        <v/>
      </c>
      <c r="CO231" s="1351" t="str">
        <f t="shared" si="615"/>
        <v/>
      </c>
      <c r="CP231" s="1351" t="str">
        <f t="shared" si="615"/>
        <v/>
      </c>
      <c r="CQ231" s="1351" t="str">
        <f t="shared" si="615"/>
        <v/>
      </c>
      <c r="CR231" s="1351" t="str">
        <f t="shared" si="615"/>
        <v/>
      </c>
      <c r="CS231" s="1350" t="str">
        <f t="shared" si="615"/>
        <v/>
      </c>
      <c r="CT231" s="1353" t="str">
        <f t="shared" si="615"/>
        <v/>
      </c>
      <c r="CU231" s="548" t="str">
        <f t="shared" si="589"/>
        <v/>
      </c>
      <c r="CV231" s="549" t="str">
        <f t="shared" si="590"/>
        <v/>
      </c>
      <c r="CW231" s="550" t="str">
        <f t="shared" si="591"/>
        <v/>
      </c>
      <c r="CX231" s="550" t="str">
        <f t="shared" si="592"/>
        <v/>
      </c>
      <c r="CY231" s="550" t="str">
        <f t="shared" si="593"/>
        <v/>
      </c>
      <c r="CZ231" s="550" t="str">
        <f t="shared" si="594"/>
        <v/>
      </c>
      <c r="DA231" s="550" t="str">
        <f t="shared" si="595"/>
        <v/>
      </c>
      <c r="DB231" s="551" t="str">
        <f t="shared" si="596"/>
        <v/>
      </c>
      <c r="DC231" s="551">
        <f t="shared" si="597"/>
        <v>0.2</v>
      </c>
      <c r="DD231" s="551" t="str">
        <f t="shared" si="598"/>
        <v/>
      </c>
      <c r="DE231" s="550" t="str">
        <f t="shared" si="599"/>
        <v/>
      </c>
      <c r="DF231" s="550" t="str">
        <f t="shared" si="600"/>
        <v/>
      </c>
      <c r="DG231" s="550" t="str">
        <f t="shared" si="601"/>
        <v/>
      </c>
      <c r="DH231" s="550" t="str">
        <f t="shared" si="602"/>
        <v/>
      </c>
      <c r="DI231" s="550" t="str">
        <f t="shared" si="603"/>
        <v/>
      </c>
      <c r="DJ231" s="549" t="str">
        <f t="shared" si="604"/>
        <v/>
      </c>
      <c r="DK231" s="548" t="str">
        <f t="shared" si="605"/>
        <v/>
      </c>
      <c r="DL231" s="653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93"/>
      <c r="DQ231" s="694"/>
      <c r="DR231" s="694" t="s">
        <v>567</v>
      </c>
      <c r="DS231" s="694"/>
      <c r="DT231" s="694"/>
      <c r="DU231" s="694"/>
      <c r="DV231" s="694"/>
      <c r="DW231" s="694"/>
      <c r="DX231" s="694"/>
      <c r="DY231" s="695"/>
    </row>
    <row r="232" spans="1:129" s="486" customFormat="1" ht="15.75" customHeight="1">
      <c r="A232" s="657" t="str">
        <f>$H$1 &amp; " (%)"</f>
        <v>kcal (%)</v>
      </c>
      <c r="B232" s="632">
        <f t="shared" ref="B232:R232" si="616">IF(B230="","",(B230/12)*B231)</f>
        <v>0</v>
      </c>
      <c r="C232" s="632">
        <f t="shared" si="616"/>
        <v>0</v>
      </c>
      <c r="D232" s="632">
        <f t="shared" si="616"/>
        <v>0</v>
      </c>
      <c r="E232" s="632">
        <f t="shared" si="616"/>
        <v>0</v>
      </c>
      <c r="F232" s="632">
        <f t="shared" si="616"/>
        <v>0</v>
      </c>
      <c r="G232" s="632">
        <f t="shared" si="616"/>
        <v>0</v>
      </c>
      <c r="H232" s="632">
        <f t="shared" si="616"/>
        <v>0</v>
      </c>
      <c r="I232" s="632">
        <f t="shared" si="616"/>
        <v>0</v>
      </c>
      <c r="J232" s="632">
        <f t="shared" si="616"/>
        <v>0</v>
      </c>
      <c r="K232" s="632" t="str">
        <f t="shared" si="616"/>
        <v/>
      </c>
      <c r="L232" s="632" t="str">
        <f t="shared" si="616"/>
        <v/>
      </c>
      <c r="M232" s="632" t="str">
        <f t="shared" si="616"/>
        <v/>
      </c>
      <c r="N232" s="632" t="str">
        <f t="shared" si="616"/>
        <v/>
      </c>
      <c r="O232" s="632" t="str">
        <f t="shared" si="616"/>
        <v/>
      </c>
      <c r="P232" s="632" t="str">
        <f t="shared" si="616"/>
        <v/>
      </c>
      <c r="Q232" s="632" t="str">
        <f t="shared" si="616"/>
        <v/>
      </c>
      <c r="R232" s="632" t="str">
        <f t="shared" si="616"/>
        <v/>
      </c>
      <c r="S232" s="652"/>
      <c r="T232" s="632">
        <f t="shared" ref="T232:AJ232" si="617">IF(T230="","",(T230/12)*T231)</f>
        <v>1.6666666666666666E-2</v>
      </c>
      <c r="U232" s="632">
        <f t="shared" si="617"/>
        <v>0</v>
      </c>
      <c r="V232" s="632">
        <f t="shared" si="617"/>
        <v>0</v>
      </c>
      <c r="W232" s="632">
        <f t="shared" si="617"/>
        <v>0</v>
      </c>
      <c r="X232" s="632">
        <f t="shared" si="617"/>
        <v>0</v>
      </c>
      <c r="Y232" s="632">
        <f t="shared" si="617"/>
        <v>0</v>
      </c>
      <c r="Z232" s="632">
        <f t="shared" si="617"/>
        <v>0</v>
      </c>
      <c r="AA232" s="632">
        <f t="shared" si="617"/>
        <v>0</v>
      </c>
      <c r="AB232" s="632">
        <f t="shared" si="617"/>
        <v>0</v>
      </c>
      <c r="AC232" s="632" t="str">
        <f t="shared" si="617"/>
        <v/>
      </c>
      <c r="AD232" s="632" t="str">
        <f t="shared" si="617"/>
        <v/>
      </c>
      <c r="AE232" s="632" t="str">
        <f t="shared" si="617"/>
        <v/>
      </c>
      <c r="AF232" s="632" t="str">
        <f t="shared" si="617"/>
        <v/>
      </c>
      <c r="AG232" s="632" t="str">
        <f t="shared" si="617"/>
        <v/>
      </c>
      <c r="AH232" s="632" t="str">
        <f t="shared" si="617"/>
        <v/>
      </c>
      <c r="AI232" s="632" t="str">
        <f t="shared" si="617"/>
        <v/>
      </c>
      <c r="AJ232" s="632" t="str">
        <f t="shared" si="617"/>
        <v/>
      </c>
      <c r="AK232" s="652"/>
      <c r="AL232" s="632">
        <f t="shared" ref="AL232:BB232" si="618">IF(AL230="","",(AL230/12)*AL231)</f>
        <v>0</v>
      </c>
      <c r="AM232" s="632">
        <f t="shared" si="618"/>
        <v>0</v>
      </c>
      <c r="AN232" s="632">
        <f t="shared" si="618"/>
        <v>0</v>
      </c>
      <c r="AO232" s="632">
        <f t="shared" si="618"/>
        <v>0</v>
      </c>
      <c r="AP232" s="632">
        <f t="shared" si="618"/>
        <v>0</v>
      </c>
      <c r="AQ232" s="632">
        <f t="shared" si="618"/>
        <v>0</v>
      </c>
      <c r="AR232" s="632">
        <f t="shared" si="618"/>
        <v>0</v>
      </c>
      <c r="AS232" s="632">
        <f t="shared" si="618"/>
        <v>0</v>
      </c>
      <c r="AT232" s="632">
        <f t="shared" si="618"/>
        <v>0</v>
      </c>
      <c r="AU232" s="632" t="str">
        <f t="shared" si="618"/>
        <v/>
      </c>
      <c r="AV232" s="632" t="str">
        <f t="shared" si="618"/>
        <v/>
      </c>
      <c r="AW232" s="632" t="str">
        <f t="shared" si="618"/>
        <v/>
      </c>
      <c r="AX232" s="632" t="str">
        <f t="shared" si="618"/>
        <v/>
      </c>
      <c r="AY232" s="632" t="str">
        <f t="shared" si="618"/>
        <v/>
      </c>
      <c r="AZ232" s="632" t="str">
        <f t="shared" si="618"/>
        <v/>
      </c>
      <c r="BA232" s="632" t="str">
        <f t="shared" si="618"/>
        <v/>
      </c>
      <c r="BB232" s="632" t="str">
        <f t="shared" si="618"/>
        <v/>
      </c>
      <c r="BC232" s="652"/>
      <c r="BD232" s="632">
        <f t="shared" ref="BD232:BT232" si="619">IF(BD230="","",(BD230/12)*BD231)</f>
        <v>0</v>
      </c>
      <c r="BE232" s="632">
        <f t="shared" si="619"/>
        <v>0</v>
      </c>
      <c r="BF232" s="632">
        <f t="shared" si="619"/>
        <v>0</v>
      </c>
      <c r="BG232" s="632">
        <f t="shared" si="619"/>
        <v>0</v>
      </c>
      <c r="BH232" s="632">
        <f t="shared" si="619"/>
        <v>0</v>
      </c>
      <c r="BI232" s="632">
        <f t="shared" si="619"/>
        <v>0</v>
      </c>
      <c r="BJ232" s="632">
        <f t="shared" si="619"/>
        <v>0</v>
      </c>
      <c r="BK232" s="632">
        <f t="shared" si="619"/>
        <v>0</v>
      </c>
      <c r="BL232" s="632">
        <f t="shared" si="619"/>
        <v>0</v>
      </c>
      <c r="BM232" s="632" t="str">
        <f t="shared" si="619"/>
        <v/>
      </c>
      <c r="BN232" s="632" t="str">
        <f t="shared" si="619"/>
        <v/>
      </c>
      <c r="BO232" s="632" t="str">
        <f t="shared" si="619"/>
        <v/>
      </c>
      <c r="BP232" s="632" t="str">
        <f t="shared" si="619"/>
        <v/>
      </c>
      <c r="BQ232" s="632" t="str">
        <f t="shared" si="619"/>
        <v/>
      </c>
      <c r="BR232" s="632" t="str">
        <f t="shared" si="619"/>
        <v/>
      </c>
      <c r="BS232" s="632" t="str">
        <f t="shared" si="619"/>
        <v/>
      </c>
      <c r="BT232" s="632" t="str">
        <f t="shared" si="619"/>
        <v/>
      </c>
      <c r="BU232" s="652"/>
      <c r="BV232" s="632" t="str">
        <f>IF(BV230="","",(BV230/12)*BV231)</f>
        <v/>
      </c>
      <c r="BW232" s="632" t="str">
        <f>IF(BW230="","",(BW230/12)*BW231)</f>
        <v/>
      </c>
      <c r="BX232" s="632" t="str">
        <f>IF(BX230="","",(BX230/12)*BX231)</f>
        <v/>
      </c>
      <c r="BY232" s="632" t="str">
        <f>IF(BY230="","",(BY230/12)*BY231)</f>
        <v/>
      </c>
      <c r="BZ232" s="597">
        <f t="shared" si="575"/>
        <v>0</v>
      </c>
      <c r="CA232" s="622">
        <f t="shared" si="576"/>
        <v>0</v>
      </c>
      <c r="CB232" s="622">
        <f t="shared" si="577"/>
        <v>0</v>
      </c>
      <c r="CC232" s="691">
        <f t="shared" si="578"/>
        <v>0</v>
      </c>
      <c r="CD232" s="1349" t="str">
        <f t="shared" si="587"/>
        <v/>
      </c>
      <c r="CE232" s="1350" t="str">
        <f t="shared" si="615"/>
        <v/>
      </c>
      <c r="CF232" s="1351" t="str">
        <f t="shared" si="615"/>
        <v/>
      </c>
      <c r="CG232" s="1351" t="str">
        <f t="shared" si="615"/>
        <v/>
      </c>
      <c r="CH232" s="1351">
        <f t="shared" si="615"/>
        <v>0</v>
      </c>
      <c r="CI232" s="1351">
        <f t="shared" si="615"/>
        <v>0</v>
      </c>
      <c r="CJ232" s="1351">
        <f t="shared" si="615"/>
        <v>0</v>
      </c>
      <c r="CK232" s="1352">
        <f t="shared" si="615"/>
        <v>0</v>
      </c>
      <c r="CL232" s="1352">
        <f t="shared" si="615"/>
        <v>0</v>
      </c>
      <c r="CM232" s="1352">
        <f t="shared" si="615"/>
        <v>0</v>
      </c>
      <c r="CN232" s="1351">
        <f t="shared" si="615"/>
        <v>0</v>
      </c>
      <c r="CO232" s="1351">
        <f t="shared" si="615"/>
        <v>0</v>
      </c>
      <c r="CP232" s="1351">
        <f t="shared" si="615"/>
        <v>0</v>
      </c>
      <c r="CQ232" s="1351" t="str">
        <f t="shared" si="615"/>
        <v/>
      </c>
      <c r="CR232" s="1351" t="str">
        <f t="shared" si="615"/>
        <v/>
      </c>
      <c r="CS232" s="1350" t="str">
        <f t="shared" si="615"/>
        <v/>
      </c>
      <c r="CT232" s="1353" t="str">
        <f t="shared" si="615"/>
        <v/>
      </c>
      <c r="CU232" s="536" t="str">
        <f t="shared" si="589"/>
        <v/>
      </c>
      <c r="CV232" s="537" t="str">
        <f t="shared" si="590"/>
        <v/>
      </c>
      <c r="CW232" s="538" t="str">
        <f t="shared" si="591"/>
        <v/>
      </c>
      <c r="CX232" s="538" t="str">
        <f t="shared" si="592"/>
        <v/>
      </c>
      <c r="CY232" s="538">
        <f t="shared" si="593"/>
        <v>0</v>
      </c>
      <c r="CZ232" s="538">
        <f t="shared" si="594"/>
        <v>0</v>
      </c>
      <c r="DA232" s="538">
        <f t="shared" si="595"/>
        <v>0</v>
      </c>
      <c r="DB232" s="539">
        <f t="shared" si="596"/>
        <v>0</v>
      </c>
      <c r="DC232" s="539">
        <f t="shared" si="597"/>
        <v>0</v>
      </c>
      <c r="DD232" s="539">
        <f t="shared" si="598"/>
        <v>0</v>
      </c>
      <c r="DE232" s="538">
        <f t="shared" si="599"/>
        <v>0</v>
      </c>
      <c r="DF232" s="538">
        <f t="shared" si="600"/>
        <v>0</v>
      </c>
      <c r="DG232" s="538">
        <f t="shared" si="601"/>
        <v>1.6666666666666666E-2</v>
      </c>
      <c r="DH232" s="538" t="str">
        <f t="shared" si="602"/>
        <v/>
      </c>
      <c r="DI232" s="538" t="str">
        <f t="shared" si="603"/>
        <v/>
      </c>
      <c r="DJ232" s="537" t="str">
        <f t="shared" si="604"/>
        <v/>
      </c>
      <c r="DK232" s="536" t="str">
        <f t="shared" si="605"/>
        <v/>
      </c>
      <c r="DL232" s="653">
        <f t="shared" si="606"/>
        <v>9</v>
      </c>
      <c r="DM232" s="106">
        <f t="shared" si="607"/>
        <v>9</v>
      </c>
      <c r="DN232" s="106">
        <f t="shared" si="608"/>
        <v>9</v>
      </c>
      <c r="DO232" s="106">
        <f t="shared" si="609"/>
        <v>9</v>
      </c>
      <c r="DP232" s="483"/>
      <c r="DQ232" s="618"/>
      <c r="DR232" s="618"/>
      <c r="DS232" s="618"/>
      <c r="DT232" s="618"/>
      <c r="DU232" s="618"/>
      <c r="DV232" s="618"/>
      <c r="DW232" s="618"/>
      <c r="DX232" s="618"/>
      <c r="DY232" s="484"/>
    </row>
    <row r="233" spans="1:129" s="486" customFormat="1" ht="15.75" customHeight="1">
      <c r="A233" s="682" t="s">
        <v>241</v>
      </c>
      <c r="B233" s="627">
        <v>0</v>
      </c>
      <c r="C233" s="627">
        <v>0</v>
      </c>
      <c r="D233" s="627">
        <v>0</v>
      </c>
      <c r="E233" s="627">
        <v>0</v>
      </c>
      <c r="F233" s="627">
        <v>0</v>
      </c>
      <c r="G233" s="627">
        <v>0</v>
      </c>
      <c r="H233" s="627">
        <v>0</v>
      </c>
      <c r="I233" s="627">
        <v>0</v>
      </c>
      <c r="J233" s="627">
        <v>0</v>
      </c>
      <c r="K233" s="627"/>
      <c r="L233" s="627"/>
      <c r="M233" s="627"/>
      <c r="N233" s="627"/>
      <c r="O233" s="627"/>
      <c r="P233" s="627"/>
      <c r="Q233" s="627"/>
      <c r="R233" s="627"/>
      <c r="S233" s="697"/>
      <c r="T233" s="627">
        <v>0</v>
      </c>
      <c r="U233" s="627">
        <v>0</v>
      </c>
      <c r="V233" s="627">
        <v>90</v>
      </c>
      <c r="W233" s="627">
        <v>0</v>
      </c>
      <c r="X233" s="627">
        <v>0</v>
      </c>
      <c r="Y233" s="627">
        <v>0</v>
      </c>
      <c r="Z233" s="627">
        <v>0</v>
      </c>
      <c r="AA233" s="627">
        <v>0</v>
      </c>
      <c r="AB233" s="627">
        <v>0</v>
      </c>
      <c r="AC233" s="627"/>
      <c r="AD233" s="627"/>
      <c r="AE233" s="627"/>
      <c r="AF233" s="627"/>
      <c r="AG233" s="627"/>
      <c r="AH233" s="627"/>
      <c r="AI233" s="627"/>
      <c r="AJ233" s="627"/>
      <c r="AK233" s="697"/>
      <c r="AL233" s="627">
        <v>0</v>
      </c>
      <c r="AM233" s="627">
        <v>0</v>
      </c>
      <c r="AN233" s="627">
        <v>0</v>
      </c>
      <c r="AO233" s="627">
        <v>0</v>
      </c>
      <c r="AP233" s="627">
        <v>0</v>
      </c>
      <c r="AQ233" s="627">
        <v>0</v>
      </c>
      <c r="AR233" s="627">
        <v>0</v>
      </c>
      <c r="AS233" s="627">
        <v>0</v>
      </c>
      <c r="AT233" s="627">
        <v>0</v>
      </c>
      <c r="AU233" s="627"/>
      <c r="AV233" s="627"/>
      <c r="AW233" s="627"/>
      <c r="AX233" s="627"/>
      <c r="AY233" s="627"/>
      <c r="AZ233" s="627"/>
      <c r="BA233" s="627"/>
      <c r="BB233" s="627"/>
      <c r="BC233" s="697"/>
      <c r="BD233" s="627">
        <v>0</v>
      </c>
      <c r="BE233" s="627">
        <v>0</v>
      </c>
      <c r="BF233" s="627">
        <v>0</v>
      </c>
      <c r="BG233" s="627">
        <v>0</v>
      </c>
      <c r="BH233" s="627">
        <v>0</v>
      </c>
      <c r="BI233" s="627">
        <v>0</v>
      </c>
      <c r="BJ233" s="627">
        <v>0</v>
      </c>
      <c r="BK233" s="627">
        <v>0</v>
      </c>
      <c r="BL233" s="627">
        <v>0</v>
      </c>
      <c r="BM233" s="627"/>
      <c r="BN233" s="627"/>
      <c r="BO233" s="698"/>
      <c r="BP233" s="627"/>
      <c r="BQ233" s="627"/>
      <c r="BR233" s="627"/>
      <c r="BS233" s="627"/>
      <c r="BT233" s="627"/>
      <c r="BU233" s="697"/>
      <c r="BV233" s="627"/>
      <c r="BW233" s="627"/>
      <c r="BX233" s="627"/>
      <c r="BY233" s="627"/>
      <c r="BZ233" s="597">
        <f t="shared" si="575"/>
        <v>0</v>
      </c>
      <c r="CA233" s="597">
        <f t="shared" si="576"/>
        <v>0</v>
      </c>
      <c r="CB233" s="597">
        <f t="shared" si="577"/>
        <v>0</v>
      </c>
      <c r="CC233" s="688">
        <f t="shared" si="578"/>
        <v>0</v>
      </c>
      <c r="CD233" s="1344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15"/>
        <v/>
      </c>
      <c r="CF233" s="1346" t="str">
        <f t="shared" si="615"/>
        <v/>
      </c>
      <c r="CG233" s="1346" t="str">
        <f t="shared" si="615"/>
        <v/>
      </c>
      <c r="CH233" s="1346">
        <f t="shared" si="615"/>
        <v>0</v>
      </c>
      <c r="CI233" s="1346">
        <f t="shared" si="615"/>
        <v>0</v>
      </c>
      <c r="CJ233" s="1346">
        <f t="shared" si="615"/>
        <v>0</v>
      </c>
      <c r="CK233" s="1347">
        <f t="shared" si="615"/>
        <v>0</v>
      </c>
      <c r="CL233" s="1347">
        <f t="shared" si="615"/>
        <v>0</v>
      </c>
      <c r="CM233" s="1347">
        <f t="shared" si="615"/>
        <v>0</v>
      </c>
      <c r="CN233" s="1346">
        <f t="shared" si="615"/>
        <v>0</v>
      </c>
      <c r="CO233" s="1346">
        <f t="shared" si="615"/>
        <v>0</v>
      </c>
      <c r="CP233" s="1346">
        <f t="shared" si="615"/>
        <v>0</v>
      </c>
      <c r="CQ233" s="1346" t="str">
        <f t="shared" si="615"/>
        <v/>
      </c>
      <c r="CR233" s="1346" t="str">
        <f t="shared" si="615"/>
        <v/>
      </c>
      <c r="CS233" s="1345" t="str">
        <f t="shared" si="615"/>
        <v/>
      </c>
      <c r="CT233" s="1348" t="str">
        <f t="shared" si="615"/>
        <v/>
      </c>
      <c r="CU233" s="548" t="str">
        <f t="shared" si="589"/>
        <v/>
      </c>
      <c r="CV233" s="549" t="str">
        <f t="shared" si="590"/>
        <v/>
      </c>
      <c r="CW233" s="550" t="str">
        <f t="shared" si="591"/>
        <v/>
      </c>
      <c r="CX233" s="550" t="str">
        <f t="shared" si="592"/>
        <v/>
      </c>
      <c r="CY233" s="550">
        <f t="shared" si="593"/>
        <v>0</v>
      </c>
      <c r="CZ233" s="550">
        <f t="shared" si="594"/>
        <v>0</v>
      </c>
      <c r="DA233" s="550">
        <f t="shared" si="595"/>
        <v>0</v>
      </c>
      <c r="DB233" s="551">
        <f t="shared" si="596"/>
        <v>0</v>
      </c>
      <c r="DC233" s="551">
        <f t="shared" si="597"/>
        <v>0</v>
      </c>
      <c r="DD233" s="551">
        <f t="shared" si="598"/>
        <v>0</v>
      </c>
      <c r="DE233" s="550">
        <f t="shared" si="599"/>
        <v>0</v>
      </c>
      <c r="DF233" s="550">
        <f t="shared" si="600"/>
        <v>0</v>
      </c>
      <c r="DG233" s="550">
        <f t="shared" si="601"/>
        <v>90</v>
      </c>
      <c r="DH233" s="550" t="str">
        <f t="shared" si="602"/>
        <v/>
      </c>
      <c r="DI233" s="550" t="str">
        <f t="shared" si="603"/>
        <v/>
      </c>
      <c r="DJ233" s="549" t="str">
        <f t="shared" si="604"/>
        <v/>
      </c>
      <c r="DK233" s="548" t="str">
        <f t="shared" si="605"/>
        <v/>
      </c>
      <c r="DL233" s="653">
        <f t="shared" si="606"/>
        <v>9</v>
      </c>
      <c r="DM233" s="106">
        <f t="shared" si="607"/>
        <v>9</v>
      </c>
      <c r="DN233" s="106">
        <f t="shared" si="608"/>
        <v>9</v>
      </c>
      <c r="DO233" s="106">
        <f t="shared" si="609"/>
        <v>9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57" t="s">
        <v>179</v>
      </c>
      <c r="B234" s="627"/>
      <c r="C234" s="627"/>
      <c r="D234" s="627"/>
      <c r="E234" s="627"/>
      <c r="F234" s="627"/>
      <c r="G234" s="627"/>
      <c r="H234" s="627"/>
      <c r="I234" s="627"/>
      <c r="J234" s="627"/>
      <c r="K234" s="627"/>
      <c r="L234" s="627"/>
      <c r="M234" s="627"/>
      <c r="N234" s="627"/>
      <c r="O234" s="627"/>
      <c r="P234" s="627"/>
      <c r="Q234" s="627"/>
      <c r="R234" s="627"/>
      <c r="S234" s="697"/>
      <c r="T234" s="627"/>
      <c r="U234" s="627"/>
      <c r="V234" s="627">
        <v>1</v>
      </c>
      <c r="W234" s="627"/>
      <c r="X234" s="627"/>
      <c r="Y234" s="627"/>
      <c r="Z234" s="627"/>
      <c r="AA234" s="627"/>
      <c r="AB234" s="627"/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/>
      <c r="AM234" s="627"/>
      <c r="AN234" s="627"/>
      <c r="AO234" s="627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/>
      <c r="BE234" s="627"/>
      <c r="BF234" s="627"/>
      <c r="BG234" s="627"/>
      <c r="BH234" s="627"/>
      <c r="BI234" s="627"/>
      <c r="BJ234" s="627"/>
      <c r="BK234" s="627"/>
      <c r="BL234" s="627"/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 t="str">
        <f t="shared" si="575"/>
        <v/>
      </c>
      <c r="CA234" s="597" t="str">
        <f t="shared" si="576"/>
        <v/>
      </c>
      <c r="CB234" s="597" t="str">
        <f t="shared" si="577"/>
        <v/>
      </c>
      <c r="CC234" s="688" t="str">
        <f t="shared" si="578"/>
        <v/>
      </c>
      <c r="CD234" s="1344" t="str">
        <f t="shared" si="620"/>
        <v/>
      </c>
      <c r="CE234" s="1345" t="str">
        <f t="shared" si="615"/>
        <v/>
      </c>
      <c r="CF234" s="1346" t="str">
        <f t="shared" si="615"/>
        <v/>
      </c>
      <c r="CG234" s="1346" t="str">
        <f t="shared" si="615"/>
        <v/>
      </c>
      <c r="CH234" s="1346" t="str">
        <f t="shared" si="615"/>
        <v/>
      </c>
      <c r="CI234" s="1346" t="str">
        <f t="shared" si="615"/>
        <v/>
      </c>
      <c r="CJ234" s="1346" t="str">
        <f t="shared" si="615"/>
        <v/>
      </c>
      <c r="CK234" s="1347" t="str">
        <f t="shared" si="615"/>
        <v/>
      </c>
      <c r="CL234" s="1347" t="str">
        <f t="shared" si="615"/>
        <v/>
      </c>
      <c r="CM234" s="1347" t="str">
        <f t="shared" si="615"/>
        <v/>
      </c>
      <c r="CN234" s="1346" t="str">
        <f t="shared" si="615"/>
        <v/>
      </c>
      <c r="CO234" s="1346" t="str">
        <f t="shared" si="615"/>
        <v/>
      </c>
      <c r="CP234" s="1346" t="str">
        <f t="shared" si="615"/>
        <v/>
      </c>
      <c r="CQ234" s="1346" t="str">
        <f t="shared" si="615"/>
        <v/>
      </c>
      <c r="CR234" s="1346" t="str">
        <f t="shared" si="615"/>
        <v/>
      </c>
      <c r="CS234" s="1345" t="str">
        <f t="shared" si="615"/>
        <v/>
      </c>
      <c r="CT234" s="1348" t="str">
        <f t="shared" si="615"/>
        <v/>
      </c>
      <c r="CU234" s="548" t="str">
        <f t="shared" si="589"/>
        <v/>
      </c>
      <c r="CV234" s="549" t="str">
        <f t="shared" si="590"/>
        <v/>
      </c>
      <c r="CW234" s="550" t="str">
        <f t="shared" si="591"/>
        <v/>
      </c>
      <c r="CX234" s="550" t="str">
        <f t="shared" si="592"/>
        <v/>
      </c>
      <c r="CY234" s="550" t="str">
        <f t="shared" si="593"/>
        <v/>
      </c>
      <c r="CZ234" s="550" t="str">
        <f t="shared" si="594"/>
        <v/>
      </c>
      <c r="DA234" s="550" t="str">
        <f t="shared" si="595"/>
        <v/>
      </c>
      <c r="DB234" s="551" t="str">
        <f t="shared" si="596"/>
        <v/>
      </c>
      <c r="DC234" s="551">
        <f t="shared" si="597"/>
        <v>1</v>
      </c>
      <c r="DD234" s="551" t="str">
        <f t="shared" si="598"/>
        <v/>
      </c>
      <c r="DE234" s="550" t="str">
        <f t="shared" si="599"/>
        <v/>
      </c>
      <c r="DF234" s="550" t="str">
        <f t="shared" si="600"/>
        <v/>
      </c>
      <c r="DG234" s="550" t="str">
        <f t="shared" si="601"/>
        <v/>
      </c>
      <c r="DH234" s="550" t="str">
        <f t="shared" si="602"/>
        <v/>
      </c>
      <c r="DI234" s="550" t="str">
        <f t="shared" si="603"/>
        <v/>
      </c>
      <c r="DJ234" s="549" t="str">
        <f t="shared" si="604"/>
        <v/>
      </c>
      <c r="DK234" s="548" t="str">
        <f t="shared" si="605"/>
        <v/>
      </c>
      <c r="DL234" s="653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181</v>
      </c>
      <c r="B235" s="629">
        <f t="shared" ref="B235:R235" si="621">IF(B233="","",B233*B234)</f>
        <v>0</v>
      </c>
      <c r="C235" s="629">
        <f t="shared" si="621"/>
        <v>0</v>
      </c>
      <c r="D235" s="629">
        <f t="shared" si="621"/>
        <v>0</v>
      </c>
      <c r="E235" s="629">
        <f t="shared" si="621"/>
        <v>0</v>
      </c>
      <c r="F235" s="629">
        <f t="shared" si="621"/>
        <v>0</v>
      </c>
      <c r="G235" s="629">
        <f t="shared" si="621"/>
        <v>0</v>
      </c>
      <c r="H235" s="629">
        <f t="shared" si="621"/>
        <v>0</v>
      </c>
      <c r="I235" s="629">
        <f t="shared" si="621"/>
        <v>0</v>
      </c>
      <c r="J235" s="629">
        <f t="shared" si="621"/>
        <v>0</v>
      </c>
      <c r="K235" s="629" t="str">
        <f t="shared" si="621"/>
        <v/>
      </c>
      <c r="L235" s="629" t="str">
        <f t="shared" si="621"/>
        <v/>
      </c>
      <c r="M235" s="629" t="str">
        <f t="shared" si="621"/>
        <v/>
      </c>
      <c r="N235" s="629" t="str">
        <f t="shared" si="621"/>
        <v/>
      </c>
      <c r="O235" s="629" t="str">
        <f t="shared" si="621"/>
        <v/>
      </c>
      <c r="P235" s="629" t="str">
        <f t="shared" si="621"/>
        <v/>
      </c>
      <c r="Q235" s="629" t="str">
        <f t="shared" si="621"/>
        <v/>
      </c>
      <c r="R235" s="629" t="str">
        <f t="shared" si="621"/>
        <v/>
      </c>
      <c r="S235" s="662"/>
      <c r="T235" s="629">
        <f t="shared" ref="T235:AJ235" si="622">IF(T233="","",T233*T234)</f>
        <v>0</v>
      </c>
      <c r="U235" s="629">
        <f t="shared" si="622"/>
        <v>0</v>
      </c>
      <c r="V235" s="629">
        <f t="shared" si="622"/>
        <v>90</v>
      </c>
      <c r="W235" s="629">
        <f t="shared" si="622"/>
        <v>0</v>
      </c>
      <c r="X235" s="629">
        <f t="shared" si="622"/>
        <v>0</v>
      </c>
      <c r="Y235" s="629">
        <f t="shared" si="622"/>
        <v>0</v>
      </c>
      <c r="Z235" s="629">
        <f t="shared" si="622"/>
        <v>0</v>
      </c>
      <c r="AA235" s="629">
        <f t="shared" si="622"/>
        <v>0</v>
      </c>
      <c r="AB235" s="629">
        <f t="shared" si="622"/>
        <v>0</v>
      </c>
      <c r="AC235" s="629" t="str">
        <f t="shared" si="622"/>
        <v/>
      </c>
      <c r="AD235" s="629" t="str">
        <f t="shared" si="622"/>
        <v/>
      </c>
      <c r="AE235" s="629" t="str">
        <f t="shared" si="622"/>
        <v/>
      </c>
      <c r="AF235" s="629" t="str">
        <f t="shared" si="622"/>
        <v/>
      </c>
      <c r="AG235" s="629" t="str">
        <f t="shared" si="622"/>
        <v/>
      </c>
      <c r="AH235" s="629" t="str">
        <f t="shared" si="622"/>
        <v/>
      </c>
      <c r="AI235" s="629" t="str">
        <f t="shared" si="622"/>
        <v/>
      </c>
      <c r="AJ235" s="629" t="str">
        <f t="shared" si="622"/>
        <v/>
      </c>
      <c r="AK235" s="662"/>
      <c r="AL235" s="629">
        <f t="shared" ref="AL235:BB235" si="623">IF(AL233="","",AL233*AL234)</f>
        <v>0</v>
      </c>
      <c r="AM235" s="629">
        <f t="shared" si="623"/>
        <v>0</v>
      </c>
      <c r="AN235" s="629">
        <f t="shared" si="623"/>
        <v>0</v>
      </c>
      <c r="AO235" s="629">
        <f t="shared" si="623"/>
        <v>0</v>
      </c>
      <c r="AP235" s="629">
        <f t="shared" si="623"/>
        <v>0</v>
      </c>
      <c r="AQ235" s="629">
        <f t="shared" si="623"/>
        <v>0</v>
      </c>
      <c r="AR235" s="629">
        <f t="shared" si="623"/>
        <v>0</v>
      </c>
      <c r="AS235" s="629">
        <f t="shared" si="623"/>
        <v>0</v>
      </c>
      <c r="AT235" s="629">
        <f t="shared" si="623"/>
        <v>0</v>
      </c>
      <c r="AU235" s="629" t="str">
        <f t="shared" si="623"/>
        <v/>
      </c>
      <c r="AV235" s="629" t="str">
        <f t="shared" si="623"/>
        <v/>
      </c>
      <c r="AW235" s="629" t="str">
        <f t="shared" si="623"/>
        <v/>
      </c>
      <c r="AX235" s="629" t="str">
        <f t="shared" si="623"/>
        <v/>
      </c>
      <c r="AY235" s="629" t="str">
        <f t="shared" si="623"/>
        <v/>
      </c>
      <c r="AZ235" s="629" t="str">
        <f t="shared" si="623"/>
        <v/>
      </c>
      <c r="BA235" s="629" t="str">
        <f t="shared" si="623"/>
        <v/>
      </c>
      <c r="BB235" s="629" t="str">
        <f t="shared" si="623"/>
        <v/>
      </c>
      <c r="BC235" s="662"/>
      <c r="BD235" s="629">
        <f t="shared" ref="BD235:BT235" si="624">IF(BD233="","",BD233*BD234)</f>
        <v>0</v>
      </c>
      <c r="BE235" s="629">
        <f t="shared" si="624"/>
        <v>0</v>
      </c>
      <c r="BF235" s="629">
        <f t="shared" si="624"/>
        <v>0</v>
      </c>
      <c r="BG235" s="629">
        <f t="shared" si="624"/>
        <v>0</v>
      </c>
      <c r="BH235" s="629">
        <f t="shared" si="624"/>
        <v>0</v>
      </c>
      <c r="BI235" s="629">
        <f t="shared" si="624"/>
        <v>0</v>
      </c>
      <c r="BJ235" s="629">
        <f t="shared" si="624"/>
        <v>0</v>
      </c>
      <c r="BK235" s="629">
        <f t="shared" si="624"/>
        <v>0</v>
      </c>
      <c r="BL235" s="629">
        <f t="shared" si="624"/>
        <v>0</v>
      </c>
      <c r="BM235" s="629" t="str">
        <f t="shared" si="624"/>
        <v/>
      </c>
      <c r="BN235" s="629" t="str">
        <f t="shared" si="624"/>
        <v/>
      </c>
      <c r="BO235" s="629" t="str">
        <f t="shared" si="624"/>
        <v/>
      </c>
      <c r="BP235" s="629" t="str">
        <f t="shared" si="624"/>
        <v/>
      </c>
      <c r="BQ235" s="629" t="str">
        <f t="shared" si="624"/>
        <v/>
      </c>
      <c r="BR235" s="629" t="str">
        <f t="shared" si="624"/>
        <v/>
      </c>
      <c r="BS235" s="629" t="str">
        <f t="shared" si="624"/>
        <v/>
      </c>
      <c r="BT235" s="629" t="str">
        <f t="shared" si="624"/>
        <v/>
      </c>
      <c r="BU235" s="662"/>
      <c r="BV235" s="629" t="str">
        <f>IF(BV233="","",BV233*BV234)</f>
        <v/>
      </c>
      <c r="BW235" s="629" t="str">
        <f>IF(BW233="","",BW233*BW234)</f>
        <v/>
      </c>
      <c r="BX235" s="629" t="str">
        <f>IF(BX233="","",BX233*BX234)</f>
        <v/>
      </c>
      <c r="BY235" s="629" t="str">
        <f>IF(BY233="","",BY233*BY234)</f>
        <v/>
      </c>
      <c r="BZ235" s="597">
        <f t="shared" si="575"/>
        <v>0</v>
      </c>
      <c r="CA235" s="597">
        <f t="shared" si="576"/>
        <v>0</v>
      </c>
      <c r="CB235" s="597">
        <f t="shared" si="577"/>
        <v>0</v>
      </c>
      <c r="CC235" s="688">
        <f t="shared" si="578"/>
        <v>0</v>
      </c>
      <c r="CD235" s="1344" t="str">
        <f t="shared" si="620"/>
        <v/>
      </c>
      <c r="CE235" s="1345" t="str">
        <f t="shared" si="615"/>
        <v/>
      </c>
      <c r="CF235" s="1346" t="str">
        <f t="shared" si="615"/>
        <v/>
      </c>
      <c r="CG235" s="1346" t="str">
        <f t="shared" si="615"/>
        <v/>
      </c>
      <c r="CH235" s="1346">
        <f t="shared" si="615"/>
        <v>0</v>
      </c>
      <c r="CI235" s="1346">
        <f t="shared" si="615"/>
        <v>0</v>
      </c>
      <c r="CJ235" s="1346">
        <f t="shared" si="615"/>
        <v>0</v>
      </c>
      <c r="CK235" s="1347">
        <f t="shared" si="615"/>
        <v>0</v>
      </c>
      <c r="CL235" s="1347">
        <f t="shared" si="615"/>
        <v>0</v>
      </c>
      <c r="CM235" s="1347">
        <f t="shared" si="615"/>
        <v>0</v>
      </c>
      <c r="CN235" s="1346">
        <f t="shared" si="615"/>
        <v>0</v>
      </c>
      <c r="CO235" s="1346">
        <f t="shared" si="615"/>
        <v>0</v>
      </c>
      <c r="CP235" s="1346">
        <f t="shared" si="615"/>
        <v>0</v>
      </c>
      <c r="CQ235" s="1346" t="str">
        <f t="shared" si="615"/>
        <v/>
      </c>
      <c r="CR235" s="1346" t="str">
        <f t="shared" si="615"/>
        <v/>
      </c>
      <c r="CS235" s="1345" t="str">
        <f t="shared" si="615"/>
        <v/>
      </c>
      <c r="CT235" s="1348" t="str">
        <f t="shared" si="615"/>
        <v/>
      </c>
      <c r="CU235" s="548" t="str">
        <f t="shared" si="589"/>
        <v/>
      </c>
      <c r="CV235" s="549" t="str">
        <f t="shared" si="590"/>
        <v/>
      </c>
      <c r="CW235" s="550" t="str">
        <f t="shared" si="591"/>
        <v/>
      </c>
      <c r="CX235" s="550" t="str">
        <f t="shared" si="592"/>
        <v/>
      </c>
      <c r="CY235" s="550">
        <f t="shared" si="593"/>
        <v>0</v>
      </c>
      <c r="CZ235" s="550">
        <f t="shared" si="594"/>
        <v>0</v>
      </c>
      <c r="DA235" s="550">
        <f t="shared" si="595"/>
        <v>0</v>
      </c>
      <c r="DB235" s="551">
        <f t="shared" si="596"/>
        <v>0</v>
      </c>
      <c r="DC235" s="551">
        <f t="shared" si="597"/>
        <v>0</v>
      </c>
      <c r="DD235" s="551">
        <f t="shared" si="598"/>
        <v>0</v>
      </c>
      <c r="DE235" s="550">
        <f t="shared" si="599"/>
        <v>0</v>
      </c>
      <c r="DF235" s="550">
        <f t="shared" si="600"/>
        <v>0</v>
      </c>
      <c r="DG235" s="550">
        <f t="shared" si="601"/>
        <v>90</v>
      </c>
      <c r="DH235" s="550" t="str">
        <f t="shared" si="602"/>
        <v/>
      </c>
      <c r="DI235" s="550" t="str">
        <f t="shared" si="603"/>
        <v/>
      </c>
      <c r="DJ235" s="549" t="str">
        <f t="shared" si="604"/>
        <v/>
      </c>
      <c r="DK235" s="548" t="str">
        <f t="shared" si="605"/>
        <v/>
      </c>
      <c r="DL235" s="653">
        <f t="shared" si="606"/>
        <v>9</v>
      </c>
      <c r="DM235" s="106">
        <f t="shared" si="607"/>
        <v>9</v>
      </c>
      <c r="DN235" s="106">
        <f t="shared" si="608"/>
        <v>9</v>
      </c>
      <c r="DO235" s="106">
        <f t="shared" si="609"/>
        <v>9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99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54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54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700"/>
      <c r="AX236" s="700"/>
      <c r="AY236" s="700"/>
      <c r="AZ236" s="700"/>
      <c r="BA236" s="159"/>
      <c r="BB236" s="159"/>
      <c r="BC236" s="654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700"/>
      <c r="BP236" s="700"/>
      <c r="BQ236" s="700"/>
      <c r="BR236" s="700"/>
      <c r="BS236" s="159"/>
      <c r="BT236" s="700"/>
      <c r="BU236" s="654"/>
      <c r="BV236" s="159"/>
      <c r="BW236" s="159"/>
      <c r="BX236" s="159"/>
      <c r="BY236" s="159"/>
      <c r="BZ236" s="597">
        <f t="shared" si="575"/>
        <v>721.42857142857144</v>
      </c>
      <c r="CA236" s="597">
        <f t="shared" si="576"/>
        <v>700</v>
      </c>
      <c r="CB236" s="597">
        <f t="shared" si="577"/>
        <v>4371.4285714285716</v>
      </c>
      <c r="CC236" s="688">
        <f t="shared" si="578"/>
        <v>35142.857142857145</v>
      </c>
      <c r="CD236" s="1344" t="str">
        <f t="shared" si="620"/>
        <v/>
      </c>
      <c r="CE236" s="1345" t="str">
        <f t="shared" si="615"/>
        <v/>
      </c>
      <c r="CF236" s="1346" t="str">
        <f t="shared" si="615"/>
        <v/>
      </c>
      <c r="CG236" s="1346" t="str">
        <f t="shared" si="615"/>
        <v/>
      </c>
      <c r="CH236" s="1346">
        <f t="shared" si="615"/>
        <v>350</v>
      </c>
      <c r="CI236" s="1346">
        <f t="shared" si="615"/>
        <v>400</v>
      </c>
      <c r="CJ236" s="1346">
        <f t="shared" si="615"/>
        <v>600</v>
      </c>
      <c r="CK236" s="1347">
        <f t="shared" si="615"/>
        <v>600</v>
      </c>
      <c r="CL236" s="1347">
        <f t="shared" si="615"/>
        <v>700</v>
      </c>
      <c r="CM236" s="1347">
        <f t="shared" si="615"/>
        <v>750</v>
      </c>
      <c r="CN236" s="1346">
        <f t="shared" si="615"/>
        <v>1000</v>
      </c>
      <c r="CO236" s="1346">
        <f t="shared" si="615"/>
        <v>1000</v>
      </c>
      <c r="CP236" s="1346">
        <f t="shared" si="615"/>
        <v>1300</v>
      </c>
      <c r="CQ236" s="1346" t="str">
        <f t="shared" si="615"/>
        <v/>
      </c>
      <c r="CR236" s="1346" t="str">
        <f t="shared" si="615"/>
        <v/>
      </c>
      <c r="CS236" s="1345" t="str">
        <f t="shared" si="615"/>
        <v/>
      </c>
      <c r="CT236" s="1348" t="str">
        <f t="shared" si="615"/>
        <v/>
      </c>
      <c r="CU236" s="548" t="str">
        <f t="shared" si="589"/>
        <v/>
      </c>
      <c r="CV236" s="549" t="str">
        <f t="shared" si="590"/>
        <v/>
      </c>
      <c r="CW236" s="550" t="str">
        <f t="shared" si="591"/>
        <v/>
      </c>
      <c r="CX236" s="550" t="str">
        <f t="shared" si="592"/>
        <v/>
      </c>
      <c r="CY236" s="550">
        <f t="shared" si="593"/>
        <v>400</v>
      </c>
      <c r="CZ236" s="550">
        <f t="shared" si="594"/>
        <v>500</v>
      </c>
      <c r="DA236" s="550">
        <f t="shared" si="595"/>
        <v>500</v>
      </c>
      <c r="DB236" s="551">
        <f t="shared" si="596"/>
        <v>500</v>
      </c>
      <c r="DC236" s="551">
        <f t="shared" si="597"/>
        <v>750</v>
      </c>
      <c r="DD236" s="551">
        <f t="shared" si="598"/>
        <v>750</v>
      </c>
      <c r="DE236" s="550">
        <f t="shared" si="599"/>
        <v>900</v>
      </c>
      <c r="DF236" s="550">
        <f t="shared" si="600"/>
        <v>1000</v>
      </c>
      <c r="DG236" s="550">
        <f t="shared" si="601"/>
        <v>1750</v>
      </c>
      <c r="DH236" s="550" t="str">
        <f t="shared" si="602"/>
        <v/>
      </c>
      <c r="DI236" s="550" t="str">
        <f t="shared" si="603"/>
        <v/>
      </c>
      <c r="DJ236" s="549" t="str">
        <f t="shared" si="604"/>
        <v/>
      </c>
      <c r="DK236" s="548" t="str">
        <f t="shared" si="605"/>
        <v/>
      </c>
      <c r="DL236" s="653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696" customFormat="1" ht="15.75" customHeight="1">
      <c r="A237" s="701" t="str">
        <f>$H$1 &amp; " per kg"</f>
        <v>kcal per kg</v>
      </c>
      <c r="B237" s="702">
        <f t="shared" ref="B237:R237" si="625">3630*$K$1</f>
        <v>3630</v>
      </c>
      <c r="C237" s="702">
        <f t="shared" si="625"/>
        <v>3630</v>
      </c>
      <c r="D237" s="702">
        <f t="shared" si="625"/>
        <v>3630</v>
      </c>
      <c r="E237" s="702">
        <f t="shared" si="625"/>
        <v>3630</v>
      </c>
      <c r="F237" s="702">
        <f t="shared" si="625"/>
        <v>3630</v>
      </c>
      <c r="G237" s="702">
        <f t="shared" si="625"/>
        <v>3630</v>
      </c>
      <c r="H237" s="702">
        <f t="shared" si="625"/>
        <v>3630</v>
      </c>
      <c r="I237" s="702">
        <f t="shared" si="625"/>
        <v>3630</v>
      </c>
      <c r="J237" s="702">
        <f t="shared" si="625"/>
        <v>3630</v>
      </c>
      <c r="K237" s="702">
        <f t="shared" si="625"/>
        <v>3630</v>
      </c>
      <c r="L237" s="702">
        <f t="shared" si="625"/>
        <v>3630</v>
      </c>
      <c r="M237" s="702">
        <f t="shared" si="625"/>
        <v>3630</v>
      </c>
      <c r="N237" s="702">
        <f t="shared" si="625"/>
        <v>3630</v>
      </c>
      <c r="O237" s="702">
        <f t="shared" si="625"/>
        <v>3630</v>
      </c>
      <c r="P237" s="702">
        <f t="shared" si="625"/>
        <v>3630</v>
      </c>
      <c r="Q237" s="702">
        <f t="shared" si="625"/>
        <v>3630</v>
      </c>
      <c r="R237" s="702">
        <f t="shared" si="625"/>
        <v>3630</v>
      </c>
      <c r="S237" s="703"/>
      <c r="T237" s="702">
        <f t="shared" ref="T237:AJ237" si="626">3630*$K$1</f>
        <v>3630</v>
      </c>
      <c r="U237" s="702">
        <f t="shared" si="626"/>
        <v>3630</v>
      </c>
      <c r="V237" s="702">
        <f t="shared" si="626"/>
        <v>3630</v>
      </c>
      <c r="W237" s="702">
        <f t="shared" si="626"/>
        <v>3630</v>
      </c>
      <c r="X237" s="702">
        <f t="shared" si="626"/>
        <v>3630</v>
      </c>
      <c r="Y237" s="702">
        <f t="shared" si="626"/>
        <v>3630</v>
      </c>
      <c r="Z237" s="702">
        <f t="shared" si="626"/>
        <v>3630</v>
      </c>
      <c r="AA237" s="702">
        <f t="shared" si="626"/>
        <v>3630</v>
      </c>
      <c r="AB237" s="702">
        <f t="shared" si="626"/>
        <v>3630</v>
      </c>
      <c r="AC237" s="702">
        <f t="shared" si="626"/>
        <v>3630</v>
      </c>
      <c r="AD237" s="702">
        <f t="shared" si="626"/>
        <v>3630</v>
      </c>
      <c r="AE237" s="702">
        <f t="shared" si="626"/>
        <v>3630</v>
      </c>
      <c r="AF237" s="702">
        <f t="shared" si="626"/>
        <v>3630</v>
      </c>
      <c r="AG237" s="702">
        <f t="shared" si="626"/>
        <v>3630</v>
      </c>
      <c r="AH237" s="702">
        <f t="shared" si="626"/>
        <v>3630</v>
      </c>
      <c r="AI237" s="702">
        <f t="shared" si="626"/>
        <v>3630</v>
      </c>
      <c r="AJ237" s="702">
        <f t="shared" si="626"/>
        <v>3630</v>
      </c>
      <c r="AK237" s="703"/>
      <c r="AL237" s="702">
        <f t="shared" ref="AL237:BB237" si="627">3630*$K$1</f>
        <v>3630</v>
      </c>
      <c r="AM237" s="702">
        <f t="shared" si="627"/>
        <v>3630</v>
      </c>
      <c r="AN237" s="702">
        <f t="shared" si="627"/>
        <v>3630</v>
      </c>
      <c r="AO237" s="702">
        <f t="shared" si="627"/>
        <v>3630</v>
      </c>
      <c r="AP237" s="702">
        <f t="shared" si="627"/>
        <v>3630</v>
      </c>
      <c r="AQ237" s="702">
        <f t="shared" si="627"/>
        <v>3630</v>
      </c>
      <c r="AR237" s="702">
        <f t="shared" si="627"/>
        <v>3630</v>
      </c>
      <c r="AS237" s="702">
        <f t="shared" si="627"/>
        <v>3630</v>
      </c>
      <c r="AT237" s="702">
        <f t="shared" si="627"/>
        <v>3630</v>
      </c>
      <c r="AU237" s="702">
        <f t="shared" si="627"/>
        <v>3630</v>
      </c>
      <c r="AV237" s="702">
        <f t="shared" si="627"/>
        <v>3630</v>
      </c>
      <c r="AW237" s="702">
        <f t="shared" si="627"/>
        <v>3630</v>
      </c>
      <c r="AX237" s="702">
        <f t="shared" si="627"/>
        <v>3630</v>
      </c>
      <c r="AY237" s="702">
        <f t="shared" si="627"/>
        <v>3630</v>
      </c>
      <c r="AZ237" s="702">
        <f t="shared" si="627"/>
        <v>3630</v>
      </c>
      <c r="BA237" s="702">
        <f t="shared" si="627"/>
        <v>3630</v>
      </c>
      <c r="BB237" s="702">
        <f t="shared" si="627"/>
        <v>3630</v>
      </c>
      <c r="BC237" s="703"/>
      <c r="BD237" s="702">
        <f t="shared" ref="BD237:BT237" si="628">3630*$K$1</f>
        <v>3630</v>
      </c>
      <c r="BE237" s="702">
        <f t="shared" si="628"/>
        <v>3630</v>
      </c>
      <c r="BF237" s="702">
        <f t="shared" si="628"/>
        <v>3630</v>
      </c>
      <c r="BG237" s="702">
        <f t="shared" si="628"/>
        <v>3630</v>
      </c>
      <c r="BH237" s="702">
        <f t="shared" si="628"/>
        <v>3630</v>
      </c>
      <c r="BI237" s="702">
        <f t="shared" si="628"/>
        <v>3630</v>
      </c>
      <c r="BJ237" s="702">
        <f t="shared" si="628"/>
        <v>3630</v>
      </c>
      <c r="BK237" s="702">
        <f t="shared" si="628"/>
        <v>3630</v>
      </c>
      <c r="BL237" s="702">
        <f t="shared" si="628"/>
        <v>3630</v>
      </c>
      <c r="BM237" s="702">
        <f t="shared" si="628"/>
        <v>3630</v>
      </c>
      <c r="BN237" s="702">
        <f t="shared" si="628"/>
        <v>3630</v>
      </c>
      <c r="BO237" s="702">
        <f t="shared" si="628"/>
        <v>3630</v>
      </c>
      <c r="BP237" s="702">
        <f t="shared" si="628"/>
        <v>3630</v>
      </c>
      <c r="BQ237" s="702">
        <f t="shared" si="628"/>
        <v>3630</v>
      </c>
      <c r="BR237" s="702">
        <f t="shared" si="628"/>
        <v>3630</v>
      </c>
      <c r="BS237" s="702">
        <f t="shared" si="628"/>
        <v>3630</v>
      </c>
      <c r="BT237" s="702">
        <f t="shared" si="628"/>
        <v>3630</v>
      </c>
      <c r="BU237" s="704"/>
      <c r="BV237" s="702">
        <f>3630*$K$1</f>
        <v>3630</v>
      </c>
      <c r="BW237" s="702">
        <f>3630*$K$1</f>
        <v>3630</v>
      </c>
      <c r="BX237" s="702">
        <f>3630*$K$1</f>
        <v>3630</v>
      </c>
      <c r="BY237" s="702">
        <f>3630*$K$1</f>
        <v>3630</v>
      </c>
      <c r="BZ237" s="597">
        <f t="shared" si="575"/>
        <v>3630</v>
      </c>
      <c r="CA237" s="597">
        <f t="shared" si="576"/>
        <v>3630</v>
      </c>
      <c r="CB237" s="597">
        <f t="shared" si="577"/>
        <v>3630</v>
      </c>
      <c r="CC237" s="688">
        <f t="shared" si="578"/>
        <v>3630</v>
      </c>
      <c r="CD237" s="1344">
        <f t="shared" si="620"/>
        <v>3630</v>
      </c>
      <c r="CE237" s="1345">
        <f t="shared" si="615"/>
        <v>3630</v>
      </c>
      <c r="CF237" s="1346">
        <f t="shared" si="615"/>
        <v>3630</v>
      </c>
      <c r="CG237" s="1346">
        <f t="shared" si="615"/>
        <v>3630</v>
      </c>
      <c r="CH237" s="1346">
        <f t="shared" si="615"/>
        <v>3630</v>
      </c>
      <c r="CI237" s="1346">
        <f t="shared" si="615"/>
        <v>3630</v>
      </c>
      <c r="CJ237" s="1346">
        <f t="shared" si="615"/>
        <v>3630</v>
      </c>
      <c r="CK237" s="1347">
        <f t="shared" si="615"/>
        <v>3630</v>
      </c>
      <c r="CL237" s="1347">
        <f t="shared" si="615"/>
        <v>3630</v>
      </c>
      <c r="CM237" s="1347">
        <f t="shared" si="615"/>
        <v>3630</v>
      </c>
      <c r="CN237" s="1346">
        <f t="shared" si="615"/>
        <v>3630</v>
      </c>
      <c r="CO237" s="1346">
        <f t="shared" si="615"/>
        <v>3630</v>
      </c>
      <c r="CP237" s="1346">
        <f t="shared" si="615"/>
        <v>3630</v>
      </c>
      <c r="CQ237" s="1346">
        <f t="shared" si="615"/>
        <v>3630</v>
      </c>
      <c r="CR237" s="1346">
        <f t="shared" si="615"/>
        <v>3630</v>
      </c>
      <c r="CS237" s="1345">
        <f t="shared" si="615"/>
        <v>3630</v>
      </c>
      <c r="CT237" s="1348">
        <f t="shared" si="615"/>
        <v>3630</v>
      </c>
      <c r="CU237" s="548">
        <f t="shared" si="589"/>
        <v>3630</v>
      </c>
      <c r="CV237" s="549">
        <f t="shared" si="590"/>
        <v>3630</v>
      </c>
      <c r="CW237" s="550">
        <f t="shared" si="591"/>
        <v>3630</v>
      </c>
      <c r="CX237" s="550">
        <f t="shared" si="592"/>
        <v>3630</v>
      </c>
      <c r="CY237" s="550">
        <f t="shared" si="593"/>
        <v>3630</v>
      </c>
      <c r="CZ237" s="550">
        <f t="shared" si="594"/>
        <v>3630</v>
      </c>
      <c r="DA237" s="550">
        <f t="shared" si="595"/>
        <v>3630</v>
      </c>
      <c r="DB237" s="551">
        <f t="shared" si="596"/>
        <v>3630</v>
      </c>
      <c r="DC237" s="551">
        <f t="shared" si="597"/>
        <v>3630</v>
      </c>
      <c r="DD237" s="551">
        <f t="shared" si="598"/>
        <v>3630</v>
      </c>
      <c r="DE237" s="550">
        <f t="shared" si="599"/>
        <v>3630</v>
      </c>
      <c r="DF237" s="550">
        <f t="shared" si="600"/>
        <v>3630</v>
      </c>
      <c r="DG237" s="550">
        <f t="shared" si="601"/>
        <v>3630</v>
      </c>
      <c r="DH237" s="550">
        <f t="shared" si="602"/>
        <v>3630</v>
      </c>
      <c r="DI237" s="550">
        <f t="shared" si="603"/>
        <v>3630</v>
      </c>
      <c r="DJ237" s="549">
        <f t="shared" si="604"/>
        <v>3630</v>
      </c>
      <c r="DK237" s="548">
        <f t="shared" si="605"/>
        <v>3630</v>
      </c>
      <c r="DL237" s="653">
        <f t="shared" si="606"/>
        <v>17</v>
      </c>
      <c r="DM237" s="705">
        <f t="shared" si="607"/>
        <v>17</v>
      </c>
      <c r="DN237" s="705">
        <f t="shared" si="608"/>
        <v>17</v>
      </c>
      <c r="DO237" s="705">
        <f t="shared" si="609"/>
        <v>17</v>
      </c>
      <c r="DP237" s="693"/>
      <c r="DQ237" s="694"/>
      <c r="DR237" s="694"/>
      <c r="DS237" s="694"/>
      <c r="DT237" s="694"/>
      <c r="DU237" s="694"/>
      <c r="DV237" s="694"/>
      <c r="DW237" s="694"/>
      <c r="DX237" s="694"/>
      <c r="DY237" s="695"/>
    </row>
    <row r="238" spans="1:129" s="486" customFormat="1" ht="15.75" customHeight="1">
      <c r="A238" s="657" t="s">
        <v>243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54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54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700"/>
      <c r="AX238" s="700"/>
      <c r="AY238" s="700"/>
      <c r="AZ238" s="700"/>
      <c r="BA238" s="159"/>
      <c r="BB238" s="159"/>
      <c r="BC238" s="654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700"/>
      <c r="BP238" s="700"/>
      <c r="BQ238" s="700"/>
      <c r="BR238" s="700"/>
      <c r="BS238" s="159"/>
      <c r="BT238" s="700"/>
      <c r="BU238" s="654"/>
      <c r="BV238" s="159"/>
      <c r="BW238" s="159"/>
      <c r="BX238" s="159"/>
      <c r="BY238" s="159"/>
      <c r="BZ238" s="597">
        <f t="shared" si="575"/>
        <v>271.42857142857144</v>
      </c>
      <c r="CA238" s="597">
        <f t="shared" si="576"/>
        <v>271.42857142857144</v>
      </c>
      <c r="CB238" s="597">
        <f t="shared" si="577"/>
        <v>2821.4285714285716</v>
      </c>
      <c r="CC238" s="688">
        <f t="shared" si="578"/>
        <v>26650</v>
      </c>
      <c r="CD238" s="1344" t="str">
        <f t="shared" si="620"/>
        <v/>
      </c>
      <c r="CE238" s="1345" t="str">
        <f t="shared" si="615"/>
        <v/>
      </c>
      <c r="CF238" s="1346" t="str">
        <f t="shared" si="615"/>
        <v/>
      </c>
      <c r="CG238" s="1346" t="str">
        <f t="shared" si="615"/>
        <v/>
      </c>
      <c r="CH238" s="1346">
        <f t="shared" si="615"/>
        <v>0</v>
      </c>
      <c r="CI238" s="1346">
        <f t="shared" si="615"/>
        <v>0</v>
      </c>
      <c r="CJ238" s="1346">
        <f t="shared" si="615"/>
        <v>100</v>
      </c>
      <c r="CK238" s="1347">
        <f t="shared" si="615"/>
        <v>200</v>
      </c>
      <c r="CL238" s="1347">
        <f t="shared" si="615"/>
        <v>250</v>
      </c>
      <c r="CM238" s="1347">
        <f t="shared" si="615"/>
        <v>350</v>
      </c>
      <c r="CN238" s="1346">
        <f t="shared" si="615"/>
        <v>500</v>
      </c>
      <c r="CO238" s="1346">
        <f t="shared" si="615"/>
        <v>500</v>
      </c>
      <c r="CP238" s="1346">
        <f t="shared" si="615"/>
        <v>500</v>
      </c>
      <c r="CQ238" s="1346" t="str">
        <f t="shared" si="615"/>
        <v/>
      </c>
      <c r="CR238" s="1346" t="str">
        <f t="shared" si="615"/>
        <v/>
      </c>
      <c r="CS238" s="1345" t="str">
        <f t="shared" si="615"/>
        <v/>
      </c>
      <c r="CT238" s="1348" t="str">
        <f t="shared" si="615"/>
        <v/>
      </c>
      <c r="CU238" s="548" t="str">
        <f t="shared" si="589"/>
        <v/>
      </c>
      <c r="CV238" s="549" t="str">
        <f t="shared" si="590"/>
        <v/>
      </c>
      <c r="CW238" s="550" t="str">
        <f t="shared" si="591"/>
        <v/>
      </c>
      <c r="CX238" s="550" t="str">
        <f t="shared" si="592"/>
        <v/>
      </c>
      <c r="CY238" s="550">
        <f t="shared" si="593"/>
        <v>0</v>
      </c>
      <c r="CZ238" s="550">
        <f t="shared" si="594"/>
        <v>0</v>
      </c>
      <c r="DA238" s="550">
        <f t="shared" si="595"/>
        <v>0</v>
      </c>
      <c r="DB238" s="551">
        <f t="shared" si="596"/>
        <v>250</v>
      </c>
      <c r="DC238" s="551">
        <f t="shared" si="597"/>
        <v>250</v>
      </c>
      <c r="DD238" s="551">
        <f t="shared" si="598"/>
        <v>400</v>
      </c>
      <c r="DE238" s="550">
        <f t="shared" si="599"/>
        <v>500</v>
      </c>
      <c r="DF238" s="550">
        <f t="shared" si="600"/>
        <v>500</v>
      </c>
      <c r="DG238" s="550">
        <f t="shared" si="601"/>
        <v>500</v>
      </c>
      <c r="DH238" s="550" t="str">
        <f t="shared" si="602"/>
        <v/>
      </c>
      <c r="DI238" s="550" t="str">
        <f t="shared" si="603"/>
        <v/>
      </c>
      <c r="DJ238" s="549" t="str">
        <f t="shared" si="604"/>
        <v/>
      </c>
      <c r="DK238" s="548" t="str">
        <f t="shared" si="605"/>
        <v/>
      </c>
      <c r="DL238" s="653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83"/>
      <c r="DQ238" s="618"/>
      <c r="DR238" s="618"/>
      <c r="DS238" s="618"/>
      <c r="DT238" s="618"/>
      <c r="DU238" s="618"/>
      <c r="DV238" s="618"/>
      <c r="DW238" s="618"/>
      <c r="DX238" s="618"/>
      <c r="DY238" s="484"/>
    </row>
    <row r="239" spans="1:129" s="486" customFormat="1" ht="15.75" customHeight="1">
      <c r="A239" s="640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39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39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700"/>
      <c r="AX239" s="700"/>
      <c r="AY239" s="700"/>
      <c r="AZ239" s="700"/>
      <c r="BA239" s="159"/>
      <c r="BB239" s="159"/>
      <c r="BC239" s="639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700"/>
      <c r="BP239" s="700"/>
      <c r="BQ239" s="700"/>
      <c r="BR239" s="700"/>
      <c r="BS239" s="159"/>
      <c r="BT239" s="700"/>
      <c r="BU239" s="639"/>
      <c r="BV239" s="159"/>
      <c r="BW239" s="159"/>
      <c r="BX239" s="159"/>
      <c r="BY239" s="159"/>
      <c r="BZ239" s="1322">
        <f t="shared" si="575"/>
        <v>1.3</v>
      </c>
      <c r="CA239" s="1322">
        <f t="shared" si="576"/>
        <v>1.3</v>
      </c>
      <c r="CB239" s="1322">
        <f t="shared" si="577"/>
        <v>1.3</v>
      </c>
      <c r="CC239" s="1323">
        <f t="shared" si="578"/>
        <v>1.3</v>
      </c>
      <c r="CD239" s="1382" t="str">
        <f t="shared" si="620"/>
        <v/>
      </c>
      <c r="CE239" s="1383" t="str">
        <f t="shared" si="615"/>
        <v/>
      </c>
      <c r="CF239" s="1384" t="str">
        <f t="shared" si="615"/>
        <v/>
      </c>
      <c r="CG239" s="1384" t="str">
        <f t="shared" si="615"/>
        <v/>
      </c>
      <c r="CH239" s="1384" t="str">
        <f t="shared" si="615"/>
        <v/>
      </c>
      <c r="CI239" s="1384">
        <f t="shared" si="615"/>
        <v>1.3</v>
      </c>
      <c r="CJ239" s="1384">
        <f t="shared" si="615"/>
        <v>1.3</v>
      </c>
      <c r="CK239" s="1385">
        <f t="shared" si="615"/>
        <v>1.3</v>
      </c>
      <c r="CL239" s="1385">
        <f t="shared" si="615"/>
        <v>1.3</v>
      </c>
      <c r="CM239" s="1385">
        <f t="shared" si="615"/>
        <v>1.3</v>
      </c>
      <c r="CN239" s="1384">
        <f t="shared" si="615"/>
        <v>1.3</v>
      </c>
      <c r="CO239" s="1384">
        <f t="shared" si="615"/>
        <v>1.3</v>
      </c>
      <c r="CP239" s="1384" t="str">
        <f t="shared" si="615"/>
        <v/>
      </c>
      <c r="CQ239" s="1384" t="str">
        <f t="shared" si="615"/>
        <v/>
      </c>
      <c r="CR239" s="1384" t="str">
        <f t="shared" si="615"/>
        <v/>
      </c>
      <c r="CS239" s="1383" t="str">
        <f t="shared" si="615"/>
        <v/>
      </c>
      <c r="CT239" s="1386" t="str">
        <f t="shared" si="615"/>
        <v/>
      </c>
      <c r="CU239" s="548" t="str">
        <f t="shared" si="589"/>
        <v/>
      </c>
      <c r="CV239" s="549" t="str">
        <f t="shared" si="590"/>
        <v/>
      </c>
      <c r="CW239" s="550" t="str">
        <f t="shared" si="591"/>
        <v/>
      </c>
      <c r="CX239" s="550" t="str">
        <f t="shared" si="592"/>
        <v/>
      </c>
      <c r="CY239" s="550" t="str">
        <f t="shared" si="593"/>
        <v/>
      </c>
      <c r="CZ239" s="550" t="str">
        <f t="shared" si="594"/>
        <v/>
      </c>
      <c r="DA239" s="550">
        <f t="shared" si="595"/>
        <v>1.3</v>
      </c>
      <c r="DB239" s="551">
        <f t="shared" si="596"/>
        <v>1.3</v>
      </c>
      <c r="DC239" s="551">
        <f t="shared" si="597"/>
        <v>1.3</v>
      </c>
      <c r="DD239" s="551">
        <f t="shared" si="598"/>
        <v>1.3</v>
      </c>
      <c r="DE239" s="550">
        <f t="shared" si="599"/>
        <v>1.3</v>
      </c>
      <c r="DF239" s="550">
        <f t="shared" si="600"/>
        <v>1.3</v>
      </c>
      <c r="DG239" s="550" t="str">
        <f t="shared" si="601"/>
        <v/>
      </c>
      <c r="DH239" s="550" t="str">
        <f t="shared" si="602"/>
        <v/>
      </c>
      <c r="DI239" s="550" t="str">
        <f t="shared" si="603"/>
        <v/>
      </c>
      <c r="DJ239" s="549" t="str">
        <f t="shared" si="604"/>
        <v/>
      </c>
      <c r="DK239" s="548" t="str">
        <f t="shared" si="605"/>
        <v/>
      </c>
      <c r="DL239" s="653">
        <f t="shared" si="606"/>
        <v>7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706" t="s">
        <v>181</v>
      </c>
      <c r="B240" s="629">
        <f t="shared" ref="B240:R240" si="629">IF(B238="","",B238*B239)</f>
        <v>0</v>
      </c>
      <c r="C240" s="629">
        <f t="shared" si="629"/>
        <v>325</v>
      </c>
      <c r="D240" s="629">
        <f t="shared" si="629"/>
        <v>650</v>
      </c>
      <c r="E240" s="629">
        <f t="shared" si="629"/>
        <v>130</v>
      </c>
      <c r="F240" s="629">
        <f t="shared" si="629"/>
        <v>455</v>
      </c>
      <c r="G240" s="629">
        <f t="shared" si="629"/>
        <v>0</v>
      </c>
      <c r="H240" s="629">
        <f t="shared" si="629"/>
        <v>260</v>
      </c>
      <c r="I240" s="629">
        <f t="shared" si="629"/>
        <v>650</v>
      </c>
      <c r="J240" s="629">
        <f t="shared" si="629"/>
        <v>650</v>
      </c>
      <c r="K240" s="629" t="str">
        <f t="shared" si="629"/>
        <v/>
      </c>
      <c r="L240" s="629" t="str">
        <f t="shared" si="629"/>
        <v/>
      </c>
      <c r="M240" s="629" t="str">
        <f t="shared" si="629"/>
        <v/>
      </c>
      <c r="N240" s="629" t="str">
        <f t="shared" si="629"/>
        <v/>
      </c>
      <c r="O240" s="629" t="str">
        <f t="shared" si="629"/>
        <v/>
      </c>
      <c r="P240" s="629" t="str">
        <f t="shared" si="629"/>
        <v/>
      </c>
      <c r="Q240" s="629" t="str">
        <f t="shared" si="629"/>
        <v/>
      </c>
      <c r="R240" s="629" t="str">
        <f t="shared" si="629"/>
        <v/>
      </c>
      <c r="S240" s="662"/>
      <c r="T240" s="629">
        <f t="shared" ref="T240:AJ240" si="630">IF(T238="","",T238*T239)</f>
        <v>325</v>
      </c>
      <c r="U240" s="629">
        <f t="shared" si="630"/>
        <v>0</v>
      </c>
      <c r="V240" s="629">
        <f t="shared" si="630"/>
        <v>0</v>
      </c>
      <c r="W240" s="629">
        <f t="shared" si="630"/>
        <v>650</v>
      </c>
      <c r="X240" s="629">
        <f t="shared" si="630"/>
        <v>650</v>
      </c>
      <c r="Y240" s="629">
        <f t="shared" si="630"/>
        <v>0</v>
      </c>
      <c r="Z240" s="629">
        <f t="shared" si="630"/>
        <v>650</v>
      </c>
      <c r="AA240" s="629">
        <f t="shared" si="630"/>
        <v>520</v>
      </c>
      <c r="AB240" s="629">
        <f t="shared" si="630"/>
        <v>325</v>
      </c>
      <c r="AC240" s="629" t="str">
        <f t="shared" si="630"/>
        <v/>
      </c>
      <c r="AD240" s="629" t="str">
        <f t="shared" si="630"/>
        <v/>
      </c>
      <c r="AE240" s="629" t="str">
        <f t="shared" si="630"/>
        <v/>
      </c>
      <c r="AF240" s="629" t="str">
        <f t="shared" si="630"/>
        <v/>
      </c>
      <c r="AG240" s="629" t="str">
        <f t="shared" si="630"/>
        <v/>
      </c>
      <c r="AH240" s="629" t="str">
        <f t="shared" si="630"/>
        <v/>
      </c>
      <c r="AI240" s="629" t="str">
        <f t="shared" si="630"/>
        <v/>
      </c>
      <c r="AJ240" s="629" t="str">
        <f t="shared" si="630"/>
        <v/>
      </c>
      <c r="AK240" s="662"/>
      <c r="AL240" s="629">
        <f t="shared" ref="AL240:BB240" si="631">IF(AL238="","",AL238*AL239)</f>
        <v>910</v>
      </c>
      <c r="AM240" s="629">
        <f t="shared" si="631"/>
        <v>4550</v>
      </c>
      <c r="AN240" s="629">
        <f t="shared" si="631"/>
        <v>3900</v>
      </c>
      <c r="AO240" s="629">
        <f t="shared" si="631"/>
        <v>1950</v>
      </c>
      <c r="AP240" s="629">
        <f t="shared" si="631"/>
        <v>2275</v>
      </c>
      <c r="AQ240" s="629">
        <f t="shared" si="631"/>
        <v>7150</v>
      </c>
      <c r="AR240" s="629">
        <f t="shared" si="631"/>
        <v>13650</v>
      </c>
      <c r="AS240" s="629">
        <f t="shared" si="631"/>
        <v>2600</v>
      </c>
      <c r="AT240" s="629">
        <f t="shared" si="631"/>
        <v>3250</v>
      </c>
      <c r="AU240" s="629" t="str">
        <f t="shared" si="631"/>
        <v/>
      </c>
      <c r="AV240" s="629" t="str">
        <f t="shared" si="631"/>
        <v/>
      </c>
      <c r="AW240" s="629" t="str">
        <f t="shared" si="631"/>
        <v/>
      </c>
      <c r="AX240" s="629" t="str">
        <f t="shared" si="631"/>
        <v/>
      </c>
      <c r="AY240" s="629" t="str">
        <f t="shared" si="631"/>
        <v/>
      </c>
      <c r="AZ240" s="629" t="str">
        <f t="shared" si="631"/>
        <v/>
      </c>
      <c r="BA240" s="629" t="str">
        <f t="shared" si="631"/>
        <v/>
      </c>
      <c r="BB240" s="629" t="str">
        <f t="shared" si="631"/>
        <v/>
      </c>
      <c r="BC240" s="662"/>
      <c r="BD240" s="629">
        <f t="shared" ref="BD240:BT240" si="632">IF(BD238="","",BD238*BD239)</f>
        <v>78000</v>
      </c>
      <c r="BE240" s="629">
        <f t="shared" si="632"/>
        <v>22295</v>
      </c>
      <c r="BF240" s="629">
        <f t="shared" si="632"/>
        <v>20800</v>
      </c>
      <c r="BG240" s="629">
        <f t="shared" si="632"/>
        <v>23400</v>
      </c>
      <c r="BH240" s="629">
        <f t="shared" si="632"/>
        <v>23790</v>
      </c>
      <c r="BI240" s="629">
        <f t="shared" si="632"/>
        <v>45630</v>
      </c>
      <c r="BJ240" s="629">
        <f t="shared" si="632"/>
        <v>29900</v>
      </c>
      <c r="BK240" s="629">
        <f t="shared" si="632"/>
        <v>65000</v>
      </c>
      <c r="BL240" s="629">
        <f t="shared" si="632"/>
        <v>32500</v>
      </c>
      <c r="BM240" s="629" t="str">
        <f t="shared" si="632"/>
        <v/>
      </c>
      <c r="BN240" s="629" t="str">
        <f t="shared" si="632"/>
        <v/>
      </c>
      <c r="BO240" s="629" t="str">
        <f t="shared" si="632"/>
        <v/>
      </c>
      <c r="BP240" s="629" t="str">
        <f t="shared" si="632"/>
        <v/>
      </c>
      <c r="BQ240" s="629" t="str">
        <f t="shared" si="632"/>
        <v/>
      </c>
      <c r="BR240" s="629" t="str">
        <f t="shared" si="632"/>
        <v/>
      </c>
      <c r="BS240" s="629" t="str">
        <f t="shared" si="632"/>
        <v/>
      </c>
      <c r="BT240" s="629" t="str">
        <f t="shared" si="632"/>
        <v/>
      </c>
      <c r="BU240" s="662"/>
      <c r="BV240" s="629" t="str">
        <f>IF(BV238="","",BV238*BV239)</f>
        <v/>
      </c>
      <c r="BW240" s="629" t="str">
        <f>IF(BW238="","",BW238*BW239)</f>
        <v/>
      </c>
      <c r="BX240" s="629" t="str">
        <f>IF(BX238="","",BX238*BX239)</f>
        <v/>
      </c>
      <c r="BY240" s="629" t="str">
        <f>IF(BY238="","",BY238*BY239)</f>
        <v/>
      </c>
      <c r="BZ240" s="597">
        <f t="shared" si="575"/>
        <v>352.85714285714283</v>
      </c>
      <c r="CA240" s="597">
        <f t="shared" si="576"/>
        <v>352.85714285714283</v>
      </c>
      <c r="CB240" s="597">
        <f t="shared" si="577"/>
        <v>3667.8571428571427</v>
      </c>
      <c r="CC240" s="688">
        <f t="shared" si="578"/>
        <v>34645</v>
      </c>
      <c r="CD240" s="1344" t="str">
        <f t="shared" si="620"/>
        <v/>
      </c>
      <c r="CE240" s="1345" t="str">
        <f t="shared" si="615"/>
        <v/>
      </c>
      <c r="CF240" s="1346" t="str">
        <f t="shared" si="615"/>
        <v/>
      </c>
      <c r="CG240" s="1346" t="str">
        <f t="shared" si="615"/>
        <v/>
      </c>
      <c r="CH240" s="1346">
        <f t="shared" si="615"/>
        <v>0</v>
      </c>
      <c r="CI240" s="1346">
        <f t="shared" si="615"/>
        <v>0</v>
      </c>
      <c r="CJ240" s="1346">
        <f t="shared" si="615"/>
        <v>130</v>
      </c>
      <c r="CK240" s="1347">
        <f t="shared" si="615"/>
        <v>260</v>
      </c>
      <c r="CL240" s="1347">
        <f t="shared" si="615"/>
        <v>325</v>
      </c>
      <c r="CM240" s="1347">
        <f t="shared" si="615"/>
        <v>455</v>
      </c>
      <c r="CN240" s="1346">
        <f t="shared" si="615"/>
        <v>650</v>
      </c>
      <c r="CO240" s="1346">
        <f t="shared" si="615"/>
        <v>650</v>
      </c>
      <c r="CP240" s="1346">
        <f t="shared" si="615"/>
        <v>650</v>
      </c>
      <c r="CQ240" s="1346" t="str">
        <f t="shared" si="615"/>
        <v/>
      </c>
      <c r="CR240" s="1346" t="str">
        <f t="shared" si="615"/>
        <v/>
      </c>
      <c r="CS240" s="1345" t="str">
        <f t="shared" si="615"/>
        <v/>
      </c>
      <c r="CT240" s="1348" t="str">
        <f t="shared" si="615"/>
        <v/>
      </c>
      <c r="CU240" s="548" t="str">
        <f t="shared" si="589"/>
        <v/>
      </c>
      <c r="CV240" s="549" t="str">
        <f t="shared" si="590"/>
        <v/>
      </c>
      <c r="CW240" s="550" t="str">
        <f t="shared" si="591"/>
        <v/>
      </c>
      <c r="CX240" s="550" t="str">
        <f t="shared" si="592"/>
        <v/>
      </c>
      <c r="CY240" s="550">
        <f t="shared" si="593"/>
        <v>0</v>
      </c>
      <c r="CZ240" s="550">
        <f t="shared" si="594"/>
        <v>0</v>
      </c>
      <c r="DA240" s="550">
        <f t="shared" si="595"/>
        <v>0</v>
      </c>
      <c r="DB240" s="551">
        <f t="shared" si="596"/>
        <v>325</v>
      </c>
      <c r="DC240" s="551">
        <f t="shared" si="597"/>
        <v>325</v>
      </c>
      <c r="DD240" s="551">
        <f t="shared" si="598"/>
        <v>520</v>
      </c>
      <c r="DE240" s="550">
        <f t="shared" si="599"/>
        <v>650</v>
      </c>
      <c r="DF240" s="550">
        <f t="shared" si="600"/>
        <v>650</v>
      </c>
      <c r="DG240" s="550">
        <f t="shared" si="601"/>
        <v>650</v>
      </c>
      <c r="DH240" s="550" t="str">
        <f t="shared" si="602"/>
        <v/>
      </c>
      <c r="DI240" s="550" t="str">
        <f t="shared" si="603"/>
        <v/>
      </c>
      <c r="DJ240" s="549" t="str">
        <f t="shared" si="604"/>
        <v/>
      </c>
      <c r="DK240" s="548" t="str">
        <f t="shared" si="605"/>
        <v/>
      </c>
      <c r="DL240" s="653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696" customFormat="1" ht="15.75" customHeight="1">
      <c r="A241" s="640" t="s">
        <v>244</v>
      </c>
      <c r="B241" s="255">
        <v>0</v>
      </c>
      <c r="C241" s="255">
        <v>0</v>
      </c>
      <c r="D241" s="255">
        <v>0</v>
      </c>
      <c r="E241" s="255">
        <v>50</v>
      </c>
      <c r="F241" s="255">
        <v>50</v>
      </c>
      <c r="G241" s="255">
        <v>0</v>
      </c>
      <c r="H241" s="255"/>
      <c r="I241" s="255">
        <v>200</v>
      </c>
      <c r="J241" s="255">
        <v>0</v>
      </c>
      <c r="K241" s="255"/>
      <c r="L241" s="255"/>
      <c r="M241" s="255"/>
      <c r="N241" s="255"/>
      <c r="O241" s="255"/>
      <c r="P241" s="255"/>
      <c r="Q241" s="255"/>
      <c r="R241" s="255"/>
      <c r="S241" s="677"/>
      <c r="T241" s="255">
        <v>0</v>
      </c>
      <c r="U241" s="255">
        <v>100</v>
      </c>
      <c r="V241" s="255">
        <v>0</v>
      </c>
      <c r="W241" s="255">
        <v>0</v>
      </c>
      <c r="X241" s="255">
        <v>500</v>
      </c>
      <c r="Y241" s="255">
        <v>0</v>
      </c>
      <c r="Z241" s="255">
        <v>0</v>
      </c>
      <c r="AA241" s="255">
        <v>0</v>
      </c>
      <c r="AB241" s="255">
        <v>0</v>
      </c>
      <c r="AC241" s="255"/>
      <c r="AD241" s="255"/>
      <c r="AE241" s="255"/>
      <c r="AF241" s="255"/>
      <c r="AG241" s="255"/>
      <c r="AH241" s="255"/>
      <c r="AI241" s="255"/>
      <c r="AJ241" s="255"/>
      <c r="AK241" s="677"/>
      <c r="AL241" s="255">
        <v>0</v>
      </c>
      <c r="AM241" s="255">
        <v>0</v>
      </c>
      <c r="AN241" s="255">
        <v>0</v>
      </c>
      <c r="AO241" s="255">
        <v>250</v>
      </c>
      <c r="AP241" s="255">
        <v>1250</v>
      </c>
      <c r="AQ241" s="255">
        <v>0</v>
      </c>
      <c r="AR241" s="255">
        <v>2100</v>
      </c>
      <c r="AS241" s="255">
        <v>0</v>
      </c>
      <c r="AT241" s="255">
        <v>0</v>
      </c>
      <c r="AU241" s="255"/>
      <c r="AV241" s="255"/>
      <c r="AW241" s="255"/>
      <c r="AX241" s="255"/>
      <c r="AY241" s="255"/>
      <c r="AZ241" s="255"/>
      <c r="BA241" s="255"/>
      <c r="BB241" s="255"/>
      <c r="BC241" s="677"/>
      <c r="BD241" s="255">
        <v>6000</v>
      </c>
      <c r="BE241" s="255">
        <v>7000</v>
      </c>
      <c r="BF241" s="255">
        <v>3000</v>
      </c>
      <c r="BG241" s="255">
        <v>11300</v>
      </c>
      <c r="BH241" s="255">
        <v>2500</v>
      </c>
      <c r="BI241" s="255">
        <v>9100</v>
      </c>
      <c r="BJ241" s="255">
        <v>2250</v>
      </c>
      <c r="BK241" s="255">
        <v>23900</v>
      </c>
      <c r="BL241" s="255">
        <v>2500</v>
      </c>
      <c r="BM241" s="255"/>
      <c r="BN241" s="255"/>
      <c r="BO241" s="707"/>
      <c r="BP241" s="255"/>
      <c r="BQ241" s="707"/>
      <c r="BR241" s="255"/>
      <c r="BS241" s="255"/>
      <c r="BT241" s="707"/>
      <c r="BU241" s="677"/>
      <c r="BV241" s="255"/>
      <c r="BW241" s="255"/>
      <c r="BX241" s="255"/>
      <c r="BY241" s="255"/>
      <c r="BZ241" s="597">
        <f t="shared" si="575"/>
        <v>16.666666666666668</v>
      </c>
      <c r="CA241" s="597">
        <f t="shared" si="576"/>
        <v>14.285714285714286</v>
      </c>
      <c r="CB241" s="597">
        <f t="shared" si="577"/>
        <v>214.28571428571428</v>
      </c>
      <c r="CC241" s="688">
        <f t="shared" si="578"/>
        <v>5914.2857142857147</v>
      </c>
      <c r="CD241" s="1344" t="str">
        <f t="shared" si="620"/>
        <v/>
      </c>
      <c r="CE241" s="1345" t="str">
        <f t="shared" si="615"/>
        <v/>
      </c>
      <c r="CF241" s="1346" t="str">
        <f t="shared" si="615"/>
        <v/>
      </c>
      <c r="CG241" s="1346" t="str">
        <f t="shared" si="615"/>
        <v/>
      </c>
      <c r="CH241" s="1346" t="str">
        <f t="shared" si="615"/>
        <v/>
      </c>
      <c r="CI241" s="1346">
        <f t="shared" si="615"/>
        <v>0</v>
      </c>
      <c r="CJ241" s="1346">
        <f t="shared" si="615"/>
        <v>0</v>
      </c>
      <c r="CK241" s="1347">
        <f t="shared" si="615"/>
        <v>0</v>
      </c>
      <c r="CL241" s="1347">
        <f t="shared" si="615"/>
        <v>0</v>
      </c>
      <c r="CM241" s="1347">
        <f t="shared" si="615"/>
        <v>0</v>
      </c>
      <c r="CN241" s="1346">
        <f t="shared" si="615"/>
        <v>50</v>
      </c>
      <c r="CO241" s="1346">
        <f t="shared" si="615"/>
        <v>50</v>
      </c>
      <c r="CP241" s="1346">
        <f t="shared" si="615"/>
        <v>200</v>
      </c>
      <c r="CQ241" s="1346" t="str">
        <f t="shared" si="615"/>
        <v/>
      </c>
      <c r="CR241" s="1346" t="str">
        <f t="shared" si="615"/>
        <v/>
      </c>
      <c r="CS241" s="1345" t="str">
        <f t="shared" si="615"/>
        <v/>
      </c>
      <c r="CT241" s="1348" t="str">
        <f t="shared" si="615"/>
        <v/>
      </c>
      <c r="CU241" s="548" t="str">
        <f t="shared" si="589"/>
        <v/>
      </c>
      <c r="CV241" s="549" t="str">
        <f t="shared" si="590"/>
        <v/>
      </c>
      <c r="CW241" s="550" t="str">
        <f t="shared" si="591"/>
        <v/>
      </c>
      <c r="CX241" s="550" t="str">
        <f t="shared" si="592"/>
        <v/>
      </c>
      <c r="CY241" s="550">
        <f t="shared" si="593"/>
        <v>0</v>
      </c>
      <c r="CZ241" s="550">
        <f t="shared" si="594"/>
        <v>0</v>
      </c>
      <c r="DA241" s="550">
        <f t="shared" si="595"/>
        <v>0</v>
      </c>
      <c r="DB241" s="551">
        <f t="shared" si="596"/>
        <v>0</v>
      </c>
      <c r="DC241" s="551">
        <f t="shared" si="597"/>
        <v>0</v>
      </c>
      <c r="DD241" s="551">
        <f t="shared" si="598"/>
        <v>0</v>
      </c>
      <c r="DE241" s="550">
        <f t="shared" si="599"/>
        <v>0</v>
      </c>
      <c r="DF241" s="550">
        <f t="shared" si="600"/>
        <v>100</v>
      </c>
      <c r="DG241" s="550">
        <f t="shared" si="601"/>
        <v>500</v>
      </c>
      <c r="DH241" s="550" t="str">
        <f t="shared" si="602"/>
        <v/>
      </c>
      <c r="DI241" s="550" t="str">
        <f t="shared" si="603"/>
        <v/>
      </c>
      <c r="DJ241" s="549" t="str">
        <f t="shared" si="604"/>
        <v/>
      </c>
      <c r="DK241" s="548" t="str">
        <f t="shared" si="605"/>
        <v/>
      </c>
      <c r="DL241" s="653">
        <f t="shared" si="606"/>
        <v>8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93"/>
      <c r="DQ241" s="694"/>
      <c r="DR241" s="694"/>
      <c r="DS241" s="694"/>
      <c r="DT241" s="694"/>
      <c r="DU241" s="694"/>
      <c r="DV241" s="694"/>
      <c r="DW241" s="694"/>
      <c r="DX241" s="694"/>
      <c r="DY241" s="695"/>
    </row>
    <row r="242" spans="1:129" s="486" customFormat="1" ht="15.75" customHeight="1">
      <c r="A242" s="648" t="str">
        <f>$H$1 &amp; " (%)"</f>
        <v>kcal (%)</v>
      </c>
      <c r="B242" s="632">
        <f t="shared" ref="B242:R242" si="633">IF(B236="","",(B236-B238-B241)*B237/B$46/365/$G$1)</f>
        <v>0.31572080887149384</v>
      </c>
      <c r="C242" s="632">
        <f t="shared" si="633"/>
        <v>0.26638943248532287</v>
      </c>
      <c r="D242" s="632">
        <f t="shared" si="633"/>
        <v>0.33827229521945767</v>
      </c>
      <c r="E242" s="632">
        <f t="shared" si="633"/>
        <v>0.14799412915851273</v>
      </c>
      <c r="F242" s="632">
        <f t="shared" si="633"/>
        <v>0.13812785388127855</v>
      </c>
      <c r="G242" s="632">
        <f t="shared" si="633"/>
        <v>0.2071917808219178</v>
      </c>
      <c r="H242" s="632">
        <f t="shared" si="633"/>
        <v>0.23679060665362037</v>
      </c>
      <c r="I242" s="632">
        <f t="shared" si="633"/>
        <v>0.28414872798434443</v>
      </c>
      <c r="J242" s="632">
        <f t="shared" si="633"/>
        <v>0.33827229521945767</v>
      </c>
      <c r="K242" s="632" t="str">
        <f t="shared" si="633"/>
        <v/>
      </c>
      <c r="L242" s="632" t="str">
        <f t="shared" si="633"/>
        <v/>
      </c>
      <c r="M242" s="632" t="str">
        <f t="shared" si="633"/>
        <v/>
      </c>
      <c r="N242" s="632" t="str">
        <f t="shared" si="633"/>
        <v/>
      </c>
      <c r="O242" s="632" t="str">
        <f t="shared" si="633"/>
        <v/>
      </c>
      <c r="P242" s="632" t="str">
        <f t="shared" si="633"/>
        <v/>
      </c>
      <c r="Q242" s="632" t="str">
        <f t="shared" si="633"/>
        <v/>
      </c>
      <c r="R242" s="632" t="str">
        <f t="shared" si="633"/>
        <v/>
      </c>
      <c r="S242" s="652"/>
      <c r="T242" s="632">
        <f t="shared" ref="T242:AJ242" si="634">IF(T236="","",(T236-T238-T241)*T237/T$46/365/$G$1)</f>
        <v>0.14799412915851273</v>
      </c>
      <c r="U242" s="632">
        <f t="shared" si="634"/>
        <v>0.23679060665362037</v>
      </c>
      <c r="V242" s="632">
        <f t="shared" si="634"/>
        <v>0.27061783617556612</v>
      </c>
      <c r="W242" s="632">
        <f t="shared" si="634"/>
        <v>0.14799412915851273</v>
      </c>
      <c r="X242" s="632">
        <f t="shared" si="634"/>
        <v>0.44398238747553814</v>
      </c>
      <c r="Y242" s="632">
        <f t="shared" si="634"/>
        <v>0.21526418786692758</v>
      </c>
      <c r="Z242" s="632">
        <f t="shared" si="634"/>
        <v>0.15786040443574692</v>
      </c>
      <c r="AA242" s="632">
        <f t="shared" si="634"/>
        <v>0.26310067405957815</v>
      </c>
      <c r="AB242" s="632">
        <f t="shared" si="634"/>
        <v>0.33827229521945767</v>
      </c>
      <c r="AC242" s="632" t="str">
        <f t="shared" si="634"/>
        <v/>
      </c>
      <c r="AD242" s="632" t="str">
        <f t="shared" si="634"/>
        <v/>
      </c>
      <c r="AE242" s="632" t="str">
        <f t="shared" si="634"/>
        <v/>
      </c>
      <c r="AF242" s="632" t="str">
        <f t="shared" si="634"/>
        <v/>
      </c>
      <c r="AG242" s="632" t="str">
        <f t="shared" si="634"/>
        <v/>
      </c>
      <c r="AH242" s="632" t="str">
        <f t="shared" si="634"/>
        <v/>
      </c>
      <c r="AI242" s="632" t="str">
        <f t="shared" si="634"/>
        <v/>
      </c>
      <c r="AJ242" s="632" t="str">
        <f t="shared" si="634"/>
        <v/>
      </c>
      <c r="AK242" s="652"/>
      <c r="AL242" s="632">
        <f t="shared" ref="AL242:BB242" si="635">IF(AL236="","",(AL236-AL238-AL241)*AL237/AL$46/365/$G$1)</f>
        <v>0.61565557729941289</v>
      </c>
      <c r="AM242" s="632">
        <f t="shared" si="635"/>
        <v>0.67654459043891535</v>
      </c>
      <c r="AN242" s="632">
        <f t="shared" si="635"/>
        <v>0.71037181996086107</v>
      </c>
      <c r="AO242" s="632">
        <f t="shared" si="635"/>
        <v>0.49331376386170905</v>
      </c>
      <c r="AP242" s="632">
        <f t="shared" si="635"/>
        <v>0.47358121330724073</v>
      </c>
      <c r="AQ242" s="632">
        <f t="shared" si="635"/>
        <v>0.59197651663405093</v>
      </c>
      <c r="AR242" s="632">
        <f t="shared" si="635"/>
        <v>0.44398238747553814</v>
      </c>
      <c r="AS242" s="632">
        <f t="shared" si="635"/>
        <v>0.63144161774298768</v>
      </c>
      <c r="AT242" s="632">
        <f t="shared" si="635"/>
        <v>0.71037181996086107</v>
      </c>
      <c r="AU242" s="632" t="str">
        <f t="shared" si="635"/>
        <v/>
      </c>
      <c r="AV242" s="632" t="str">
        <f t="shared" si="635"/>
        <v/>
      </c>
      <c r="AW242" s="632" t="str">
        <f t="shared" si="635"/>
        <v/>
      </c>
      <c r="AX242" s="632" t="str">
        <f t="shared" si="635"/>
        <v/>
      </c>
      <c r="AY242" s="632" t="str">
        <f t="shared" si="635"/>
        <v/>
      </c>
      <c r="AZ242" s="632" t="str">
        <f t="shared" si="635"/>
        <v/>
      </c>
      <c r="BA242" s="632" t="str">
        <f t="shared" si="635"/>
        <v/>
      </c>
      <c r="BB242" s="632" t="str">
        <f t="shared" si="635"/>
        <v/>
      </c>
      <c r="BC242" s="652"/>
      <c r="BD242" s="632">
        <f t="shared" ref="BD242:BT242" si="636">IF(BD236="","",(BD236-BD238-BD241)*BD237/BD$46/365/$G$1)</f>
        <v>0.31572080887149384</v>
      </c>
      <c r="BE242" s="632">
        <f t="shared" si="636"/>
        <v>0.50318003913894316</v>
      </c>
      <c r="BF242" s="632">
        <f t="shared" si="636"/>
        <v>0.52620134811915631</v>
      </c>
      <c r="BG242" s="632">
        <f t="shared" si="636"/>
        <v>0.41438356164383561</v>
      </c>
      <c r="BH242" s="632">
        <f t="shared" si="636"/>
        <v>0.86823222439660797</v>
      </c>
      <c r="BI242" s="632">
        <f t="shared" si="636"/>
        <v>0.63144161774298768</v>
      </c>
      <c r="BJ242" s="632">
        <f t="shared" si="636"/>
        <v>0.59197651663405093</v>
      </c>
      <c r="BK242" s="632">
        <f t="shared" si="636"/>
        <v>0.52093933463796471</v>
      </c>
      <c r="BL242" s="632">
        <f t="shared" si="636"/>
        <v>0.78930202217873446</v>
      </c>
      <c r="BM242" s="632" t="str">
        <f t="shared" si="636"/>
        <v/>
      </c>
      <c r="BN242" s="632" t="str">
        <f t="shared" si="636"/>
        <v/>
      </c>
      <c r="BO242" s="632" t="str">
        <f t="shared" si="636"/>
        <v/>
      </c>
      <c r="BP242" s="632" t="str">
        <f t="shared" si="636"/>
        <v/>
      </c>
      <c r="BQ242" s="632" t="str">
        <f t="shared" si="636"/>
        <v/>
      </c>
      <c r="BR242" s="632" t="str">
        <f t="shared" si="636"/>
        <v/>
      </c>
      <c r="BS242" s="632" t="str">
        <f t="shared" si="636"/>
        <v/>
      </c>
      <c r="BT242" s="632" t="str">
        <f t="shared" si="636"/>
        <v/>
      </c>
      <c r="BU242" s="652"/>
      <c r="BV242" s="632" t="str">
        <f>IF(BV236="","",(BV236-BV238-BV241)*BV237/BV$46/365/$G$1)</f>
        <v/>
      </c>
      <c r="BW242" s="632" t="str">
        <f>IF(BW236="","",(BW236-BW238-BW241)*BW237/BW$46/365/$G$1)</f>
        <v/>
      </c>
      <c r="BX242" s="632" t="str">
        <f>IF(BX236="","",(BX236-BX238-BX241)*BX237/BX$46/365/$G$1)</f>
        <v/>
      </c>
      <c r="BY242" s="632" t="str">
        <f>IF(BY236="","",(BY236-BY238-BY241)*BY237/BY$46/365/$G$1)</f>
        <v/>
      </c>
      <c r="BZ242" s="597">
        <f t="shared" si="575"/>
        <v>0.25664396874209566</v>
      </c>
      <c r="CA242" s="622">
        <f t="shared" si="576"/>
        <v>0.23284287622420138</v>
      </c>
      <c r="CB242" s="622">
        <f t="shared" si="577"/>
        <v>0.59898358560645415</v>
      </c>
      <c r="CC242" s="691">
        <f t="shared" si="578"/>
        <v>0.56820349144223903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37"/>
        <v/>
      </c>
      <c r="CG242" s="1351" t="str">
        <f t="shared" si="637"/>
        <v/>
      </c>
      <c r="CH242" s="1351">
        <f t="shared" si="637"/>
        <v>0.13812785388127855</v>
      </c>
      <c r="CI242" s="1351">
        <f t="shared" si="637"/>
        <v>0.14799412915851273</v>
      </c>
      <c r="CJ242" s="1351">
        <f t="shared" si="637"/>
        <v>0.2071917808219178</v>
      </c>
      <c r="CK242" s="1352">
        <f t="shared" si="637"/>
        <v>0.23679060665362037</v>
      </c>
      <c r="CL242" s="1352">
        <f t="shared" si="637"/>
        <v>0.26638943248532287</v>
      </c>
      <c r="CM242" s="1352">
        <f t="shared" si="637"/>
        <v>0.28414872798434443</v>
      </c>
      <c r="CN242" s="1351">
        <f t="shared" si="637"/>
        <v>0.31572080887149384</v>
      </c>
      <c r="CO242" s="1351">
        <f t="shared" si="637"/>
        <v>0.33827229521945767</v>
      </c>
      <c r="CP242" s="1351">
        <f t="shared" si="637"/>
        <v>0.33827229521945767</v>
      </c>
      <c r="CQ242" s="1351" t="str">
        <f t="shared" si="637"/>
        <v/>
      </c>
      <c r="CR242" s="1351" t="str">
        <f t="shared" si="637"/>
        <v/>
      </c>
      <c r="CS242" s="1350" t="str">
        <f t="shared" si="637"/>
        <v/>
      </c>
      <c r="CT242" s="1353" t="str">
        <f t="shared" si="637"/>
        <v/>
      </c>
      <c r="CU242" s="536" t="str">
        <f t="shared" si="589"/>
        <v/>
      </c>
      <c r="CV242" s="537" t="str">
        <f t="shared" si="590"/>
        <v/>
      </c>
      <c r="CW242" s="538" t="str">
        <f t="shared" si="591"/>
        <v/>
      </c>
      <c r="CX242" s="538" t="str">
        <f t="shared" si="592"/>
        <v/>
      </c>
      <c r="CY242" s="538">
        <f t="shared" si="593"/>
        <v>0.14799412915851273</v>
      </c>
      <c r="CZ242" s="538">
        <f t="shared" si="594"/>
        <v>0.14799412915851273</v>
      </c>
      <c r="DA242" s="538">
        <f t="shared" si="595"/>
        <v>0.15786040443574692</v>
      </c>
      <c r="DB242" s="539">
        <f t="shared" si="596"/>
        <v>0.21526418786692758</v>
      </c>
      <c r="DC242" s="539">
        <f t="shared" si="597"/>
        <v>0.23679060665362037</v>
      </c>
      <c r="DD242" s="539">
        <f t="shared" si="598"/>
        <v>0.26310067405957815</v>
      </c>
      <c r="DE242" s="538">
        <f t="shared" si="599"/>
        <v>0.27061783617556612</v>
      </c>
      <c r="DF242" s="538">
        <f t="shared" si="600"/>
        <v>0.33827229521945767</v>
      </c>
      <c r="DG242" s="538">
        <f t="shared" si="601"/>
        <v>0.44398238747553814</v>
      </c>
      <c r="DH242" s="538" t="str">
        <f t="shared" si="602"/>
        <v/>
      </c>
      <c r="DI242" s="538" t="str">
        <f t="shared" si="603"/>
        <v/>
      </c>
      <c r="DJ242" s="537" t="str">
        <f t="shared" si="604"/>
        <v/>
      </c>
      <c r="DK242" s="536" t="str">
        <f t="shared" si="605"/>
        <v/>
      </c>
      <c r="DL242" s="653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3"/>
      <c r="DQ242" s="618"/>
      <c r="DR242" s="618"/>
      <c r="DS242" s="618"/>
      <c r="DT242" s="618"/>
      <c r="DU242" s="618"/>
      <c r="DV242" s="618"/>
      <c r="DW242" s="618"/>
      <c r="DX242" s="618"/>
      <c r="DY242" s="484"/>
    </row>
    <row r="243" spans="1:129" s="486" customFormat="1" ht="15.75" customHeight="1">
      <c r="A243" s="682" t="s">
        <v>983</v>
      </c>
      <c r="B243" s="708">
        <v>0</v>
      </c>
      <c r="C243" s="708">
        <v>0</v>
      </c>
      <c r="D243" s="708">
        <v>0</v>
      </c>
      <c r="E243" s="708">
        <v>0</v>
      </c>
      <c r="F243" s="708">
        <v>0</v>
      </c>
      <c r="G243" s="708">
        <v>0</v>
      </c>
      <c r="H243" s="708">
        <v>0</v>
      </c>
      <c r="I243" s="708">
        <v>0</v>
      </c>
      <c r="J243" s="708">
        <v>0</v>
      </c>
      <c r="K243" s="708"/>
      <c r="L243" s="708"/>
      <c r="M243" s="708"/>
      <c r="N243" s="708"/>
      <c r="O243" s="708"/>
      <c r="P243" s="708"/>
      <c r="Q243" s="708"/>
      <c r="R243" s="684"/>
      <c r="S243" s="639"/>
      <c r="T243" s="708">
        <v>500</v>
      </c>
      <c r="U243" s="708">
        <v>500</v>
      </c>
      <c r="V243" s="708">
        <v>300</v>
      </c>
      <c r="W243" s="708">
        <v>250</v>
      </c>
      <c r="X243" s="708">
        <v>250</v>
      </c>
      <c r="Y243" s="708">
        <v>200</v>
      </c>
      <c r="Z243" s="708">
        <v>500</v>
      </c>
      <c r="AA243" s="708">
        <v>500</v>
      </c>
      <c r="AB243" s="708">
        <v>500</v>
      </c>
      <c r="AC243" s="708"/>
      <c r="AD243" s="708"/>
      <c r="AE243" s="708"/>
      <c r="AF243" s="708"/>
      <c r="AG243" s="708"/>
      <c r="AH243" s="684"/>
      <c r="AI243" s="708"/>
      <c r="AJ243" s="708"/>
      <c r="AK243" s="639"/>
      <c r="AL243" s="1560">
        <v>400</v>
      </c>
      <c r="AM243" s="708">
        <v>250</v>
      </c>
      <c r="AN243" s="708">
        <v>200</v>
      </c>
      <c r="AO243" s="708">
        <v>750</v>
      </c>
      <c r="AP243" s="708">
        <v>650</v>
      </c>
      <c r="AQ243" s="708">
        <v>500</v>
      </c>
      <c r="AR243" s="708">
        <v>650</v>
      </c>
      <c r="AS243" s="708">
        <v>550</v>
      </c>
      <c r="AT243" s="708">
        <v>600</v>
      </c>
      <c r="AU243" s="708"/>
      <c r="AV243" s="708"/>
      <c r="AW243" s="708"/>
      <c r="AX243" s="708"/>
      <c r="AY243" s="684"/>
      <c r="AZ243" s="684"/>
      <c r="BA243" s="684"/>
      <c r="BB243" s="708"/>
      <c r="BC243" s="639"/>
      <c r="BD243" s="708">
        <v>500</v>
      </c>
      <c r="BE243" s="708">
        <v>250</v>
      </c>
      <c r="BF243" s="708">
        <v>250</v>
      </c>
      <c r="BG243" s="708">
        <v>400</v>
      </c>
      <c r="BH243" s="708">
        <v>250</v>
      </c>
      <c r="BI243" s="708">
        <v>250</v>
      </c>
      <c r="BJ243" s="708">
        <v>350</v>
      </c>
      <c r="BK243" s="708">
        <v>2000</v>
      </c>
      <c r="BL243" s="708">
        <v>250</v>
      </c>
      <c r="BM243" s="708"/>
      <c r="BN243" s="708"/>
      <c r="BO243" s="708"/>
      <c r="BP243" s="684"/>
      <c r="BQ243" s="684"/>
      <c r="BR243" s="684"/>
      <c r="BS243" s="708"/>
      <c r="BT243" s="684"/>
      <c r="BU243" s="639"/>
      <c r="BV243" s="708"/>
      <c r="BW243" s="708"/>
      <c r="BX243" s="708"/>
      <c r="BY243" s="708"/>
      <c r="BZ243" s="597">
        <f t="shared" si="575"/>
        <v>0</v>
      </c>
      <c r="CA243" s="597">
        <f t="shared" si="576"/>
        <v>400</v>
      </c>
      <c r="CB243" s="597">
        <f t="shared" si="577"/>
        <v>514.28571428571433</v>
      </c>
      <c r="CC243" s="688">
        <f t="shared" si="578"/>
        <v>321.42857142857144</v>
      </c>
      <c r="CD243" s="1344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637"/>
        <v/>
      </c>
      <c r="CF243" s="1346" t="str">
        <f t="shared" si="637"/>
        <v/>
      </c>
      <c r="CG243" s="1346" t="str">
        <f t="shared" si="637"/>
        <v/>
      </c>
      <c r="CH243" s="1346">
        <f t="shared" si="637"/>
        <v>0</v>
      </c>
      <c r="CI243" s="1346">
        <f t="shared" si="637"/>
        <v>0</v>
      </c>
      <c r="CJ243" s="1346">
        <f t="shared" si="637"/>
        <v>0</v>
      </c>
      <c r="CK243" s="1347">
        <f t="shared" si="637"/>
        <v>0</v>
      </c>
      <c r="CL243" s="1347">
        <f t="shared" si="637"/>
        <v>0</v>
      </c>
      <c r="CM243" s="1347">
        <f t="shared" si="637"/>
        <v>0</v>
      </c>
      <c r="CN243" s="1346">
        <f t="shared" si="637"/>
        <v>0</v>
      </c>
      <c r="CO243" s="1346">
        <f t="shared" si="637"/>
        <v>0</v>
      </c>
      <c r="CP243" s="1346">
        <f t="shared" si="637"/>
        <v>0</v>
      </c>
      <c r="CQ243" s="1346" t="str">
        <f t="shared" si="637"/>
        <v/>
      </c>
      <c r="CR243" s="1346" t="str">
        <f t="shared" si="637"/>
        <v/>
      </c>
      <c r="CS243" s="1345" t="str">
        <f t="shared" si="637"/>
        <v/>
      </c>
      <c r="CT243" s="1348" t="str">
        <f t="shared" si="637"/>
        <v/>
      </c>
      <c r="CU243" s="548" t="str">
        <f t="shared" si="589"/>
        <v/>
      </c>
      <c r="CV243" s="549" t="str">
        <f t="shared" si="590"/>
        <v/>
      </c>
      <c r="CW243" s="550" t="str">
        <f t="shared" si="591"/>
        <v/>
      </c>
      <c r="CX243" s="550" t="str">
        <f t="shared" si="592"/>
        <v/>
      </c>
      <c r="CY243" s="550">
        <f t="shared" si="593"/>
        <v>200</v>
      </c>
      <c r="CZ243" s="550">
        <f t="shared" si="594"/>
        <v>250</v>
      </c>
      <c r="DA243" s="550">
        <f t="shared" si="595"/>
        <v>250</v>
      </c>
      <c r="DB243" s="551">
        <f t="shared" si="596"/>
        <v>300</v>
      </c>
      <c r="DC243" s="551">
        <f t="shared" si="597"/>
        <v>500</v>
      </c>
      <c r="DD243" s="551">
        <f t="shared" si="598"/>
        <v>500</v>
      </c>
      <c r="DE243" s="550">
        <f t="shared" si="599"/>
        <v>500</v>
      </c>
      <c r="DF243" s="550">
        <f t="shared" si="600"/>
        <v>500</v>
      </c>
      <c r="DG243" s="550">
        <f t="shared" si="601"/>
        <v>500</v>
      </c>
      <c r="DH243" s="550" t="str">
        <f t="shared" si="602"/>
        <v/>
      </c>
      <c r="DI243" s="550" t="str">
        <f t="shared" si="603"/>
        <v/>
      </c>
      <c r="DJ243" s="549" t="str">
        <f t="shared" si="604"/>
        <v/>
      </c>
      <c r="DK243" s="548" t="str">
        <f t="shared" si="605"/>
        <v/>
      </c>
      <c r="DL243" s="653">
        <f t="shared" si="606"/>
        <v>9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709" t="str">
        <f>$H$1 &amp; " per kg"</f>
        <v>kcal per kg</v>
      </c>
      <c r="B244" s="702">
        <v>3630</v>
      </c>
      <c r="C244" s="702">
        <v>3630</v>
      </c>
      <c r="D244" s="702">
        <v>3630</v>
      </c>
      <c r="E244" s="702">
        <v>3630</v>
      </c>
      <c r="F244" s="702">
        <v>3630</v>
      </c>
      <c r="G244" s="702">
        <v>3630</v>
      </c>
      <c r="H244" s="702">
        <v>3630</v>
      </c>
      <c r="I244" s="702">
        <v>3630</v>
      </c>
      <c r="J244" s="702">
        <v>3630</v>
      </c>
      <c r="K244" s="702">
        <f t="shared" ref="K244:R244" si="639">3550*$K$1</f>
        <v>3550</v>
      </c>
      <c r="L244" s="702">
        <f t="shared" si="639"/>
        <v>3550</v>
      </c>
      <c r="M244" s="702">
        <f t="shared" si="639"/>
        <v>3550</v>
      </c>
      <c r="N244" s="702">
        <f t="shared" si="639"/>
        <v>3550</v>
      </c>
      <c r="O244" s="702">
        <f t="shared" si="639"/>
        <v>3550</v>
      </c>
      <c r="P244" s="702">
        <f t="shared" si="639"/>
        <v>3550</v>
      </c>
      <c r="Q244" s="702">
        <f t="shared" si="639"/>
        <v>3550</v>
      </c>
      <c r="R244" s="702">
        <f t="shared" si="639"/>
        <v>3550</v>
      </c>
      <c r="S244" s="710"/>
      <c r="T244" s="702">
        <v>3630</v>
      </c>
      <c r="U244" s="702">
        <v>3630</v>
      </c>
      <c r="V244" s="702">
        <v>3630</v>
      </c>
      <c r="W244" s="702">
        <v>3630</v>
      </c>
      <c r="X244" s="702">
        <v>3630</v>
      </c>
      <c r="Y244" s="702">
        <v>3630</v>
      </c>
      <c r="Z244" s="702">
        <v>3630</v>
      </c>
      <c r="AA244" s="702">
        <v>3630</v>
      </c>
      <c r="AB244" s="702">
        <v>3630</v>
      </c>
      <c r="AC244" s="702">
        <f t="shared" ref="AC244:AJ244" si="640">3550*$K$1</f>
        <v>3550</v>
      </c>
      <c r="AD244" s="702">
        <f t="shared" si="640"/>
        <v>3550</v>
      </c>
      <c r="AE244" s="702">
        <f t="shared" si="640"/>
        <v>3550</v>
      </c>
      <c r="AF244" s="702">
        <f t="shared" si="640"/>
        <v>3550</v>
      </c>
      <c r="AG244" s="702">
        <f t="shared" si="640"/>
        <v>3550</v>
      </c>
      <c r="AH244" s="702">
        <f t="shared" si="640"/>
        <v>3550</v>
      </c>
      <c r="AI244" s="702">
        <f t="shared" si="640"/>
        <v>3550</v>
      </c>
      <c r="AJ244" s="702">
        <f t="shared" si="640"/>
        <v>3550</v>
      </c>
      <c r="AK244" s="673"/>
      <c r="AL244" s="1558">
        <v>3630</v>
      </c>
      <c r="AM244" s="702">
        <v>3630</v>
      </c>
      <c r="AN244" s="702">
        <v>3630</v>
      </c>
      <c r="AO244" s="702">
        <v>3630</v>
      </c>
      <c r="AP244" s="702">
        <v>3630</v>
      </c>
      <c r="AQ244" s="702">
        <v>3630</v>
      </c>
      <c r="AR244" s="702">
        <v>3630</v>
      </c>
      <c r="AS244" s="702">
        <v>3630</v>
      </c>
      <c r="AT244" s="702">
        <v>3630</v>
      </c>
      <c r="AU244" s="702">
        <f t="shared" ref="AU244:BB244" si="641">3550*$K$1</f>
        <v>3550</v>
      </c>
      <c r="AV244" s="702">
        <v>3630</v>
      </c>
      <c r="AW244" s="702">
        <f t="shared" si="641"/>
        <v>3550</v>
      </c>
      <c r="AX244" s="702">
        <f t="shared" si="641"/>
        <v>3550</v>
      </c>
      <c r="AY244" s="702">
        <f t="shared" si="641"/>
        <v>3550</v>
      </c>
      <c r="AZ244" s="702">
        <f t="shared" si="641"/>
        <v>3550</v>
      </c>
      <c r="BA244" s="702">
        <f t="shared" si="641"/>
        <v>3550</v>
      </c>
      <c r="BB244" s="702">
        <f t="shared" si="641"/>
        <v>3550</v>
      </c>
      <c r="BC244" s="710"/>
      <c r="BD244" s="702">
        <v>3630</v>
      </c>
      <c r="BE244" s="702">
        <v>3630</v>
      </c>
      <c r="BF244" s="702">
        <v>3630</v>
      </c>
      <c r="BG244" s="702">
        <v>3630</v>
      </c>
      <c r="BH244" s="702">
        <v>3630</v>
      </c>
      <c r="BI244" s="702">
        <v>3630</v>
      </c>
      <c r="BJ244" s="702">
        <v>3630</v>
      </c>
      <c r="BK244" s="702">
        <v>3630</v>
      </c>
      <c r="BL244" s="702">
        <v>3630</v>
      </c>
      <c r="BM244" s="702">
        <f t="shared" ref="BM244:BT244" si="642">3550*$K$1</f>
        <v>3550</v>
      </c>
      <c r="BN244" s="702">
        <f t="shared" si="642"/>
        <v>3550</v>
      </c>
      <c r="BO244" s="702">
        <f t="shared" si="642"/>
        <v>3550</v>
      </c>
      <c r="BP244" s="702">
        <f t="shared" si="642"/>
        <v>3550</v>
      </c>
      <c r="BQ244" s="702">
        <f t="shared" si="642"/>
        <v>3550</v>
      </c>
      <c r="BR244" s="702">
        <f t="shared" si="642"/>
        <v>3550</v>
      </c>
      <c r="BS244" s="702">
        <f t="shared" si="642"/>
        <v>3550</v>
      </c>
      <c r="BT244" s="702">
        <f t="shared" si="642"/>
        <v>3550</v>
      </c>
      <c r="BU244" s="673"/>
      <c r="BV244" s="702">
        <f>3550*$K$1</f>
        <v>3550</v>
      </c>
      <c r="BW244" s="702">
        <f>3550*$K$1</f>
        <v>3550</v>
      </c>
      <c r="BX244" s="702">
        <f>3550*$K$1</f>
        <v>3550</v>
      </c>
      <c r="BY244" s="702">
        <f>3550*$K$1</f>
        <v>3550</v>
      </c>
      <c r="BZ244" s="597">
        <f t="shared" si="575"/>
        <v>3592.6666666666665</v>
      </c>
      <c r="CA244" s="597">
        <f t="shared" si="576"/>
        <v>3592.6666666666665</v>
      </c>
      <c r="CB244" s="597">
        <f t="shared" si="577"/>
        <v>3598</v>
      </c>
      <c r="CC244" s="688">
        <f t="shared" si="578"/>
        <v>3592.6666666666665</v>
      </c>
      <c r="CD244" s="1344">
        <f t="shared" si="638"/>
        <v>3550</v>
      </c>
      <c r="CE244" s="1345">
        <f t="shared" si="637"/>
        <v>3550</v>
      </c>
      <c r="CF244" s="1346">
        <f t="shared" si="637"/>
        <v>3550</v>
      </c>
      <c r="CG244" s="1346">
        <f t="shared" si="637"/>
        <v>3550</v>
      </c>
      <c r="CH244" s="1346">
        <f t="shared" si="637"/>
        <v>3550</v>
      </c>
      <c r="CI244" s="1346">
        <f t="shared" si="637"/>
        <v>3550</v>
      </c>
      <c r="CJ244" s="1346">
        <f t="shared" si="637"/>
        <v>3550</v>
      </c>
      <c r="CK244" s="1347">
        <f t="shared" si="637"/>
        <v>3550</v>
      </c>
      <c r="CL244" s="1347">
        <f t="shared" si="637"/>
        <v>3630</v>
      </c>
      <c r="CM244" s="1347">
        <f t="shared" si="637"/>
        <v>3630</v>
      </c>
      <c r="CN244" s="1346">
        <f t="shared" si="637"/>
        <v>3630</v>
      </c>
      <c r="CO244" s="1346">
        <f t="shared" si="637"/>
        <v>3630</v>
      </c>
      <c r="CP244" s="1346">
        <f t="shared" si="637"/>
        <v>3630</v>
      </c>
      <c r="CQ244" s="1346">
        <f t="shared" si="637"/>
        <v>3630</v>
      </c>
      <c r="CR244" s="1346">
        <f t="shared" si="637"/>
        <v>3630</v>
      </c>
      <c r="CS244" s="1345">
        <f t="shared" si="637"/>
        <v>3630</v>
      </c>
      <c r="CT244" s="1348">
        <f t="shared" si="637"/>
        <v>3630</v>
      </c>
      <c r="CU244" s="548">
        <f t="shared" si="589"/>
        <v>3550</v>
      </c>
      <c r="CV244" s="549">
        <f t="shared" si="590"/>
        <v>3550</v>
      </c>
      <c r="CW244" s="550">
        <f t="shared" si="591"/>
        <v>3550</v>
      </c>
      <c r="CX244" s="550">
        <f t="shared" si="592"/>
        <v>3550</v>
      </c>
      <c r="CY244" s="550">
        <f t="shared" si="593"/>
        <v>3550</v>
      </c>
      <c r="CZ244" s="550">
        <f t="shared" si="594"/>
        <v>3550</v>
      </c>
      <c r="DA244" s="550">
        <f t="shared" si="595"/>
        <v>3550</v>
      </c>
      <c r="DB244" s="551">
        <f t="shared" si="596"/>
        <v>3550</v>
      </c>
      <c r="DC244" s="551">
        <f t="shared" si="597"/>
        <v>3630</v>
      </c>
      <c r="DD244" s="551">
        <f t="shared" si="598"/>
        <v>3630</v>
      </c>
      <c r="DE244" s="550">
        <f t="shared" si="599"/>
        <v>3630</v>
      </c>
      <c r="DF244" s="550">
        <f t="shared" si="600"/>
        <v>3630</v>
      </c>
      <c r="DG244" s="550">
        <f t="shared" si="601"/>
        <v>3630</v>
      </c>
      <c r="DH244" s="550">
        <f t="shared" si="602"/>
        <v>3630</v>
      </c>
      <c r="DI244" s="550">
        <f t="shared" si="603"/>
        <v>3630</v>
      </c>
      <c r="DJ244" s="549">
        <f t="shared" si="604"/>
        <v>3630</v>
      </c>
      <c r="DK244" s="548">
        <f t="shared" si="605"/>
        <v>3630</v>
      </c>
      <c r="DL244" s="653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657" t="s">
        <v>243</v>
      </c>
      <c r="B245" s="323">
        <v>0</v>
      </c>
      <c r="C245" s="323">
        <v>0</v>
      </c>
      <c r="D245" s="323">
        <v>0</v>
      </c>
      <c r="E245" s="323">
        <v>0</v>
      </c>
      <c r="F245" s="323">
        <v>0</v>
      </c>
      <c r="G245" s="323">
        <v>0</v>
      </c>
      <c r="H245" s="323">
        <v>0</v>
      </c>
      <c r="I245" s="323">
        <v>0</v>
      </c>
      <c r="J245" s="323">
        <v>0</v>
      </c>
      <c r="K245" s="323"/>
      <c r="L245" s="323"/>
      <c r="M245" s="323"/>
      <c r="N245" s="323"/>
      <c r="O245" s="323"/>
      <c r="P245" s="323"/>
      <c r="Q245" s="323"/>
      <c r="R245" s="323"/>
      <c r="S245" s="677"/>
      <c r="T245" s="323">
        <v>0</v>
      </c>
      <c r="U245" s="323">
        <v>0</v>
      </c>
      <c r="V245" s="323">
        <v>0</v>
      </c>
      <c r="W245" s="323">
        <v>0</v>
      </c>
      <c r="X245" s="323">
        <v>0</v>
      </c>
      <c r="Y245" s="323">
        <v>0</v>
      </c>
      <c r="Z245" s="323">
        <v>0</v>
      </c>
      <c r="AA245" s="323">
        <v>0</v>
      </c>
      <c r="AB245" s="323">
        <v>0</v>
      </c>
      <c r="AC245" s="323"/>
      <c r="AD245" s="323"/>
      <c r="AE245" s="323"/>
      <c r="AF245" s="323"/>
      <c r="AG245" s="323"/>
      <c r="AH245" s="323"/>
      <c r="AI245" s="323"/>
      <c r="AJ245" s="323"/>
      <c r="AK245" s="677"/>
      <c r="AL245" s="1560">
        <v>0</v>
      </c>
      <c r="AM245" s="323">
        <v>0</v>
      </c>
      <c r="AN245" s="323">
        <v>0</v>
      </c>
      <c r="AO245" s="323">
        <v>0</v>
      </c>
      <c r="AP245" s="323">
        <v>0</v>
      </c>
      <c r="AQ245" s="323">
        <v>0</v>
      </c>
      <c r="AR245" s="323">
        <v>0</v>
      </c>
      <c r="AS245" s="323">
        <v>0</v>
      </c>
      <c r="AT245" s="323">
        <v>0</v>
      </c>
      <c r="AU245" s="323"/>
      <c r="AV245" s="323"/>
      <c r="AW245" s="323"/>
      <c r="AX245" s="323"/>
      <c r="AY245" s="684"/>
      <c r="AZ245" s="684"/>
      <c r="BA245" s="323"/>
      <c r="BB245" s="323"/>
      <c r="BC245" s="677"/>
      <c r="BD245" s="323">
        <v>0</v>
      </c>
      <c r="BE245" s="323">
        <v>0</v>
      </c>
      <c r="BF245" s="323">
        <v>0</v>
      </c>
      <c r="BG245" s="323">
        <v>0</v>
      </c>
      <c r="BH245" s="323">
        <v>0</v>
      </c>
      <c r="BI245" s="323">
        <v>0</v>
      </c>
      <c r="BJ245" s="323">
        <v>0</v>
      </c>
      <c r="BK245" s="323">
        <v>0</v>
      </c>
      <c r="BL245" s="323">
        <v>0</v>
      </c>
      <c r="BM245" s="323"/>
      <c r="BN245" s="323"/>
      <c r="BO245" s="323"/>
      <c r="BP245" s="684"/>
      <c r="BQ245" s="684"/>
      <c r="BR245" s="684"/>
      <c r="BS245" s="323"/>
      <c r="BT245" s="323"/>
      <c r="BU245" s="677"/>
      <c r="BV245" s="323"/>
      <c r="BW245" s="323"/>
      <c r="BX245" s="323"/>
      <c r="BY245" s="323"/>
      <c r="BZ245" s="597">
        <f t="shared" si="575"/>
        <v>0</v>
      </c>
      <c r="CA245" s="597">
        <f t="shared" si="576"/>
        <v>0</v>
      </c>
      <c r="CB245" s="597">
        <f t="shared" si="577"/>
        <v>0</v>
      </c>
      <c r="CC245" s="688">
        <f t="shared" si="578"/>
        <v>0</v>
      </c>
      <c r="CD245" s="1344" t="str">
        <f t="shared" si="638"/>
        <v/>
      </c>
      <c r="CE245" s="1345" t="str">
        <f t="shared" si="637"/>
        <v/>
      </c>
      <c r="CF245" s="1346" t="str">
        <f t="shared" si="637"/>
        <v/>
      </c>
      <c r="CG245" s="1346" t="str">
        <f t="shared" si="637"/>
        <v/>
      </c>
      <c r="CH245" s="1346">
        <f t="shared" si="637"/>
        <v>0</v>
      </c>
      <c r="CI245" s="1346">
        <f t="shared" si="637"/>
        <v>0</v>
      </c>
      <c r="CJ245" s="1346">
        <f t="shared" si="637"/>
        <v>0</v>
      </c>
      <c r="CK245" s="1347">
        <f t="shared" si="637"/>
        <v>0</v>
      </c>
      <c r="CL245" s="1347">
        <f t="shared" si="637"/>
        <v>0</v>
      </c>
      <c r="CM245" s="1347">
        <f t="shared" si="637"/>
        <v>0</v>
      </c>
      <c r="CN245" s="1346">
        <f t="shared" si="637"/>
        <v>0</v>
      </c>
      <c r="CO245" s="1346">
        <f t="shared" si="637"/>
        <v>0</v>
      </c>
      <c r="CP245" s="1346">
        <f t="shared" si="637"/>
        <v>0</v>
      </c>
      <c r="CQ245" s="1346" t="str">
        <f t="shared" si="637"/>
        <v/>
      </c>
      <c r="CR245" s="1346" t="str">
        <f t="shared" si="637"/>
        <v/>
      </c>
      <c r="CS245" s="1345" t="str">
        <f t="shared" si="637"/>
        <v/>
      </c>
      <c r="CT245" s="1348" t="str">
        <f t="shared" si="637"/>
        <v/>
      </c>
      <c r="CU245" s="548" t="str">
        <f t="shared" si="589"/>
        <v/>
      </c>
      <c r="CV245" s="549" t="str">
        <f t="shared" si="590"/>
        <v/>
      </c>
      <c r="CW245" s="550" t="str">
        <f t="shared" si="591"/>
        <v/>
      </c>
      <c r="CX245" s="550" t="str">
        <f t="shared" si="592"/>
        <v/>
      </c>
      <c r="CY245" s="550">
        <f t="shared" si="593"/>
        <v>0</v>
      </c>
      <c r="CZ245" s="550">
        <f t="shared" si="594"/>
        <v>0</v>
      </c>
      <c r="DA245" s="550">
        <f t="shared" si="595"/>
        <v>0</v>
      </c>
      <c r="DB245" s="551">
        <f t="shared" si="596"/>
        <v>0</v>
      </c>
      <c r="DC245" s="551">
        <f t="shared" si="597"/>
        <v>0</v>
      </c>
      <c r="DD245" s="551">
        <f t="shared" si="598"/>
        <v>0</v>
      </c>
      <c r="DE245" s="550">
        <f t="shared" si="599"/>
        <v>0</v>
      </c>
      <c r="DF245" s="550">
        <f t="shared" si="600"/>
        <v>0</v>
      </c>
      <c r="DG245" s="550">
        <f t="shared" si="601"/>
        <v>0</v>
      </c>
      <c r="DH245" s="550" t="str">
        <f t="shared" si="602"/>
        <v/>
      </c>
      <c r="DI245" s="550" t="str">
        <f t="shared" si="603"/>
        <v/>
      </c>
      <c r="DJ245" s="549" t="str">
        <f t="shared" si="604"/>
        <v/>
      </c>
      <c r="DK245" s="548" t="str">
        <f t="shared" si="605"/>
        <v/>
      </c>
      <c r="DL245" s="653">
        <f t="shared" si="606"/>
        <v>9</v>
      </c>
      <c r="DM245" s="106">
        <f t="shared" si="607"/>
        <v>9</v>
      </c>
      <c r="DN245" s="106">
        <f t="shared" si="608"/>
        <v>9</v>
      </c>
      <c r="DO245" s="106">
        <f t="shared" si="609"/>
        <v>9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40" t="s">
        <v>179</v>
      </c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677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  <c r="AH246" s="255"/>
      <c r="AI246" s="255"/>
      <c r="AJ246" s="255"/>
      <c r="AK246" s="677"/>
      <c r="AL246" s="1561"/>
      <c r="AM246" s="255"/>
      <c r="AN246" s="255"/>
      <c r="AO246" s="255"/>
      <c r="AP246" s="255"/>
      <c r="AQ246" s="255"/>
      <c r="AR246" s="255"/>
      <c r="AS246" s="255"/>
      <c r="AT246" s="255"/>
      <c r="AU246" s="255"/>
      <c r="AV246" s="255"/>
      <c r="AW246" s="255"/>
      <c r="AX246" s="255"/>
      <c r="AY246" s="707"/>
      <c r="AZ246" s="707"/>
      <c r="BA246" s="255"/>
      <c r="BB246" s="255"/>
      <c r="BC246" s="677"/>
      <c r="BD246" s="255"/>
      <c r="BE246" s="255"/>
      <c r="BF246" s="255"/>
      <c r="BG246" s="255"/>
      <c r="BH246" s="255"/>
      <c r="BI246" s="255"/>
      <c r="BJ246" s="255"/>
      <c r="BK246" s="255"/>
      <c r="BL246" s="255"/>
      <c r="BM246" s="255"/>
      <c r="BN246" s="255"/>
      <c r="BO246" s="255"/>
      <c r="BP246" s="707"/>
      <c r="BQ246" s="707"/>
      <c r="BR246" s="707"/>
      <c r="BS246" s="255"/>
      <c r="BT246" s="255"/>
      <c r="BU246" s="677"/>
      <c r="BV246" s="255"/>
      <c r="BW246" s="255"/>
      <c r="BX246" s="255"/>
      <c r="BY246" s="255"/>
      <c r="BZ246" s="597" t="str">
        <f t="shared" si="575"/>
        <v/>
      </c>
      <c r="CA246" s="597" t="str">
        <f t="shared" si="576"/>
        <v/>
      </c>
      <c r="CB246" s="597" t="str">
        <f t="shared" si="577"/>
        <v/>
      </c>
      <c r="CC246" s="688" t="str">
        <f t="shared" si="578"/>
        <v/>
      </c>
      <c r="CD246" s="1344" t="str">
        <f t="shared" si="638"/>
        <v/>
      </c>
      <c r="CE246" s="1345" t="str">
        <f t="shared" si="637"/>
        <v/>
      </c>
      <c r="CF246" s="1346" t="str">
        <f t="shared" si="637"/>
        <v/>
      </c>
      <c r="CG246" s="1346" t="str">
        <f t="shared" si="637"/>
        <v/>
      </c>
      <c r="CH246" s="1346" t="str">
        <f t="shared" si="637"/>
        <v/>
      </c>
      <c r="CI246" s="1346" t="str">
        <f t="shared" si="637"/>
        <v/>
      </c>
      <c r="CJ246" s="1346" t="str">
        <f t="shared" si="637"/>
        <v/>
      </c>
      <c r="CK246" s="1347" t="str">
        <f t="shared" si="637"/>
        <v/>
      </c>
      <c r="CL246" s="1347" t="str">
        <f t="shared" si="637"/>
        <v/>
      </c>
      <c r="CM246" s="1347" t="str">
        <f t="shared" si="637"/>
        <v/>
      </c>
      <c r="CN246" s="1346" t="str">
        <f t="shared" si="637"/>
        <v/>
      </c>
      <c r="CO246" s="1346" t="str">
        <f t="shared" si="637"/>
        <v/>
      </c>
      <c r="CP246" s="1346" t="str">
        <f t="shared" si="637"/>
        <v/>
      </c>
      <c r="CQ246" s="1346" t="str">
        <f t="shared" si="637"/>
        <v/>
      </c>
      <c r="CR246" s="1346" t="str">
        <f t="shared" si="637"/>
        <v/>
      </c>
      <c r="CS246" s="1345" t="str">
        <f t="shared" si="637"/>
        <v/>
      </c>
      <c r="CT246" s="1348" t="str">
        <f t="shared" si="637"/>
        <v/>
      </c>
      <c r="CU246" s="548" t="str">
        <f t="shared" si="589"/>
        <v/>
      </c>
      <c r="CV246" s="549" t="str">
        <f t="shared" si="590"/>
        <v/>
      </c>
      <c r="CW246" s="550" t="str">
        <f t="shared" si="591"/>
        <v/>
      </c>
      <c r="CX246" s="550" t="str">
        <f t="shared" si="592"/>
        <v/>
      </c>
      <c r="CY246" s="550" t="str">
        <f t="shared" si="593"/>
        <v/>
      </c>
      <c r="CZ246" s="550" t="str">
        <f t="shared" si="594"/>
        <v/>
      </c>
      <c r="DA246" s="550" t="str">
        <f t="shared" si="595"/>
        <v/>
      </c>
      <c r="DB246" s="551" t="str">
        <f t="shared" si="596"/>
        <v/>
      </c>
      <c r="DC246" s="551" t="str">
        <f t="shared" si="597"/>
        <v/>
      </c>
      <c r="DD246" s="551" t="str">
        <f t="shared" si="598"/>
        <v/>
      </c>
      <c r="DE246" s="550" t="str">
        <f t="shared" si="599"/>
        <v/>
      </c>
      <c r="DF246" s="550" t="str">
        <f t="shared" si="600"/>
        <v/>
      </c>
      <c r="DG246" s="550" t="str">
        <f t="shared" si="601"/>
        <v/>
      </c>
      <c r="DH246" s="550" t="str">
        <f t="shared" si="602"/>
        <v/>
      </c>
      <c r="DI246" s="550" t="str">
        <f t="shared" si="603"/>
        <v/>
      </c>
      <c r="DJ246" s="549" t="str">
        <f t="shared" si="604"/>
        <v/>
      </c>
      <c r="DK246" s="548" t="str">
        <f t="shared" si="605"/>
        <v/>
      </c>
      <c r="DL246" s="653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181</v>
      </c>
      <c r="B247" s="629">
        <f t="shared" ref="B247:R247" si="643">IF(B245="","",B245*B246)</f>
        <v>0</v>
      </c>
      <c r="C247" s="629">
        <f t="shared" si="643"/>
        <v>0</v>
      </c>
      <c r="D247" s="629">
        <f t="shared" si="643"/>
        <v>0</v>
      </c>
      <c r="E247" s="629">
        <f t="shared" si="643"/>
        <v>0</v>
      </c>
      <c r="F247" s="629">
        <f t="shared" si="643"/>
        <v>0</v>
      </c>
      <c r="G247" s="629">
        <f t="shared" si="643"/>
        <v>0</v>
      </c>
      <c r="H247" s="629">
        <f t="shared" si="643"/>
        <v>0</v>
      </c>
      <c r="I247" s="629">
        <f t="shared" si="643"/>
        <v>0</v>
      </c>
      <c r="J247" s="629">
        <f t="shared" si="643"/>
        <v>0</v>
      </c>
      <c r="K247" s="629" t="str">
        <f t="shared" si="643"/>
        <v/>
      </c>
      <c r="L247" s="629" t="str">
        <f t="shared" si="643"/>
        <v/>
      </c>
      <c r="M247" s="629" t="str">
        <f t="shared" si="643"/>
        <v/>
      </c>
      <c r="N247" s="629" t="str">
        <f t="shared" si="643"/>
        <v/>
      </c>
      <c r="O247" s="629" t="str">
        <f t="shared" si="643"/>
        <v/>
      </c>
      <c r="P247" s="629" t="str">
        <f t="shared" si="643"/>
        <v/>
      </c>
      <c r="Q247" s="629" t="str">
        <f t="shared" si="643"/>
        <v/>
      </c>
      <c r="R247" s="629" t="str">
        <f t="shared" si="643"/>
        <v/>
      </c>
      <c r="S247" s="662"/>
      <c r="T247" s="629">
        <f t="shared" ref="T247:AJ247" si="644">IF(T245="","",T245*T246)</f>
        <v>0</v>
      </c>
      <c r="U247" s="629">
        <f t="shared" si="644"/>
        <v>0</v>
      </c>
      <c r="V247" s="629">
        <f t="shared" si="644"/>
        <v>0</v>
      </c>
      <c r="W247" s="629">
        <f t="shared" si="644"/>
        <v>0</v>
      </c>
      <c r="X247" s="629">
        <f t="shared" si="644"/>
        <v>0</v>
      </c>
      <c r="Y247" s="629">
        <f t="shared" si="644"/>
        <v>0</v>
      </c>
      <c r="Z247" s="629">
        <f t="shared" si="644"/>
        <v>0</v>
      </c>
      <c r="AA247" s="629">
        <f t="shared" si="644"/>
        <v>0</v>
      </c>
      <c r="AB247" s="629">
        <f t="shared" si="644"/>
        <v>0</v>
      </c>
      <c r="AC247" s="629" t="str">
        <f t="shared" si="644"/>
        <v/>
      </c>
      <c r="AD247" s="629" t="str">
        <f t="shared" si="644"/>
        <v/>
      </c>
      <c r="AE247" s="629" t="str">
        <f t="shared" si="644"/>
        <v/>
      </c>
      <c r="AF247" s="629" t="str">
        <f t="shared" si="644"/>
        <v/>
      </c>
      <c r="AG247" s="629" t="str">
        <f t="shared" si="644"/>
        <v/>
      </c>
      <c r="AH247" s="629" t="str">
        <f t="shared" si="644"/>
        <v/>
      </c>
      <c r="AI247" s="629" t="str">
        <f t="shared" si="644"/>
        <v/>
      </c>
      <c r="AJ247" s="629" t="str">
        <f t="shared" si="644"/>
        <v/>
      </c>
      <c r="AK247" s="662"/>
      <c r="AL247" s="1559">
        <f t="shared" ref="AL247:BB247" si="645">IF(AL245="","",AL245*AL246)</f>
        <v>0</v>
      </c>
      <c r="AM247" s="629">
        <f t="shared" si="645"/>
        <v>0</v>
      </c>
      <c r="AN247" s="629">
        <f t="shared" si="645"/>
        <v>0</v>
      </c>
      <c r="AO247" s="629">
        <f t="shared" si="645"/>
        <v>0</v>
      </c>
      <c r="AP247" s="629">
        <f t="shared" si="645"/>
        <v>0</v>
      </c>
      <c r="AQ247" s="629">
        <f t="shared" si="645"/>
        <v>0</v>
      </c>
      <c r="AR247" s="629">
        <f t="shared" si="645"/>
        <v>0</v>
      </c>
      <c r="AS247" s="629">
        <f t="shared" si="645"/>
        <v>0</v>
      </c>
      <c r="AT247" s="629">
        <f t="shared" si="645"/>
        <v>0</v>
      </c>
      <c r="AU247" s="629" t="str">
        <f t="shared" si="645"/>
        <v/>
      </c>
      <c r="AV247" s="629" t="str">
        <f t="shared" si="645"/>
        <v/>
      </c>
      <c r="AW247" s="629" t="str">
        <f t="shared" si="645"/>
        <v/>
      </c>
      <c r="AX247" s="629" t="str">
        <f t="shared" si="645"/>
        <v/>
      </c>
      <c r="AY247" s="629" t="str">
        <f t="shared" si="645"/>
        <v/>
      </c>
      <c r="AZ247" s="629" t="str">
        <f t="shared" si="645"/>
        <v/>
      </c>
      <c r="BA247" s="629" t="str">
        <f t="shared" si="645"/>
        <v/>
      </c>
      <c r="BB247" s="629" t="str">
        <f t="shared" si="645"/>
        <v/>
      </c>
      <c r="BC247" s="662"/>
      <c r="BD247" s="629">
        <f t="shared" ref="BD247:BT247" si="646">IF(BD245="","",BD245*BD246)</f>
        <v>0</v>
      </c>
      <c r="BE247" s="629">
        <f t="shared" si="646"/>
        <v>0</v>
      </c>
      <c r="BF247" s="629">
        <f t="shared" si="646"/>
        <v>0</v>
      </c>
      <c r="BG247" s="629">
        <f t="shared" si="646"/>
        <v>0</v>
      </c>
      <c r="BH247" s="629">
        <f t="shared" si="646"/>
        <v>0</v>
      </c>
      <c r="BI247" s="629">
        <f t="shared" si="646"/>
        <v>0</v>
      </c>
      <c r="BJ247" s="629">
        <f t="shared" si="646"/>
        <v>0</v>
      </c>
      <c r="BK247" s="629">
        <f t="shared" si="646"/>
        <v>0</v>
      </c>
      <c r="BL247" s="629">
        <f t="shared" si="646"/>
        <v>0</v>
      </c>
      <c r="BM247" s="629" t="str">
        <f t="shared" si="646"/>
        <v/>
      </c>
      <c r="BN247" s="629" t="str">
        <f t="shared" si="646"/>
        <v/>
      </c>
      <c r="BO247" s="629" t="str">
        <f t="shared" si="646"/>
        <v/>
      </c>
      <c r="BP247" s="629" t="str">
        <f t="shared" si="646"/>
        <v/>
      </c>
      <c r="BQ247" s="629" t="str">
        <f t="shared" si="646"/>
        <v/>
      </c>
      <c r="BR247" s="629" t="str">
        <f t="shared" si="646"/>
        <v/>
      </c>
      <c r="BS247" s="629" t="str">
        <f t="shared" si="646"/>
        <v/>
      </c>
      <c r="BT247" s="629" t="str">
        <f t="shared" si="646"/>
        <v/>
      </c>
      <c r="BU247" s="662"/>
      <c r="BV247" s="629" t="str">
        <f>IF(BV245="","",BV245*BV246)</f>
        <v/>
      </c>
      <c r="BW247" s="629" t="str">
        <f>IF(BW245="","",BW245*BW246)</f>
        <v/>
      </c>
      <c r="BX247" s="629" t="str">
        <f>IF(BX245="","",BX245*BX246)</f>
        <v/>
      </c>
      <c r="BY247" s="629" t="str">
        <f>IF(BY245="","",BY245*BY246)</f>
        <v/>
      </c>
      <c r="BZ247" s="597">
        <f t="shared" si="575"/>
        <v>0</v>
      </c>
      <c r="CA247" s="597">
        <f t="shared" si="576"/>
        <v>0</v>
      </c>
      <c r="CB247" s="597">
        <f t="shared" si="577"/>
        <v>0</v>
      </c>
      <c r="CC247" s="688">
        <f t="shared" si="578"/>
        <v>0</v>
      </c>
      <c r="CD247" s="1344" t="str">
        <f t="shared" si="638"/>
        <v/>
      </c>
      <c r="CE247" s="1345" t="str">
        <f t="shared" si="637"/>
        <v/>
      </c>
      <c r="CF247" s="1346" t="str">
        <f t="shared" si="637"/>
        <v/>
      </c>
      <c r="CG247" s="1346" t="str">
        <f t="shared" si="637"/>
        <v/>
      </c>
      <c r="CH247" s="1346">
        <f t="shared" si="637"/>
        <v>0</v>
      </c>
      <c r="CI247" s="1346">
        <f t="shared" si="637"/>
        <v>0</v>
      </c>
      <c r="CJ247" s="1346">
        <f t="shared" si="637"/>
        <v>0</v>
      </c>
      <c r="CK247" s="1347">
        <f t="shared" si="637"/>
        <v>0</v>
      </c>
      <c r="CL247" s="1347">
        <f t="shared" si="637"/>
        <v>0</v>
      </c>
      <c r="CM247" s="1347">
        <f t="shared" si="637"/>
        <v>0</v>
      </c>
      <c r="CN247" s="1346">
        <f t="shared" si="637"/>
        <v>0</v>
      </c>
      <c r="CO247" s="1346">
        <f t="shared" si="637"/>
        <v>0</v>
      </c>
      <c r="CP247" s="1346">
        <f t="shared" si="637"/>
        <v>0</v>
      </c>
      <c r="CQ247" s="1346" t="str">
        <f t="shared" si="637"/>
        <v/>
      </c>
      <c r="CR247" s="1346" t="str">
        <f t="shared" si="637"/>
        <v/>
      </c>
      <c r="CS247" s="1345" t="str">
        <f t="shared" si="637"/>
        <v/>
      </c>
      <c r="CT247" s="1348" t="str">
        <f t="shared" si="637"/>
        <v/>
      </c>
      <c r="CU247" s="548" t="str">
        <f t="shared" si="589"/>
        <v/>
      </c>
      <c r="CV247" s="549" t="str">
        <f t="shared" si="590"/>
        <v/>
      </c>
      <c r="CW247" s="550" t="str">
        <f t="shared" si="591"/>
        <v/>
      </c>
      <c r="CX247" s="550" t="str">
        <f t="shared" si="592"/>
        <v/>
      </c>
      <c r="CY247" s="550">
        <f t="shared" si="593"/>
        <v>0</v>
      </c>
      <c r="CZ247" s="550">
        <f t="shared" si="594"/>
        <v>0</v>
      </c>
      <c r="DA247" s="550">
        <f t="shared" si="595"/>
        <v>0</v>
      </c>
      <c r="DB247" s="551">
        <f t="shared" si="596"/>
        <v>0</v>
      </c>
      <c r="DC247" s="551">
        <f t="shared" si="597"/>
        <v>0</v>
      </c>
      <c r="DD247" s="551">
        <f t="shared" si="598"/>
        <v>0</v>
      </c>
      <c r="DE247" s="550">
        <f t="shared" si="599"/>
        <v>0</v>
      </c>
      <c r="DF247" s="550">
        <f t="shared" si="600"/>
        <v>0</v>
      </c>
      <c r="DG247" s="550">
        <f t="shared" si="601"/>
        <v>0</v>
      </c>
      <c r="DH247" s="550" t="str">
        <f t="shared" si="602"/>
        <v/>
      </c>
      <c r="DI247" s="550" t="str">
        <f t="shared" si="603"/>
        <v/>
      </c>
      <c r="DJ247" s="549" t="str">
        <f t="shared" si="604"/>
        <v/>
      </c>
      <c r="DK247" s="548" t="str">
        <f t="shared" si="605"/>
        <v/>
      </c>
      <c r="DL247" s="653">
        <f t="shared" si="606"/>
        <v>9</v>
      </c>
      <c r="DM247" s="106">
        <f t="shared" si="607"/>
        <v>9</v>
      </c>
      <c r="DN247" s="106">
        <f t="shared" si="608"/>
        <v>9</v>
      </c>
      <c r="DO247" s="106">
        <f t="shared" si="609"/>
        <v>9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244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9"/>
      <c r="T248" s="641">
        <v>0</v>
      </c>
      <c r="U248" s="641">
        <v>100</v>
      </c>
      <c r="V248" s="641">
        <v>0</v>
      </c>
      <c r="W248" s="641">
        <v>0</v>
      </c>
      <c r="X248" s="641">
        <v>70</v>
      </c>
      <c r="Y248" s="641">
        <v>0</v>
      </c>
      <c r="Z248" s="641">
        <v>0</v>
      </c>
      <c r="AA248" s="641">
        <v>300</v>
      </c>
      <c r="AB248" s="641">
        <v>400</v>
      </c>
      <c r="AC248" s="641"/>
      <c r="AD248" s="641"/>
      <c r="AE248" s="641"/>
      <c r="AF248" s="641"/>
      <c r="AG248" s="641"/>
      <c r="AH248" s="641"/>
      <c r="AI248" s="641"/>
      <c r="AJ248" s="641"/>
      <c r="AK248" s="639"/>
      <c r="AL248" s="1562">
        <v>0</v>
      </c>
      <c r="AM248" s="641">
        <v>0</v>
      </c>
      <c r="AN248" s="641">
        <v>0</v>
      </c>
      <c r="AO248" s="641">
        <v>0</v>
      </c>
      <c r="AP248" s="641">
        <v>400</v>
      </c>
      <c r="AQ248" s="641">
        <v>0</v>
      </c>
      <c r="AR248" s="641">
        <v>150</v>
      </c>
      <c r="AS248" s="641">
        <v>100</v>
      </c>
      <c r="AT248" s="641">
        <v>400</v>
      </c>
      <c r="AU248" s="641"/>
      <c r="AV248" s="641"/>
      <c r="AW248" s="641"/>
      <c r="AX248" s="641"/>
      <c r="AY248" s="641"/>
      <c r="AZ248" s="641"/>
      <c r="BA248" s="641"/>
      <c r="BB248" s="641"/>
      <c r="BC248" s="639"/>
      <c r="BD248" s="641">
        <v>350</v>
      </c>
      <c r="BE248" s="641">
        <v>100</v>
      </c>
      <c r="BF248" s="641">
        <v>100</v>
      </c>
      <c r="BG248" s="641">
        <v>200</v>
      </c>
      <c r="BH248" s="641">
        <v>0</v>
      </c>
      <c r="BI248" s="641">
        <v>150</v>
      </c>
      <c r="BJ248" s="641">
        <v>300</v>
      </c>
      <c r="BK248" s="641">
        <v>1850</v>
      </c>
      <c r="BL248" s="641">
        <v>150</v>
      </c>
      <c r="BM248" s="641"/>
      <c r="BN248" s="641"/>
      <c r="BO248" s="641"/>
      <c r="BP248" s="641"/>
      <c r="BQ248" s="707"/>
      <c r="BR248" s="641"/>
      <c r="BS248" s="641"/>
      <c r="BT248" s="641"/>
      <c r="BU248" s="639"/>
      <c r="BV248" s="641"/>
      <c r="BW248" s="641"/>
      <c r="BX248" s="641"/>
      <c r="BY248" s="641"/>
      <c r="BZ248" s="597" t="str">
        <f t="shared" si="575"/>
        <v/>
      </c>
      <c r="CA248" s="597">
        <f t="shared" si="576"/>
        <v>67.142857142857139</v>
      </c>
      <c r="CB248" s="597">
        <f t="shared" si="577"/>
        <v>92.857142857142861</v>
      </c>
      <c r="CC248" s="688">
        <f t="shared" si="578"/>
        <v>192.85714285714286</v>
      </c>
      <c r="CD248" s="1344" t="str">
        <f t="shared" si="638"/>
        <v/>
      </c>
      <c r="CE248" s="1345" t="str">
        <f t="shared" si="637"/>
        <v/>
      </c>
      <c r="CF248" s="1346" t="str">
        <f t="shared" si="637"/>
        <v/>
      </c>
      <c r="CG248" s="1346" t="str">
        <f t="shared" si="637"/>
        <v/>
      </c>
      <c r="CH248" s="1346" t="str">
        <f t="shared" si="637"/>
        <v/>
      </c>
      <c r="CI248" s="1346" t="str">
        <f t="shared" si="637"/>
        <v/>
      </c>
      <c r="CJ248" s="1346" t="str">
        <f t="shared" si="637"/>
        <v/>
      </c>
      <c r="CK248" s="1347" t="str">
        <f t="shared" si="637"/>
        <v/>
      </c>
      <c r="CL248" s="1347" t="str">
        <f t="shared" si="637"/>
        <v/>
      </c>
      <c r="CM248" s="1347" t="str">
        <f t="shared" si="637"/>
        <v/>
      </c>
      <c r="CN248" s="1346" t="str">
        <f t="shared" si="637"/>
        <v/>
      </c>
      <c r="CO248" s="1346" t="str">
        <f t="shared" si="637"/>
        <v/>
      </c>
      <c r="CP248" s="1346" t="str">
        <f t="shared" si="637"/>
        <v/>
      </c>
      <c r="CQ248" s="1346" t="str">
        <f t="shared" si="637"/>
        <v/>
      </c>
      <c r="CR248" s="1346" t="str">
        <f t="shared" si="637"/>
        <v/>
      </c>
      <c r="CS248" s="1345" t="str">
        <f t="shared" si="637"/>
        <v/>
      </c>
      <c r="CT248" s="1348" t="str">
        <f t="shared" si="637"/>
        <v/>
      </c>
      <c r="CU248" s="548" t="str">
        <f t="shared" si="589"/>
        <v/>
      </c>
      <c r="CV248" s="549" t="str">
        <f t="shared" si="590"/>
        <v/>
      </c>
      <c r="CW248" s="550" t="str">
        <f t="shared" si="591"/>
        <v/>
      </c>
      <c r="CX248" s="550" t="str">
        <f t="shared" si="592"/>
        <v/>
      </c>
      <c r="CY248" s="550">
        <f t="shared" si="593"/>
        <v>0</v>
      </c>
      <c r="CZ248" s="550">
        <f t="shared" si="594"/>
        <v>0</v>
      </c>
      <c r="DA248" s="550">
        <f t="shared" si="595"/>
        <v>0</v>
      </c>
      <c r="DB248" s="551">
        <f t="shared" si="596"/>
        <v>0</v>
      </c>
      <c r="DC248" s="551">
        <f t="shared" si="597"/>
        <v>0</v>
      </c>
      <c r="DD248" s="551">
        <f t="shared" si="598"/>
        <v>70</v>
      </c>
      <c r="DE248" s="550">
        <f t="shared" si="599"/>
        <v>100</v>
      </c>
      <c r="DF248" s="550">
        <f t="shared" si="600"/>
        <v>300</v>
      </c>
      <c r="DG248" s="550">
        <f t="shared" si="601"/>
        <v>400</v>
      </c>
      <c r="DH248" s="550" t="str">
        <f t="shared" si="602"/>
        <v/>
      </c>
      <c r="DI248" s="550" t="str">
        <f t="shared" si="603"/>
        <v/>
      </c>
      <c r="DJ248" s="549" t="str">
        <f t="shared" si="604"/>
        <v/>
      </c>
      <c r="DK248" s="548" t="str">
        <f t="shared" si="605"/>
        <v/>
      </c>
      <c r="DL248" s="653">
        <f t="shared" si="606"/>
        <v>0</v>
      </c>
      <c r="DM248" s="106">
        <f t="shared" si="607"/>
        <v>9</v>
      </c>
      <c r="DN248" s="106">
        <f t="shared" si="608"/>
        <v>9</v>
      </c>
      <c r="DO248" s="106">
        <f t="shared" si="609"/>
        <v>9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8" t="str">
        <f>$H$1 &amp; " (%)"</f>
        <v>kcal (%)</v>
      </c>
      <c r="B249" s="632">
        <f t="shared" ref="B249:R249" si="647">IF(B243="","",(B243-B245-B248)*B244/B$46/365/$G$1)</f>
        <v>0</v>
      </c>
      <c r="C249" s="632">
        <f t="shared" si="647"/>
        <v>0</v>
      </c>
      <c r="D249" s="632">
        <f t="shared" si="647"/>
        <v>0</v>
      </c>
      <c r="E249" s="632">
        <f t="shared" si="647"/>
        <v>0</v>
      </c>
      <c r="F249" s="632">
        <f t="shared" si="647"/>
        <v>0</v>
      </c>
      <c r="G249" s="632">
        <f t="shared" si="647"/>
        <v>0</v>
      </c>
      <c r="H249" s="632">
        <f t="shared" si="647"/>
        <v>0</v>
      </c>
      <c r="I249" s="632">
        <f t="shared" si="647"/>
        <v>0</v>
      </c>
      <c r="J249" s="632">
        <f t="shared" si="647"/>
        <v>0</v>
      </c>
      <c r="K249" s="632" t="str">
        <f t="shared" si="647"/>
        <v/>
      </c>
      <c r="L249" s="632" t="str">
        <f t="shared" si="647"/>
        <v/>
      </c>
      <c r="M249" s="632" t="str">
        <f t="shared" si="647"/>
        <v/>
      </c>
      <c r="N249" s="632" t="str">
        <f t="shared" si="647"/>
        <v/>
      </c>
      <c r="O249" s="632" t="str">
        <f t="shared" si="647"/>
        <v/>
      </c>
      <c r="P249" s="632" t="str">
        <f t="shared" si="647"/>
        <v/>
      </c>
      <c r="Q249" s="632" t="str">
        <f t="shared" si="647"/>
        <v/>
      </c>
      <c r="R249" s="632" t="str">
        <f t="shared" si="647"/>
        <v/>
      </c>
      <c r="S249" s="652"/>
      <c r="T249" s="632">
        <f t="shared" ref="T249:AJ249" si="648">IF(T243="","",(T243-T245-T248)*T244/T$46/365/$G$1)</f>
        <v>0.29598825831702547</v>
      </c>
      <c r="U249" s="632">
        <f t="shared" si="648"/>
        <v>0.23679060665362037</v>
      </c>
      <c r="V249" s="632">
        <f t="shared" si="648"/>
        <v>0.20296337713167462</v>
      </c>
      <c r="W249" s="632">
        <f t="shared" si="648"/>
        <v>0.14799412915851273</v>
      </c>
      <c r="X249" s="632">
        <f t="shared" si="648"/>
        <v>0.10655577299412916</v>
      </c>
      <c r="Y249" s="632">
        <f t="shared" si="648"/>
        <v>8.6105675146771046E-2</v>
      </c>
      <c r="Z249" s="632">
        <f t="shared" si="648"/>
        <v>0.15786040443574692</v>
      </c>
      <c r="AA249" s="632">
        <f t="shared" si="648"/>
        <v>0.10524026962383128</v>
      </c>
      <c r="AB249" s="632">
        <f t="shared" si="648"/>
        <v>6.7654459043891529E-2</v>
      </c>
      <c r="AC249" s="632" t="str">
        <f t="shared" si="648"/>
        <v/>
      </c>
      <c r="AD249" s="632" t="str">
        <f t="shared" si="648"/>
        <v/>
      </c>
      <c r="AE249" s="632" t="str">
        <f t="shared" si="648"/>
        <v/>
      </c>
      <c r="AF249" s="632" t="str">
        <f t="shared" si="648"/>
        <v/>
      </c>
      <c r="AG249" s="632" t="str">
        <f t="shared" si="648"/>
        <v/>
      </c>
      <c r="AH249" s="632" t="str">
        <f t="shared" si="648"/>
        <v/>
      </c>
      <c r="AI249" s="632" t="str">
        <f t="shared" si="648"/>
        <v/>
      </c>
      <c r="AJ249" s="632" t="str">
        <f t="shared" si="648"/>
        <v/>
      </c>
      <c r="AK249" s="652"/>
      <c r="AL249" s="1559">
        <f>IF(AL243="","",(AL243-AL245-AL248)*AL244/AL$46/365/$G$1)</f>
        <v>0.18943248532289628</v>
      </c>
      <c r="AM249" s="632">
        <f>IF(AM243="","",(AM243-AM245-AM248)*AM244/AM$46/365/$G$1)</f>
        <v>0.16913614760972884</v>
      </c>
      <c r="AN249" s="632">
        <f t="shared" ref="AN249:BB249" si="649">IF(AN243="","",(AN243-AN245-AN248)*AN244/AN$46/365/$G$1)</f>
        <v>9.4716242661448138E-2</v>
      </c>
      <c r="AO249" s="632">
        <f t="shared" si="649"/>
        <v>0.29598825831702547</v>
      </c>
      <c r="AP249" s="632">
        <f t="shared" si="649"/>
        <v>0.11839530332681018</v>
      </c>
      <c r="AQ249" s="632">
        <f t="shared" si="649"/>
        <v>0.19732550554468362</v>
      </c>
      <c r="AR249" s="632">
        <f t="shared" si="649"/>
        <v>0.29598825831702547</v>
      </c>
      <c r="AS249" s="632">
        <f t="shared" si="649"/>
        <v>0.17759295499021527</v>
      </c>
      <c r="AT249" s="632">
        <f t="shared" si="649"/>
        <v>9.4716242661448138E-2</v>
      </c>
      <c r="AU249" s="632" t="str">
        <f t="shared" si="649"/>
        <v/>
      </c>
      <c r="AV249" s="632" t="str">
        <f t="shared" si="649"/>
        <v/>
      </c>
      <c r="AW249" s="632" t="str">
        <f t="shared" si="649"/>
        <v/>
      </c>
      <c r="AX249" s="632" t="str">
        <f t="shared" si="649"/>
        <v/>
      </c>
      <c r="AY249" s="632" t="str">
        <f t="shared" si="649"/>
        <v/>
      </c>
      <c r="AZ249" s="632" t="str">
        <f t="shared" si="649"/>
        <v/>
      </c>
      <c r="BA249" s="632" t="str">
        <f t="shared" si="649"/>
        <v/>
      </c>
      <c r="BB249" s="632" t="str">
        <f t="shared" si="649"/>
        <v/>
      </c>
      <c r="BC249" s="652"/>
      <c r="BD249" s="632">
        <f t="shared" ref="BD249:BT249" si="650">IF(BD243="","",(BD243-BD245-BD248)*BD244/BD$46/365/$G$1)</f>
        <v>4.7358121330724069E-2</v>
      </c>
      <c r="BE249" s="632">
        <f t="shared" si="650"/>
        <v>8.8796477495107634E-2</v>
      </c>
      <c r="BF249" s="632">
        <f t="shared" si="650"/>
        <v>7.893020221787346E-2</v>
      </c>
      <c r="BG249" s="632">
        <f t="shared" si="650"/>
        <v>0.11839530332681018</v>
      </c>
      <c r="BH249" s="632">
        <f t="shared" si="650"/>
        <v>9.8662752772341808E-2</v>
      </c>
      <c r="BI249" s="632">
        <f t="shared" si="650"/>
        <v>7.893020221787346E-2</v>
      </c>
      <c r="BJ249" s="632">
        <f t="shared" si="650"/>
        <v>3.946510110893673E-2</v>
      </c>
      <c r="BK249" s="632">
        <f t="shared" si="650"/>
        <v>7.1037181996086107E-2</v>
      </c>
      <c r="BL249" s="632">
        <f t="shared" si="650"/>
        <v>3.1572080887149384E-2</v>
      </c>
      <c r="BM249" s="632" t="str">
        <f t="shared" si="650"/>
        <v/>
      </c>
      <c r="BN249" s="632" t="str">
        <f t="shared" si="650"/>
        <v/>
      </c>
      <c r="BO249" s="632" t="str">
        <f t="shared" si="650"/>
        <v/>
      </c>
      <c r="BP249" s="632" t="str">
        <f t="shared" si="650"/>
        <v/>
      </c>
      <c r="BQ249" s="632" t="str">
        <f t="shared" si="650"/>
        <v/>
      </c>
      <c r="BR249" s="632" t="str">
        <f t="shared" si="650"/>
        <v/>
      </c>
      <c r="BS249" s="632" t="str">
        <f t="shared" si="650"/>
        <v/>
      </c>
      <c r="BT249" s="632" t="str">
        <f t="shared" si="650"/>
        <v/>
      </c>
      <c r="BU249" s="652"/>
      <c r="BV249" s="632" t="str">
        <f>IF(BV243="","",(BV243-BV245-BV248)*BV244/BV$46/365/$G$1)</f>
        <v/>
      </c>
      <c r="BW249" s="632" t="str">
        <f>IF(BW243="","",(BW243-BW245-BW248)*BW244/BW$46/365/$G$1)</f>
        <v/>
      </c>
      <c r="BX249" s="632" t="str">
        <f>IF(BX243="","",(BX243-BX245-BX248)*BX244/BX$46/365/$G$1)</f>
        <v/>
      </c>
      <c r="BY249" s="632" t="str">
        <f>IF(BY243="","",(BY243-BY245-BY248)*BY244/BY$46/365/$G$1)</f>
        <v/>
      </c>
      <c r="BZ249" s="597">
        <f t="shared" si="575"/>
        <v>0</v>
      </c>
      <c r="CA249" s="622">
        <f t="shared" si="576"/>
        <v>0.14907289073489802</v>
      </c>
      <c r="CB249" s="622">
        <f t="shared" si="577"/>
        <v>0.17751241396754397</v>
      </c>
      <c r="CC249" s="691">
        <f t="shared" si="578"/>
        <v>7.1882862734134773E-2</v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51"/>
        <v/>
      </c>
      <c r="CG249" s="1351" t="str">
        <f t="shared" si="651"/>
        <v/>
      </c>
      <c r="CH249" s="1351">
        <f t="shared" si="651"/>
        <v>0</v>
      </c>
      <c r="CI249" s="1351">
        <f t="shared" si="651"/>
        <v>0</v>
      </c>
      <c r="CJ249" s="1351">
        <f t="shared" si="651"/>
        <v>0</v>
      </c>
      <c r="CK249" s="1352">
        <f t="shared" si="651"/>
        <v>0</v>
      </c>
      <c r="CL249" s="1352">
        <f t="shared" si="651"/>
        <v>0</v>
      </c>
      <c r="CM249" s="1352">
        <f t="shared" si="651"/>
        <v>0</v>
      </c>
      <c r="CN249" s="1351">
        <f t="shared" si="651"/>
        <v>0</v>
      </c>
      <c r="CO249" s="1351">
        <f t="shared" si="651"/>
        <v>0</v>
      </c>
      <c r="CP249" s="1351">
        <f t="shared" si="651"/>
        <v>0</v>
      </c>
      <c r="CQ249" s="1351" t="str">
        <f t="shared" si="651"/>
        <v/>
      </c>
      <c r="CR249" s="1351" t="str">
        <f t="shared" si="651"/>
        <v/>
      </c>
      <c r="CS249" s="1350" t="str">
        <f t="shared" si="651"/>
        <v/>
      </c>
      <c r="CT249" s="1353" t="str">
        <f t="shared" si="651"/>
        <v/>
      </c>
      <c r="CU249" s="536" t="str">
        <f t="shared" si="589"/>
        <v/>
      </c>
      <c r="CV249" s="537" t="str">
        <f t="shared" si="590"/>
        <v/>
      </c>
      <c r="CW249" s="538" t="str">
        <f t="shared" si="591"/>
        <v/>
      </c>
      <c r="CX249" s="538" t="str">
        <f t="shared" si="592"/>
        <v/>
      </c>
      <c r="CY249" s="538">
        <f t="shared" si="593"/>
        <v>6.7654459043891529E-2</v>
      </c>
      <c r="CZ249" s="538">
        <f t="shared" si="594"/>
        <v>8.6105675146771046E-2</v>
      </c>
      <c r="DA249" s="538">
        <f t="shared" si="595"/>
        <v>0.10524026962383128</v>
      </c>
      <c r="DB249" s="539">
        <f t="shared" si="596"/>
        <v>0.10655577299412916</v>
      </c>
      <c r="DC249" s="539">
        <f t="shared" si="597"/>
        <v>0.14799412915851273</v>
      </c>
      <c r="DD249" s="539">
        <f t="shared" si="598"/>
        <v>0.15786040443574692</v>
      </c>
      <c r="DE249" s="538">
        <f t="shared" si="599"/>
        <v>0.20296337713167462</v>
      </c>
      <c r="DF249" s="538">
        <f t="shared" si="600"/>
        <v>0.23679060665362037</v>
      </c>
      <c r="DG249" s="538">
        <f t="shared" si="601"/>
        <v>0.29598825831702547</v>
      </c>
      <c r="DH249" s="538" t="str">
        <f t="shared" si="602"/>
        <v/>
      </c>
      <c r="DI249" s="538" t="str">
        <f t="shared" si="603"/>
        <v/>
      </c>
      <c r="DJ249" s="537" t="str">
        <f t="shared" si="604"/>
        <v/>
      </c>
      <c r="DK249" s="536" t="str">
        <f t="shared" si="605"/>
        <v/>
      </c>
      <c r="DL249" s="653">
        <f t="shared" si="606"/>
        <v>9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82" t="s">
        <v>982</v>
      </c>
      <c r="B250" s="323">
        <v>0</v>
      </c>
      <c r="C250" s="323">
        <v>0</v>
      </c>
      <c r="D250" s="323">
        <v>100</v>
      </c>
      <c r="E250" s="323">
        <v>0</v>
      </c>
      <c r="F250" s="323">
        <v>0</v>
      </c>
      <c r="G250" s="323">
        <v>0</v>
      </c>
      <c r="H250" s="323">
        <v>0</v>
      </c>
      <c r="I250" s="323">
        <v>250</v>
      </c>
      <c r="J250" s="323">
        <v>250</v>
      </c>
      <c r="K250" s="323"/>
      <c r="L250" s="323"/>
      <c r="M250" s="323"/>
      <c r="N250" s="323"/>
      <c r="O250" s="323"/>
      <c r="P250" s="323"/>
      <c r="Q250" s="323"/>
      <c r="R250" s="323"/>
      <c r="S250" s="642"/>
      <c r="T250" s="323">
        <v>250</v>
      </c>
      <c r="U250" s="323">
        <v>100</v>
      </c>
      <c r="V250" s="323">
        <v>100</v>
      </c>
      <c r="W250" s="323">
        <v>0</v>
      </c>
      <c r="X250" s="323">
        <v>125</v>
      </c>
      <c r="Y250" s="323">
        <v>0</v>
      </c>
      <c r="Z250" s="323">
        <v>400</v>
      </c>
      <c r="AA250" s="323">
        <v>250</v>
      </c>
      <c r="AB250" s="323">
        <v>600</v>
      </c>
      <c r="AC250" s="323"/>
      <c r="AD250" s="323"/>
      <c r="AE250" s="323"/>
      <c r="AF250" s="323"/>
      <c r="AG250" s="323"/>
      <c r="AH250" s="323"/>
      <c r="AI250" s="323"/>
      <c r="AJ250" s="323"/>
      <c r="AK250" s="642"/>
      <c r="AL250" s="323">
        <v>750</v>
      </c>
      <c r="AM250" s="323">
        <v>500</v>
      </c>
      <c r="AN250" s="323">
        <v>600</v>
      </c>
      <c r="AO250" s="323">
        <v>100</v>
      </c>
      <c r="AP250" s="323">
        <v>250</v>
      </c>
      <c r="AQ250" s="323">
        <v>400</v>
      </c>
      <c r="AR250" s="323">
        <v>2100</v>
      </c>
      <c r="AS250" s="323">
        <v>3750</v>
      </c>
      <c r="AT250" s="323">
        <v>2100</v>
      </c>
      <c r="AU250" s="323"/>
      <c r="AV250" s="323"/>
      <c r="AW250" s="323"/>
      <c r="AX250" s="323"/>
      <c r="AY250" s="323"/>
      <c r="AZ250" s="323"/>
      <c r="BA250" s="323"/>
      <c r="BB250" s="323"/>
      <c r="BC250" s="642"/>
      <c r="BD250" s="323">
        <v>50000</v>
      </c>
      <c r="BE250" s="323">
        <v>7500</v>
      </c>
      <c r="BF250" s="323">
        <v>4000</v>
      </c>
      <c r="BG250" s="323">
        <v>5000</v>
      </c>
      <c r="BH250" s="323">
        <v>600</v>
      </c>
      <c r="BI250" s="323">
        <v>1500</v>
      </c>
      <c r="BJ250" s="323">
        <v>1400</v>
      </c>
      <c r="BK250" s="323">
        <v>25000</v>
      </c>
      <c r="BL250" s="323">
        <v>2500</v>
      </c>
      <c r="BM250" s="323"/>
      <c r="BN250" s="323"/>
      <c r="BO250" s="323"/>
      <c r="BP250" s="323"/>
      <c r="BQ250" s="323"/>
      <c r="BR250" s="323"/>
      <c r="BS250" s="323"/>
      <c r="BT250" s="323"/>
      <c r="BU250" s="642"/>
      <c r="BV250" s="323"/>
      <c r="BW250" s="323"/>
      <c r="BX250" s="323"/>
      <c r="BY250" s="323"/>
      <c r="BZ250" s="597">
        <f t="shared" si="575"/>
        <v>50</v>
      </c>
      <c r="CA250" s="597">
        <f t="shared" si="576"/>
        <v>175</v>
      </c>
      <c r="CB250" s="597">
        <f t="shared" si="577"/>
        <v>957.14285714285711</v>
      </c>
      <c r="CC250" s="688">
        <f t="shared" si="578"/>
        <v>6700</v>
      </c>
      <c r="CD250" s="1344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51"/>
        <v/>
      </c>
      <c r="CF250" s="1346" t="str">
        <f t="shared" si="651"/>
        <v/>
      </c>
      <c r="CG250" s="1346" t="str">
        <f t="shared" si="651"/>
        <v/>
      </c>
      <c r="CH250" s="1346">
        <f t="shared" si="651"/>
        <v>0</v>
      </c>
      <c r="CI250" s="1346">
        <f t="shared" si="651"/>
        <v>0</v>
      </c>
      <c r="CJ250" s="1346">
        <f t="shared" si="651"/>
        <v>0</v>
      </c>
      <c r="CK250" s="1347">
        <f t="shared" si="651"/>
        <v>0</v>
      </c>
      <c r="CL250" s="1347">
        <f t="shared" si="651"/>
        <v>0</v>
      </c>
      <c r="CM250" s="1347">
        <f t="shared" si="651"/>
        <v>0</v>
      </c>
      <c r="CN250" s="1346">
        <f t="shared" si="651"/>
        <v>100</v>
      </c>
      <c r="CO250" s="1346">
        <f t="shared" si="651"/>
        <v>250</v>
      </c>
      <c r="CP250" s="1346">
        <f t="shared" si="651"/>
        <v>250</v>
      </c>
      <c r="CQ250" s="1346" t="str">
        <f t="shared" si="651"/>
        <v/>
      </c>
      <c r="CR250" s="1346" t="str">
        <f t="shared" si="651"/>
        <v/>
      </c>
      <c r="CS250" s="1345" t="str">
        <f t="shared" si="651"/>
        <v/>
      </c>
      <c r="CT250" s="1348" t="str">
        <f t="shared" si="651"/>
        <v/>
      </c>
      <c r="CU250" s="548" t="str">
        <f t="shared" si="589"/>
        <v/>
      </c>
      <c r="CV250" s="549" t="str">
        <f t="shared" si="590"/>
        <v/>
      </c>
      <c r="CW250" s="550" t="str">
        <f t="shared" si="591"/>
        <v/>
      </c>
      <c r="CX250" s="550" t="str">
        <f t="shared" si="592"/>
        <v/>
      </c>
      <c r="CY250" s="550">
        <f t="shared" si="593"/>
        <v>0</v>
      </c>
      <c r="CZ250" s="550">
        <f t="shared" si="594"/>
        <v>0</v>
      </c>
      <c r="DA250" s="550">
        <f t="shared" si="595"/>
        <v>100</v>
      </c>
      <c r="DB250" s="551">
        <f t="shared" si="596"/>
        <v>100</v>
      </c>
      <c r="DC250" s="551">
        <f t="shared" si="597"/>
        <v>125</v>
      </c>
      <c r="DD250" s="551">
        <f t="shared" si="598"/>
        <v>250</v>
      </c>
      <c r="DE250" s="550">
        <f t="shared" si="599"/>
        <v>250</v>
      </c>
      <c r="DF250" s="550">
        <f t="shared" si="600"/>
        <v>400</v>
      </c>
      <c r="DG250" s="550">
        <f t="shared" si="601"/>
        <v>600</v>
      </c>
      <c r="DH250" s="550" t="str">
        <f t="shared" si="602"/>
        <v/>
      </c>
      <c r="DI250" s="550" t="str">
        <f t="shared" si="603"/>
        <v/>
      </c>
      <c r="DJ250" s="549" t="str">
        <f t="shared" si="604"/>
        <v/>
      </c>
      <c r="DK250" s="548" t="str">
        <f t="shared" si="605"/>
        <v/>
      </c>
      <c r="DL250" s="653">
        <f t="shared" si="606"/>
        <v>9</v>
      </c>
      <c r="DM250" s="106">
        <f t="shared" si="607"/>
        <v>9</v>
      </c>
      <c r="DN250" s="106">
        <f t="shared" si="608"/>
        <v>9</v>
      </c>
      <c r="DO250" s="106">
        <f t="shared" si="609"/>
        <v>9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709" t="str">
        <f>$H$1 &amp; " per kg"</f>
        <v>kcal per kg</v>
      </c>
      <c r="B251" s="702">
        <v>3450</v>
      </c>
      <c r="C251" s="702">
        <f t="shared" ref="C251:R251" si="653">3450*$K$1</f>
        <v>3450</v>
      </c>
      <c r="D251" s="702">
        <v>3820</v>
      </c>
      <c r="E251" s="702">
        <f t="shared" si="653"/>
        <v>3450</v>
      </c>
      <c r="F251" s="702">
        <f t="shared" si="653"/>
        <v>3450</v>
      </c>
      <c r="G251" s="702">
        <f t="shared" si="653"/>
        <v>3450</v>
      </c>
      <c r="H251" s="702">
        <f t="shared" si="653"/>
        <v>3450</v>
      </c>
      <c r="I251" s="702">
        <f t="shared" si="653"/>
        <v>3450</v>
      </c>
      <c r="J251" s="702">
        <f t="shared" si="653"/>
        <v>3450</v>
      </c>
      <c r="K251" s="702">
        <f t="shared" si="653"/>
        <v>3450</v>
      </c>
      <c r="L251" s="702">
        <f t="shared" si="653"/>
        <v>3450</v>
      </c>
      <c r="M251" s="702">
        <f t="shared" si="653"/>
        <v>3450</v>
      </c>
      <c r="N251" s="702">
        <f t="shared" si="653"/>
        <v>3450</v>
      </c>
      <c r="O251" s="702">
        <f t="shared" si="653"/>
        <v>3450</v>
      </c>
      <c r="P251" s="702">
        <f t="shared" si="653"/>
        <v>3450</v>
      </c>
      <c r="Q251" s="702">
        <f t="shared" si="653"/>
        <v>3450</v>
      </c>
      <c r="R251" s="702">
        <f t="shared" si="653"/>
        <v>3450</v>
      </c>
      <c r="S251" s="710"/>
      <c r="T251" s="702">
        <v>3820</v>
      </c>
      <c r="U251" s="702">
        <v>3820</v>
      </c>
      <c r="V251" s="702">
        <v>3820</v>
      </c>
      <c r="W251" s="702">
        <v>3820</v>
      </c>
      <c r="X251" s="702">
        <v>3820</v>
      </c>
      <c r="Y251" s="702">
        <v>3820</v>
      </c>
      <c r="Z251" s="702">
        <v>3820</v>
      </c>
      <c r="AA251" s="702">
        <v>3820</v>
      </c>
      <c r="AB251" s="702">
        <v>3820</v>
      </c>
      <c r="AC251" s="702">
        <f t="shared" ref="AC251:AJ251" si="654">3450*$K$1</f>
        <v>3450</v>
      </c>
      <c r="AD251" s="702">
        <f t="shared" si="654"/>
        <v>3450</v>
      </c>
      <c r="AE251" s="702">
        <f t="shared" si="654"/>
        <v>3450</v>
      </c>
      <c r="AF251" s="702">
        <f t="shared" si="654"/>
        <v>3450</v>
      </c>
      <c r="AG251" s="702">
        <f t="shared" si="654"/>
        <v>3450</v>
      </c>
      <c r="AH251" s="702">
        <f t="shared" si="654"/>
        <v>3450</v>
      </c>
      <c r="AI251" s="702">
        <f t="shared" si="654"/>
        <v>3450</v>
      </c>
      <c r="AJ251" s="702">
        <f t="shared" si="654"/>
        <v>3450</v>
      </c>
      <c r="AK251" s="710"/>
      <c r="AL251" s="702">
        <v>3820</v>
      </c>
      <c r="AM251" s="702">
        <v>3820</v>
      </c>
      <c r="AN251" s="702">
        <v>3820</v>
      </c>
      <c r="AO251" s="702">
        <v>3820</v>
      </c>
      <c r="AP251" s="702">
        <v>3820</v>
      </c>
      <c r="AQ251" s="702">
        <v>3820</v>
      </c>
      <c r="AR251" s="702">
        <v>3820</v>
      </c>
      <c r="AS251" s="702">
        <v>3820</v>
      </c>
      <c r="AT251" s="702">
        <v>3820</v>
      </c>
      <c r="AU251" s="702">
        <f t="shared" ref="AU251:BB251" si="655">3450*$K$1</f>
        <v>3450</v>
      </c>
      <c r="AV251" s="702">
        <f t="shared" si="655"/>
        <v>3450</v>
      </c>
      <c r="AW251" s="702">
        <f t="shared" si="655"/>
        <v>3450</v>
      </c>
      <c r="AX251" s="702">
        <f t="shared" si="655"/>
        <v>3450</v>
      </c>
      <c r="AY251" s="702">
        <f t="shared" si="655"/>
        <v>3450</v>
      </c>
      <c r="AZ251" s="702">
        <f t="shared" si="655"/>
        <v>3450</v>
      </c>
      <c r="BA251" s="702">
        <f t="shared" si="655"/>
        <v>3450</v>
      </c>
      <c r="BB251" s="702">
        <f t="shared" si="655"/>
        <v>3450</v>
      </c>
      <c r="BC251" s="710"/>
      <c r="BD251" s="702">
        <v>3820</v>
      </c>
      <c r="BE251" s="702">
        <v>3820</v>
      </c>
      <c r="BF251" s="702">
        <v>3820</v>
      </c>
      <c r="BG251" s="702">
        <v>3820</v>
      </c>
      <c r="BH251" s="702">
        <v>3820</v>
      </c>
      <c r="BI251" s="702">
        <v>3820</v>
      </c>
      <c r="BJ251" s="702">
        <v>3820</v>
      </c>
      <c r="BK251" s="702">
        <v>3820</v>
      </c>
      <c r="BL251" s="702">
        <f t="shared" ref="BL251:BT251" si="656">3450*$K$1</f>
        <v>3450</v>
      </c>
      <c r="BM251" s="702">
        <f t="shared" si="656"/>
        <v>3450</v>
      </c>
      <c r="BN251" s="702">
        <f t="shared" si="656"/>
        <v>3450</v>
      </c>
      <c r="BO251" s="702">
        <f t="shared" si="656"/>
        <v>3450</v>
      </c>
      <c r="BP251" s="702">
        <f t="shared" si="656"/>
        <v>3450</v>
      </c>
      <c r="BQ251" s="702">
        <f t="shared" si="656"/>
        <v>3450</v>
      </c>
      <c r="BR251" s="702">
        <f t="shared" si="656"/>
        <v>3450</v>
      </c>
      <c r="BS251" s="702">
        <f t="shared" si="656"/>
        <v>3450</v>
      </c>
      <c r="BT251" s="702">
        <f t="shared" si="656"/>
        <v>3450</v>
      </c>
      <c r="BU251" s="677"/>
      <c r="BV251" s="702">
        <f>3450*$K$1</f>
        <v>3450</v>
      </c>
      <c r="BW251" s="702">
        <f>3450*$K$1</f>
        <v>3450</v>
      </c>
      <c r="BX251" s="702">
        <f>3450*$K$1</f>
        <v>3450</v>
      </c>
      <c r="BY251" s="702">
        <f>3450*$K$1</f>
        <v>3450</v>
      </c>
      <c r="BZ251" s="597">
        <f t="shared" si="575"/>
        <v>3450</v>
      </c>
      <c r="CA251" s="597">
        <f t="shared" si="576"/>
        <v>3647.3333333333335</v>
      </c>
      <c r="CB251" s="597">
        <f t="shared" si="577"/>
        <v>3647.3333333333335</v>
      </c>
      <c r="CC251" s="688">
        <f t="shared" si="578"/>
        <v>3622.6666666666665</v>
      </c>
      <c r="CD251" s="1344">
        <f t="shared" si="652"/>
        <v>3450</v>
      </c>
      <c r="CE251" s="1345">
        <f t="shared" si="651"/>
        <v>3450</v>
      </c>
      <c r="CF251" s="1346">
        <f t="shared" si="651"/>
        <v>3450</v>
      </c>
      <c r="CG251" s="1346">
        <f t="shared" si="651"/>
        <v>3450</v>
      </c>
      <c r="CH251" s="1346">
        <f t="shared" si="651"/>
        <v>3450</v>
      </c>
      <c r="CI251" s="1346">
        <f t="shared" si="651"/>
        <v>3450</v>
      </c>
      <c r="CJ251" s="1346">
        <f t="shared" si="651"/>
        <v>3450</v>
      </c>
      <c r="CK251" s="1347">
        <f t="shared" si="651"/>
        <v>3450</v>
      </c>
      <c r="CL251" s="1347">
        <f t="shared" si="651"/>
        <v>3450</v>
      </c>
      <c r="CM251" s="1347">
        <f t="shared" si="651"/>
        <v>3450</v>
      </c>
      <c r="CN251" s="1346">
        <f t="shared" si="651"/>
        <v>3450</v>
      </c>
      <c r="CO251" s="1346">
        <f t="shared" si="651"/>
        <v>3450</v>
      </c>
      <c r="CP251" s="1346">
        <f t="shared" si="651"/>
        <v>3450</v>
      </c>
      <c r="CQ251" s="1346">
        <f t="shared" si="651"/>
        <v>3450</v>
      </c>
      <c r="CR251" s="1346">
        <f t="shared" si="651"/>
        <v>3450</v>
      </c>
      <c r="CS251" s="1345">
        <f t="shared" si="651"/>
        <v>3450</v>
      </c>
      <c r="CT251" s="1348">
        <f t="shared" si="651"/>
        <v>3820</v>
      </c>
      <c r="CU251" s="548">
        <f t="shared" si="589"/>
        <v>3450</v>
      </c>
      <c r="CV251" s="549">
        <f t="shared" si="590"/>
        <v>3450</v>
      </c>
      <c r="CW251" s="550">
        <f t="shared" si="591"/>
        <v>3450</v>
      </c>
      <c r="CX251" s="550">
        <f t="shared" si="592"/>
        <v>3450</v>
      </c>
      <c r="CY251" s="550">
        <f t="shared" si="593"/>
        <v>3450</v>
      </c>
      <c r="CZ251" s="550">
        <f t="shared" si="594"/>
        <v>3450</v>
      </c>
      <c r="DA251" s="550">
        <f t="shared" si="595"/>
        <v>3450</v>
      </c>
      <c r="DB251" s="551">
        <f t="shared" si="596"/>
        <v>3450</v>
      </c>
      <c r="DC251" s="551">
        <f t="shared" si="597"/>
        <v>3820</v>
      </c>
      <c r="DD251" s="551">
        <f t="shared" si="598"/>
        <v>3820</v>
      </c>
      <c r="DE251" s="550">
        <f t="shared" si="599"/>
        <v>3820</v>
      </c>
      <c r="DF251" s="550">
        <f t="shared" si="600"/>
        <v>3820</v>
      </c>
      <c r="DG251" s="550">
        <f t="shared" si="601"/>
        <v>3820</v>
      </c>
      <c r="DH251" s="550">
        <f t="shared" si="602"/>
        <v>3820</v>
      </c>
      <c r="DI251" s="550">
        <f t="shared" si="603"/>
        <v>3820</v>
      </c>
      <c r="DJ251" s="549">
        <f t="shared" si="604"/>
        <v>3820</v>
      </c>
      <c r="DK251" s="548">
        <f t="shared" si="605"/>
        <v>3820</v>
      </c>
      <c r="DL251" s="653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657" t="s">
        <v>243</v>
      </c>
      <c r="B252" s="323"/>
      <c r="C252" s="323">
        <v>0</v>
      </c>
      <c r="D252" s="323">
        <v>50</v>
      </c>
      <c r="E252" s="323">
        <v>0</v>
      </c>
      <c r="F252" s="323">
        <v>0</v>
      </c>
      <c r="G252" s="323">
        <v>0</v>
      </c>
      <c r="H252" s="323">
        <v>0</v>
      </c>
      <c r="I252" s="323">
        <v>200</v>
      </c>
      <c r="J252" s="323">
        <v>200</v>
      </c>
      <c r="K252" s="323"/>
      <c r="L252" s="323"/>
      <c r="M252" s="323"/>
      <c r="N252" s="323"/>
      <c r="O252" s="323"/>
      <c r="P252" s="323"/>
      <c r="Q252" s="323"/>
      <c r="R252" s="323"/>
      <c r="S252" s="677"/>
      <c r="T252" s="323">
        <v>200</v>
      </c>
      <c r="U252" s="323">
        <v>75</v>
      </c>
      <c r="V252" s="323">
        <v>50</v>
      </c>
      <c r="W252" s="323"/>
      <c r="X252" s="323">
        <v>100</v>
      </c>
      <c r="Y252" s="323"/>
      <c r="Z252" s="323">
        <v>350</v>
      </c>
      <c r="AA252" s="323">
        <v>200</v>
      </c>
      <c r="AB252" s="323">
        <v>550</v>
      </c>
      <c r="AC252" s="323"/>
      <c r="AD252" s="323"/>
      <c r="AE252" s="323"/>
      <c r="AF252" s="323"/>
      <c r="AG252" s="323"/>
      <c r="AH252" s="323"/>
      <c r="AI252" s="323"/>
      <c r="AJ252" s="323"/>
      <c r="AK252" s="677"/>
      <c r="AL252" s="323">
        <v>700</v>
      </c>
      <c r="AM252" s="323">
        <v>450</v>
      </c>
      <c r="AN252" s="323">
        <v>550</v>
      </c>
      <c r="AO252" s="323">
        <v>100</v>
      </c>
      <c r="AP252" s="323">
        <v>200</v>
      </c>
      <c r="AQ252" s="323">
        <v>350</v>
      </c>
      <c r="AR252" s="323">
        <v>1950</v>
      </c>
      <c r="AS252" s="323">
        <v>3600</v>
      </c>
      <c r="AT252" s="323">
        <v>2000</v>
      </c>
      <c r="AU252" s="323"/>
      <c r="AV252" s="323"/>
      <c r="AW252" s="323"/>
      <c r="AX252" s="323"/>
      <c r="AY252" s="323"/>
      <c r="AZ252" s="323"/>
      <c r="BA252" s="323"/>
      <c r="BB252" s="323"/>
      <c r="BC252" s="677"/>
      <c r="BD252" s="323">
        <v>47500</v>
      </c>
      <c r="BE252" s="323">
        <v>7250</v>
      </c>
      <c r="BF252" s="323">
        <v>3750</v>
      </c>
      <c r="BG252" s="323">
        <v>4750</v>
      </c>
      <c r="BH252" s="323">
        <v>450</v>
      </c>
      <c r="BI252" s="323">
        <v>1000</v>
      </c>
      <c r="BJ252" s="323">
        <v>1100</v>
      </c>
      <c r="BK252" s="323">
        <v>24950</v>
      </c>
      <c r="BL252" s="323">
        <v>2250</v>
      </c>
      <c r="BM252" s="323"/>
      <c r="BN252" s="323"/>
      <c r="BO252" s="323"/>
      <c r="BP252" s="323"/>
      <c r="BQ252" s="323"/>
      <c r="BR252" s="323"/>
      <c r="BS252" s="323"/>
      <c r="BT252" s="323"/>
      <c r="BU252" s="677"/>
      <c r="BV252" s="323"/>
      <c r="BW252" s="323"/>
      <c r="BX252" s="323"/>
      <c r="BY252" s="323"/>
      <c r="BZ252" s="597">
        <f t="shared" si="575"/>
        <v>41.666666666666664</v>
      </c>
      <c r="CA252" s="597">
        <f t="shared" si="576"/>
        <v>185</v>
      </c>
      <c r="CB252" s="597">
        <f t="shared" si="577"/>
        <v>885.71428571428567</v>
      </c>
      <c r="CC252" s="688">
        <f t="shared" si="578"/>
        <v>6435.7142857142853</v>
      </c>
      <c r="CD252" s="1344" t="str">
        <f t="shared" si="652"/>
        <v/>
      </c>
      <c r="CE252" s="1345" t="str">
        <f t="shared" si="651"/>
        <v/>
      </c>
      <c r="CF252" s="1346" t="str">
        <f t="shared" si="651"/>
        <v/>
      </c>
      <c r="CG252" s="1346" t="str">
        <f t="shared" si="651"/>
        <v/>
      </c>
      <c r="CH252" s="1346" t="str">
        <f t="shared" si="651"/>
        <v/>
      </c>
      <c r="CI252" s="1346">
        <f t="shared" si="651"/>
        <v>0</v>
      </c>
      <c r="CJ252" s="1346">
        <f t="shared" si="651"/>
        <v>0</v>
      </c>
      <c r="CK252" s="1347">
        <f t="shared" si="651"/>
        <v>0</v>
      </c>
      <c r="CL252" s="1347">
        <f t="shared" si="651"/>
        <v>0</v>
      </c>
      <c r="CM252" s="1347">
        <f t="shared" si="651"/>
        <v>0</v>
      </c>
      <c r="CN252" s="1346">
        <f t="shared" si="651"/>
        <v>50</v>
      </c>
      <c r="CO252" s="1346">
        <f t="shared" si="651"/>
        <v>200</v>
      </c>
      <c r="CP252" s="1346">
        <f t="shared" si="651"/>
        <v>200</v>
      </c>
      <c r="CQ252" s="1346" t="str">
        <f t="shared" si="651"/>
        <v/>
      </c>
      <c r="CR252" s="1346" t="str">
        <f t="shared" si="651"/>
        <v/>
      </c>
      <c r="CS252" s="1345" t="str">
        <f t="shared" si="651"/>
        <v/>
      </c>
      <c r="CT252" s="1348" t="str">
        <f t="shared" si="651"/>
        <v/>
      </c>
      <c r="CU252" s="548" t="str">
        <f t="shared" si="589"/>
        <v/>
      </c>
      <c r="CV252" s="549" t="str">
        <f t="shared" si="590"/>
        <v/>
      </c>
      <c r="CW252" s="550" t="str">
        <f t="shared" si="591"/>
        <v/>
      </c>
      <c r="CX252" s="550" t="str">
        <f t="shared" si="592"/>
        <v/>
      </c>
      <c r="CY252" s="550" t="str">
        <f t="shared" si="593"/>
        <v/>
      </c>
      <c r="CZ252" s="550">
        <f t="shared" si="594"/>
        <v>50</v>
      </c>
      <c r="DA252" s="550">
        <f t="shared" si="595"/>
        <v>75</v>
      </c>
      <c r="DB252" s="551">
        <f t="shared" si="596"/>
        <v>100</v>
      </c>
      <c r="DC252" s="551">
        <f t="shared" si="597"/>
        <v>200</v>
      </c>
      <c r="DD252" s="551">
        <f t="shared" si="598"/>
        <v>200</v>
      </c>
      <c r="DE252" s="550">
        <f t="shared" si="599"/>
        <v>350</v>
      </c>
      <c r="DF252" s="550">
        <f t="shared" si="600"/>
        <v>550</v>
      </c>
      <c r="DG252" s="550" t="str">
        <f t="shared" si="601"/>
        <v/>
      </c>
      <c r="DH252" s="550" t="str">
        <f t="shared" si="602"/>
        <v/>
      </c>
      <c r="DI252" s="550" t="str">
        <f t="shared" si="603"/>
        <v/>
      </c>
      <c r="DJ252" s="549" t="str">
        <f t="shared" si="604"/>
        <v/>
      </c>
      <c r="DK252" s="548" t="str">
        <f t="shared" si="605"/>
        <v/>
      </c>
      <c r="DL252" s="653">
        <f t="shared" si="606"/>
        <v>8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40" t="s">
        <v>179</v>
      </c>
      <c r="B253" s="255"/>
      <c r="C253" s="255"/>
      <c r="D253" s="255">
        <v>1.7</v>
      </c>
      <c r="E253" s="255"/>
      <c r="F253" s="255"/>
      <c r="G253" s="255"/>
      <c r="H253" s="255"/>
      <c r="I253" s="255">
        <v>1.8</v>
      </c>
      <c r="J253" s="255">
        <v>7.14</v>
      </c>
      <c r="K253" s="255"/>
      <c r="L253" s="255"/>
      <c r="M253" s="255"/>
      <c r="N253" s="255"/>
      <c r="O253" s="255"/>
      <c r="P253" s="255"/>
      <c r="Q253" s="255"/>
      <c r="R253" s="255"/>
      <c r="S253" s="677"/>
      <c r="T253" s="255">
        <v>1.5</v>
      </c>
      <c r="U253" s="255">
        <v>2.5</v>
      </c>
      <c r="V253" s="255">
        <v>1</v>
      </c>
      <c r="W253" s="255"/>
      <c r="X253" s="255">
        <v>2</v>
      </c>
      <c r="Y253" s="255"/>
      <c r="Z253" s="255">
        <v>1.5</v>
      </c>
      <c r="AA253" s="255">
        <v>2</v>
      </c>
      <c r="AB253" s="255">
        <v>2.25</v>
      </c>
      <c r="AC253" s="255"/>
      <c r="AD253" s="255"/>
      <c r="AE253" s="255"/>
      <c r="AF253" s="255"/>
      <c r="AG253" s="255"/>
      <c r="AH253" s="255"/>
      <c r="AI253" s="255"/>
      <c r="AJ253" s="255"/>
      <c r="AK253" s="677"/>
      <c r="AL253" s="255">
        <v>1.5</v>
      </c>
      <c r="AM253" s="255">
        <v>2</v>
      </c>
      <c r="AN253" s="255">
        <v>1.6</v>
      </c>
      <c r="AO253" s="255">
        <v>7</v>
      </c>
      <c r="AP253" s="255">
        <v>2.1</v>
      </c>
      <c r="AQ253" s="255">
        <v>5</v>
      </c>
      <c r="AR253" s="255">
        <v>6</v>
      </c>
      <c r="AS253" s="255">
        <v>1.5</v>
      </c>
      <c r="AT253" s="255">
        <v>1.5</v>
      </c>
      <c r="AU253" s="255"/>
      <c r="AV253" s="255"/>
      <c r="AW253" s="255"/>
      <c r="AX253" s="255"/>
      <c r="AY253" s="255"/>
      <c r="AZ253" s="255"/>
      <c r="BA253" s="255"/>
      <c r="BB253" s="255"/>
      <c r="BC253" s="677"/>
      <c r="BD253" s="255">
        <v>2</v>
      </c>
      <c r="BE253" s="255">
        <v>2</v>
      </c>
      <c r="BF253" s="255">
        <v>1</v>
      </c>
      <c r="BG253" s="255">
        <v>1.5</v>
      </c>
      <c r="BH253" s="255">
        <v>1.5</v>
      </c>
      <c r="BI253" s="255">
        <v>0.8</v>
      </c>
      <c r="BJ253" s="255">
        <v>5.0999999999999996</v>
      </c>
      <c r="BK253" s="255">
        <v>1.25</v>
      </c>
      <c r="BL253" s="255">
        <v>2</v>
      </c>
      <c r="BM253" s="255"/>
      <c r="BN253" s="255"/>
      <c r="BO253" s="255"/>
      <c r="BP253" s="255"/>
      <c r="BQ253" s="255"/>
      <c r="BR253" s="255"/>
      <c r="BS253" s="255"/>
      <c r="BT253" s="255"/>
      <c r="BU253" s="677"/>
      <c r="BV253" s="255"/>
      <c r="BW253" s="255"/>
      <c r="BX253" s="255"/>
      <c r="BY253" s="255"/>
      <c r="BZ253" s="597">
        <f t="shared" si="575"/>
        <v>1.8000000000000016</v>
      </c>
      <c r="CA253" s="597">
        <f t="shared" si="576"/>
        <v>1.85</v>
      </c>
      <c r="CB253" s="597">
        <f t="shared" si="577"/>
        <v>2.8142857142857141</v>
      </c>
      <c r="CC253" s="688">
        <f t="shared" si="578"/>
        <v>1.607142857142857</v>
      </c>
      <c r="CD253" s="1344" t="str">
        <f t="shared" si="652"/>
        <v/>
      </c>
      <c r="CE253" s="1345" t="str">
        <f t="shared" si="651"/>
        <v/>
      </c>
      <c r="CF253" s="1346" t="str">
        <f t="shared" si="651"/>
        <v/>
      </c>
      <c r="CG253" s="1346" t="str">
        <f t="shared" si="651"/>
        <v/>
      </c>
      <c r="CH253" s="1346" t="str">
        <f t="shared" si="651"/>
        <v/>
      </c>
      <c r="CI253" s="1346" t="str">
        <f t="shared" si="651"/>
        <v/>
      </c>
      <c r="CJ253" s="1346" t="str">
        <f t="shared" si="651"/>
        <v/>
      </c>
      <c r="CK253" s="1347">
        <f t="shared" si="651"/>
        <v>1.7</v>
      </c>
      <c r="CL253" s="1347">
        <f t="shared" si="651"/>
        <v>1.8</v>
      </c>
      <c r="CM253" s="1347">
        <f t="shared" si="651"/>
        <v>7.14</v>
      </c>
      <c r="CN253" s="1346" t="str">
        <f t="shared" si="651"/>
        <v/>
      </c>
      <c r="CO253" s="1346" t="str">
        <f t="shared" si="651"/>
        <v/>
      </c>
      <c r="CP253" s="1346" t="str">
        <f t="shared" si="651"/>
        <v/>
      </c>
      <c r="CQ253" s="1346" t="str">
        <f t="shared" si="651"/>
        <v/>
      </c>
      <c r="CR253" s="1346" t="str">
        <f t="shared" si="651"/>
        <v/>
      </c>
      <c r="CS253" s="1345" t="str">
        <f t="shared" si="651"/>
        <v/>
      </c>
      <c r="CT253" s="1348" t="str">
        <f t="shared" si="651"/>
        <v/>
      </c>
      <c r="CU253" s="548" t="str">
        <f t="shared" si="589"/>
        <v/>
      </c>
      <c r="CV253" s="549" t="str">
        <f t="shared" si="590"/>
        <v/>
      </c>
      <c r="CW253" s="550" t="str">
        <f t="shared" si="591"/>
        <v/>
      </c>
      <c r="CX253" s="550" t="str">
        <f t="shared" si="592"/>
        <v/>
      </c>
      <c r="CY253" s="550" t="str">
        <f t="shared" si="593"/>
        <v/>
      </c>
      <c r="CZ253" s="550">
        <f t="shared" si="594"/>
        <v>1</v>
      </c>
      <c r="DA253" s="550">
        <f t="shared" si="595"/>
        <v>1.5</v>
      </c>
      <c r="DB253" s="551">
        <f t="shared" si="596"/>
        <v>1.5</v>
      </c>
      <c r="DC253" s="551">
        <f t="shared" si="597"/>
        <v>2</v>
      </c>
      <c r="DD253" s="551">
        <f t="shared" si="598"/>
        <v>2</v>
      </c>
      <c r="DE253" s="550">
        <f t="shared" si="599"/>
        <v>2.25</v>
      </c>
      <c r="DF253" s="550">
        <f t="shared" si="600"/>
        <v>2.5</v>
      </c>
      <c r="DG253" s="550" t="str">
        <f t="shared" si="601"/>
        <v/>
      </c>
      <c r="DH253" s="550" t="str">
        <f t="shared" si="602"/>
        <v/>
      </c>
      <c r="DI253" s="550" t="str">
        <f t="shared" si="603"/>
        <v/>
      </c>
      <c r="DJ253" s="549" t="str">
        <f t="shared" si="604"/>
        <v/>
      </c>
      <c r="DK253" s="548" t="str">
        <f t="shared" si="605"/>
        <v/>
      </c>
      <c r="DL253" s="653">
        <f t="shared" si="606"/>
        <v>3</v>
      </c>
      <c r="DM253" s="106">
        <f t="shared" si="607"/>
        <v>7</v>
      </c>
      <c r="DN253" s="106">
        <f t="shared" si="608"/>
        <v>9</v>
      </c>
      <c r="DO253" s="106">
        <f t="shared" si="609"/>
        <v>9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181</v>
      </c>
      <c r="B254" s="629" t="str">
        <f t="shared" ref="B254:R254" si="657">IF(B252="","",B252*B253)</f>
        <v/>
      </c>
      <c r="C254" s="629">
        <f t="shared" si="657"/>
        <v>0</v>
      </c>
      <c r="D254" s="629">
        <f t="shared" si="657"/>
        <v>85</v>
      </c>
      <c r="E254" s="629">
        <f t="shared" si="657"/>
        <v>0</v>
      </c>
      <c r="F254" s="629">
        <f t="shared" si="657"/>
        <v>0</v>
      </c>
      <c r="G254" s="629">
        <f t="shared" si="657"/>
        <v>0</v>
      </c>
      <c r="H254" s="629">
        <f t="shared" si="657"/>
        <v>0</v>
      </c>
      <c r="I254" s="629">
        <f t="shared" si="657"/>
        <v>360</v>
      </c>
      <c r="J254" s="629">
        <f t="shared" si="657"/>
        <v>1428</v>
      </c>
      <c r="K254" s="629" t="str">
        <f t="shared" si="657"/>
        <v/>
      </c>
      <c r="L254" s="629" t="str">
        <f t="shared" si="657"/>
        <v/>
      </c>
      <c r="M254" s="629" t="str">
        <f t="shared" si="657"/>
        <v/>
      </c>
      <c r="N254" s="629" t="str">
        <f t="shared" si="657"/>
        <v/>
      </c>
      <c r="O254" s="629" t="str">
        <f t="shared" si="657"/>
        <v/>
      </c>
      <c r="P254" s="629" t="str">
        <f t="shared" si="657"/>
        <v/>
      </c>
      <c r="Q254" s="629" t="str">
        <f t="shared" si="657"/>
        <v/>
      </c>
      <c r="R254" s="629" t="str">
        <f t="shared" si="657"/>
        <v/>
      </c>
      <c r="S254" s="662"/>
      <c r="T254" s="629">
        <f t="shared" ref="T254:AJ254" si="658">IF(T252="","",T252*T253)</f>
        <v>300</v>
      </c>
      <c r="U254" s="629">
        <f t="shared" si="658"/>
        <v>187.5</v>
      </c>
      <c r="V254" s="629">
        <f t="shared" si="658"/>
        <v>50</v>
      </c>
      <c r="W254" s="629" t="str">
        <f t="shared" si="658"/>
        <v/>
      </c>
      <c r="X254" s="629">
        <f t="shared" si="658"/>
        <v>200</v>
      </c>
      <c r="Y254" s="629" t="str">
        <f t="shared" si="658"/>
        <v/>
      </c>
      <c r="Z254" s="629">
        <f t="shared" si="658"/>
        <v>525</v>
      </c>
      <c r="AA254" s="629">
        <f t="shared" si="658"/>
        <v>400</v>
      </c>
      <c r="AB254" s="629">
        <f t="shared" si="658"/>
        <v>1237.5</v>
      </c>
      <c r="AC254" s="629" t="str">
        <f t="shared" si="658"/>
        <v/>
      </c>
      <c r="AD254" s="629" t="str">
        <f t="shared" si="658"/>
        <v/>
      </c>
      <c r="AE254" s="629" t="str">
        <f t="shared" si="658"/>
        <v/>
      </c>
      <c r="AF254" s="629" t="str">
        <f t="shared" si="658"/>
        <v/>
      </c>
      <c r="AG254" s="629" t="str">
        <f t="shared" si="658"/>
        <v/>
      </c>
      <c r="AH254" s="629" t="str">
        <f t="shared" si="658"/>
        <v/>
      </c>
      <c r="AI254" s="629" t="str">
        <f t="shared" si="658"/>
        <v/>
      </c>
      <c r="AJ254" s="629" t="str">
        <f t="shared" si="658"/>
        <v/>
      </c>
      <c r="AK254" s="662"/>
      <c r="AL254" s="629">
        <f t="shared" ref="AL254:BB254" si="659">IF(AL252="","",AL252*AL253)</f>
        <v>1050</v>
      </c>
      <c r="AM254" s="629">
        <f t="shared" si="659"/>
        <v>900</v>
      </c>
      <c r="AN254" s="629">
        <f t="shared" si="659"/>
        <v>880</v>
      </c>
      <c r="AO254" s="629">
        <f t="shared" si="659"/>
        <v>700</v>
      </c>
      <c r="AP254" s="629">
        <f t="shared" si="659"/>
        <v>420</v>
      </c>
      <c r="AQ254" s="629">
        <f t="shared" si="659"/>
        <v>1750</v>
      </c>
      <c r="AR254" s="629">
        <f t="shared" si="659"/>
        <v>11700</v>
      </c>
      <c r="AS254" s="629">
        <f t="shared" si="659"/>
        <v>5400</v>
      </c>
      <c r="AT254" s="629">
        <f t="shared" si="659"/>
        <v>3000</v>
      </c>
      <c r="AU254" s="629" t="str">
        <f t="shared" si="659"/>
        <v/>
      </c>
      <c r="AV254" s="629" t="str">
        <f t="shared" si="659"/>
        <v/>
      </c>
      <c r="AW254" s="629" t="str">
        <f t="shared" si="659"/>
        <v/>
      </c>
      <c r="AX254" s="629" t="str">
        <f t="shared" si="659"/>
        <v/>
      </c>
      <c r="AY254" s="629" t="str">
        <f t="shared" si="659"/>
        <v/>
      </c>
      <c r="AZ254" s="629" t="str">
        <f t="shared" si="659"/>
        <v/>
      </c>
      <c r="BA254" s="629" t="str">
        <f t="shared" si="659"/>
        <v/>
      </c>
      <c r="BB254" s="629" t="str">
        <f t="shared" si="659"/>
        <v/>
      </c>
      <c r="BC254" s="662"/>
      <c r="BD254" s="629">
        <f t="shared" ref="BD254:BT254" si="660">IF(BD252="","",BD252*BD253)</f>
        <v>95000</v>
      </c>
      <c r="BE254" s="629">
        <f t="shared" si="660"/>
        <v>14500</v>
      </c>
      <c r="BF254" s="629">
        <f t="shared" si="660"/>
        <v>3750</v>
      </c>
      <c r="BG254" s="629">
        <f t="shared" si="660"/>
        <v>7125</v>
      </c>
      <c r="BH254" s="629">
        <f t="shared" si="660"/>
        <v>675</v>
      </c>
      <c r="BI254" s="629">
        <f t="shared" si="660"/>
        <v>800</v>
      </c>
      <c r="BJ254" s="629">
        <f t="shared" si="660"/>
        <v>5610</v>
      </c>
      <c r="BK254" s="629">
        <f t="shared" si="660"/>
        <v>31187.5</v>
      </c>
      <c r="BL254" s="629">
        <f t="shared" si="660"/>
        <v>4500</v>
      </c>
      <c r="BM254" s="629" t="str">
        <f t="shared" si="660"/>
        <v/>
      </c>
      <c r="BN254" s="629" t="str">
        <f t="shared" si="660"/>
        <v/>
      </c>
      <c r="BO254" s="629" t="str">
        <f t="shared" si="660"/>
        <v/>
      </c>
      <c r="BP254" s="629" t="str">
        <f t="shared" si="660"/>
        <v/>
      </c>
      <c r="BQ254" s="629" t="str">
        <f t="shared" si="660"/>
        <v/>
      </c>
      <c r="BR254" s="629" t="str">
        <f t="shared" si="660"/>
        <v/>
      </c>
      <c r="BS254" s="629" t="str">
        <f t="shared" si="660"/>
        <v/>
      </c>
      <c r="BT254" s="629" t="str">
        <f t="shared" si="660"/>
        <v/>
      </c>
      <c r="BU254" s="662"/>
      <c r="BV254" s="629" t="str">
        <f>IF(BV252="","",BV252*BV253)</f>
        <v/>
      </c>
      <c r="BW254" s="629" t="str">
        <f>IF(BW252="","",BW252*BW253)</f>
        <v/>
      </c>
      <c r="BX254" s="629" t="str">
        <f>IF(BX252="","",BX252*BX253)</f>
        <v/>
      </c>
      <c r="BY254" s="629" t="str">
        <f>IF(BY252="","",BY252*BY253)</f>
        <v/>
      </c>
      <c r="BZ254" s="597">
        <f t="shared" si="575"/>
        <v>74.166666666666671</v>
      </c>
      <c r="CA254" s="597">
        <f t="shared" si="576"/>
        <v>322.5</v>
      </c>
      <c r="CB254" s="597">
        <f t="shared" si="577"/>
        <v>1954.2857142857142</v>
      </c>
      <c r="CC254" s="688">
        <f t="shared" si="578"/>
        <v>9638.9285714285706</v>
      </c>
      <c r="CD254" s="1344" t="str">
        <f t="shared" si="652"/>
        <v/>
      </c>
      <c r="CE254" s="1345" t="str">
        <f t="shared" si="651"/>
        <v/>
      </c>
      <c r="CF254" s="1346" t="str">
        <f t="shared" si="651"/>
        <v/>
      </c>
      <c r="CG254" s="1346" t="str">
        <f t="shared" si="651"/>
        <v/>
      </c>
      <c r="CH254" s="1346" t="str">
        <f t="shared" si="651"/>
        <v/>
      </c>
      <c r="CI254" s="1346">
        <f t="shared" si="651"/>
        <v>0</v>
      </c>
      <c r="CJ254" s="1346">
        <f t="shared" si="651"/>
        <v>0</v>
      </c>
      <c r="CK254" s="1347">
        <f t="shared" si="651"/>
        <v>0</v>
      </c>
      <c r="CL254" s="1347">
        <f t="shared" si="651"/>
        <v>0</v>
      </c>
      <c r="CM254" s="1347">
        <f t="shared" si="651"/>
        <v>0</v>
      </c>
      <c r="CN254" s="1346">
        <f t="shared" si="651"/>
        <v>85</v>
      </c>
      <c r="CO254" s="1346">
        <f t="shared" si="651"/>
        <v>360</v>
      </c>
      <c r="CP254" s="1346">
        <f t="shared" si="651"/>
        <v>1428</v>
      </c>
      <c r="CQ254" s="1346" t="str">
        <f t="shared" si="651"/>
        <v/>
      </c>
      <c r="CR254" s="1346" t="str">
        <f t="shared" si="651"/>
        <v/>
      </c>
      <c r="CS254" s="1345" t="str">
        <f t="shared" si="651"/>
        <v/>
      </c>
      <c r="CT254" s="1348" t="str">
        <f t="shared" si="651"/>
        <v/>
      </c>
      <c r="CU254" s="548" t="str">
        <f t="shared" si="589"/>
        <v/>
      </c>
      <c r="CV254" s="549" t="str">
        <f t="shared" si="590"/>
        <v/>
      </c>
      <c r="CW254" s="550" t="str">
        <f t="shared" si="591"/>
        <v/>
      </c>
      <c r="CX254" s="550" t="str">
        <f t="shared" si="592"/>
        <v/>
      </c>
      <c r="CY254" s="550" t="str">
        <f t="shared" si="593"/>
        <v/>
      </c>
      <c r="CZ254" s="550">
        <f t="shared" si="594"/>
        <v>50</v>
      </c>
      <c r="DA254" s="550">
        <f t="shared" si="595"/>
        <v>187.5</v>
      </c>
      <c r="DB254" s="551">
        <f t="shared" si="596"/>
        <v>200</v>
      </c>
      <c r="DC254" s="551">
        <f t="shared" si="597"/>
        <v>300</v>
      </c>
      <c r="DD254" s="551">
        <f t="shared" si="598"/>
        <v>400</v>
      </c>
      <c r="DE254" s="550">
        <f t="shared" si="599"/>
        <v>525</v>
      </c>
      <c r="DF254" s="550">
        <f t="shared" si="600"/>
        <v>1237.5</v>
      </c>
      <c r="DG254" s="550" t="str">
        <f t="shared" si="601"/>
        <v/>
      </c>
      <c r="DH254" s="550" t="str">
        <f t="shared" si="602"/>
        <v/>
      </c>
      <c r="DI254" s="550" t="str">
        <f t="shared" si="603"/>
        <v/>
      </c>
      <c r="DJ254" s="549" t="str">
        <f t="shared" si="604"/>
        <v/>
      </c>
      <c r="DK254" s="548" t="str">
        <f t="shared" si="605"/>
        <v/>
      </c>
      <c r="DL254" s="653">
        <f t="shared" si="606"/>
        <v>8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244</v>
      </c>
      <c r="B255" s="255"/>
      <c r="C255" s="255"/>
      <c r="D255" s="255">
        <v>20</v>
      </c>
      <c r="E255" s="255"/>
      <c r="F255" s="255"/>
      <c r="G255" s="255"/>
      <c r="H255" s="255"/>
      <c r="I255" s="255">
        <v>0</v>
      </c>
      <c r="J255" s="255">
        <v>20</v>
      </c>
      <c r="K255" s="255"/>
      <c r="L255" s="255"/>
      <c r="M255" s="255"/>
      <c r="N255" s="255"/>
      <c r="O255" s="255"/>
      <c r="P255" s="255"/>
      <c r="Q255" s="255"/>
      <c r="R255" s="255"/>
      <c r="S255" s="683"/>
      <c r="T255" s="255">
        <v>0</v>
      </c>
      <c r="U255" s="255">
        <v>5</v>
      </c>
      <c r="V255" s="255">
        <v>20</v>
      </c>
      <c r="W255" s="255"/>
      <c r="X255" s="255">
        <v>15</v>
      </c>
      <c r="Y255" s="255"/>
      <c r="Z255" s="255">
        <v>50</v>
      </c>
      <c r="AA255" s="255">
        <v>0</v>
      </c>
      <c r="AB255" s="255">
        <v>0</v>
      </c>
      <c r="AC255" s="255"/>
      <c r="AD255" s="255"/>
      <c r="AE255" s="255"/>
      <c r="AF255" s="255"/>
      <c r="AG255" s="255"/>
      <c r="AH255" s="255"/>
      <c r="AI255" s="255"/>
      <c r="AJ255" s="255"/>
      <c r="AK255" s="683"/>
      <c r="AL255" s="255">
        <v>0</v>
      </c>
      <c r="AM255" s="255">
        <v>0</v>
      </c>
      <c r="AN255" s="255">
        <v>0</v>
      </c>
      <c r="AO255" s="255">
        <v>0</v>
      </c>
      <c r="AP255" s="255">
        <v>0</v>
      </c>
      <c r="AQ255" s="255">
        <v>0</v>
      </c>
      <c r="AR255" s="255">
        <v>0</v>
      </c>
      <c r="AS255" s="255">
        <v>0</v>
      </c>
      <c r="AT255" s="255">
        <v>0</v>
      </c>
      <c r="AU255" s="255"/>
      <c r="AV255" s="255"/>
      <c r="AW255" s="255"/>
      <c r="AX255" s="255"/>
      <c r="AY255" s="255"/>
      <c r="AZ255" s="255"/>
      <c r="BA255" s="255"/>
      <c r="BB255" s="255"/>
      <c r="BC255" s="683"/>
      <c r="BD255" s="255">
        <v>2300</v>
      </c>
      <c r="BE255" s="255">
        <v>225</v>
      </c>
      <c r="BF255" s="255">
        <v>150</v>
      </c>
      <c r="BG255" s="255">
        <v>100</v>
      </c>
      <c r="BH255" s="255">
        <v>50</v>
      </c>
      <c r="BI255" s="255">
        <v>490</v>
      </c>
      <c r="BJ255" s="255">
        <v>250</v>
      </c>
      <c r="BK255" s="255">
        <v>0</v>
      </c>
      <c r="BL255" s="255">
        <v>200</v>
      </c>
      <c r="BM255" s="255"/>
      <c r="BN255" s="255"/>
      <c r="BO255" s="255"/>
      <c r="BP255" s="255"/>
      <c r="BQ255" s="255"/>
      <c r="BR255" s="255"/>
      <c r="BS255" s="255"/>
      <c r="BT255" s="255"/>
      <c r="BU255" s="683"/>
      <c r="BV255" s="255"/>
      <c r="BW255" s="255"/>
      <c r="BX255" s="255"/>
      <c r="BY255" s="255"/>
      <c r="BZ255" s="597">
        <f t="shared" si="575"/>
        <v>20</v>
      </c>
      <c r="CA255" s="597">
        <f t="shared" si="576"/>
        <v>8</v>
      </c>
      <c r="CB255" s="597">
        <f t="shared" si="577"/>
        <v>0</v>
      </c>
      <c r="CC255" s="688">
        <f t="shared" si="578"/>
        <v>209.28571428571428</v>
      </c>
      <c r="CD255" s="1344" t="str">
        <f t="shared" si="652"/>
        <v/>
      </c>
      <c r="CE255" s="1345" t="str">
        <f t="shared" si="651"/>
        <v/>
      </c>
      <c r="CF255" s="1346" t="str">
        <f t="shared" si="651"/>
        <v/>
      </c>
      <c r="CG255" s="1346" t="str">
        <f t="shared" si="651"/>
        <v/>
      </c>
      <c r="CH255" s="1346" t="str">
        <f t="shared" si="651"/>
        <v/>
      </c>
      <c r="CI255" s="1346" t="str">
        <f t="shared" si="651"/>
        <v/>
      </c>
      <c r="CJ255" s="1346" t="str">
        <f t="shared" si="651"/>
        <v/>
      </c>
      <c r="CK255" s="1347">
        <f t="shared" si="651"/>
        <v>0</v>
      </c>
      <c r="CL255" s="1347">
        <f t="shared" si="651"/>
        <v>20</v>
      </c>
      <c r="CM255" s="1347">
        <f t="shared" si="651"/>
        <v>20</v>
      </c>
      <c r="CN255" s="1346" t="str">
        <f t="shared" si="651"/>
        <v/>
      </c>
      <c r="CO255" s="1346" t="str">
        <f t="shared" si="651"/>
        <v/>
      </c>
      <c r="CP255" s="1346" t="str">
        <f t="shared" si="651"/>
        <v/>
      </c>
      <c r="CQ255" s="1346" t="str">
        <f t="shared" si="651"/>
        <v/>
      </c>
      <c r="CR255" s="1346" t="str">
        <f t="shared" si="651"/>
        <v/>
      </c>
      <c r="CS255" s="1345" t="str">
        <f t="shared" si="651"/>
        <v/>
      </c>
      <c r="CT255" s="1348" t="str">
        <f t="shared" si="651"/>
        <v/>
      </c>
      <c r="CU255" s="548" t="str">
        <f t="shared" si="589"/>
        <v/>
      </c>
      <c r="CV255" s="549" t="str">
        <f t="shared" si="590"/>
        <v/>
      </c>
      <c r="CW255" s="550" t="str">
        <f t="shared" si="591"/>
        <v/>
      </c>
      <c r="CX255" s="550" t="str">
        <f t="shared" si="592"/>
        <v/>
      </c>
      <c r="CY255" s="550" t="str">
        <f t="shared" si="593"/>
        <v/>
      </c>
      <c r="CZ255" s="550">
        <f t="shared" si="594"/>
        <v>0</v>
      </c>
      <c r="DA255" s="550">
        <f t="shared" si="595"/>
        <v>0</v>
      </c>
      <c r="DB255" s="551">
        <f t="shared" si="596"/>
        <v>0</v>
      </c>
      <c r="DC255" s="551">
        <f t="shared" si="597"/>
        <v>5</v>
      </c>
      <c r="DD255" s="551">
        <f t="shared" si="598"/>
        <v>15</v>
      </c>
      <c r="DE255" s="550">
        <f t="shared" si="599"/>
        <v>20</v>
      </c>
      <c r="DF255" s="550">
        <f t="shared" si="600"/>
        <v>50</v>
      </c>
      <c r="DG255" s="550" t="str">
        <f t="shared" si="601"/>
        <v/>
      </c>
      <c r="DH255" s="550" t="str">
        <f t="shared" si="602"/>
        <v/>
      </c>
      <c r="DI255" s="550" t="str">
        <f t="shared" si="603"/>
        <v/>
      </c>
      <c r="DJ255" s="549" t="str">
        <f t="shared" si="604"/>
        <v/>
      </c>
      <c r="DK255" s="548" t="str">
        <f t="shared" si="605"/>
        <v/>
      </c>
      <c r="DL255" s="653">
        <f t="shared" si="606"/>
        <v>3</v>
      </c>
      <c r="DM255" s="106">
        <f t="shared" si="607"/>
        <v>7</v>
      </c>
      <c r="DN255" s="106">
        <f t="shared" si="608"/>
        <v>9</v>
      </c>
      <c r="DO255" s="106">
        <f t="shared" si="609"/>
        <v>9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8" t="str">
        <f>$H$1 &amp; " (%)"</f>
        <v>kcal (%)</v>
      </c>
      <c r="B256" s="632">
        <f t="shared" ref="B256:R256" si="661">IF(B250="","",(B250-B252-B255)*B251/B$46/365/$G$1)</f>
        <v>0</v>
      </c>
      <c r="C256" s="632">
        <f t="shared" si="661"/>
        <v>0</v>
      </c>
      <c r="D256" s="632">
        <f t="shared" si="661"/>
        <v>2.1358680458484762E-2</v>
      </c>
      <c r="E256" s="632">
        <f t="shared" si="661"/>
        <v>0</v>
      </c>
      <c r="F256" s="632">
        <f t="shared" si="661"/>
        <v>0</v>
      </c>
      <c r="G256" s="632">
        <f t="shared" si="661"/>
        <v>0</v>
      </c>
      <c r="H256" s="632">
        <f t="shared" si="661"/>
        <v>0</v>
      </c>
      <c r="I256" s="632">
        <f t="shared" si="661"/>
        <v>2.2504892367906065E-2</v>
      </c>
      <c r="J256" s="632">
        <f t="shared" si="661"/>
        <v>1.9289907743919487E-2</v>
      </c>
      <c r="K256" s="632" t="str">
        <f t="shared" si="661"/>
        <v/>
      </c>
      <c r="L256" s="632" t="str">
        <f t="shared" si="661"/>
        <v/>
      </c>
      <c r="M256" s="632" t="str">
        <f t="shared" si="661"/>
        <v/>
      </c>
      <c r="N256" s="632" t="str">
        <f t="shared" si="661"/>
        <v/>
      </c>
      <c r="O256" s="632" t="str">
        <f t="shared" si="661"/>
        <v/>
      </c>
      <c r="P256" s="632" t="str">
        <f t="shared" si="661"/>
        <v/>
      </c>
      <c r="Q256" s="632" t="str">
        <f t="shared" si="661"/>
        <v/>
      </c>
      <c r="R256" s="632" t="str">
        <f t="shared" si="661"/>
        <v/>
      </c>
      <c r="S256" s="652"/>
      <c r="T256" s="632">
        <f t="shared" ref="T256:AJ256" si="662">IF(T250="","",(T250-T252-T255)*T251/T$46/365/$G$1)</f>
        <v>3.1148075668623616E-2</v>
      </c>
      <c r="U256" s="632">
        <f t="shared" si="662"/>
        <v>1.2459230267449444E-2</v>
      </c>
      <c r="V256" s="632">
        <f t="shared" si="662"/>
        <v>2.1358680458484762E-2</v>
      </c>
      <c r="W256" s="632">
        <f t="shared" si="662"/>
        <v>0</v>
      </c>
      <c r="X256" s="632">
        <f t="shared" si="662"/>
        <v>6.2296151337247222E-3</v>
      </c>
      <c r="Y256" s="632">
        <f t="shared" si="662"/>
        <v>0</v>
      </c>
      <c r="Z256" s="632">
        <f t="shared" si="662"/>
        <v>0</v>
      </c>
      <c r="AA256" s="632">
        <f t="shared" si="662"/>
        <v>2.7687178372109877E-2</v>
      </c>
      <c r="AB256" s="632">
        <f t="shared" si="662"/>
        <v>3.5597800764141277E-2</v>
      </c>
      <c r="AC256" s="632" t="str">
        <f t="shared" si="662"/>
        <v/>
      </c>
      <c r="AD256" s="632" t="str">
        <f t="shared" si="662"/>
        <v/>
      </c>
      <c r="AE256" s="632" t="str">
        <f t="shared" si="662"/>
        <v/>
      </c>
      <c r="AF256" s="632" t="str">
        <f t="shared" si="662"/>
        <v/>
      </c>
      <c r="AG256" s="632" t="str">
        <f t="shared" si="662"/>
        <v/>
      </c>
      <c r="AH256" s="632" t="str">
        <f t="shared" si="662"/>
        <v/>
      </c>
      <c r="AI256" s="632" t="str">
        <f t="shared" si="662"/>
        <v/>
      </c>
      <c r="AJ256" s="632" t="str">
        <f t="shared" si="662"/>
        <v/>
      </c>
      <c r="AK256" s="652"/>
      <c r="AL256" s="632">
        <f t="shared" ref="AL256:BB256" si="663">IF(AL250="","",(AL250-AL252-AL255)*AL251/AL$46/365/$G$1)</f>
        <v>2.4918460534898889E-2</v>
      </c>
      <c r="AM256" s="632">
        <f t="shared" si="663"/>
        <v>3.5597800764141277E-2</v>
      </c>
      <c r="AN256" s="632">
        <f t="shared" si="663"/>
        <v>2.4918460534898889E-2</v>
      </c>
      <c r="AO256" s="632">
        <f t="shared" si="663"/>
        <v>0</v>
      </c>
      <c r="AP256" s="632">
        <f t="shared" si="663"/>
        <v>2.4918460534898889E-2</v>
      </c>
      <c r="AQ256" s="632">
        <f t="shared" si="663"/>
        <v>2.0765383779082412E-2</v>
      </c>
      <c r="AR256" s="632">
        <f t="shared" si="663"/>
        <v>9.3444227005870836E-2</v>
      </c>
      <c r="AS256" s="632">
        <f t="shared" si="663"/>
        <v>6.2296151337247231E-2</v>
      </c>
      <c r="AT256" s="632">
        <f t="shared" si="663"/>
        <v>4.9836921069797778E-2</v>
      </c>
      <c r="AU256" s="632" t="str">
        <f t="shared" si="663"/>
        <v/>
      </c>
      <c r="AV256" s="632" t="str">
        <f t="shared" si="663"/>
        <v/>
      </c>
      <c r="AW256" s="632" t="str">
        <f t="shared" si="663"/>
        <v/>
      </c>
      <c r="AX256" s="632" t="str">
        <f t="shared" si="663"/>
        <v/>
      </c>
      <c r="AY256" s="632" t="str">
        <f t="shared" si="663"/>
        <v/>
      </c>
      <c r="AZ256" s="632" t="str">
        <f t="shared" si="663"/>
        <v/>
      </c>
      <c r="BA256" s="632" t="str">
        <f t="shared" si="663"/>
        <v/>
      </c>
      <c r="BB256" s="632" t="str">
        <f t="shared" si="663"/>
        <v/>
      </c>
      <c r="BC256" s="652"/>
      <c r="BD256" s="632">
        <f t="shared" ref="BD256:BT256" si="664">IF(BD250="","",(BD250-BD252-BD255)*BD251/BD$46/365/$G$1)</f>
        <v>6.6449228093063709E-2</v>
      </c>
      <c r="BE256" s="632">
        <f t="shared" si="664"/>
        <v>1.5574037834311808E-2</v>
      </c>
      <c r="BF256" s="632">
        <f t="shared" si="664"/>
        <v>5.5374356744219755E-2</v>
      </c>
      <c r="BG256" s="632">
        <f t="shared" si="664"/>
        <v>9.3444227005870836E-2</v>
      </c>
      <c r="BH256" s="632">
        <f t="shared" si="664"/>
        <v>4.1530767558164823E-2</v>
      </c>
      <c r="BI256" s="632">
        <f t="shared" si="664"/>
        <v>8.3061535116329636E-3</v>
      </c>
      <c r="BJ256" s="632">
        <f t="shared" si="664"/>
        <v>4.1530767558164823E-2</v>
      </c>
      <c r="BK256" s="632">
        <f t="shared" si="664"/>
        <v>2.4918460534898889E-2</v>
      </c>
      <c r="BL256" s="632">
        <f t="shared" si="664"/>
        <v>1.5003261578604044E-2</v>
      </c>
      <c r="BM256" s="632" t="str">
        <f t="shared" si="664"/>
        <v/>
      </c>
      <c r="BN256" s="632" t="str">
        <f t="shared" si="664"/>
        <v/>
      </c>
      <c r="BO256" s="632" t="str">
        <f t="shared" si="664"/>
        <v/>
      </c>
      <c r="BP256" s="632" t="str">
        <f t="shared" si="664"/>
        <v/>
      </c>
      <c r="BQ256" s="632" t="str">
        <f t="shared" si="664"/>
        <v/>
      </c>
      <c r="BR256" s="632" t="str">
        <f t="shared" si="664"/>
        <v/>
      </c>
      <c r="BS256" s="632" t="str">
        <f t="shared" si="664"/>
        <v/>
      </c>
      <c r="BT256" s="632" t="str">
        <f t="shared" si="664"/>
        <v/>
      </c>
      <c r="BU256" s="652"/>
      <c r="BV256" s="632" t="str">
        <f>IF(BV250="","",(BV250-BV252-BV255)*BV251/BV$46/365/$G$1)</f>
        <v/>
      </c>
      <c r="BW256" s="632" t="str">
        <f>IF(BW250="","",(BW250-BW252-BW255)*BW251/BW$46/365/$G$1)</f>
        <v/>
      </c>
      <c r="BX256" s="632" t="str">
        <f>IF(BX250="","",(BX250-BX252-BX255)*BX251/BX$46/365/$G$1)</f>
        <v/>
      </c>
      <c r="BY256" s="632" t="str">
        <f>IF(BY250="","",(BY250-BY252-BY255)*BY251/BY$46/365/$G$1)</f>
        <v/>
      </c>
      <c r="BZ256" s="597">
        <f t="shared" si="575"/>
        <v>5.8069411717720353E-3</v>
      </c>
      <c r="CA256" s="622">
        <f t="shared" si="576"/>
        <v>1.4126111414341775E-2</v>
      </c>
      <c r="CB256" s="622">
        <f t="shared" si="577"/>
        <v>3.475023407928076E-2</v>
      </c>
      <c r="CC256" s="691">
        <f t="shared" si="578"/>
        <v>3.7197268557346834E-2</v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65"/>
        <v/>
      </c>
      <c r="CG256" s="1351" t="str">
        <f t="shared" si="665"/>
        <v/>
      </c>
      <c r="CH256" s="1351">
        <f t="shared" si="665"/>
        <v>0</v>
      </c>
      <c r="CI256" s="1351">
        <f t="shared" si="665"/>
        <v>0</v>
      </c>
      <c r="CJ256" s="1351">
        <f t="shared" si="665"/>
        <v>0</v>
      </c>
      <c r="CK256" s="1352">
        <f t="shared" si="665"/>
        <v>0</v>
      </c>
      <c r="CL256" s="1352">
        <f t="shared" si="665"/>
        <v>0</v>
      </c>
      <c r="CM256" s="1352">
        <f t="shared" si="665"/>
        <v>0</v>
      </c>
      <c r="CN256" s="1351">
        <f t="shared" si="665"/>
        <v>1.9289907743919487E-2</v>
      </c>
      <c r="CO256" s="1351">
        <f t="shared" si="665"/>
        <v>2.1358680458484762E-2</v>
      </c>
      <c r="CP256" s="1351">
        <f t="shared" si="665"/>
        <v>2.2504892367906065E-2</v>
      </c>
      <c r="CQ256" s="1351" t="str">
        <f t="shared" si="665"/>
        <v/>
      </c>
      <c r="CR256" s="1351" t="str">
        <f t="shared" si="665"/>
        <v/>
      </c>
      <c r="CS256" s="1350" t="str">
        <f t="shared" si="665"/>
        <v/>
      </c>
      <c r="CT256" s="1353" t="str">
        <f t="shared" si="665"/>
        <v/>
      </c>
      <c r="CU256" s="536" t="str">
        <f t="shared" si="589"/>
        <v/>
      </c>
      <c r="CV256" s="537" t="str">
        <f t="shared" si="590"/>
        <v/>
      </c>
      <c r="CW256" s="538" t="str">
        <f t="shared" si="591"/>
        <v/>
      </c>
      <c r="CX256" s="538" t="str">
        <f t="shared" si="592"/>
        <v/>
      </c>
      <c r="CY256" s="538">
        <f t="shared" si="593"/>
        <v>0</v>
      </c>
      <c r="CZ256" s="538">
        <f t="shared" si="594"/>
        <v>0</v>
      </c>
      <c r="DA256" s="538">
        <f t="shared" si="595"/>
        <v>0</v>
      </c>
      <c r="DB256" s="539">
        <f t="shared" si="596"/>
        <v>6.2296151337247222E-3</v>
      </c>
      <c r="DC256" s="539">
        <f t="shared" si="597"/>
        <v>1.2459230267449444E-2</v>
      </c>
      <c r="DD256" s="539">
        <f t="shared" si="598"/>
        <v>2.1358680458484762E-2</v>
      </c>
      <c r="DE256" s="538">
        <f t="shared" si="599"/>
        <v>2.7687178372109877E-2</v>
      </c>
      <c r="DF256" s="538">
        <f t="shared" si="600"/>
        <v>3.1148075668623616E-2</v>
      </c>
      <c r="DG256" s="538">
        <f t="shared" si="601"/>
        <v>3.5597800764141277E-2</v>
      </c>
      <c r="DH256" s="538" t="str">
        <f t="shared" si="602"/>
        <v/>
      </c>
      <c r="DI256" s="538" t="str">
        <f t="shared" si="603"/>
        <v/>
      </c>
      <c r="DJ256" s="537" t="str">
        <f t="shared" si="604"/>
        <v/>
      </c>
      <c r="DK256" s="536" t="str">
        <f t="shared" si="605"/>
        <v/>
      </c>
      <c r="DL256" s="653">
        <f t="shared" si="606"/>
        <v>9</v>
      </c>
      <c r="DM256" s="106">
        <f t="shared" si="607"/>
        <v>9</v>
      </c>
      <c r="DN256" s="106">
        <f t="shared" si="608"/>
        <v>9</v>
      </c>
      <c r="DO256" s="106">
        <f t="shared" si="609"/>
        <v>9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82" t="s">
        <v>984</v>
      </c>
      <c r="B257" s="257">
        <v>0</v>
      </c>
      <c r="C257" s="257">
        <v>0</v>
      </c>
      <c r="D257" s="257">
        <v>100</v>
      </c>
      <c r="E257" s="257">
        <v>0</v>
      </c>
      <c r="F257" s="257">
        <v>175</v>
      </c>
      <c r="G257" s="257">
        <v>105</v>
      </c>
      <c r="H257" s="257">
        <v>0</v>
      </c>
      <c r="I257" s="257">
        <v>70</v>
      </c>
      <c r="J257" s="257">
        <v>0</v>
      </c>
      <c r="K257" s="257"/>
      <c r="L257" s="257"/>
      <c r="M257" s="257"/>
      <c r="N257" s="257"/>
      <c r="O257" s="257"/>
      <c r="P257" s="257"/>
      <c r="Q257" s="257"/>
      <c r="R257" s="257"/>
      <c r="S257" s="602"/>
      <c r="T257" s="257">
        <v>100</v>
      </c>
      <c r="U257" s="257">
        <v>100</v>
      </c>
      <c r="V257" s="257">
        <v>50</v>
      </c>
      <c r="W257" s="257">
        <v>150</v>
      </c>
      <c r="X257" s="257">
        <v>140</v>
      </c>
      <c r="Y257" s="257">
        <v>0</v>
      </c>
      <c r="Z257" s="257">
        <v>0</v>
      </c>
      <c r="AA257" s="257">
        <v>0</v>
      </c>
      <c r="AB257" s="257">
        <v>200</v>
      </c>
      <c r="AC257" s="257"/>
      <c r="AD257" s="257"/>
      <c r="AE257" s="257"/>
      <c r="AF257" s="257"/>
      <c r="AG257" s="257"/>
      <c r="AH257" s="257"/>
      <c r="AI257" s="257"/>
      <c r="AJ257" s="257"/>
      <c r="AK257" s="602"/>
      <c r="AL257" s="257">
        <v>560</v>
      </c>
      <c r="AM257" s="257">
        <v>0</v>
      </c>
      <c r="AN257" s="257">
        <v>350</v>
      </c>
      <c r="AO257" s="257">
        <v>700</v>
      </c>
      <c r="AP257" s="257">
        <v>1190</v>
      </c>
      <c r="AQ257" s="257">
        <v>700</v>
      </c>
      <c r="AR257" s="257">
        <v>315</v>
      </c>
      <c r="AS257" s="257">
        <v>525</v>
      </c>
      <c r="AT257" s="257">
        <v>210</v>
      </c>
      <c r="AU257" s="257"/>
      <c r="AV257" s="257"/>
      <c r="AW257" s="257"/>
      <c r="AX257" s="257"/>
      <c r="AY257" s="257"/>
      <c r="AZ257" s="257"/>
      <c r="BA257" s="257"/>
      <c r="BB257" s="257"/>
      <c r="BC257" s="602"/>
      <c r="BD257" s="257">
        <v>31500</v>
      </c>
      <c r="BE257" s="257">
        <v>2100</v>
      </c>
      <c r="BF257" s="257">
        <v>0</v>
      </c>
      <c r="BG257" s="257">
        <v>4560</v>
      </c>
      <c r="BH257" s="257">
        <v>1520</v>
      </c>
      <c r="BI257" s="257">
        <v>1178</v>
      </c>
      <c r="BJ257" s="257">
        <v>1900</v>
      </c>
      <c r="BK257" s="257">
        <v>380</v>
      </c>
      <c r="BL257" s="257">
        <v>570</v>
      </c>
      <c r="BM257" s="257"/>
      <c r="BN257" s="257"/>
      <c r="BO257" s="257"/>
      <c r="BP257" s="257"/>
      <c r="BQ257" s="257"/>
      <c r="BR257" s="257"/>
      <c r="BS257" s="257"/>
      <c r="BT257" s="257"/>
      <c r="BU257" s="602"/>
      <c r="BV257" s="257"/>
      <c r="BW257" s="257"/>
      <c r="BX257" s="257"/>
      <c r="BY257" s="257"/>
      <c r="BZ257" s="597">
        <f t="shared" si="575"/>
        <v>39.285714285714285</v>
      </c>
      <c r="CA257" s="597">
        <f t="shared" si="576"/>
        <v>77.142857142857139</v>
      </c>
      <c r="CB257" s="597">
        <f t="shared" si="577"/>
        <v>480</v>
      </c>
      <c r="CC257" s="688">
        <f t="shared" si="578"/>
        <v>1744</v>
      </c>
      <c r="CD257" s="1344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65"/>
        <v/>
      </c>
      <c r="CF257" s="1346" t="str">
        <f t="shared" si="665"/>
        <v/>
      </c>
      <c r="CG257" s="1346" t="str">
        <f t="shared" si="665"/>
        <v/>
      </c>
      <c r="CH257" s="1346">
        <f t="shared" si="665"/>
        <v>0</v>
      </c>
      <c r="CI257" s="1346">
        <f t="shared" si="665"/>
        <v>0</v>
      </c>
      <c r="CJ257" s="1346">
        <f t="shared" si="665"/>
        <v>0</v>
      </c>
      <c r="CK257" s="1347">
        <f t="shared" si="665"/>
        <v>0</v>
      </c>
      <c r="CL257" s="1347">
        <f t="shared" si="665"/>
        <v>0</v>
      </c>
      <c r="CM257" s="1347">
        <f t="shared" si="665"/>
        <v>70</v>
      </c>
      <c r="CN257" s="1346">
        <f t="shared" si="665"/>
        <v>100</v>
      </c>
      <c r="CO257" s="1346">
        <f t="shared" si="665"/>
        <v>105</v>
      </c>
      <c r="CP257" s="1346">
        <f t="shared" si="665"/>
        <v>175</v>
      </c>
      <c r="CQ257" s="1346" t="str">
        <f t="shared" si="665"/>
        <v/>
      </c>
      <c r="CR257" s="1346" t="str">
        <f t="shared" si="665"/>
        <v/>
      </c>
      <c r="CS257" s="1345" t="str">
        <f t="shared" si="665"/>
        <v/>
      </c>
      <c r="CT257" s="1348" t="str">
        <f t="shared" si="665"/>
        <v/>
      </c>
      <c r="CU257" s="548" t="str">
        <f t="shared" si="589"/>
        <v/>
      </c>
      <c r="CV257" s="549" t="str">
        <f t="shared" si="590"/>
        <v/>
      </c>
      <c r="CW257" s="550" t="str">
        <f t="shared" si="591"/>
        <v/>
      </c>
      <c r="CX257" s="550" t="str">
        <f t="shared" si="592"/>
        <v/>
      </c>
      <c r="CY257" s="550">
        <f t="shared" si="593"/>
        <v>0</v>
      </c>
      <c r="CZ257" s="550">
        <f t="shared" si="594"/>
        <v>0</v>
      </c>
      <c r="DA257" s="550">
        <f t="shared" si="595"/>
        <v>0</v>
      </c>
      <c r="DB257" s="551">
        <f t="shared" si="596"/>
        <v>50</v>
      </c>
      <c r="DC257" s="551">
        <f t="shared" si="597"/>
        <v>100</v>
      </c>
      <c r="DD257" s="551">
        <f t="shared" si="598"/>
        <v>100</v>
      </c>
      <c r="DE257" s="550">
        <f t="shared" si="599"/>
        <v>140</v>
      </c>
      <c r="DF257" s="550">
        <f t="shared" si="600"/>
        <v>150</v>
      </c>
      <c r="DG257" s="550">
        <f t="shared" si="601"/>
        <v>200</v>
      </c>
      <c r="DH257" s="550" t="str">
        <f t="shared" si="602"/>
        <v/>
      </c>
      <c r="DI257" s="550" t="str">
        <f t="shared" si="603"/>
        <v/>
      </c>
      <c r="DJ257" s="549" t="str">
        <f t="shared" si="604"/>
        <v/>
      </c>
      <c r="DK257" s="548" t="str">
        <f t="shared" si="605"/>
        <v/>
      </c>
      <c r="DL257" s="653">
        <f t="shared" si="606"/>
        <v>9</v>
      </c>
      <c r="DM257" s="106">
        <f t="shared" si="607"/>
        <v>9</v>
      </c>
      <c r="DN257" s="106">
        <f t="shared" si="608"/>
        <v>9</v>
      </c>
      <c r="DO257" s="106">
        <f t="shared" si="609"/>
        <v>9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709" t="str">
        <f>$H$1 &amp; " per kg"</f>
        <v>kcal per kg</v>
      </c>
      <c r="B258" s="1553">
        <v>5250</v>
      </c>
      <c r="C258" s="702">
        <v>5250</v>
      </c>
      <c r="D258" s="702">
        <v>5250</v>
      </c>
      <c r="E258" s="702">
        <v>5250</v>
      </c>
      <c r="F258" s="702">
        <v>5250</v>
      </c>
      <c r="G258" s="702">
        <v>5250</v>
      </c>
      <c r="H258" s="702">
        <v>5250</v>
      </c>
      <c r="I258" s="702">
        <v>5250</v>
      </c>
      <c r="J258" s="702">
        <v>5250</v>
      </c>
      <c r="K258" s="702">
        <f t="shared" ref="K258:R258" si="667">3500*$K$1</f>
        <v>3500</v>
      </c>
      <c r="L258" s="702">
        <f t="shared" si="667"/>
        <v>3500</v>
      </c>
      <c r="M258" s="702">
        <f t="shared" si="667"/>
        <v>3500</v>
      </c>
      <c r="N258" s="702">
        <f t="shared" si="667"/>
        <v>3500</v>
      </c>
      <c r="O258" s="702">
        <f t="shared" si="667"/>
        <v>3500</v>
      </c>
      <c r="P258" s="702">
        <f t="shared" si="667"/>
        <v>3500</v>
      </c>
      <c r="Q258" s="702">
        <f t="shared" si="667"/>
        <v>3500</v>
      </c>
      <c r="R258" s="702">
        <f t="shared" si="667"/>
        <v>3500</v>
      </c>
      <c r="S258" s="710"/>
      <c r="T258" s="702">
        <v>5250</v>
      </c>
      <c r="U258" s="702">
        <v>5250</v>
      </c>
      <c r="V258" s="702">
        <v>5250</v>
      </c>
      <c r="W258" s="702">
        <v>5250</v>
      </c>
      <c r="X258" s="702">
        <v>5250</v>
      </c>
      <c r="Y258" s="702">
        <v>5250</v>
      </c>
      <c r="Z258" s="702">
        <v>5250</v>
      </c>
      <c r="AA258" s="702">
        <v>5250</v>
      </c>
      <c r="AB258" s="702">
        <v>5250</v>
      </c>
      <c r="AC258" s="702">
        <f t="shared" ref="AC258:AJ258" si="668">3500*$K$1</f>
        <v>3500</v>
      </c>
      <c r="AD258" s="702">
        <f t="shared" si="668"/>
        <v>3500</v>
      </c>
      <c r="AE258" s="702">
        <f t="shared" si="668"/>
        <v>3500</v>
      </c>
      <c r="AF258" s="702">
        <f t="shared" si="668"/>
        <v>3500</v>
      </c>
      <c r="AG258" s="702">
        <f t="shared" si="668"/>
        <v>3500</v>
      </c>
      <c r="AH258" s="702">
        <f t="shared" si="668"/>
        <v>3500</v>
      </c>
      <c r="AI258" s="702">
        <f t="shared" si="668"/>
        <v>3500</v>
      </c>
      <c r="AJ258" s="702">
        <f t="shared" si="668"/>
        <v>3500</v>
      </c>
      <c r="AK258" s="710"/>
      <c r="AL258" s="702">
        <v>5250</v>
      </c>
      <c r="AM258" s="702">
        <v>5250</v>
      </c>
      <c r="AN258" s="702">
        <v>5250</v>
      </c>
      <c r="AO258" s="702">
        <v>5250</v>
      </c>
      <c r="AP258" s="702">
        <v>5250</v>
      </c>
      <c r="AQ258" s="702">
        <v>5250</v>
      </c>
      <c r="AR258" s="702">
        <v>5250</v>
      </c>
      <c r="AS258" s="702">
        <v>5250</v>
      </c>
      <c r="AT258" s="702">
        <v>5250</v>
      </c>
      <c r="AU258" s="702">
        <f t="shared" ref="AU258:BB258" si="669">3500*$K$1</f>
        <v>3500</v>
      </c>
      <c r="AV258" s="702">
        <f t="shared" si="669"/>
        <v>3500</v>
      </c>
      <c r="AW258" s="702">
        <f t="shared" si="669"/>
        <v>3500</v>
      </c>
      <c r="AX258" s="702">
        <f t="shared" si="669"/>
        <v>3500</v>
      </c>
      <c r="AY258" s="702">
        <f t="shared" si="669"/>
        <v>3500</v>
      </c>
      <c r="AZ258" s="702">
        <f t="shared" si="669"/>
        <v>3500</v>
      </c>
      <c r="BA258" s="702">
        <f t="shared" si="669"/>
        <v>3500</v>
      </c>
      <c r="BB258" s="702">
        <f t="shared" si="669"/>
        <v>3500</v>
      </c>
      <c r="BC258" s="710"/>
      <c r="BD258" s="702">
        <v>5250</v>
      </c>
      <c r="BE258" s="702">
        <v>5250</v>
      </c>
      <c r="BF258" s="702">
        <v>5250</v>
      </c>
      <c r="BG258" s="702">
        <v>5250</v>
      </c>
      <c r="BH258" s="702">
        <v>5250</v>
      </c>
      <c r="BI258" s="702">
        <v>5250</v>
      </c>
      <c r="BJ258" s="702">
        <v>5250</v>
      </c>
      <c r="BK258" s="702">
        <v>5250</v>
      </c>
      <c r="BL258" s="702">
        <v>5250</v>
      </c>
      <c r="BM258" s="702">
        <f t="shared" ref="BM258:BT258" si="670">3500*$K$1</f>
        <v>3500</v>
      </c>
      <c r="BN258" s="702">
        <f t="shared" si="670"/>
        <v>3500</v>
      </c>
      <c r="BO258" s="702">
        <f t="shared" si="670"/>
        <v>3500</v>
      </c>
      <c r="BP258" s="702">
        <f t="shared" si="670"/>
        <v>3500</v>
      </c>
      <c r="BQ258" s="702">
        <f t="shared" si="670"/>
        <v>3500</v>
      </c>
      <c r="BR258" s="702">
        <f t="shared" si="670"/>
        <v>3500</v>
      </c>
      <c r="BS258" s="702">
        <f t="shared" si="670"/>
        <v>3500</v>
      </c>
      <c r="BT258" s="702">
        <f t="shared" si="670"/>
        <v>3500</v>
      </c>
      <c r="BU258" s="673"/>
      <c r="BV258" s="702">
        <f>3500*$K$1</f>
        <v>3500</v>
      </c>
      <c r="BW258" s="702">
        <f>3500*$K$1</f>
        <v>3500</v>
      </c>
      <c r="BX258" s="702">
        <f>3500*$K$1</f>
        <v>3500</v>
      </c>
      <c r="BY258" s="702">
        <f>3500*$K$1</f>
        <v>3500</v>
      </c>
      <c r="BZ258" s="597">
        <f t="shared" si="575"/>
        <v>4433.333333333333</v>
      </c>
      <c r="CA258" s="597">
        <f t="shared" si="576"/>
        <v>4433.333333333333</v>
      </c>
      <c r="CB258" s="597">
        <f t="shared" si="577"/>
        <v>4433.333333333333</v>
      </c>
      <c r="CC258" s="688">
        <f t="shared" si="578"/>
        <v>4433.333333333333</v>
      </c>
      <c r="CD258" s="1344">
        <f t="shared" si="666"/>
        <v>3500</v>
      </c>
      <c r="CE258" s="1345">
        <f t="shared" si="665"/>
        <v>3500</v>
      </c>
      <c r="CF258" s="1346">
        <f t="shared" si="665"/>
        <v>3500</v>
      </c>
      <c r="CG258" s="1346">
        <f t="shared" si="665"/>
        <v>3500</v>
      </c>
      <c r="CH258" s="1346">
        <f t="shared" si="665"/>
        <v>3500</v>
      </c>
      <c r="CI258" s="1346">
        <f t="shared" si="665"/>
        <v>3500</v>
      </c>
      <c r="CJ258" s="1346">
        <f t="shared" si="665"/>
        <v>3500</v>
      </c>
      <c r="CK258" s="1347">
        <f t="shared" si="665"/>
        <v>3500</v>
      </c>
      <c r="CL258" s="1347">
        <f t="shared" si="665"/>
        <v>5250</v>
      </c>
      <c r="CM258" s="1347">
        <f t="shared" si="665"/>
        <v>5250</v>
      </c>
      <c r="CN258" s="1346">
        <f t="shared" si="665"/>
        <v>5250</v>
      </c>
      <c r="CO258" s="1346">
        <f t="shared" si="665"/>
        <v>5250</v>
      </c>
      <c r="CP258" s="1346">
        <f t="shared" si="665"/>
        <v>5250</v>
      </c>
      <c r="CQ258" s="1346">
        <f t="shared" si="665"/>
        <v>5250</v>
      </c>
      <c r="CR258" s="1346">
        <f t="shared" si="665"/>
        <v>5250</v>
      </c>
      <c r="CS258" s="1345">
        <f t="shared" si="665"/>
        <v>5250</v>
      </c>
      <c r="CT258" s="1348">
        <f t="shared" si="665"/>
        <v>5250</v>
      </c>
      <c r="CU258" s="548">
        <f t="shared" si="589"/>
        <v>3500</v>
      </c>
      <c r="CV258" s="549">
        <f t="shared" si="590"/>
        <v>3500</v>
      </c>
      <c r="CW258" s="550">
        <f t="shared" si="591"/>
        <v>3500</v>
      </c>
      <c r="CX258" s="550">
        <f t="shared" si="592"/>
        <v>3500</v>
      </c>
      <c r="CY258" s="550">
        <f t="shared" si="593"/>
        <v>3500</v>
      </c>
      <c r="CZ258" s="550">
        <f t="shared" si="594"/>
        <v>3500</v>
      </c>
      <c r="DA258" s="550">
        <f t="shared" si="595"/>
        <v>3500</v>
      </c>
      <c r="DB258" s="551">
        <f t="shared" si="596"/>
        <v>3500</v>
      </c>
      <c r="DC258" s="551">
        <f t="shared" si="597"/>
        <v>5250</v>
      </c>
      <c r="DD258" s="551">
        <f t="shared" si="598"/>
        <v>5250</v>
      </c>
      <c r="DE258" s="550">
        <f t="shared" si="599"/>
        <v>5250</v>
      </c>
      <c r="DF258" s="550">
        <f t="shared" si="600"/>
        <v>5250</v>
      </c>
      <c r="DG258" s="550">
        <f t="shared" si="601"/>
        <v>5250</v>
      </c>
      <c r="DH258" s="550">
        <f t="shared" si="602"/>
        <v>5250</v>
      </c>
      <c r="DI258" s="550">
        <f t="shared" si="603"/>
        <v>5250</v>
      </c>
      <c r="DJ258" s="549">
        <f t="shared" si="604"/>
        <v>5250</v>
      </c>
      <c r="DK258" s="548">
        <f t="shared" si="605"/>
        <v>5250</v>
      </c>
      <c r="DL258" s="653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657" t="s">
        <v>243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73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73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73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73"/>
      <c r="BV259" s="224"/>
      <c r="BW259" s="224"/>
      <c r="BX259" s="224"/>
      <c r="BY259" s="224"/>
      <c r="BZ259" s="597">
        <f t="shared" si="575"/>
        <v>34</v>
      </c>
      <c r="CA259" s="597">
        <f t="shared" si="576"/>
        <v>32.5</v>
      </c>
      <c r="CB259" s="597">
        <f t="shared" si="577"/>
        <v>379.16666666666669</v>
      </c>
      <c r="CC259" s="688">
        <f t="shared" si="578"/>
        <v>1603.5</v>
      </c>
      <c r="CD259" s="1344" t="str">
        <f t="shared" si="666"/>
        <v/>
      </c>
      <c r="CE259" s="1345" t="str">
        <f t="shared" si="665"/>
        <v/>
      </c>
      <c r="CF259" s="1346" t="str">
        <f t="shared" si="665"/>
        <v/>
      </c>
      <c r="CG259" s="1346" t="str">
        <f t="shared" si="665"/>
        <v/>
      </c>
      <c r="CH259" s="1346" t="str">
        <f t="shared" si="665"/>
        <v/>
      </c>
      <c r="CI259" s="1346">
        <f t="shared" si="665"/>
        <v>0</v>
      </c>
      <c r="CJ259" s="1346">
        <f t="shared" si="665"/>
        <v>0</v>
      </c>
      <c r="CK259" s="1347">
        <f t="shared" si="665"/>
        <v>0</v>
      </c>
      <c r="CL259" s="1347">
        <f t="shared" si="665"/>
        <v>0</v>
      </c>
      <c r="CM259" s="1347">
        <f t="shared" si="665"/>
        <v>70</v>
      </c>
      <c r="CN259" s="1346">
        <f t="shared" si="665"/>
        <v>100</v>
      </c>
      <c r="CO259" s="1346">
        <f t="shared" si="665"/>
        <v>140</v>
      </c>
      <c r="CP259" s="1346" t="str">
        <f t="shared" si="665"/>
        <v/>
      </c>
      <c r="CQ259" s="1346" t="str">
        <f t="shared" si="665"/>
        <v/>
      </c>
      <c r="CR259" s="1346" t="str">
        <f t="shared" si="665"/>
        <v/>
      </c>
      <c r="CS259" s="1345" t="str">
        <f t="shared" si="665"/>
        <v/>
      </c>
      <c r="CT259" s="1348" t="str">
        <f t="shared" si="665"/>
        <v/>
      </c>
      <c r="CU259" s="548" t="str">
        <f t="shared" si="589"/>
        <v/>
      </c>
      <c r="CV259" s="549" t="str">
        <f t="shared" si="590"/>
        <v/>
      </c>
      <c r="CW259" s="550" t="str">
        <f t="shared" si="591"/>
        <v/>
      </c>
      <c r="CX259" s="550" t="str">
        <f t="shared" si="592"/>
        <v/>
      </c>
      <c r="CY259" s="550" t="str">
        <f t="shared" si="593"/>
        <v/>
      </c>
      <c r="CZ259" s="550" t="str">
        <f t="shared" si="594"/>
        <v/>
      </c>
      <c r="DA259" s="550">
        <f t="shared" si="595"/>
        <v>0</v>
      </c>
      <c r="DB259" s="551">
        <f t="shared" si="596"/>
        <v>0</v>
      </c>
      <c r="DC259" s="551">
        <f t="shared" si="597"/>
        <v>0</v>
      </c>
      <c r="DD259" s="551">
        <f t="shared" si="598"/>
        <v>50</v>
      </c>
      <c r="DE259" s="550">
        <f t="shared" si="599"/>
        <v>80</v>
      </c>
      <c r="DF259" s="550">
        <f t="shared" si="600"/>
        <v>140</v>
      </c>
      <c r="DG259" s="550" t="str">
        <f t="shared" si="601"/>
        <v/>
      </c>
      <c r="DH259" s="550" t="str">
        <f t="shared" si="602"/>
        <v/>
      </c>
      <c r="DI259" s="550" t="str">
        <f t="shared" si="603"/>
        <v/>
      </c>
      <c r="DJ259" s="549" t="str">
        <f t="shared" si="604"/>
        <v/>
      </c>
      <c r="DK259" s="548" t="str">
        <f t="shared" si="605"/>
        <v/>
      </c>
      <c r="DL259" s="653">
        <f t="shared" si="606"/>
        <v>7</v>
      </c>
      <c r="DM259" s="106">
        <f t="shared" si="607"/>
        <v>6</v>
      </c>
      <c r="DN259" s="106">
        <f t="shared" si="608"/>
        <v>8</v>
      </c>
      <c r="DO259" s="106">
        <f t="shared" si="609"/>
        <v>8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40" t="s">
        <v>179</v>
      </c>
      <c r="B260" s="274"/>
      <c r="C260" s="274"/>
      <c r="D260" s="274">
        <v>1</v>
      </c>
      <c r="E260" s="274"/>
      <c r="F260" s="274">
        <v>1</v>
      </c>
      <c r="G260" s="274">
        <v>2</v>
      </c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673"/>
      <c r="T260" s="274">
        <v>0</v>
      </c>
      <c r="U260" s="274"/>
      <c r="V260" s="274">
        <v>0</v>
      </c>
      <c r="W260" s="274">
        <v>2</v>
      </c>
      <c r="X260" s="274">
        <v>2</v>
      </c>
      <c r="Y260" s="274"/>
      <c r="Z260" s="274"/>
      <c r="AA260" s="274"/>
      <c r="AB260" s="274">
        <v>2</v>
      </c>
      <c r="AC260" s="274"/>
      <c r="AD260" s="274"/>
      <c r="AE260" s="274"/>
      <c r="AF260" s="274"/>
      <c r="AG260" s="274"/>
      <c r="AH260" s="274"/>
      <c r="AI260" s="274"/>
      <c r="AJ260" s="274"/>
      <c r="AK260" s="673"/>
      <c r="AL260" s="274">
        <v>1</v>
      </c>
      <c r="AM260" s="274"/>
      <c r="AN260" s="274">
        <v>1</v>
      </c>
      <c r="AO260" s="274">
        <v>1</v>
      </c>
      <c r="AP260" s="274">
        <v>1.29</v>
      </c>
      <c r="AQ260" s="274">
        <v>1</v>
      </c>
      <c r="AR260" s="274">
        <v>1</v>
      </c>
      <c r="AS260" s="274">
        <v>1.49</v>
      </c>
      <c r="AT260" s="274">
        <v>1</v>
      </c>
      <c r="AU260" s="274"/>
      <c r="AV260" s="274"/>
      <c r="AW260" s="274"/>
      <c r="AX260" s="274"/>
      <c r="AY260" s="274"/>
      <c r="AZ260" s="274"/>
      <c r="BA260" s="274"/>
      <c r="BB260" s="274"/>
      <c r="BC260" s="673"/>
      <c r="BD260" s="274">
        <v>0.5</v>
      </c>
      <c r="BE260" s="274">
        <v>1</v>
      </c>
      <c r="BF260" s="274"/>
      <c r="BG260" s="274">
        <v>0.5</v>
      </c>
      <c r="BH260" s="274">
        <v>1</v>
      </c>
      <c r="BI260" s="274">
        <v>1</v>
      </c>
      <c r="BJ260" s="274">
        <v>1.63</v>
      </c>
      <c r="BK260" s="274"/>
      <c r="BL260" s="274">
        <v>1.2</v>
      </c>
      <c r="BM260" s="274"/>
      <c r="BN260" s="274"/>
      <c r="BO260" s="274"/>
      <c r="BP260" s="274"/>
      <c r="BQ260" s="274"/>
      <c r="BR260" s="274"/>
      <c r="BS260" s="274"/>
      <c r="BT260" s="274"/>
      <c r="BU260" s="673"/>
      <c r="BV260" s="274"/>
      <c r="BW260" s="274"/>
      <c r="BX260" s="274"/>
      <c r="BY260" s="274"/>
      <c r="BZ260" s="597">
        <f t="shared" si="575"/>
        <v>1</v>
      </c>
      <c r="CA260" s="597">
        <f t="shared" si="576"/>
        <v>1.3333333333333333</v>
      </c>
      <c r="CB260" s="597">
        <f t="shared" si="577"/>
        <v>1.0483333333333336</v>
      </c>
      <c r="CC260" s="688">
        <f t="shared" si="578"/>
        <v>0.94000000000000006</v>
      </c>
      <c r="CD260" s="1344" t="str">
        <f t="shared" si="666"/>
        <v/>
      </c>
      <c r="CE260" s="1345" t="str">
        <f t="shared" si="665"/>
        <v/>
      </c>
      <c r="CF260" s="1346" t="str">
        <f t="shared" si="665"/>
        <v/>
      </c>
      <c r="CG260" s="1346" t="str">
        <f t="shared" si="665"/>
        <v/>
      </c>
      <c r="CH260" s="1346" t="str">
        <f t="shared" si="665"/>
        <v/>
      </c>
      <c r="CI260" s="1346" t="str">
        <f t="shared" si="665"/>
        <v/>
      </c>
      <c r="CJ260" s="1346" t="str">
        <f t="shared" si="665"/>
        <v/>
      </c>
      <c r="CK260" s="1347">
        <f t="shared" si="665"/>
        <v>1</v>
      </c>
      <c r="CL260" s="1347">
        <f t="shared" si="665"/>
        <v>1</v>
      </c>
      <c r="CM260" s="1347">
        <f t="shared" si="665"/>
        <v>2</v>
      </c>
      <c r="CN260" s="1346" t="str">
        <f t="shared" si="665"/>
        <v/>
      </c>
      <c r="CO260" s="1346" t="str">
        <f t="shared" si="665"/>
        <v/>
      </c>
      <c r="CP260" s="1346" t="str">
        <f t="shared" si="665"/>
        <v/>
      </c>
      <c r="CQ260" s="1346" t="str">
        <f t="shared" si="665"/>
        <v/>
      </c>
      <c r="CR260" s="1346" t="str">
        <f t="shared" si="665"/>
        <v/>
      </c>
      <c r="CS260" s="1345" t="str">
        <f t="shared" si="665"/>
        <v/>
      </c>
      <c r="CT260" s="1348" t="str">
        <f t="shared" si="665"/>
        <v/>
      </c>
      <c r="CU260" s="548" t="str">
        <f t="shared" si="589"/>
        <v/>
      </c>
      <c r="CV260" s="549" t="str">
        <f t="shared" si="590"/>
        <v/>
      </c>
      <c r="CW260" s="550" t="str">
        <f t="shared" si="591"/>
        <v/>
      </c>
      <c r="CX260" s="550" t="str">
        <f t="shared" si="592"/>
        <v/>
      </c>
      <c r="CY260" s="550" t="str">
        <f t="shared" si="593"/>
        <v/>
      </c>
      <c r="CZ260" s="550" t="str">
        <f t="shared" si="594"/>
        <v/>
      </c>
      <c r="DA260" s="550">
        <f t="shared" si="595"/>
        <v>0</v>
      </c>
      <c r="DB260" s="551">
        <f t="shared" si="596"/>
        <v>0</v>
      </c>
      <c r="DC260" s="551">
        <f t="shared" si="597"/>
        <v>2</v>
      </c>
      <c r="DD260" s="551">
        <f t="shared" si="598"/>
        <v>2</v>
      </c>
      <c r="DE260" s="550">
        <f t="shared" si="599"/>
        <v>2</v>
      </c>
      <c r="DF260" s="550" t="str">
        <f t="shared" si="600"/>
        <v/>
      </c>
      <c r="DG260" s="550" t="str">
        <f t="shared" si="601"/>
        <v/>
      </c>
      <c r="DH260" s="550" t="str">
        <f t="shared" si="602"/>
        <v/>
      </c>
      <c r="DI260" s="550" t="str">
        <f t="shared" si="603"/>
        <v/>
      </c>
      <c r="DJ260" s="549" t="str">
        <f t="shared" si="604"/>
        <v/>
      </c>
      <c r="DK260" s="548" t="str">
        <f t="shared" si="605"/>
        <v/>
      </c>
      <c r="DL260" s="653">
        <f t="shared" si="606"/>
        <v>3</v>
      </c>
      <c r="DM260" s="106">
        <f t="shared" si="607"/>
        <v>5</v>
      </c>
      <c r="DN260" s="106">
        <f t="shared" si="608"/>
        <v>8</v>
      </c>
      <c r="DO260" s="106">
        <f t="shared" si="609"/>
        <v>7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181</v>
      </c>
      <c r="B261" s="629">
        <f t="shared" ref="B261:R261" si="671">IF(B259="","",B259*B260)</f>
        <v>0</v>
      </c>
      <c r="C261" s="629">
        <f t="shared" si="671"/>
        <v>0</v>
      </c>
      <c r="D261" s="629">
        <f t="shared" si="671"/>
        <v>70</v>
      </c>
      <c r="E261" s="629">
        <f t="shared" si="671"/>
        <v>0</v>
      </c>
      <c r="F261" s="629">
        <f t="shared" si="671"/>
        <v>140</v>
      </c>
      <c r="G261" s="629">
        <f t="shared" si="671"/>
        <v>200</v>
      </c>
      <c r="H261" s="629" t="str">
        <f t="shared" si="671"/>
        <v/>
      </c>
      <c r="I261" s="629">
        <f t="shared" si="671"/>
        <v>0</v>
      </c>
      <c r="J261" s="629" t="str">
        <f t="shared" si="671"/>
        <v/>
      </c>
      <c r="K261" s="629" t="str">
        <f t="shared" si="671"/>
        <v/>
      </c>
      <c r="L261" s="629" t="str">
        <f t="shared" si="671"/>
        <v/>
      </c>
      <c r="M261" s="629" t="str">
        <f t="shared" si="671"/>
        <v/>
      </c>
      <c r="N261" s="629" t="str">
        <f t="shared" si="671"/>
        <v/>
      </c>
      <c r="O261" s="629" t="str">
        <f t="shared" si="671"/>
        <v/>
      </c>
      <c r="P261" s="629" t="str">
        <f t="shared" si="671"/>
        <v/>
      </c>
      <c r="Q261" s="629" t="str">
        <f t="shared" si="671"/>
        <v/>
      </c>
      <c r="R261" s="629" t="str">
        <f t="shared" si="671"/>
        <v/>
      </c>
      <c r="S261" s="662"/>
      <c r="T261" s="629">
        <f t="shared" ref="T261:AJ261" si="672">IF(T259="","",T259*T260)</f>
        <v>0</v>
      </c>
      <c r="U261" s="629">
        <f t="shared" si="672"/>
        <v>0</v>
      </c>
      <c r="V261" s="629">
        <f t="shared" si="672"/>
        <v>0</v>
      </c>
      <c r="W261" s="629">
        <f t="shared" si="672"/>
        <v>100</v>
      </c>
      <c r="X261" s="629">
        <f t="shared" si="672"/>
        <v>280</v>
      </c>
      <c r="Y261" s="629" t="str">
        <f t="shared" si="672"/>
        <v/>
      </c>
      <c r="Z261" s="629" t="str">
        <f t="shared" si="672"/>
        <v/>
      </c>
      <c r="AA261" s="629" t="str">
        <f t="shared" si="672"/>
        <v/>
      </c>
      <c r="AB261" s="629">
        <f t="shared" si="672"/>
        <v>160</v>
      </c>
      <c r="AC261" s="629" t="str">
        <f t="shared" si="672"/>
        <v/>
      </c>
      <c r="AD261" s="629" t="str">
        <f t="shared" si="672"/>
        <v/>
      </c>
      <c r="AE261" s="629" t="str">
        <f t="shared" si="672"/>
        <v/>
      </c>
      <c r="AF261" s="629" t="str">
        <f t="shared" si="672"/>
        <v/>
      </c>
      <c r="AG261" s="629" t="str">
        <f t="shared" si="672"/>
        <v/>
      </c>
      <c r="AH261" s="629" t="str">
        <f t="shared" si="672"/>
        <v/>
      </c>
      <c r="AI261" s="629" t="str">
        <f t="shared" si="672"/>
        <v/>
      </c>
      <c r="AJ261" s="629" t="str">
        <f t="shared" si="672"/>
        <v/>
      </c>
      <c r="AK261" s="662"/>
      <c r="AL261" s="629">
        <f t="shared" ref="AL261:BB261" si="673">IF(AL259="","",AL259*AL260)</f>
        <v>280</v>
      </c>
      <c r="AM261" s="629" t="str">
        <f t="shared" si="673"/>
        <v/>
      </c>
      <c r="AN261" s="629">
        <f t="shared" si="673"/>
        <v>280</v>
      </c>
      <c r="AO261" s="629">
        <f t="shared" si="673"/>
        <v>525</v>
      </c>
      <c r="AP261" s="629">
        <f t="shared" si="673"/>
        <v>1309.3500000000001</v>
      </c>
      <c r="AQ261" s="629">
        <f t="shared" si="673"/>
        <v>525</v>
      </c>
      <c r="AR261" s="629">
        <f t="shared" si="673"/>
        <v>315</v>
      </c>
      <c r="AS261" s="629">
        <f t="shared" si="673"/>
        <v>521.5</v>
      </c>
      <c r="AT261" s="629">
        <f t="shared" si="673"/>
        <v>140</v>
      </c>
      <c r="AU261" s="629" t="str">
        <f t="shared" si="673"/>
        <v/>
      </c>
      <c r="AV261" s="629" t="str">
        <f t="shared" si="673"/>
        <v/>
      </c>
      <c r="AW261" s="629" t="str">
        <f t="shared" si="673"/>
        <v/>
      </c>
      <c r="AX261" s="629" t="str">
        <f t="shared" si="673"/>
        <v/>
      </c>
      <c r="AY261" s="629" t="str">
        <f t="shared" si="673"/>
        <v/>
      </c>
      <c r="AZ261" s="629" t="str">
        <f t="shared" si="673"/>
        <v/>
      </c>
      <c r="BA261" s="629" t="str">
        <f t="shared" si="673"/>
        <v/>
      </c>
      <c r="BB261" s="629" t="str">
        <f t="shared" si="673"/>
        <v/>
      </c>
      <c r="BC261" s="662"/>
      <c r="BD261" s="629">
        <f t="shared" ref="BD261:BT261" si="674">IF(BD259="","",BD259*BD260)</f>
        <v>11250</v>
      </c>
      <c r="BE261" s="629">
        <f t="shared" si="674"/>
        <v>1735</v>
      </c>
      <c r="BF261" s="629" t="str">
        <f t="shared" si="674"/>
        <v/>
      </c>
      <c r="BG261" s="629">
        <f t="shared" si="674"/>
        <v>2100</v>
      </c>
      <c r="BH261" s="629">
        <f t="shared" si="674"/>
        <v>1140</v>
      </c>
      <c r="BI261" s="629">
        <f t="shared" si="674"/>
        <v>836</v>
      </c>
      <c r="BJ261" s="629">
        <f t="shared" si="674"/>
        <v>2477.6</v>
      </c>
      <c r="BK261" s="629">
        <f t="shared" si="674"/>
        <v>0</v>
      </c>
      <c r="BL261" s="629">
        <f t="shared" si="674"/>
        <v>228</v>
      </c>
      <c r="BM261" s="629" t="str">
        <f t="shared" si="674"/>
        <v/>
      </c>
      <c r="BN261" s="629" t="str">
        <f t="shared" si="674"/>
        <v/>
      </c>
      <c r="BO261" s="629" t="str">
        <f t="shared" si="674"/>
        <v/>
      </c>
      <c r="BP261" s="629" t="str">
        <f t="shared" si="674"/>
        <v/>
      </c>
      <c r="BQ261" s="629" t="str">
        <f t="shared" si="674"/>
        <v/>
      </c>
      <c r="BR261" s="629" t="str">
        <f t="shared" si="674"/>
        <v/>
      </c>
      <c r="BS261" s="629" t="str">
        <f t="shared" si="674"/>
        <v/>
      </c>
      <c r="BT261" s="629" t="str">
        <f t="shared" si="674"/>
        <v/>
      </c>
      <c r="BU261" s="662"/>
      <c r="BV261" s="629" t="str">
        <f>IF(BV259="","",BV259*BV260)</f>
        <v/>
      </c>
      <c r="BW261" s="629" t="str">
        <f>IF(BW259="","",BW259*BW260)</f>
        <v/>
      </c>
      <c r="BX261" s="629" t="str">
        <f>IF(BX259="","",BX259*BX260)</f>
        <v/>
      </c>
      <c r="BY261" s="629" t="str">
        <f>IF(BY259="","",BY259*BY260)</f>
        <v/>
      </c>
      <c r="BZ261" s="597">
        <f t="shared" si="575"/>
        <v>42</v>
      </c>
      <c r="CA261" s="597">
        <f t="shared" si="576"/>
        <v>65</v>
      </c>
      <c r="CB261" s="597">
        <f t="shared" si="577"/>
        <v>407.75</v>
      </c>
      <c r="CC261" s="688">
        <f t="shared" si="578"/>
        <v>1419.4333333333332</v>
      </c>
      <c r="CD261" s="1344" t="str">
        <f t="shared" si="666"/>
        <v/>
      </c>
      <c r="CE261" s="1345" t="str">
        <f t="shared" si="665"/>
        <v/>
      </c>
      <c r="CF261" s="1346" t="str">
        <f t="shared" si="665"/>
        <v/>
      </c>
      <c r="CG261" s="1346" t="str">
        <f t="shared" si="665"/>
        <v/>
      </c>
      <c r="CH261" s="1346" t="str">
        <f t="shared" si="665"/>
        <v/>
      </c>
      <c r="CI261" s="1346">
        <f t="shared" si="665"/>
        <v>0</v>
      </c>
      <c r="CJ261" s="1346">
        <f t="shared" si="665"/>
        <v>0</v>
      </c>
      <c r="CK261" s="1347">
        <f t="shared" si="665"/>
        <v>0</v>
      </c>
      <c r="CL261" s="1347">
        <f t="shared" si="665"/>
        <v>0</v>
      </c>
      <c r="CM261" s="1347">
        <f t="shared" si="665"/>
        <v>70</v>
      </c>
      <c r="CN261" s="1346">
        <f t="shared" si="665"/>
        <v>140</v>
      </c>
      <c r="CO261" s="1346">
        <f t="shared" si="665"/>
        <v>200</v>
      </c>
      <c r="CP261" s="1346" t="str">
        <f t="shared" si="665"/>
        <v/>
      </c>
      <c r="CQ261" s="1346" t="str">
        <f t="shared" si="665"/>
        <v/>
      </c>
      <c r="CR261" s="1346" t="str">
        <f t="shared" si="665"/>
        <v/>
      </c>
      <c r="CS261" s="1345" t="str">
        <f t="shared" si="665"/>
        <v/>
      </c>
      <c r="CT261" s="1348" t="str">
        <f t="shared" si="665"/>
        <v/>
      </c>
      <c r="CU261" s="548" t="str">
        <f t="shared" si="589"/>
        <v/>
      </c>
      <c r="CV261" s="549" t="str">
        <f t="shared" si="590"/>
        <v/>
      </c>
      <c r="CW261" s="550" t="str">
        <f t="shared" si="591"/>
        <v/>
      </c>
      <c r="CX261" s="550" t="str">
        <f t="shared" si="592"/>
        <v/>
      </c>
      <c r="CY261" s="550" t="str">
        <f t="shared" si="593"/>
        <v/>
      </c>
      <c r="CZ261" s="550" t="str">
        <f t="shared" si="594"/>
        <v/>
      </c>
      <c r="DA261" s="550">
        <f t="shared" si="595"/>
        <v>0</v>
      </c>
      <c r="DB261" s="551">
        <f t="shared" si="596"/>
        <v>0</v>
      </c>
      <c r="DC261" s="551">
        <f t="shared" si="597"/>
        <v>0</v>
      </c>
      <c r="DD261" s="551">
        <f t="shared" si="598"/>
        <v>100</v>
      </c>
      <c r="DE261" s="550">
        <f t="shared" si="599"/>
        <v>160</v>
      </c>
      <c r="DF261" s="550">
        <f t="shared" si="600"/>
        <v>280</v>
      </c>
      <c r="DG261" s="550" t="str">
        <f t="shared" si="601"/>
        <v/>
      </c>
      <c r="DH261" s="550" t="str">
        <f t="shared" si="602"/>
        <v/>
      </c>
      <c r="DI261" s="550" t="str">
        <f t="shared" si="603"/>
        <v/>
      </c>
      <c r="DJ261" s="549" t="str">
        <f t="shared" si="604"/>
        <v/>
      </c>
      <c r="DK261" s="548" t="str">
        <f t="shared" si="605"/>
        <v/>
      </c>
      <c r="DL261" s="653">
        <f t="shared" si="606"/>
        <v>7</v>
      </c>
      <c r="DM261" s="106">
        <f t="shared" si="607"/>
        <v>6</v>
      </c>
      <c r="DN261" s="106">
        <f t="shared" si="608"/>
        <v>8</v>
      </c>
      <c r="DO261" s="106">
        <f t="shared" si="609"/>
        <v>8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244</v>
      </c>
      <c r="B262" s="255"/>
      <c r="C262" s="255"/>
      <c r="D262" s="255">
        <v>0</v>
      </c>
      <c r="E262" s="255">
        <v>0</v>
      </c>
      <c r="F262" s="255">
        <v>5</v>
      </c>
      <c r="G262" s="255">
        <v>5</v>
      </c>
      <c r="H262" s="255"/>
      <c r="I262" s="255">
        <v>0</v>
      </c>
      <c r="J262" s="255"/>
      <c r="K262" s="255"/>
      <c r="L262" s="255"/>
      <c r="M262" s="255"/>
      <c r="N262" s="255"/>
      <c r="O262" s="255"/>
      <c r="P262" s="255"/>
      <c r="Q262" s="255"/>
      <c r="R262" s="255"/>
      <c r="S262" s="621"/>
      <c r="T262" s="255">
        <v>0</v>
      </c>
      <c r="U262" s="255">
        <v>5</v>
      </c>
      <c r="V262" s="255">
        <v>0</v>
      </c>
      <c r="W262" s="255">
        <v>0</v>
      </c>
      <c r="X262" s="255">
        <v>0</v>
      </c>
      <c r="Y262" s="255"/>
      <c r="Z262" s="255"/>
      <c r="AA262" s="255"/>
      <c r="AB262" s="255">
        <v>0</v>
      </c>
      <c r="AC262" s="255"/>
      <c r="AD262" s="255"/>
      <c r="AE262" s="255"/>
      <c r="AF262" s="255"/>
      <c r="AG262" s="255"/>
      <c r="AH262" s="255"/>
      <c r="AI262" s="255"/>
      <c r="AJ262" s="255"/>
      <c r="AK262" s="621"/>
      <c r="AL262" s="255">
        <v>0</v>
      </c>
      <c r="AM262" s="255"/>
      <c r="AN262" s="255">
        <v>0</v>
      </c>
      <c r="AO262" s="255">
        <v>175</v>
      </c>
      <c r="AP262" s="255">
        <v>0</v>
      </c>
      <c r="AQ262" s="255">
        <v>175</v>
      </c>
      <c r="AR262" s="255">
        <v>0</v>
      </c>
      <c r="AS262" s="255">
        <v>0</v>
      </c>
      <c r="AT262" s="255">
        <v>0</v>
      </c>
      <c r="AU262" s="255"/>
      <c r="AV262" s="255"/>
      <c r="AW262" s="255"/>
      <c r="AX262" s="255"/>
      <c r="AY262" s="255"/>
      <c r="AZ262" s="255"/>
      <c r="BA262" s="255"/>
      <c r="BB262" s="255"/>
      <c r="BC262" s="621"/>
      <c r="BD262" s="255">
        <v>8500</v>
      </c>
      <c r="BE262" s="255">
        <v>215</v>
      </c>
      <c r="BF262" s="255"/>
      <c r="BG262" s="255">
        <v>238</v>
      </c>
      <c r="BH262" s="255">
        <v>238</v>
      </c>
      <c r="BI262" s="255">
        <v>152</v>
      </c>
      <c r="BJ262" s="255">
        <v>300</v>
      </c>
      <c r="BK262" s="255">
        <v>0</v>
      </c>
      <c r="BL262" s="255">
        <v>230</v>
      </c>
      <c r="BM262" s="255"/>
      <c r="BN262" s="255"/>
      <c r="BO262" s="255"/>
      <c r="BP262" s="255"/>
      <c r="BQ262" s="255"/>
      <c r="BR262" s="255"/>
      <c r="BS262" s="255"/>
      <c r="BT262" s="255"/>
      <c r="BU262" s="621"/>
      <c r="BV262" s="255"/>
      <c r="BW262" s="255"/>
      <c r="BX262" s="255"/>
      <c r="BY262" s="255"/>
      <c r="BZ262" s="597">
        <f t="shared" si="575"/>
        <v>1.6666666666666667</v>
      </c>
      <c r="CA262" s="597">
        <f t="shared" si="576"/>
        <v>0</v>
      </c>
      <c r="CB262" s="597">
        <f t="shared" si="577"/>
        <v>29.166666666666668</v>
      </c>
      <c r="CC262" s="688">
        <f t="shared" si="578"/>
        <v>228.83333333333334</v>
      </c>
      <c r="CD262" s="1344" t="str">
        <f t="shared" si="666"/>
        <v/>
      </c>
      <c r="CE262" s="1345" t="str">
        <f t="shared" si="665"/>
        <v/>
      </c>
      <c r="CF262" s="1346" t="str">
        <f t="shared" si="665"/>
        <v/>
      </c>
      <c r="CG262" s="1346" t="str">
        <f t="shared" si="665"/>
        <v/>
      </c>
      <c r="CH262" s="1346" t="str">
        <f t="shared" si="665"/>
        <v/>
      </c>
      <c r="CI262" s="1346" t="str">
        <f t="shared" si="665"/>
        <v/>
      </c>
      <c r="CJ262" s="1346">
        <f t="shared" si="665"/>
        <v>0</v>
      </c>
      <c r="CK262" s="1347">
        <f t="shared" si="665"/>
        <v>0</v>
      </c>
      <c r="CL262" s="1347">
        <f t="shared" si="665"/>
        <v>0</v>
      </c>
      <c r="CM262" s="1347">
        <f t="shared" si="665"/>
        <v>5</v>
      </c>
      <c r="CN262" s="1346">
        <f t="shared" si="665"/>
        <v>5</v>
      </c>
      <c r="CO262" s="1346" t="str">
        <f t="shared" si="665"/>
        <v/>
      </c>
      <c r="CP262" s="1346" t="str">
        <f t="shared" si="665"/>
        <v/>
      </c>
      <c r="CQ262" s="1346" t="str">
        <f t="shared" si="665"/>
        <v/>
      </c>
      <c r="CR262" s="1346" t="str">
        <f t="shared" si="665"/>
        <v/>
      </c>
      <c r="CS262" s="1345" t="str">
        <f t="shared" si="665"/>
        <v/>
      </c>
      <c r="CT262" s="1348" t="str">
        <f t="shared" si="665"/>
        <v/>
      </c>
      <c r="CU262" s="548" t="str">
        <f t="shared" si="589"/>
        <v/>
      </c>
      <c r="CV262" s="549" t="str">
        <f t="shared" si="590"/>
        <v/>
      </c>
      <c r="CW262" s="550" t="str">
        <f t="shared" si="591"/>
        <v/>
      </c>
      <c r="CX262" s="550" t="str">
        <f t="shared" si="592"/>
        <v/>
      </c>
      <c r="CY262" s="550" t="str">
        <f t="shared" si="593"/>
        <v/>
      </c>
      <c r="CZ262" s="550" t="str">
        <f t="shared" si="594"/>
        <v/>
      </c>
      <c r="DA262" s="550">
        <f t="shared" si="595"/>
        <v>0</v>
      </c>
      <c r="DB262" s="551">
        <f t="shared" si="596"/>
        <v>0</v>
      </c>
      <c r="DC262" s="551">
        <f t="shared" si="597"/>
        <v>0</v>
      </c>
      <c r="DD262" s="551">
        <f t="shared" si="598"/>
        <v>0</v>
      </c>
      <c r="DE262" s="550">
        <f t="shared" si="599"/>
        <v>0</v>
      </c>
      <c r="DF262" s="550">
        <f t="shared" si="600"/>
        <v>5</v>
      </c>
      <c r="DG262" s="550" t="str">
        <f t="shared" si="601"/>
        <v/>
      </c>
      <c r="DH262" s="550" t="str">
        <f t="shared" si="602"/>
        <v/>
      </c>
      <c r="DI262" s="550" t="str">
        <f t="shared" si="603"/>
        <v/>
      </c>
      <c r="DJ262" s="549" t="str">
        <f t="shared" si="604"/>
        <v/>
      </c>
      <c r="DK262" s="548" t="str">
        <f t="shared" si="605"/>
        <v/>
      </c>
      <c r="DL262" s="653">
        <f t="shared" si="606"/>
        <v>5</v>
      </c>
      <c r="DM262" s="106">
        <f t="shared" si="607"/>
        <v>6</v>
      </c>
      <c r="DN262" s="106">
        <f t="shared" si="608"/>
        <v>8</v>
      </c>
      <c r="DO262" s="106">
        <f t="shared" si="609"/>
        <v>8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8" t="str">
        <f>$H$1 &amp; " (%)"</f>
        <v>kcal (%)</v>
      </c>
      <c r="B263" s="632">
        <f t="shared" ref="B263:R263" si="675">IF(B257="","",(B257-B259-B262)*B258/B$46/365/$G$1)</f>
        <v>0</v>
      </c>
      <c r="C263" s="632">
        <f t="shared" si="675"/>
        <v>0</v>
      </c>
      <c r="D263" s="632">
        <f t="shared" si="675"/>
        <v>2.9354207436399219E-2</v>
      </c>
      <c r="E263" s="632">
        <f t="shared" si="675"/>
        <v>0</v>
      </c>
      <c r="F263" s="632">
        <f t="shared" si="675"/>
        <v>1.7123287671232876E-2</v>
      </c>
      <c r="G263" s="632">
        <f t="shared" si="675"/>
        <v>0</v>
      </c>
      <c r="H263" s="632">
        <f t="shared" si="675"/>
        <v>0</v>
      </c>
      <c r="I263" s="632">
        <f t="shared" si="675"/>
        <v>4.7945205479452052E-2</v>
      </c>
      <c r="J263" s="632">
        <f t="shared" si="675"/>
        <v>0</v>
      </c>
      <c r="K263" s="632" t="str">
        <f t="shared" si="675"/>
        <v/>
      </c>
      <c r="L263" s="632" t="str">
        <f t="shared" si="675"/>
        <v/>
      </c>
      <c r="M263" s="632" t="str">
        <f t="shared" si="675"/>
        <v/>
      </c>
      <c r="N263" s="632" t="str">
        <f t="shared" si="675"/>
        <v/>
      </c>
      <c r="O263" s="632" t="str">
        <f t="shared" si="675"/>
        <v/>
      </c>
      <c r="P263" s="632" t="str">
        <f t="shared" si="675"/>
        <v/>
      </c>
      <c r="Q263" s="632" t="str">
        <f t="shared" si="675"/>
        <v/>
      </c>
      <c r="R263" s="632" t="str">
        <f t="shared" si="675"/>
        <v/>
      </c>
      <c r="S263" s="652"/>
      <c r="T263" s="632">
        <f t="shared" ref="T263:AJ263" si="676">IF(T257="","",(T257-T259-T262)*T258/T$46/365/$G$1)</f>
        <v>8.5616438356164393E-2</v>
      </c>
      <c r="U263" s="632">
        <f t="shared" si="676"/>
        <v>8.133561643835617E-2</v>
      </c>
      <c r="V263" s="632">
        <f t="shared" si="676"/>
        <v>4.8923679060665359E-2</v>
      </c>
      <c r="W263" s="632">
        <f t="shared" si="676"/>
        <v>8.5616438356164393E-2</v>
      </c>
      <c r="X263" s="632">
        <f t="shared" si="676"/>
        <v>0</v>
      </c>
      <c r="Y263" s="632">
        <f t="shared" si="676"/>
        <v>0</v>
      </c>
      <c r="Z263" s="632">
        <f t="shared" si="676"/>
        <v>0</v>
      </c>
      <c r="AA263" s="632">
        <f t="shared" si="676"/>
        <v>0</v>
      </c>
      <c r="AB263" s="632">
        <f t="shared" si="676"/>
        <v>0.11741682974559688</v>
      </c>
      <c r="AC263" s="632" t="str">
        <f t="shared" si="676"/>
        <v/>
      </c>
      <c r="AD263" s="632" t="str">
        <f t="shared" si="676"/>
        <v/>
      </c>
      <c r="AE263" s="632" t="str">
        <f t="shared" si="676"/>
        <v/>
      </c>
      <c r="AF263" s="632" t="str">
        <f t="shared" si="676"/>
        <v/>
      </c>
      <c r="AG263" s="632" t="str">
        <f t="shared" si="676"/>
        <v/>
      </c>
      <c r="AH263" s="632" t="str">
        <f t="shared" si="676"/>
        <v/>
      </c>
      <c r="AI263" s="632" t="str">
        <f t="shared" si="676"/>
        <v/>
      </c>
      <c r="AJ263" s="632" t="str">
        <f t="shared" si="676"/>
        <v/>
      </c>
      <c r="AK263" s="652"/>
      <c r="AL263" s="632">
        <f t="shared" ref="AL263:BB263" si="677">IF(AL257="","",(AL257-AL259-AL262)*AL258/AL$46/365/$G$1)</f>
        <v>0.19178082191780821</v>
      </c>
      <c r="AM263" s="632">
        <f t="shared" si="677"/>
        <v>0</v>
      </c>
      <c r="AN263" s="632">
        <f t="shared" si="677"/>
        <v>4.7945205479452052E-2</v>
      </c>
      <c r="AO263" s="632">
        <f t="shared" si="677"/>
        <v>0</v>
      </c>
      <c r="AP263" s="632">
        <f t="shared" si="677"/>
        <v>0.11986301369863014</v>
      </c>
      <c r="AQ263" s="632">
        <f t="shared" si="677"/>
        <v>0</v>
      </c>
      <c r="AR263" s="632">
        <f t="shared" si="677"/>
        <v>0</v>
      </c>
      <c r="AS263" s="632">
        <f t="shared" si="677"/>
        <v>9.9885844748858449E-2</v>
      </c>
      <c r="AT263" s="632">
        <f t="shared" si="677"/>
        <v>4.7945205479452052E-2</v>
      </c>
      <c r="AU263" s="632" t="str">
        <f t="shared" si="677"/>
        <v/>
      </c>
      <c r="AV263" s="632" t="str">
        <f t="shared" si="677"/>
        <v/>
      </c>
      <c r="AW263" s="632" t="str">
        <f t="shared" si="677"/>
        <v/>
      </c>
      <c r="AX263" s="632" t="str">
        <f t="shared" si="677"/>
        <v/>
      </c>
      <c r="AY263" s="632" t="str">
        <f t="shared" si="677"/>
        <v/>
      </c>
      <c r="AZ263" s="632" t="str">
        <f t="shared" si="677"/>
        <v/>
      </c>
      <c r="BA263" s="632" t="str">
        <f t="shared" si="677"/>
        <v/>
      </c>
      <c r="BB263" s="632" t="str">
        <f t="shared" si="677"/>
        <v/>
      </c>
      <c r="BC263" s="652"/>
      <c r="BD263" s="632">
        <f t="shared" ref="BD263:BT263" si="678">IF(BD257="","",(BD257-BD259-BD262)*BD258/BD$46/365/$G$1)</f>
        <v>0.22831050228310504</v>
      </c>
      <c r="BE263" s="632">
        <f t="shared" si="678"/>
        <v>0.12842465753424656</v>
      </c>
      <c r="BF263" s="632">
        <f t="shared" si="678"/>
        <v>0</v>
      </c>
      <c r="BG263" s="632">
        <f t="shared" si="678"/>
        <v>0.10445205479452055</v>
      </c>
      <c r="BH263" s="632">
        <f t="shared" si="678"/>
        <v>8.1050228310502279E-2</v>
      </c>
      <c r="BI263" s="632">
        <f t="shared" si="678"/>
        <v>0.21689497716894979</v>
      </c>
      <c r="BJ263" s="632">
        <f t="shared" si="678"/>
        <v>9.1324200913242018E-2</v>
      </c>
      <c r="BK263" s="632">
        <f t="shared" si="678"/>
        <v>0.26027397260273977</v>
      </c>
      <c r="BL263" s="632">
        <f t="shared" si="678"/>
        <v>6.8493150684931503E-2</v>
      </c>
      <c r="BM263" s="632" t="str">
        <f t="shared" si="678"/>
        <v/>
      </c>
      <c r="BN263" s="632" t="str">
        <f t="shared" si="678"/>
        <v/>
      </c>
      <c r="BO263" s="632" t="str">
        <f t="shared" si="678"/>
        <v/>
      </c>
      <c r="BP263" s="632" t="str">
        <f t="shared" si="678"/>
        <v/>
      </c>
      <c r="BQ263" s="632" t="str">
        <f t="shared" si="678"/>
        <v/>
      </c>
      <c r="BR263" s="632" t="str">
        <f t="shared" si="678"/>
        <v/>
      </c>
      <c r="BS263" s="632" t="str">
        <f t="shared" si="678"/>
        <v/>
      </c>
      <c r="BT263" s="632" t="str">
        <f t="shared" si="678"/>
        <v/>
      </c>
      <c r="BU263" s="652"/>
      <c r="BV263" s="632" t="str">
        <f>IF(BV257="","",(BV257-BV259-BV262)*BV258/BV$46/365/$G$1)</f>
        <v/>
      </c>
      <c r="BW263" s="632" t="str">
        <f>IF(BW257="","",(BW257-BW259-BW262)*BW258/BW$46/365/$G$1)</f>
        <v/>
      </c>
      <c r="BX263" s="632" t="str">
        <f>IF(BX257="","",(BX257-BX259-BX262)*BX258/BX$46/365/$G$1)</f>
        <v/>
      </c>
      <c r="BY263" s="632" t="str">
        <f>IF(BY257="","",(BY257-BY259-BY262)*BY258/BY$46/365/$G$1)</f>
        <v/>
      </c>
      <c r="BZ263" s="597">
        <f t="shared" si="575"/>
        <v>6.639642158233156E-3</v>
      </c>
      <c r="CA263" s="622">
        <f t="shared" si="576"/>
        <v>4.307031031590719E-2</v>
      </c>
      <c r="CB263" s="622">
        <f t="shared" si="577"/>
        <v>4.5091324200913233E-2</v>
      </c>
      <c r="CC263" s="691">
        <f t="shared" si="578"/>
        <v>0.13127853881278539</v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79"/>
        <v/>
      </c>
      <c r="CG263" s="1351" t="str">
        <f t="shared" si="679"/>
        <v/>
      </c>
      <c r="CH263" s="1351">
        <f t="shared" si="679"/>
        <v>0</v>
      </c>
      <c r="CI263" s="1351">
        <f t="shared" si="679"/>
        <v>0</v>
      </c>
      <c r="CJ263" s="1351">
        <f t="shared" si="679"/>
        <v>0</v>
      </c>
      <c r="CK263" s="1352">
        <f t="shared" si="679"/>
        <v>0</v>
      </c>
      <c r="CL263" s="1352">
        <f t="shared" si="679"/>
        <v>0</v>
      </c>
      <c r="CM263" s="1352">
        <f t="shared" si="679"/>
        <v>0</v>
      </c>
      <c r="CN263" s="1351">
        <f t="shared" si="679"/>
        <v>1.7123287671232876E-2</v>
      </c>
      <c r="CO263" s="1351">
        <f t="shared" si="679"/>
        <v>2.9354207436399219E-2</v>
      </c>
      <c r="CP263" s="1351">
        <f t="shared" si="679"/>
        <v>4.7945205479452052E-2</v>
      </c>
      <c r="CQ263" s="1351" t="str">
        <f t="shared" si="679"/>
        <v/>
      </c>
      <c r="CR263" s="1351" t="str">
        <f t="shared" si="679"/>
        <v/>
      </c>
      <c r="CS263" s="1350" t="str">
        <f t="shared" si="679"/>
        <v/>
      </c>
      <c r="CT263" s="1353" t="str">
        <f t="shared" si="679"/>
        <v/>
      </c>
      <c r="CU263" s="536" t="str">
        <f t="shared" si="589"/>
        <v/>
      </c>
      <c r="CV263" s="537" t="str">
        <f t="shared" si="590"/>
        <v/>
      </c>
      <c r="CW263" s="538" t="str">
        <f t="shared" si="591"/>
        <v/>
      </c>
      <c r="CX263" s="538" t="str">
        <f t="shared" si="592"/>
        <v/>
      </c>
      <c r="CY263" s="538">
        <f t="shared" si="593"/>
        <v>0</v>
      </c>
      <c r="CZ263" s="538">
        <f t="shared" si="594"/>
        <v>0</v>
      </c>
      <c r="DA263" s="538">
        <f t="shared" si="595"/>
        <v>0</v>
      </c>
      <c r="DB263" s="539">
        <f t="shared" si="596"/>
        <v>0</v>
      </c>
      <c r="DC263" s="539">
        <f t="shared" si="597"/>
        <v>4.8923679060665359E-2</v>
      </c>
      <c r="DD263" s="539">
        <f t="shared" si="598"/>
        <v>8.133561643835617E-2</v>
      </c>
      <c r="DE263" s="538">
        <f t="shared" si="599"/>
        <v>8.5616438356164393E-2</v>
      </c>
      <c r="DF263" s="538">
        <f t="shared" si="600"/>
        <v>8.5616438356164393E-2</v>
      </c>
      <c r="DG263" s="538">
        <f t="shared" si="601"/>
        <v>0.11741682974559688</v>
      </c>
      <c r="DH263" s="538" t="str">
        <f t="shared" si="602"/>
        <v/>
      </c>
      <c r="DI263" s="538" t="str">
        <f t="shared" si="603"/>
        <v/>
      </c>
      <c r="DJ263" s="537" t="str">
        <f t="shared" si="604"/>
        <v/>
      </c>
      <c r="DK263" s="536" t="str">
        <f t="shared" si="605"/>
        <v/>
      </c>
      <c r="DL263" s="653">
        <f t="shared" si="606"/>
        <v>9</v>
      </c>
      <c r="DM263" s="106">
        <f t="shared" si="607"/>
        <v>9</v>
      </c>
      <c r="DN263" s="106">
        <f t="shared" si="608"/>
        <v>9</v>
      </c>
      <c r="DO263" s="106">
        <f t="shared" si="609"/>
        <v>9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82" t="s">
        <v>245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39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39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39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713"/>
      <c r="BU264" s="639"/>
      <c r="BV264" s="159"/>
      <c r="BW264" s="159"/>
      <c r="BX264" s="159"/>
      <c r="BY264" s="159"/>
      <c r="BZ264" s="597">
        <f t="shared" si="575"/>
        <v>0</v>
      </c>
      <c r="CA264" s="597">
        <f t="shared" si="576"/>
        <v>0</v>
      </c>
      <c r="CB264" s="597">
        <f t="shared" si="577"/>
        <v>14.285714285714286</v>
      </c>
      <c r="CC264" s="688">
        <f t="shared" si="578"/>
        <v>0</v>
      </c>
      <c r="CD264" s="1344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79"/>
        <v/>
      </c>
      <c r="CF264" s="1346" t="str">
        <f t="shared" si="679"/>
        <v/>
      </c>
      <c r="CG264" s="1346" t="str">
        <f t="shared" si="679"/>
        <v/>
      </c>
      <c r="CH264" s="1346">
        <f t="shared" si="679"/>
        <v>0</v>
      </c>
      <c r="CI264" s="1346">
        <f t="shared" si="679"/>
        <v>0</v>
      </c>
      <c r="CJ264" s="1346">
        <f t="shared" si="679"/>
        <v>0</v>
      </c>
      <c r="CK264" s="1347">
        <f t="shared" si="679"/>
        <v>0</v>
      </c>
      <c r="CL264" s="1347">
        <f t="shared" si="679"/>
        <v>0</v>
      </c>
      <c r="CM264" s="1347">
        <f t="shared" si="679"/>
        <v>0</v>
      </c>
      <c r="CN264" s="1346">
        <f t="shared" si="679"/>
        <v>0</v>
      </c>
      <c r="CO264" s="1346">
        <f t="shared" si="679"/>
        <v>0</v>
      </c>
      <c r="CP264" s="1346">
        <f t="shared" si="679"/>
        <v>0</v>
      </c>
      <c r="CQ264" s="1346" t="str">
        <f t="shared" si="679"/>
        <v/>
      </c>
      <c r="CR264" s="1346" t="str">
        <f t="shared" si="679"/>
        <v/>
      </c>
      <c r="CS264" s="1345" t="str">
        <f t="shared" si="679"/>
        <v/>
      </c>
      <c r="CT264" s="1348" t="str">
        <f t="shared" si="679"/>
        <v/>
      </c>
      <c r="CU264" s="548" t="str">
        <f t="shared" si="589"/>
        <v/>
      </c>
      <c r="CV264" s="549" t="str">
        <f t="shared" si="590"/>
        <v/>
      </c>
      <c r="CW264" s="550" t="str">
        <f t="shared" si="591"/>
        <v/>
      </c>
      <c r="CX264" s="550" t="str">
        <f t="shared" si="592"/>
        <v/>
      </c>
      <c r="CY264" s="550">
        <f t="shared" si="593"/>
        <v>0</v>
      </c>
      <c r="CZ264" s="550">
        <f t="shared" si="594"/>
        <v>0</v>
      </c>
      <c r="DA264" s="550">
        <f t="shared" si="595"/>
        <v>0</v>
      </c>
      <c r="DB264" s="551">
        <f t="shared" si="596"/>
        <v>0</v>
      </c>
      <c r="DC264" s="551">
        <f t="shared" si="597"/>
        <v>0</v>
      </c>
      <c r="DD264" s="551">
        <f t="shared" si="598"/>
        <v>0</v>
      </c>
      <c r="DE264" s="550">
        <f t="shared" si="599"/>
        <v>0</v>
      </c>
      <c r="DF264" s="550">
        <f t="shared" si="600"/>
        <v>0</v>
      </c>
      <c r="DG264" s="550">
        <f t="shared" si="601"/>
        <v>0</v>
      </c>
      <c r="DH264" s="550" t="str">
        <f t="shared" si="602"/>
        <v/>
      </c>
      <c r="DI264" s="550" t="str">
        <f t="shared" si="603"/>
        <v/>
      </c>
      <c r="DJ264" s="549" t="str">
        <f t="shared" si="604"/>
        <v/>
      </c>
      <c r="DK264" s="548" t="str">
        <f t="shared" si="605"/>
        <v/>
      </c>
      <c r="DL264" s="653">
        <f t="shared" si="606"/>
        <v>9</v>
      </c>
      <c r="DM264" s="106">
        <f t="shared" si="607"/>
        <v>9</v>
      </c>
      <c r="DN264" s="106">
        <f t="shared" si="608"/>
        <v>9</v>
      </c>
      <c r="DO264" s="106">
        <f t="shared" si="609"/>
        <v>9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709" t="str">
        <f>$H$1 &amp; " per kg"</f>
        <v>kcal per kg</v>
      </c>
      <c r="B265" s="702">
        <f t="shared" ref="B265:R265" si="681">3400*$K$1</f>
        <v>3400</v>
      </c>
      <c r="C265" s="702">
        <f t="shared" si="681"/>
        <v>3400</v>
      </c>
      <c r="D265" s="702">
        <f t="shared" si="681"/>
        <v>3400</v>
      </c>
      <c r="E265" s="702">
        <f t="shared" si="681"/>
        <v>3400</v>
      </c>
      <c r="F265" s="702">
        <f t="shared" si="681"/>
        <v>3400</v>
      </c>
      <c r="G265" s="702">
        <v>3400</v>
      </c>
      <c r="H265" s="702">
        <f t="shared" si="681"/>
        <v>3400</v>
      </c>
      <c r="I265" s="702">
        <f t="shared" si="681"/>
        <v>3400</v>
      </c>
      <c r="J265" s="702">
        <f t="shared" si="681"/>
        <v>3400</v>
      </c>
      <c r="K265" s="702">
        <f t="shared" si="681"/>
        <v>3400</v>
      </c>
      <c r="L265" s="702">
        <f t="shared" si="681"/>
        <v>3400</v>
      </c>
      <c r="M265" s="702">
        <f t="shared" si="681"/>
        <v>3400</v>
      </c>
      <c r="N265" s="702">
        <f t="shared" si="681"/>
        <v>3400</v>
      </c>
      <c r="O265" s="702">
        <f t="shared" si="681"/>
        <v>3400</v>
      </c>
      <c r="P265" s="702">
        <f t="shared" si="681"/>
        <v>3400</v>
      </c>
      <c r="Q265" s="702">
        <f t="shared" si="681"/>
        <v>3400</v>
      </c>
      <c r="R265" s="702">
        <f t="shared" si="681"/>
        <v>3400</v>
      </c>
      <c r="S265" s="710"/>
      <c r="T265" s="702">
        <f t="shared" ref="T265:AJ265" si="682">3400*$K$1</f>
        <v>3400</v>
      </c>
      <c r="U265" s="702">
        <f t="shared" si="682"/>
        <v>3400</v>
      </c>
      <c r="V265" s="702">
        <f t="shared" si="682"/>
        <v>3400</v>
      </c>
      <c r="W265" s="702">
        <f t="shared" si="682"/>
        <v>3400</v>
      </c>
      <c r="X265" s="702">
        <f t="shared" si="682"/>
        <v>3400</v>
      </c>
      <c r="Y265" s="702">
        <f t="shared" si="682"/>
        <v>3400</v>
      </c>
      <c r="Z265" s="702">
        <f t="shared" si="682"/>
        <v>3400</v>
      </c>
      <c r="AA265" s="702">
        <f t="shared" si="682"/>
        <v>3400</v>
      </c>
      <c r="AB265" s="702">
        <f t="shared" si="682"/>
        <v>3400</v>
      </c>
      <c r="AC265" s="702">
        <f t="shared" si="682"/>
        <v>3400</v>
      </c>
      <c r="AD265" s="702">
        <f t="shared" si="682"/>
        <v>3400</v>
      </c>
      <c r="AE265" s="702">
        <f t="shared" si="682"/>
        <v>3400</v>
      </c>
      <c r="AF265" s="702">
        <f t="shared" si="682"/>
        <v>3400</v>
      </c>
      <c r="AG265" s="702">
        <f t="shared" si="682"/>
        <v>3400</v>
      </c>
      <c r="AH265" s="702">
        <f t="shared" si="682"/>
        <v>3400</v>
      </c>
      <c r="AI265" s="702">
        <f t="shared" si="682"/>
        <v>3400</v>
      </c>
      <c r="AJ265" s="702">
        <f t="shared" si="682"/>
        <v>3400</v>
      </c>
      <c r="AK265" s="710"/>
      <c r="AL265" s="702">
        <f t="shared" ref="AL265:BB265" si="683">3400*$K$1</f>
        <v>3400</v>
      </c>
      <c r="AM265" s="702">
        <f t="shared" si="683"/>
        <v>3400</v>
      </c>
      <c r="AN265" s="702">
        <f t="shared" si="683"/>
        <v>3400</v>
      </c>
      <c r="AO265" s="702">
        <f t="shared" si="683"/>
        <v>3400</v>
      </c>
      <c r="AP265" s="702">
        <f t="shared" si="683"/>
        <v>3400</v>
      </c>
      <c r="AQ265" s="702">
        <f t="shared" si="683"/>
        <v>3400</v>
      </c>
      <c r="AR265" s="702">
        <f t="shared" si="683"/>
        <v>3400</v>
      </c>
      <c r="AS265" s="702">
        <f t="shared" si="683"/>
        <v>3400</v>
      </c>
      <c r="AT265" s="702">
        <f t="shared" si="683"/>
        <v>3400</v>
      </c>
      <c r="AU265" s="702">
        <f t="shared" si="683"/>
        <v>3400</v>
      </c>
      <c r="AV265" s="702">
        <f t="shared" si="683"/>
        <v>3400</v>
      </c>
      <c r="AW265" s="702">
        <f t="shared" si="683"/>
        <v>3400</v>
      </c>
      <c r="AX265" s="702">
        <f t="shared" si="683"/>
        <v>3400</v>
      </c>
      <c r="AY265" s="702">
        <f t="shared" si="683"/>
        <v>3400</v>
      </c>
      <c r="AZ265" s="702">
        <f t="shared" si="683"/>
        <v>3400</v>
      </c>
      <c r="BA265" s="702">
        <f t="shared" si="683"/>
        <v>3400</v>
      </c>
      <c r="BB265" s="702">
        <f t="shared" si="683"/>
        <v>3400</v>
      </c>
      <c r="BC265" s="710"/>
      <c r="BD265" s="702">
        <f t="shared" ref="BD265:BT265" si="684">3400*$K$1</f>
        <v>3400</v>
      </c>
      <c r="BE265" s="702">
        <f t="shared" si="684"/>
        <v>3400</v>
      </c>
      <c r="BF265" s="702">
        <f t="shared" si="684"/>
        <v>3400</v>
      </c>
      <c r="BG265" s="702">
        <f t="shared" si="684"/>
        <v>3400</v>
      </c>
      <c r="BH265" s="702">
        <f t="shared" si="684"/>
        <v>3400</v>
      </c>
      <c r="BI265" s="702">
        <f t="shared" si="684"/>
        <v>3400</v>
      </c>
      <c r="BJ265" s="702">
        <f t="shared" si="684"/>
        <v>3400</v>
      </c>
      <c r="BK265" s="702">
        <f t="shared" si="684"/>
        <v>3400</v>
      </c>
      <c r="BL265" s="702">
        <f t="shared" si="684"/>
        <v>3400</v>
      </c>
      <c r="BM265" s="702">
        <f t="shared" si="684"/>
        <v>3400</v>
      </c>
      <c r="BN265" s="702">
        <f t="shared" si="684"/>
        <v>3400</v>
      </c>
      <c r="BO265" s="702">
        <f t="shared" si="684"/>
        <v>3400</v>
      </c>
      <c r="BP265" s="702">
        <f t="shared" si="684"/>
        <v>3400</v>
      </c>
      <c r="BQ265" s="702">
        <f t="shared" si="684"/>
        <v>3400</v>
      </c>
      <c r="BR265" s="702">
        <f t="shared" si="684"/>
        <v>3400</v>
      </c>
      <c r="BS265" s="702">
        <f t="shared" si="684"/>
        <v>3400</v>
      </c>
      <c r="BT265" s="702">
        <f t="shared" si="684"/>
        <v>3400</v>
      </c>
      <c r="BU265" s="647"/>
      <c r="BV265" s="702">
        <f>3400*$K$1</f>
        <v>3400</v>
      </c>
      <c r="BW265" s="702">
        <f>3400*$K$1</f>
        <v>3400</v>
      </c>
      <c r="BX265" s="702">
        <f>3400*$K$1</f>
        <v>3400</v>
      </c>
      <c r="BY265" s="702">
        <f>3400*$K$1</f>
        <v>3400</v>
      </c>
      <c r="BZ265" s="597">
        <f t="shared" si="575"/>
        <v>3400</v>
      </c>
      <c r="CA265" s="597">
        <f t="shared" si="576"/>
        <v>3400</v>
      </c>
      <c r="CB265" s="597">
        <f t="shared" si="577"/>
        <v>3400</v>
      </c>
      <c r="CC265" s="688">
        <f t="shared" si="578"/>
        <v>3400</v>
      </c>
      <c r="CD265" s="1344">
        <f t="shared" si="680"/>
        <v>3400</v>
      </c>
      <c r="CE265" s="1345">
        <f t="shared" si="679"/>
        <v>3400</v>
      </c>
      <c r="CF265" s="1346">
        <f t="shared" si="679"/>
        <v>3400</v>
      </c>
      <c r="CG265" s="1346">
        <f t="shared" si="679"/>
        <v>3400</v>
      </c>
      <c r="CH265" s="1346">
        <f t="shared" si="679"/>
        <v>3400</v>
      </c>
      <c r="CI265" s="1346">
        <f t="shared" si="679"/>
        <v>3400</v>
      </c>
      <c r="CJ265" s="1346">
        <f t="shared" si="679"/>
        <v>3400</v>
      </c>
      <c r="CK265" s="1347">
        <f t="shared" si="679"/>
        <v>3400</v>
      </c>
      <c r="CL265" s="1347">
        <f t="shared" si="679"/>
        <v>3400</v>
      </c>
      <c r="CM265" s="1347">
        <f t="shared" si="679"/>
        <v>3400</v>
      </c>
      <c r="CN265" s="1346">
        <f t="shared" si="679"/>
        <v>3400</v>
      </c>
      <c r="CO265" s="1346">
        <f t="shared" si="679"/>
        <v>3400</v>
      </c>
      <c r="CP265" s="1346">
        <f t="shared" si="679"/>
        <v>3400</v>
      </c>
      <c r="CQ265" s="1346">
        <f t="shared" si="679"/>
        <v>3400</v>
      </c>
      <c r="CR265" s="1346">
        <f t="shared" si="679"/>
        <v>3400</v>
      </c>
      <c r="CS265" s="1345">
        <f t="shared" si="679"/>
        <v>3400</v>
      </c>
      <c r="CT265" s="1348">
        <f t="shared" si="679"/>
        <v>3400</v>
      </c>
      <c r="CU265" s="548">
        <f t="shared" si="589"/>
        <v>3400</v>
      </c>
      <c r="CV265" s="549">
        <f t="shared" si="590"/>
        <v>3400</v>
      </c>
      <c r="CW265" s="550">
        <f t="shared" si="591"/>
        <v>3400</v>
      </c>
      <c r="CX265" s="550">
        <f t="shared" si="592"/>
        <v>3400</v>
      </c>
      <c r="CY265" s="550">
        <f t="shared" si="593"/>
        <v>3400</v>
      </c>
      <c r="CZ265" s="550">
        <f t="shared" si="594"/>
        <v>3400</v>
      </c>
      <c r="DA265" s="550">
        <f t="shared" si="595"/>
        <v>3400</v>
      </c>
      <c r="DB265" s="551">
        <f t="shared" si="596"/>
        <v>3400</v>
      </c>
      <c r="DC265" s="551">
        <f t="shared" si="597"/>
        <v>3400</v>
      </c>
      <c r="DD265" s="551">
        <f t="shared" si="598"/>
        <v>3400</v>
      </c>
      <c r="DE265" s="550">
        <f t="shared" si="599"/>
        <v>3400</v>
      </c>
      <c r="DF265" s="550">
        <f t="shared" si="600"/>
        <v>3400</v>
      </c>
      <c r="DG265" s="550">
        <f t="shared" si="601"/>
        <v>3400</v>
      </c>
      <c r="DH265" s="550">
        <f t="shared" si="602"/>
        <v>3400</v>
      </c>
      <c r="DI265" s="550">
        <f t="shared" si="603"/>
        <v>3400</v>
      </c>
      <c r="DJ265" s="549">
        <f t="shared" si="604"/>
        <v>3400</v>
      </c>
      <c r="DK265" s="548">
        <f t="shared" si="605"/>
        <v>3400</v>
      </c>
      <c r="DL265" s="653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657" t="s">
        <v>243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47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47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47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47"/>
      <c r="BV266" s="224"/>
      <c r="BW266" s="224"/>
      <c r="BX266" s="224"/>
      <c r="BY266" s="224"/>
      <c r="BZ266" s="597">
        <f t="shared" si="575"/>
        <v>0</v>
      </c>
      <c r="CA266" s="597" t="str">
        <f t="shared" si="576"/>
        <v/>
      </c>
      <c r="CB266" s="597" t="str">
        <f t="shared" si="577"/>
        <v/>
      </c>
      <c r="CC266" s="688" t="str">
        <f t="shared" si="578"/>
        <v/>
      </c>
      <c r="CD266" s="1344" t="str">
        <f t="shared" si="680"/>
        <v/>
      </c>
      <c r="CE266" s="1345" t="str">
        <f t="shared" si="679"/>
        <v/>
      </c>
      <c r="CF266" s="1346" t="str">
        <f t="shared" si="679"/>
        <v/>
      </c>
      <c r="CG266" s="1346" t="str">
        <f t="shared" si="679"/>
        <v/>
      </c>
      <c r="CH266" s="1346" t="str">
        <f t="shared" si="679"/>
        <v/>
      </c>
      <c r="CI266" s="1346">
        <f t="shared" si="679"/>
        <v>0</v>
      </c>
      <c r="CJ266" s="1346">
        <f t="shared" si="679"/>
        <v>0</v>
      </c>
      <c r="CK266" s="1347">
        <f t="shared" si="679"/>
        <v>0</v>
      </c>
      <c r="CL266" s="1347">
        <f t="shared" si="679"/>
        <v>0</v>
      </c>
      <c r="CM266" s="1347">
        <f t="shared" si="679"/>
        <v>0</v>
      </c>
      <c r="CN266" s="1346">
        <f t="shared" si="679"/>
        <v>0</v>
      </c>
      <c r="CO266" s="1346">
        <f t="shared" si="679"/>
        <v>0</v>
      </c>
      <c r="CP266" s="1346">
        <f t="shared" si="679"/>
        <v>0</v>
      </c>
      <c r="CQ266" s="1346" t="str">
        <f t="shared" si="679"/>
        <v/>
      </c>
      <c r="CR266" s="1346" t="str">
        <f t="shared" si="679"/>
        <v/>
      </c>
      <c r="CS266" s="1345" t="str">
        <f t="shared" si="679"/>
        <v/>
      </c>
      <c r="CT266" s="1348" t="str">
        <f t="shared" si="679"/>
        <v/>
      </c>
      <c r="CU266" s="548" t="str">
        <f t="shared" si="589"/>
        <v/>
      </c>
      <c r="CV266" s="549" t="str">
        <f t="shared" si="590"/>
        <v/>
      </c>
      <c r="CW266" s="550" t="str">
        <f t="shared" si="591"/>
        <v/>
      </c>
      <c r="CX266" s="550" t="str">
        <f t="shared" si="592"/>
        <v/>
      </c>
      <c r="CY266" s="550" t="str">
        <f t="shared" si="593"/>
        <v/>
      </c>
      <c r="CZ266" s="550" t="str">
        <f t="shared" si="594"/>
        <v/>
      </c>
      <c r="DA266" s="550" t="str">
        <f t="shared" si="595"/>
        <v/>
      </c>
      <c r="DB266" s="551" t="str">
        <f t="shared" si="596"/>
        <v/>
      </c>
      <c r="DC266" s="551" t="str">
        <f t="shared" si="597"/>
        <v/>
      </c>
      <c r="DD266" s="551" t="str">
        <f t="shared" si="598"/>
        <v/>
      </c>
      <c r="DE266" s="550" t="str">
        <f t="shared" si="599"/>
        <v/>
      </c>
      <c r="DF266" s="550" t="str">
        <f t="shared" si="600"/>
        <v/>
      </c>
      <c r="DG266" s="550" t="str">
        <f t="shared" si="601"/>
        <v/>
      </c>
      <c r="DH266" s="550" t="str">
        <f t="shared" si="602"/>
        <v/>
      </c>
      <c r="DI266" s="550" t="str">
        <f t="shared" si="603"/>
        <v/>
      </c>
      <c r="DJ266" s="549" t="str">
        <f t="shared" si="604"/>
        <v/>
      </c>
      <c r="DK266" s="548" t="str">
        <f t="shared" si="605"/>
        <v/>
      </c>
      <c r="DL266" s="653">
        <f t="shared" si="606"/>
        <v>8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40" t="s">
        <v>179</v>
      </c>
      <c r="B267" s="274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652"/>
      <c r="T267" s="274"/>
      <c r="U267" s="274"/>
      <c r="V267" s="274"/>
      <c r="W267" s="274"/>
      <c r="X267" s="274"/>
      <c r="Y267" s="274"/>
      <c r="Z267" s="274"/>
      <c r="AA267" s="274"/>
      <c r="AB267" s="274"/>
      <c r="AC267" s="274"/>
      <c r="AD267" s="274"/>
      <c r="AE267" s="274"/>
      <c r="AF267" s="274"/>
      <c r="AG267" s="274"/>
      <c r="AH267" s="274"/>
      <c r="AI267" s="274"/>
      <c r="AJ267" s="274"/>
      <c r="AK267" s="652"/>
      <c r="AL267" s="274"/>
      <c r="AM267" s="274"/>
      <c r="AN267" s="274">
        <v>3</v>
      </c>
      <c r="AO267" s="274">
        <v>5</v>
      </c>
      <c r="AP267" s="274"/>
      <c r="AQ267" s="274"/>
      <c r="AR267" s="274"/>
      <c r="AS267" s="274"/>
      <c r="AT267" s="274"/>
      <c r="AU267" s="274"/>
      <c r="AV267" s="274"/>
      <c r="AW267" s="274"/>
      <c r="AX267" s="274"/>
      <c r="AY267" s="274"/>
      <c r="AZ267" s="274"/>
      <c r="BA267" s="274"/>
      <c r="BB267" s="274"/>
      <c r="BC267" s="652"/>
      <c r="BD267" s="274"/>
      <c r="BE267" s="274"/>
      <c r="BF267" s="274"/>
      <c r="BG267" s="274"/>
      <c r="BH267" s="274"/>
      <c r="BI267" s="274"/>
      <c r="BJ267" s="274"/>
      <c r="BK267" s="274"/>
      <c r="BL267" s="274"/>
      <c r="BM267" s="274"/>
      <c r="BN267" s="274"/>
      <c r="BO267" s="274"/>
      <c r="BP267" s="274"/>
      <c r="BQ267" s="274"/>
      <c r="BR267" s="274"/>
      <c r="BS267" s="274"/>
      <c r="BT267" s="274"/>
      <c r="BU267" s="652"/>
      <c r="BV267" s="274"/>
      <c r="BW267" s="274"/>
      <c r="BX267" s="274"/>
      <c r="BY267" s="274"/>
      <c r="BZ267" s="597" t="str">
        <f t="shared" si="575"/>
        <v/>
      </c>
      <c r="CA267" s="597" t="str">
        <f t="shared" si="576"/>
        <v/>
      </c>
      <c r="CB267" s="597" t="str">
        <f t="shared" si="577"/>
        <v/>
      </c>
      <c r="CC267" s="688" t="str">
        <f t="shared" si="578"/>
        <v/>
      </c>
      <c r="CD267" s="1344" t="str">
        <f t="shared" si="680"/>
        <v/>
      </c>
      <c r="CE267" s="1345" t="str">
        <f t="shared" si="679"/>
        <v/>
      </c>
      <c r="CF267" s="1346" t="str">
        <f t="shared" si="679"/>
        <v/>
      </c>
      <c r="CG267" s="1346" t="str">
        <f t="shared" si="679"/>
        <v/>
      </c>
      <c r="CH267" s="1346" t="str">
        <f t="shared" si="679"/>
        <v/>
      </c>
      <c r="CI267" s="1346" t="str">
        <f t="shared" si="679"/>
        <v/>
      </c>
      <c r="CJ267" s="1346" t="str">
        <f t="shared" si="679"/>
        <v/>
      </c>
      <c r="CK267" s="1347" t="str">
        <f t="shared" si="679"/>
        <v/>
      </c>
      <c r="CL267" s="1347" t="str">
        <f t="shared" si="679"/>
        <v/>
      </c>
      <c r="CM267" s="1347" t="str">
        <f t="shared" si="679"/>
        <v/>
      </c>
      <c r="CN267" s="1346" t="str">
        <f t="shared" si="679"/>
        <v/>
      </c>
      <c r="CO267" s="1346" t="str">
        <f t="shared" si="679"/>
        <v/>
      </c>
      <c r="CP267" s="1346" t="str">
        <f t="shared" si="679"/>
        <v/>
      </c>
      <c r="CQ267" s="1346" t="str">
        <f t="shared" si="679"/>
        <v/>
      </c>
      <c r="CR267" s="1346" t="str">
        <f t="shared" si="679"/>
        <v/>
      </c>
      <c r="CS267" s="1345" t="str">
        <f t="shared" si="679"/>
        <v/>
      </c>
      <c r="CT267" s="1348" t="str">
        <f t="shared" si="679"/>
        <v/>
      </c>
      <c r="CU267" s="548" t="str">
        <f t="shared" si="589"/>
        <v/>
      </c>
      <c r="CV267" s="549" t="str">
        <f t="shared" si="590"/>
        <v/>
      </c>
      <c r="CW267" s="550" t="str">
        <f t="shared" si="591"/>
        <v/>
      </c>
      <c r="CX267" s="550" t="str">
        <f t="shared" si="592"/>
        <v/>
      </c>
      <c r="CY267" s="550" t="str">
        <f t="shared" si="593"/>
        <v/>
      </c>
      <c r="CZ267" s="550" t="str">
        <f t="shared" si="594"/>
        <v/>
      </c>
      <c r="DA267" s="550" t="str">
        <f t="shared" si="595"/>
        <v/>
      </c>
      <c r="DB267" s="551" t="str">
        <f t="shared" si="596"/>
        <v/>
      </c>
      <c r="DC267" s="551" t="str">
        <f t="shared" si="597"/>
        <v/>
      </c>
      <c r="DD267" s="551" t="str">
        <f t="shared" si="598"/>
        <v/>
      </c>
      <c r="DE267" s="550" t="str">
        <f t="shared" si="599"/>
        <v/>
      </c>
      <c r="DF267" s="550" t="str">
        <f t="shared" si="600"/>
        <v/>
      </c>
      <c r="DG267" s="550" t="str">
        <f t="shared" si="601"/>
        <v/>
      </c>
      <c r="DH267" s="550" t="str">
        <f t="shared" si="602"/>
        <v/>
      </c>
      <c r="DI267" s="550" t="str">
        <f t="shared" si="603"/>
        <v/>
      </c>
      <c r="DJ267" s="549" t="str">
        <f t="shared" si="604"/>
        <v/>
      </c>
      <c r="DK267" s="548" t="str">
        <f t="shared" si="605"/>
        <v/>
      </c>
      <c r="DL267" s="653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181</v>
      </c>
      <c r="B268" s="629">
        <f t="shared" ref="B268:R268" si="685">IF(B266="","",B266*B267)</f>
        <v>0</v>
      </c>
      <c r="C268" s="629">
        <f t="shared" si="685"/>
        <v>0</v>
      </c>
      <c r="D268" s="629">
        <f t="shared" si="685"/>
        <v>0</v>
      </c>
      <c r="E268" s="629">
        <f t="shared" si="685"/>
        <v>0</v>
      </c>
      <c r="F268" s="629">
        <f t="shared" si="685"/>
        <v>0</v>
      </c>
      <c r="G268" s="629">
        <f t="shared" si="685"/>
        <v>0</v>
      </c>
      <c r="H268" s="629">
        <f t="shared" si="685"/>
        <v>0</v>
      </c>
      <c r="I268" s="629">
        <f t="shared" si="685"/>
        <v>0</v>
      </c>
      <c r="J268" s="629" t="str">
        <f t="shared" si="685"/>
        <v/>
      </c>
      <c r="K268" s="629" t="str">
        <f t="shared" si="685"/>
        <v/>
      </c>
      <c r="L268" s="629" t="str">
        <f t="shared" si="685"/>
        <v/>
      </c>
      <c r="M268" s="629" t="str">
        <f t="shared" si="685"/>
        <v/>
      </c>
      <c r="N268" s="629" t="str">
        <f t="shared" si="685"/>
        <v/>
      </c>
      <c r="O268" s="629" t="str">
        <f t="shared" si="685"/>
        <v/>
      </c>
      <c r="P268" s="629" t="str">
        <f t="shared" si="685"/>
        <v/>
      </c>
      <c r="Q268" s="629" t="str">
        <f t="shared" si="685"/>
        <v/>
      </c>
      <c r="R268" s="629" t="str">
        <f t="shared" si="685"/>
        <v/>
      </c>
      <c r="S268" s="662"/>
      <c r="T268" s="629" t="str">
        <f t="shared" ref="T268:AJ268" si="686">IF(T266="","",T266*T267)</f>
        <v/>
      </c>
      <c r="U268" s="629" t="str">
        <f t="shared" si="686"/>
        <v/>
      </c>
      <c r="V268" s="629" t="str">
        <f t="shared" si="686"/>
        <v/>
      </c>
      <c r="W268" s="629" t="str">
        <f t="shared" si="686"/>
        <v/>
      </c>
      <c r="X268" s="629" t="str">
        <f t="shared" si="686"/>
        <v/>
      </c>
      <c r="Y268" s="629" t="str">
        <f t="shared" si="686"/>
        <v/>
      </c>
      <c r="Z268" s="629" t="str">
        <f t="shared" si="686"/>
        <v/>
      </c>
      <c r="AA268" s="629" t="str">
        <f t="shared" si="686"/>
        <v/>
      </c>
      <c r="AB268" s="629" t="str">
        <f t="shared" si="686"/>
        <v/>
      </c>
      <c r="AC268" s="629" t="str">
        <f t="shared" si="686"/>
        <v/>
      </c>
      <c r="AD268" s="629" t="str">
        <f t="shared" si="686"/>
        <v/>
      </c>
      <c r="AE268" s="629" t="str">
        <f t="shared" si="686"/>
        <v/>
      </c>
      <c r="AF268" s="629" t="str">
        <f t="shared" si="686"/>
        <v/>
      </c>
      <c r="AG268" s="629" t="str">
        <f t="shared" si="686"/>
        <v/>
      </c>
      <c r="AH268" s="629" t="str">
        <f t="shared" si="686"/>
        <v/>
      </c>
      <c r="AI268" s="629" t="str">
        <f t="shared" si="686"/>
        <v/>
      </c>
      <c r="AJ268" s="629" t="str">
        <f t="shared" si="686"/>
        <v/>
      </c>
      <c r="AK268" s="662"/>
      <c r="AL268" s="629" t="str">
        <f t="shared" ref="AL268:BB268" si="687">IF(AL266="","",AL266*AL267)</f>
        <v/>
      </c>
      <c r="AM268" s="629" t="str">
        <f t="shared" si="687"/>
        <v/>
      </c>
      <c r="AN268" s="629">
        <f t="shared" si="687"/>
        <v>450</v>
      </c>
      <c r="AO268" s="629">
        <f t="shared" si="687"/>
        <v>250</v>
      </c>
      <c r="AP268" s="629" t="str">
        <f t="shared" si="687"/>
        <v/>
      </c>
      <c r="AQ268" s="629" t="str">
        <f t="shared" si="687"/>
        <v/>
      </c>
      <c r="AR268" s="629" t="str">
        <f t="shared" si="687"/>
        <v/>
      </c>
      <c r="AS268" s="629" t="str">
        <f t="shared" si="687"/>
        <v/>
      </c>
      <c r="AT268" s="629" t="str">
        <f t="shared" si="687"/>
        <v/>
      </c>
      <c r="AU268" s="629" t="str">
        <f t="shared" si="687"/>
        <v/>
      </c>
      <c r="AV268" s="629" t="str">
        <f t="shared" si="687"/>
        <v/>
      </c>
      <c r="AW268" s="629" t="str">
        <f t="shared" si="687"/>
        <v/>
      </c>
      <c r="AX268" s="629" t="str">
        <f t="shared" si="687"/>
        <v/>
      </c>
      <c r="AY268" s="629" t="str">
        <f t="shared" si="687"/>
        <v/>
      </c>
      <c r="AZ268" s="629" t="str">
        <f t="shared" si="687"/>
        <v/>
      </c>
      <c r="BA268" s="629" t="str">
        <f t="shared" si="687"/>
        <v/>
      </c>
      <c r="BB268" s="629" t="str">
        <f t="shared" si="687"/>
        <v/>
      </c>
      <c r="BC268" s="662"/>
      <c r="BD268" s="629" t="str">
        <f t="shared" ref="BD268:BT268" si="688">IF(BD266="","",BD266*BD267)</f>
        <v/>
      </c>
      <c r="BE268" s="629" t="str">
        <f t="shared" si="688"/>
        <v/>
      </c>
      <c r="BF268" s="629" t="str">
        <f t="shared" si="688"/>
        <v/>
      </c>
      <c r="BG268" s="629" t="str">
        <f t="shared" si="688"/>
        <v/>
      </c>
      <c r="BH268" s="629" t="str">
        <f t="shared" si="688"/>
        <v/>
      </c>
      <c r="BI268" s="629" t="str">
        <f t="shared" si="688"/>
        <v/>
      </c>
      <c r="BJ268" s="629" t="str">
        <f t="shared" si="688"/>
        <v/>
      </c>
      <c r="BK268" s="629" t="str">
        <f t="shared" si="688"/>
        <v/>
      </c>
      <c r="BL268" s="629" t="str">
        <f t="shared" si="688"/>
        <v/>
      </c>
      <c r="BM268" s="629" t="str">
        <f t="shared" si="688"/>
        <v/>
      </c>
      <c r="BN268" s="629" t="str">
        <f t="shared" si="688"/>
        <v/>
      </c>
      <c r="BO268" s="629" t="str">
        <f t="shared" si="688"/>
        <v/>
      </c>
      <c r="BP268" s="629" t="str">
        <f t="shared" si="688"/>
        <v/>
      </c>
      <c r="BQ268" s="629" t="str">
        <f t="shared" si="688"/>
        <v/>
      </c>
      <c r="BR268" s="629" t="str">
        <f t="shared" si="688"/>
        <v/>
      </c>
      <c r="BS268" s="629" t="str">
        <f t="shared" si="688"/>
        <v/>
      </c>
      <c r="BT268" s="629" t="str">
        <f t="shared" si="688"/>
        <v/>
      </c>
      <c r="BU268" s="662"/>
      <c r="BV268" s="629" t="str">
        <f>IF(BV266="","",BV266*BV267)</f>
        <v/>
      </c>
      <c r="BW268" s="629" t="str">
        <f>IF(BW266="","",BW266*BW267)</f>
        <v/>
      </c>
      <c r="BX268" s="629" t="str">
        <f>IF(BX266="","",BX266*BX267)</f>
        <v/>
      </c>
      <c r="BY268" s="629" t="str">
        <f>IF(BY266="","",BY266*BY267)</f>
        <v/>
      </c>
      <c r="BZ268" s="597">
        <f t="shared" si="575"/>
        <v>0</v>
      </c>
      <c r="CA268" s="597" t="str">
        <f t="shared" si="576"/>
        <v/>
      </c>
      <c r="CB268" s="597" t="str">
        <f t="shared" si="577"/>
        <v/>
      </c>
      <c r="CC268" s="688" t="str">
        <f t="shared" si="578"/>
        <v/>
      </c>
      <c r="CD268" s="1344" t="str">
        <f t="shared" si="680"/>
        <v/>
      </c>
      <c r="CE268" s="1345" t="str">
        <f t="shared" si="679"/>
        <v/>
      </c>
      <c r="CF268" s="1346" t="str">
        <f t="shared" si="679"/>
        <v/>
      </c>
      <c r="CG268" s="1346" t="str">
        <f t="shared" si="679"/>
        <v/>
      </c>
      <c r="CH268" s="1346" t="str">
        <f t="shared" si="679"/>
        <v/>
      </c>
      <c r="CI268" s="1346">
        <f t="shared" si="679"/>
        <v>0</v>
      </c>
      <c r="CJ268" s="1346">
        <f t="shared" si="679"/>
        <v>0</v>
      </c>
      <c r="CK268" s="1347">
        <f t="shared" si="679"/>
        <v>0</v>
      </c>
      <c r="CL268" s="1347">
        <f t="shared" si="679"/>
        <v>0</v>
      </c>
      <c r="CM268" s="1347">
        <f t="shared" si="679"/>
        <v>0</v>
      </c>
      <c r="CN268" s="1346">
        <f t="shared" si="679"/>
        <v>0</v>
      </c>
      <c r="CO268" s="1346">
        <f t="shared" si="679"/>
        <v>0</v>
      </c>
      <c r="CP268" s="1346">
        <f t="shared" si="679"/>
        <v>0</v>
      </c>
      <c r="CQ268" s="1346" t="str">
        <f t="shared" si="679"/>
        <v/>
      </c>
      <c r="CR268" s="1346" t="str">
        <f t="shared" si="679"/>
        <v/>
      </c>
      <c r="CS268" s="1345" t="str">
        <f t="shared" si="679"/>
        <v/>
      </c>
      <c r="CT268" s="1348" t="str">
        <f t="shared" si="679"/>
        <v/>
      </c>
      <c r="CU268" s="548" t="str">
        <f t="shared" si="589"/>
        <v/>
      </c>
      <c r="CV268" s="549" t="str">
        <f t="shared" si="590"/>
        <v/>
      </c>
      <c r="CW268" s="550" t="str">
        <f t="shared" si="591"/>
        <v/>
      </c>
      <c r="CX268" s="550" t="str">
        <f t="shared" si="592"/>
        <v/>
      </c>
      <c r="CY268" s="550" t="str">
        <f t="shared" si="593"/>
        <v/>
      </c>
      <c r="CZ268" s="550" t="str">
        <f t="shared" si="594"/>
        <v/>
      </c>
      <c r="DA268" s="550" t="str">
        <f t="shared" si="595"/>
        <v/>
      </c>
      <c r="DB268" s="551" t="str">
        <f t="shared" si="596"/>
        <v/>
      </c>
      <c r="DC268" s="551" t="str">
        <f t="shared" si="597"/>
        <v/>
      </c>
      <c r="DD268" s="551" t="str">
        <f t="shared" si="598"/>
        <v/>
      </c>
      <c r="DE268" s="550" t="str">
        <f t="shared" si="599"/>
        <v/>
      </c>
      <c r="DF268" s="550" t="str">
        <f t="shared" si="600"/>
        <v/>
      </c>
      <c r="DG268" s="550" t="str">
        <f t="shared" si="601"/>
        <v/>
      </c>
      <c r="DH268" s="550" t="str">
        <f t="shared" si="602"/>
        <v/>
      </c>
      <c r="DI268" s="550" t="str">
        <f t="shared" si="603"/>
        <v/>
      </c>
      <c r="DJ268" s="549" t="str">
        <f t="shared" si="604"/>
        <v/>
      </c>
      <c r="DK268" s="548" t="str">
        <f t="shared" si="605"/>
        <v/>
      </c>
      <c r="DL268" s="653">
        <f t="shared" si="606"/>
        <v>8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244</v>
      </c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677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  <c r="AH269" s="255"/>
      <c r="AI269" s="255"/>
      <c r="AJ269" s="255"/>
      <c r="AK269" s="677"/>
      <c r="AL269" s="255"/>
      <c r="AM269" s="255"/>
      <c r="AN269" s="255">
        <v>0</v>
      </c>
      <c r="AO269" s="255">
        <v>0</v>
      </c>
      <c r="AP269" s="255"/>
      <c r="AQ269" s="255"/>
      <c r="AR269" s="255"/>
      <c r="AS269" s="255"/>
      <c r="AT269" s="255"/>
      <c r="AU269" s="255"/>
      <c r="AV269" s="255"/>
      <c r="AW269" s="255"/>
      <c r="AX269" s="255"/>
      <c r="AY269" s="255"/>
      <c r="AZ269" s="255"/>
      <c r="BA269" s="255"/>
      <c r="BB269" s="255"/>
      <c r="BC269" s="677"/>
      <c r="BD269" s="255"/>
      <c r="BE269" s="255"/>
      <c r="BF269" s="255"/>
      <c r="BG269" s="255"/>
      <c r="BH269" s="255"/>
      <c r="BI269" s="255"/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677"/>
      <c r="BV269" s="255"/>
      <c r="BW269" s="255"/>
      <c r="BX269" s="255"/>
      <c r="BY269" s="255"/>
      <c r="BZ269" s="597" t="str">
        <f t="shared" si="575"/>
        <v/>
      </c>
      <c r="CA269" s="597" t="str">
        <f t="shared" si="576"/>
        <v/>
      </c>
      <c r="CB269" s="597" t="str">
        <f t="shared" si="577"/>
        <v/>
      </c>
      <c r="CC269" s="688" t="str">
        <f t="shared" si="578"/>
        <v/>
      </c>
      <c r="CD269" s="1344" t="str">
        <f t="shared" si="680"/>
        <v/>
      </c>
      <c r="CE269" s="1345" t="str">
        <f t="shared" si="679"/>
        <v/>
      </c>
      <c r="CF269" s="1346" t="str">
        <f t="shared" si="679"/>
        <v/>
      </c>
      <c r="CG269" s="1346" t="str">
        <f t="shared" si="679"/>
        <v/>
      </c>
      <c r="CH269" s="1346" t="str">
        <f t="shared" si="679"/>
        <v/>
      </c>
      <c r="CI269" s="1346" t="str">
        <f t="shared" si="679"/>
        <v/>
      </c>
      <c r="CJ269" s="1346" t="str">
        <f t="shared" si="679"/>
        <v/>
      </c>
      <c r="CK269" s="1347" t="str">
        <f t="shared" si="679"/>
        <v/>
      </c>
      <c r="CL269" s="1347" t="str">
        <f t="shared" si="679"/>
        <v/>
      </c>
      <c r="CM269" s="1347" t="str">
        <f t="shared" si="679"/>
        <v/>
      </c>
      <c r="CN269" s="1346" t="str">
        <f t="shared" si="679"/>
        <v/>
      </c>
      <c r="CO269" s="1346" t="str">
        <f t="shared" si="679"/>
        <v/>
      </c>
      <c r="CP269" s="1346" t="str">
        <f t="shared" si="679"/>
        <v/>
      </c>
      <c r="CQ269" s="1346" t="str">
        <f t="shared" si="679"/>
        <v/>
      </c>
      <c r="CR269" s="1346" t="str">
        <f t="shared" si="679"/>
        <v/>
      </c>
      <c r="CS269" s="1345" t="str">
        <f t="shared" si="679"/>
        <v/>
      </c>
      <c r="CT269" s="1348" t="str">
        <f t="shared" si="679"/>
        <v/>
      </c>
      <c r="CU269" s="548" t="str">
        <f t="shared" si="589"/>
        <v/>
      </c>
      <c r="CV269" s="549" t="str">
        <f t="shared" si="590"/>
        <v/>
      </c>
      <c r="CW269" s="550" t="str">
        <f t="shared" si="591"/>
        <v/>
      </c>
      <c r="CX269" s="550" t="str">
        <f t="shared" si="592"/>
        <v/>
      </c>
      <c r="CY269" s="550" t="str">
        <f t="shared" si="593"/>
        <v/>
      </c>
      <c r="CZ269" s="550" t="str">
        <f t="shared" si="594"/>
        <v/>
      </c>
      <c r="DA269" s="550" t="str">
        <f t="shared" si="595"/>
        <v/>
      </c>
      <c r="DB269" s="551" t="str">
        <f t="shared" si="596"/>
        <v/>
      </c>
      <c r="DC269" s="551" t="str">
        <f t="shared" si="597"/>
        <v/>
      </c>
      <c r="DD269" s="551" t="str">
        <f t="shared" si="598"/>
        <v/>
      </c>
      <c r="DE269" s="550" t="str">
        <f t="shared" si="599"/>
        <v/>
      </c>
      <c r="DF269" s="550" t="str">
        <f t="shared" si="600"/>
        <v/>
      </c>
      <c r="DG269" s="550" t="str">
        <f t="shared" si="601"/>
        <v/>
      </c>
      <c r="DH269" s="550" t="str">
        <f t="shared" si="602"/>
        <v/>
      </c>
      <c r="DI269" s="550" t="str">
        <f t="shared" si="603"/>
        <v/>
      </c>
      <c r="DJ269" s="549" t="str">
        <f t="shared" si="604"/>
        <v/>
      </c>
      <c r="DK269" s="548" t="str">
        <f t="shared" si="605"/>
        <v/>
      </c>
      <c r="DL269" s="653">
        <f t="shared" si="606"/>
        <v>0</v>
      </c>
      <c r="DM269" s="106">
        <f t="shared" si="607"/>
        <v>0</v>
      </c>
      <c r="DN269" s="106">
        <f t="shared" si="608"/>
        <v>2</v>
      </c>
      <c r="DO269" s="106">
        <f t="shared" si="609"/>
        <v>0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8" t="str">
        <f>$H$1 &amp; " (%)"</f>
        <v>kcal (%)</v>
      </c>
      <c r="B270" s="632">
        <f t="shared" ref="B270:R270" si="689">IF(B264="","",(B264-B266-B269)*B265/B$46/365/$G$1)</f>
        <v>0</v>
      </c>
      <c r="C270" s="632">
        <f t="shared" si="689"/>
        <v>0</v>
      </c>
      <c r="D270" s="632">
        <f t="shared" si="689"/>
        <v>0</v>
      </c>
      <c r="E270" s="632">
        <f t="shared" si="689"/>
        <v>0</v>
      </c>
      <c r="F270" s="632">
        <f t="shared" si="689"/>
        <v>0</v>
      </c>
      <c r="G270" s="632">
        <f t="shared" si="689"/>
        <v>0</v>
      </c>
      <c r="H270" s="632">
        <f t="shared" si="689"/>
        <v>0</v>
      </c>
      <c r="I270" s="632">
        <f t="shared" si="689"/>
        <v>0</v>
      </c>
      <c r="J270" s="632">
        <f t="shared" si="689"/>
        <v>0</v>
      </c>
      <c r="K270" s="632" t="str">
        <f t="shared" si="689"/>
        <v/>
      </c>
      <c r="L270" s="632" t="str">
        <f t="shared" si="689"/>
        <v/>
      </c>
      <c r="M270" s="632" t="str">
        <f t="shared" si="689"/>
        <v/>
      </c>
      <c r="N270" s="632" t="str">
        <f t="shared" si="689"/>
        <v/>
      </c>
      <c r="O270" s="632" t="str">
        <f t="shared" si="689"/>
        <v/>
      </c>
      <c r="P270" s="632" t="str">
        <f t="shared" si="689"/>
        <v/>
      </c>
      <c r="Q270" s="632" t="str">
        <f t="shared" si="689"/>
        <v/>
      </c>
      <c r="R270" s="632" t="str">
        <f t="shared" si="689"/>
        <v/>
      </c>
      <c r="S270" s="652"/>
      <c r="T270" s="632">
        <f t="shared" ref="T270:AJ270" si="690">IF(T264="","",(T264-T266-T269)*T265/T$46/365/$G$1)</f>
        <v>0</v>
      </c>
      <c r="U270" s="632">
        <f t="shared" si="690"/>
        <v>0</v>
      </c>
      <c r="V270" s="632">
        <f t="shared" si="690"/>
        <v>0</v>
      </c>
      <c r="W270" s="632">
        <f t="shared" si="690"/>
        <v>0</v>
      </c>
      <c r="X270" s="632">
        <f t="shared" si="690"/>
        <v>0</v>
      </c>
      <c r="Y270" s="632">
        <f t="shared" si="690"/>
        <v>0</v>
      </c>
      <c r="Z270" s="632">
        <f t="shared" si="690"/>
        <v>0</v>
      </c>
      <c r="AA270" s="632">
        <f t="shared" si="690"/>
        <v>0</v>
      </c>
      <c r="AB270" s="632">
        <f t="shared" si="690"/>
        <v>0</v>
      </c>
      <c r="AC270" s="632" t="str">
        <f t="shared" si="690"/>
        <v/>
      </c>
      <c r="AD270" s="632" t="str">
        <f t="shared" si="690"/>
        <v/>
      </c>
      <c r="AE270" s="632" t="str">
        <f t="shared" si="690"/>
        <v/>
      </c>
      <c r="AF270" s="632" t="str">
        <f t="shared" si="690"/>
        <v/>
      </c>
      <c r="AG270" s="632" t="str">
        <f t="shared" si="690"/>
        <v/>
      </c>
      <c r="AH270" s="632" t="str">
        <f t="shared" si="690"/>
        <v/>
      </c>
      <c r="AI270" s="632" t="str">
        <f t="shared" si="690"/>
        <v/>
      </c>
      <c r="AJ270" s="632" t="str">
        <f t="shared" si="690"/>
        <v/>
      </c>
      <c r="AK270" s="652"/>
      <c r="AL270" s="632">
        <f t="shared" ref="AL270:BB270" si="691">IF(AL264="","",(AL264-AL266-AL269)*AL265/AL$46/365/$G$1)</f>
        <v>0</v>
      </c>
      <c r="AM270" s="632">
        <f t="shared" si="691"/>
        <v>0</v>
      </c>
      <c r="AN270" s="632">
        <f t="shared" si="691"/>
        <v>2.217873450750163E-2</v>
      </c>
      <c r="AO270" s="632">
        <f t="shared" si="691"/>
        <v>1.8482278756251358E-2</v>
      </c>
      <c r="AP270" s="632">
        <f t="shared" si="691"/>
        <v>0</v>
      </c>
      <c r="AQ270" s="632">
        <f t="shared" si="691"/>
        <v>0</v>
      </c>
      <c r="AR270" s="632">
        <f t="shared" si="691"/>
        <v>0</v>
      </c>
      <c r="AS270" s="632">
        <f t="shared" si="691"/>
        <v>0</v>
      </c>
      <c r="AT270" s="632">
        <f t="shared" si="691"/>
        <v>0</v>
      </c>
      <c r="AU270" s="632" t="str">
        <f t="shared" si="691"/>
        <v/>
      </c>
      <c r="AV270" s="632" t="str">
        <f t="shared" si="691"/>
        <v/>
      </c>
      <c r="AW270" s="632" t="str">
        <f t="shared" si="691"/>
        <v/>
      </c>
      <c r="AX270" s="632" t="str">
        <f t="shared" si="691"/>
        <v/>
      </c>
      <c r="AY270" s="632" t="str">
        <f t="shared" si="691"/>
        <v/>
      </c>
      <c r="AZ270" s="632" t="str">
        <f t="shared" si="691"/>
        <v/>
      </c>
      <c r="BA270" s="632" t="str">
        <f t="shared" si="691"/>
        <v/>
      </c>
      <c r="BB270" s="632" t="str">
        <f t="shared" si="691"/>
        <v/>
      </c>
      <c r="BC270" s="652"/>
      <c r="BD270" s="632">
        <f t="shared" ref="BD270:BT270" si="692">IF(BD264="","",(BD264-BD266-BD269)*BD265/BD$46/365/$G$1)</f>
        <v>0</v>
      </c>
      <c r="BE270" s="632">
        <f t="shared" si="692"/>
        <v>0</v>
      </c>
      <c r="BF270" s="632">
        <f t="shared" si="692"/>
        <v>0</v>
      </c>
      <c r="BG270" s="632">
        <f t="shared" si="692"/>
        <v>0</v>
      </c>
      <c r="BH270" s="632">
        <f t="shared" si="692"/>
        <v>0</v>
      </c>
      <c r="BI270" s="632">
        <f t="shared" si="692"/>
        <v>0</v>
      </c>
      <c r="BJ270" s="632">
        <f t="shared" si="692"/>
        <v>0</v>
      </c>
      <c r="BK270" s="632">
        <f t="shared" si="692"/>
        <v>0</v>
      </c>
      <c r="BL270" s="632">
        <f t="shared" si="692"/>
        <v>0</v>
      </c>
      <c r="BM270" s="632" t="str">
        <f t="shared" si="692"/>
        <v/>
      </c>
      <c r="BN270" s="632" t="str">
        <f t="shared" si="692"/>
        <v/>
      </c>
      <c r="BO270" s="632" t="str">
        <f t="shared" si="692"/>
        <v/>
      </c>
      <c r="BP270" s="632" t="str">
        <f t="shared" si="692"/>
        <v/>
      </c>
      <c r="BQ270" s="632" t="str">
        <f t="shared" si="692"/>
        <v/>
      </c>
      <c r="BR270" s="632" t="str">
        <f t="shared" si="692"/>
        <v/>
      </c>
      <c r="BS270" s="632" t="str">
        <f t="shared" si="692"/>
        <v/>
      </c>
      <c r="BT270" s="632" t="str">
        <f t="shared" si="692"/>
        <v/>
      </c>
      <c r="BU270" s="652"/>
      <c r="BV270" s="632" t="str">
        <f>IF(BV264="","",(BV264-BV266-BV269)*BV265/BV$46/365/$G$1)</f>
        <v/>
      </c>
      <c r="BW270" s="632" t="str">
        <f>IF(BW264="","",(BW264-BW266-BW269)*BW265/BW$46/365/$G$1)</f>
        <v/>
      </c>
      <c r="BX270" s="632" t="str">
        <f>IF(BX264="","",(BX264-BX266-BX269)*BX265/BX$46/365/$G$1)</f>
        <v/>
      </c>
      <c r="BY270" s="632" t="str">
        <f>IF(BY264="","",(BY264-BY266-BY269)*BY265/BY$46/365/$G$1)</f>
        <v/>
      </c>
      <c r="BZ270" s="597">
        <f t="shared" si="575"/>
        <v>0</v>
      </c>
      <c r="CA270" s="622">
        <f t="shared" si="576"/>
        <v>0</v>
      </c>
      <c r="CB270" s="622">
        <f t="shared" si="577"/>
        <v>2.6403255366073369E-3</v>
      </c>
      <c r="CC270" s="691">
        <f t="shared" si="578"/>
        <v>0</v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93"/>
        <v/>
      </c>
      <c r="CG270" s="1351" t="str">
        <f t="shared" si="693"/>
        <v/>
      </c>
      <c r="CH270" s="1351">
        <f t="shared" si="693"/>
        <v>0</v>
      </c>
      <c r="CI270" s="1351">
        <f t="shared" si="693"/>
        <v>0</v>
      </c>
      <c r="CJ270" s="1351">
        <f t="shared" si="693"/>
        <v>0</v>
      </c>
      <c r="CK270" s="1352">
        <f t="shared" si="693"/>
        <v>0</v>
      </c>
      <c r="CL270" s="1352">
        <f t="shared" si="693"/>
        <v>0</v>
      </c>
      <c r="CM270" s="1352">
        <f t="shared" si="693"/>
        <v>0</v>
      </c>
      <c r="CN270" s="1351">
        <f t="shared" si="693"/>
        <v>0</v>
      </c>
      <c r="CO270" s="1351">
        <f t="shared" si="693"/>
        <v>0</v>
      </c>
      <c r="CP270" s="1351">
        <f t="shared" si="693"/>
        <v>0</v>
      </c>
      <c r="CQ270" s="1351" t="str">
        <f t="shared" si="693"/>
        <v/>
      </c>
      <c r="CR270" s="1351" t="str">
        <f t="shared" si="693"/>
        <v/>
      </c>
      <c r="CS270" s="1350" t="str">
        <f t="shared" si="693"/>
        <v/>
      </c>
      <c r="CT270" s="1353" t="str">
        <f t="shared" si="693"/>
        <v/>
      </c>
      <c r="CU270" s="536" t="str">
        <f t="shared" si="589"/>
        <v/>
      </c>
      <c r="CV270" s="537" t="str">
        <f t="shared" si="590"/>
        <v/>
      </c>
      <c r="CW270" s="538" t="str">
        <f t="shared" si="591"/>
        <v/>
      </c>
      <c r="CX270" s="538" t="str">
        <f t="shared" si="592"/>
        <v/>
      </c>
      <c r="CY270" s="538">
        <f t="shared" si="593"/>
        <v>0</v>
      </c>
      <c r="CZ270" s="538">
        <f t="shared" si="594"/>
        <v>0</v>
      </c>
      <c r="DA270" s="538">
        <f t="shared" si="595"/>
        <v>0</v>
      </c>
      <c r="DB270" s="539">
        <f t="shared" si="596"/>
        <v>0</v>
      </c>
      <c r="DC270" s="539">
        <f t="shared" si="597"/>
        <v>0</v>
      </c>
      <c r="DD270" s="539">
        <f t="shared" si="598"/>
        <v>0</v>
      </c>
      <c r="DE270" s="538">
        <f t="shared" si="599"/>
        <v>0</v>
      </c>
      <c r="DF270" s="538">
        <f t="shared" si="600"/>
        <v>0</v>
      </c>
      <c r="DG270" s="538">
        <f t="shared" si="601"/>
        <v>0</v>
      </c>
      <c r="DH270" s="538" t="str">
        <f t="shared" si="602"/>
        <v/>
      </c>
      <c r="DI270" s="538" t="str">
        <f t="shared" si="603"/>
        <v/>
      </c>
      <c r="DJ270" s="537" t="str">
        <f t="shared" si="604"/>
        <v/>
      </c>
      <c r="DK270" s="536" t="str">
        <f t="shared" si="605"/>
        <v/>
      </c>
      <c r="DL270" s="653">
        <f t="shared" si="606"/>
        <v>9</v>
      </c>
      <c r="DM270" s="106">
        <f t="shared" si="607"/>
        <v>9</v>
      </c>
      <c r="DN270" s="106">
        <f t="shared" si="608"/>
        <v>9</v>
      </c>
      <c r="DO270" s="106">
        <f t="shared" si="609"/>
        <v>9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82" t="s">
        <v>246</v>
      </c>
      <c r="B271" s="708">
        <v>75</v>
      </c>
      <c r="C271" s="708">
        <v>75</v>
      </c>
      <c r="D271" s="708">
        <v>40</v>
      </c>
      <c r="E271" s="708">
        <v>0</v>
      </c>
      <c r="F271" s="708">
        <v>0</v>
      </c>
      <c r="G271" s="708">
        <v>25</v>
      </c>
      <c r="H271" s="708">
        <v>0</v>
      </c>
      <c r="I271" s="708">
        <v>0</v>
      </c>
      <c r="J271" s="708">
        <v>0</v>
      </c>
      <c r="K271" s="708"/>
      <c r="L271" s="708"/>
      <c r="M271" s="708"/>
      <c r="N271" s="708"/>
      <c r="O271" s="708"/>
      <c r="P271" s="708"/>
      <c r="Q271" s="708"/>
      <c r="R271" s="708"/>
      <c r="S271" s="673"/>
      <c r="T271" s="708">
        <v>5</v>
      </c>
      <c r="U271" s="708">
        <v>100</v>
      </c>
      <c r="V271" s="708">
        <v>20</v>
      </c>
      <c r="W271" s="708">
        <v>10</v>
      </c>
      <c r="X271" s="708">
        <v>20</v>
      </c>
      <c r="Y271" s="708">
        <v>0</v>
      </c>
      <c r="Z271" s="708">
        <v>0</v>
      </c>
      <c r="AA271" s="708">
        <v>0</v>
      </c>
      <c r="AB271" s="708">
        <v>7.5</v>
      </c>
      <c r="AC271" s="708"/>
      <c r="AD271" s="708"/>
      <c r="AE271" s="708"/>
      <c r="AF271" s="708"/>
      <c r="AG271" s="700"/>
      <c r="AH271" s="700"/>
      <c r="AI271" s="708"/>
      <c r="AJ271" s="708"/>
      <c r="AK271" s="714"/>
      <c r="AL271" s="708">
        <v>0</v>
      </c>
      <c r="AM271" s="708">
        <v>54</v>
      </c>
      <c r="AN271" s="708">
        <v>200</v>
      </c>
      <c r="AO271" s="708">
        <v>250</v>
      </c>
      <c r="AP271" s="708">
        <v>300</v>
      </c>
      <c r="AQ271" s="708">
        <v>250</v>
      </c>
      <c r="AR271" s="708">
        <v>100</v>
      </c>
      <c r="AS271" s="708">
        <v>450</v>
      </c>
      <c r="AT271" s="708">
        <v>0</v>
      </c>
      <c r="AU271" s="708"/>
      <c r="AV271" s="708"/>
      <c r="AW271" s="708"/>
      <c r="AX271" s="708"/>
      <c r="AY271" s="708"/>
      <c r="AZ271" s="700"/>
      <c r="BA271" s="708"/>
      <c r="BB271" s="708"/>
      <c r="BC271" s="714"/>
      <c r="BD271" s="708">
        <v>10000</v>
      </c>
      <c r="BE271" s="708">
        <v>500</v>
      </c>
      <c r="BF271" s="708">
        <v>0</v>
      </c>
      <c r="BG271" s="708">
        <v>500</v>
      </c>
      <c r="BH271" s="708">
        <v>700</v>
      </c>
      <c r="BI271" s="708">
        <v>800</v>
      </c>
      <c r="BJ271" s="708">
        <v>250</v>
      </c>
      <c r="BK271" s="708">
        <v>100</v>
      </c>
      <c r="BL271" s="708">
        <v>200</v>
      </c>
      <c r="BM271" s="708"/>
      <c r="BN271" s="708"/>
      <c r="BO271" s="708"/>
      <c r="BP271" s="700"/>
      <c r="BQ271" s="700"/>
      <c r="BR271" s="708"/>
      <c r="BS271" s="708"/>
      <c r="BT271" s="708"/>
      <c r="BU271" s="714"/>
      <c r="BV271" s="708"/>
      <c r="BW271" s="708"/>
      <c r="BX271" s="708"/>
      <c r="BY271" s="708"/>
      <c r="BZ271" s="597">
        <f t="shared" si="575"/>
        <v>20</v>
      </c>
      <c r="CA271" s="597">
        <f t="shared" si="576"/>
        <v>8.9285714285714288</v>
      </c>
      <c r="CB271" s="597">
        <f t="shared" si="577"/>
        <v>164.85714285714286</v>
      </c>
      <c r="CC271" s="688">
        <f t="shared" si="578"/>
        <v>435.71428571428572</v>
      </c>
      <c r="CD271" s="1344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93"/>
        <v/>
      </c>
      <c r="CF271" s="1346" t="str">
        <f t="shared" si="693"/>
        <v/>
      </c>
      <c r="CG271" s="1346" t="str">
        <f t="shared" si="693"/>
        <v/>
      </c>
      <c r="CH271" s="1346">
        <f t="shared" si="693"/>
        <v>0</v>
      </c>
      <c r="CI271" s="1346">
        <f t="shared" si="693"/>
        <v>0</v>
      </c>
      <c r="CJ271" s="1346">
        <f t="shared" si="693"/>
        <v>0</v>
      </c>
      <c r="CK271" s="1347">
        <f t="shared" si="693"/>
        <v>0</v>
      </c>
      <c r="CL271" s="1347">
        <f t="shared" si="693"/>
        <v>0</v>
      </c>
      <c r="CM271" s="1347">
        <f t="shared" si="693"/>
        <v>25</v>
      </c>
      <c r="CN271" s="1346">
        <f t="shared" si="693"/>
        <v>40</v>
      </c>
      <c r="CO271" s="1346">
        <f t="shared" si="693"/>
        <v>75</v>
      </c>
      <c r="CP271" s="1346">
        <f t="shared" si="693"/>
        <v>75</v>
      </c>
      <c r="CQ271" s="1346" t="str">
        <f t="shared" si="693"/>
        <v/>
      </c>
      <c r="CR271" s="1346" t="str">
        <f t="shared" si="693"/>
        <v/>
      </c>
      <c r="CS271" s="1345" t="str">
        <f t="shared" si="693"/>
        <v/>
      </c>
      <c r="CT271" s="1348" t="str">
        <f t="shared" si="693"/>
        <v/>
      </c>
      <c r="CU271" s="548" t="str">
        <f t="shared" si="589"/>
        <v/>
      </c>
      <c r="CV271" s="549" t="str">
        <f t="shared" si="590"/>
        <v/>
      </c>
      <c r="CW271" s="550" t="str">
        <f t="shared" si="591"/>
        <v/>
      </c>
      <c r="CX271" s="550" t="str">
        <f t="shared" si="592"/>
        <v/>
      </c>
      <c r="CY271" s="550">
        <f t="shared" si="593"/>
        <v>0</v>
      </c>
      <c r="CZ271" s="550">
        <f t="shared" si="594"/>
        <v>0</v>
      </c>
      <c r="DA271" s="550">
        <f t="shared" si="595"/>
        <v>0</v>
      </c>
      <c r="DB271" s="551">
        <f t="shared" si="596"/>
        <v>5</v>
      </c>
      <c r="DC271" s="551">
        <f t="shared" si="597"/>
        <v>7.5</v>
      </c>
      <c r="DD271" s="551">
        <f t="shared" si="598"/>
        <v>10</v>
      </c>
      <c r="DE271" s="550">
        <f t="shared" si="599"/>
        <v>20</v>
      </c>
      <c r="DF271" s="550">
        <f t="shared" si="600"/>
        <v>20</v>
      </c>
      <c r="DG271" s="550">
        <f t="shared" si="601"/>
        <v>100</v>
      </c>
      <c r="DH271" s="550" t="str">
        <f t="shared" si="602"/>
        <v/>
      </c>
      <c r="DI271" s="550" t="str">
        <f t="shared" si="603"/>
        <v/>
      </c>
      <c r="DJ271" s="549" t="str">
        <f t="shared" si="604"/>
        <v/>
      </c>
      <c r="DK271" s="548" t="str">
        <f t="shared" si="605"/>
        <v/>
      </c>
      <c r="DL271" s="653">
        <f t="shared" si="606"/>
        <v>9</v>
      </c>
      <c r="DM271" s="106">
        <f t="shared" si="607"/>
        <v>9</v>
      </c>
      <c r="DN271" s="106">
        <f t="shared" si="608"/>
        <v>9</v>
      </c>
      <c r="DO271" s="106">
        <f t="shared" si="609"/>
        <v>9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709" t="str">
        <f>$H$1 &amp; " per kg"</f>
        <v>kcal per kg</v>
      </c>
      <c r="B272" s="702">
        <f t="shared" ref="B272:R272" si="695">3390*$K$1</f>
        <v>3390</v>
      </c>
      <c r="C272" s="702">
        <f t="shared" si="695"/>
        <v>3390</v>
      </c>
      <c r="D272" s="702">
        <f t="shared" si="695"/>
        <v>3390</v>
      </c>
      <c r="E272" s="702">
        <f t="shared" si="695"/>
        <v>3390</v>
      </c>
      <c r="F272" s="702">
        <f t="shared" si="695"/>
        <v>3390</v>
      </c>
      <c r="G272" s="702">
        <f t="shared" si="695"/>
        <v>3390</v>
      </c>
      <c r="H272" s="702">
        <f t="shared" si="695"/>
        <v>3390</v>
      </c>
      <c r="I272" s="702">
        <f t="shared" si="695"/>
        <v>3390</v>
      </c>
      <c r="J272" s="702">
        <f t="shared" si="695"/>
        <v>3390</v>
      </c>
      <c r="K272" s="702">
        <f t="shared" si="695"/>
        <v>3390</v>
      </c>
      <c r="L272" s="702">
        <f t="shared" si="695"/>
        <v>3390</v>
      </c>
      <c r="M272" s="702">
        <f t="shared" si="695"/>
        <v>3390</v>
      </c>
      <c r="N272" s="702">
        <f t="shared" si="695"/>
        <v>3390</v>
      </c>
      <c r="O272" s="702">
        <f t="shared" si="695"/>
        <v>3390</v>
      </c>
      <c r="P272" s="702">
        <f t="shared" si="695"/>
        <v>3390</v>
      </c>
      <c r="Q272" s="702">
        <f t="shared" si="695"/>
        <v>3390</v>
      </c>
      <c r="R272" s="702">
        <f t="shared" si="695"/>
        <v>3390</v>
      </c>
      <c r="S272" s="710"/>
      <c r="T272" s="702">
        <f t="shared" ref="T272:AJ272" si="696">3390*$K$1</f>
        <v>3390</v>
      </c>
      <c r="U272" s="702">
        <f t="shared" si="696"/>
        <v>3390</v>
      </c>
      <c r="V272" s="702">
        <f t="shared" si="696"/>
        <v>3390</v>
      </c>
      <c r="W272" s="702">
        <f t="shared" si="696"/>
        <v>3390</v>
      </c>
      <c r="X272" s="702">
        <f t="shared" si="696"/>
        <v>3390</v>
      </c>
      <c r="Y272" s="702">
        <f t="shared" si="696"/>
        <v>3390</v>
      </c>
      <c r="Z272" s="702">
        <f t="shared" si="696"/>
        <v>3390</v>
      </c>
      <c r="AA272" s="702">
        <f t="shared" si="696"/>
        <v>3390</v>
      </c>
      <c r="AB272" s="702">
        <f t="shared" si="696"/>
        <v>3390</v>
      </c>
      <c r="AC272" s="702">
        <f t="shared" si="696"/>
        <v>3390</v>
      </c>
      <c r="AD272" s="702">
        <f t="shared" si="696"/>
        <v>3390</v>
      </c>
      <c r="AE272" s="702">
        <f t="shared" si="696"/>
        <v>3390</v>
      </c>
      <c r="AF272" s="702">
        <f t="shared" si="696"/>
        <v>3390</v>
      </c>
      <c r="AG272" s="702">
        <f t="shared" si="696"/>
        <v>3390</v>
      </c>
      <c r="AH272" s="702">
        <f t="shared" si="696"/>
        <v>3390</v>
      </c>
      <c r="AI272" s="702">
        <f t="shared" si="696"/>
        <v>3390</v>
      </c>
      <c r="AJ272" s="702">
        <f t="shared" si="696"/>
        <v>3390</v>
      </c>
      <c r="AK272" s="710"/>
      <c r="AL272" s="702">
        <f t="shared" ref="AL272:BB272" si="697">3390*$K$1</f>
        <v>3390</v>
      </c>
      <c r="AM272" s="702">
        <f t="shared" si="697"/>
        <v>3390</v>
      </c>
      <c r="AN272" s="702">
        <f t="shared" si="697"/>
        <v>3390</v>
      </c>
      <c r="AO272" s="702">
        <f t="shared" si="697"/>
        <v>3390</v>
      </c>
      <c r="AP272" s="702">
        <f t="shared" si="697"/>
        <v>3390</v>
      </c>
      <c r="AQ272" s="702">
        <f t="shared" si="697"/>
        <v>3390</v>
      </c>
      <c r="AR272" s="702">
        <f t="shared" si="697"/>
        <v>3390</v>
      </c>
      <c r="AS272" s="702">
        <f t="shared" si="697"/>
        <v>3390</v>
      </c>
      <c r="AT272" s="702">
        <v>3390</v>
      </c>
      <c r="AU272" s="702">
        <f t="shared" si="697"/>
        <v>3390</v>
      </c>
      <c r="AV272" s="702">
        <f t="shared" si="697"/>
        <v>3390</v>
      </c>
      <c r="AW272" s="702">
        <f t="shared" si="697"/>
        <v>3390</v>
      </c>
      <c r="AX272" s="702">
        <f t="shared" si="697"/>
        <v>3390</v>
      </c>
      <c r="AY272" s="702">
        <f t="shared" si="697"/>
        <v>3390</v>
      </c>
      <c r="AZ272" s="702">
        <f t="shared" si="697"/>
        <v>3390</v>
      </c>
      <c r="BA272" s="702">
        <f t="shared" si="697"/>
        <v>3390</v>
      </c>
      <c r="BB272" s="702">
        <f t="shared" si="697"/>
        <v>3390</v>
      </c>
      <c r="BC272" s="710"/>
      <c r="BD272" s="702">
        <f t="shared" ref="BD272:BT272" si="698">3390*$K$1</f>
        <v>3390</v>
      </c>
      <c r="BE272" s="702">
        <f t="shared" si="698"/>
        <v>3390</v>
      </c>
      <c r="BF272" s="702">
        <f t="shared" si="698"/>
        <v>3390</v>
      </c>
      <c r="BG272" s="702">
        <f t="shared" si="698"/>
        <v>3390</v>
      </c>
      <c r="BH272" s="702">
        <f t="shared" si="698"/>
        <v>3390</v>
      </c>
      <c r="BI272" s="702">
        <f t="shared" si="698"/>
        <v>3390</v>
      </c>
      <c r="BJ272" s="702">
        <v>3390</v>
      </c>
      <c r="BK272" s="702">
        <f t="shared" si="698"/>
        <v>3390</v>
      </c>
      <c r="BL272" s="702">
        <f t="shared" si="698"/>
        <v>3390</v>
      </c>
      <c r="BM272" s="702">
        <f t="shared" si="698"/>
        <v>3390</v>
      </c>
      <c r="BN272" s="702">
        <f t="shared" si="698"/>
        <v>3390</v>
      </c>
      <c r="BO272" s="702">
        <f t="shared" si="698"/>
        <v>3390</v>
      </c>
      <c r="BP272" s="702">
        <f t="shared" si="698"/>
        <v>3390</v>
      </c>
      <c r="BQ272" s="702">
        <f t="shared" si="698"/>
        <v>3390</v>
      </c>
      <c r="BR272" s="702">
        <f t="shared" si="698"/>
        <v>3390</v>
      </c>
      <c r="BS272" s="702">
        <f t="shared" si="698"/>
        <v>3390</v>
      </c>
      <c r="BT272" s="702">
        <f t="shared" si="698"/>
        <v>3390</v>
      </c>
      <c r="BU272" s="621"/>
      <c r="BV272" s="702">
        <f>3390*$K$1</f>
        <v>3390</v>
      </c>
      <c r="BW272" s="702">
        <f>3390*$K$1</f>
        <v>3390</v>
      </c>
      <c r="BX272" s="702">
        <f>3390*$K$1</f>
        <v>3390</v>
      </c>
      <c r="BY272" s="702">
        <f>3390*$K$1</f>
        <v>3390</v>
      </c>
      <c r="BZ272" s="597">
        <f t="shared" si="575"/>
        <v>3390</v>
      </c>
      <c r="CA272" s="597">
        <f t="shared" si="576"/>
        <v>3390</v>
      </c>
      <c r="CB272" s="597">
        <f t="shared" si="577"/>
        <v>3390</v>
      </c>
      <c r="CC272" s="688">
        <f t="shared" si="578"/>
        <v>3390</v>
      </c>
      <c r="CD272" s="1344">
        <f t="shared" si="694"/>
        <v>3390</v>
      </c>
      <c r="CE272" s="1345">
        <f t="shared" si="693"/>
        <v>3390</v>
      </c>
      <c r="CF272" s="1346">
        <f t="shared" si="693"/>
        <v>3390</v>
      </c>
      <c r="CG272" s="1346">
        <f t="shared" si="693"/>
        <v>3390</v>
      </c>
      <c r="CH272" s="1346">
        <f t="shared" si="693"/>
        <v>3390</v>
      </c>
      <c r="CI272" s="1346">
        <f t="shared" si="693"/>
        <v>3390</v>
      </c>
      <c r="CJ272" s="1346">
        <f t="shared" si="693"/>
        <v>3390</v>
      </c>
      <c r="CK272" s="1347">
        <f t="shared" si="693"/>
        <v>3390</v>
      </c>
      <c r="CL272" s="1347">
        <f t="shared" si="693"/>
        <v>3390</v>
      </c>
      <c r="CM272" s="1347">
        <f t="shared" si="693"/>
        <v>3390</v>
      </c>
      <c r="CN272" s="1346">
        <f t="shared" si="693"/>
        <v>3390</v>
      </c>
      <c r="CO272" s="1346">
        <f t="shared" si="693"/>
        <v>3390</v>
      </c>
      <c r="CP272" s="1346">
        <f t="shared" si="693"/>
        <v>3390</v>
      </c>
      <c r="CQ272" s="1346">
        <f t="shared" si="693"/>
        <v>3390</v>
      </c>
      <c r="CR272" s="1346">
        <f t="shared" si="693"/>
        <v>3390</v>
      </c>
      <c r="CS272" s="1345">
        <f t="shared" si="693"/>
        <v>3390</v>
      </c>
      <c r="CT272" s="1348">
        <f t="shared" si="693"/>
        <v>3390</v>
      </c>
      <c r="CU272" s="548">
        <f t="shared" si="589"/>
        <v>3390</v>
      </c>
      <c r="CV272" s="549">
        <f t="shared" si="590"/>
        <v>3390</v>
      </c>
      <c r="CW272" s="550">
        <f t="shared" si="591"/>
        <v>3390</v>
      </c>
      <c r="CX272" s="550">
        <f t="shared" si="592"/>
        <v>3390</v>
      </c>
      <c r="CY272" s="550">
        <f t="shared" si="593"/>
        <v>3390</v>
      </c>
      <c r="CZ272" s="550">
        <f t="shared" si="594"/>
        <v>3390</v>
      </c>
      <c r="DA272" s="550">
        <f t="shared" si="595"/>
        <v>3390</v>
      </c>
      <c r="DB272" s="551">
        <f t="shared" si="596"/>
        <v>3390</v>
      </c>
      <c r="DC272" s="551">
        <f t="shared" si="597"/>
        <v>3390</v>
      </c>
      <c r="DD272" s="551">
        <f t="shared" si="598"/>
        <v>3390</v>
      </c>
      <c r="DE272" s="550">
        <f t="shared" si="599"/>
        <v>3390</v>
      </c>
      <c r="DF272" s="550">
        <f t="shared" si="600"/>
        <v>3390</v>
      </c>
      <c r="DG272" s="550">
        <f t="shared" si="601"/>
        <v>3390</v>
      </c>
      <c r="DH272" s="550">
        <f t="shared" si="602"/>
        <v>3390</v>
      </c>
      <c r="DI272" s="550">
        <f t="shared" si="603"/>
        <v>3390</v>
      </c>
      <c r="DJ272" s="549">
        <f t="shared" si="604"/>
        <v>3390</v>
      </c>
      <c r="DK272" s="548">
        <f t="shared" si="605"/>
        <v>3390</v>
      </c>
      <c r="DL272" s="653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717" customFormat="1" ht="15.75" customHeight="1">
      <c r="A273" s="657" t="s">
        <v>243</v>
      </c>
      <c r="B273" s="320">
        <v>0</v>
      </c>
      <c r="C273" s="320">
        <v>25</v>
      </c>
      <c r="D273" s="320">
        <v>20</v>
      </c>
      <c r="E273" s="320">
        <v>0</v>
      </c>
      <c r="F273" s="320">
        <v>0</v>
      </c>
      <c r="G273" s="320">
        <v>0</v>
      </c>
      <c r="H273" s="320">
        <v>0</v>
      </c>
      <c r="I273" s="320">
        <v>0</v>
      </c>
      <c r="J273" s="320"/>
      <c r="K273" s="320"/>
      <c r="L273" s="320"/>
      <c r="M273" s="320"/>
      <c r="N273" s="320"/>
      <c r="O273" s="320"/>
      <c r="P273" s="320"/>
      <c r="Q273" s="320"/>
      <c r="R273" s="320"/>
      <c r="S273" s="621"/>
      <c r="T273" s="320">
        <v>0</v>
      </c>
      <c r="U273" s="320">
        <v>50</v>
      </c>
      <c r="V273" s="320">
        <v>5</v>
      </c>
      <c r="W273" s="320">
        <v>5</v>
      </c>
      <c r="X273" s="320">
        <v>13</v>
      </c>
      <c r="Y273" s="320"/>
      <c r="Z273" s="320"/>
      <c r="AA273" s="320"/>
      <c r="AB273" s="320">
        <v>2.5</v>
      </c>
      <c r="AC273" s="320"/>
      <c r="AD273" s="320"/>
      <c r="AE273" s="320"/>
      <c r="AF273" s="320"/>
      <c r="AG273" s="296"/>
      <c r="AH273" s="320"/>
      <c r="AI273" s="320"/>
      <c r="AJ273" s="320"/>
      <c r="AK273" s="714"/>
      <c r="AL273" s="320"/>
      <c r="AM273" s="320">
        <v>18</v>
      </c>
      <c r="AN273" s="320">
        <v>150</v>
      </c>
      <c r="AO273" s="320">
        <v>200</v>
      </c>
      <c r="AP273" s="320">
        <v>250</v>
      </c>
      <c r="AQ273" s="320">
        <v>150</v>
      </c>
      <c r="AR273" s="320">
        <v>50</v>
      </c>
      <c r="AS273" s="320">
        <v>400</v>
      </c>
      <c r="AT273" s="320">
        <v>0</v>
      </c>
      <c r="AU273" s="320"/>
      <c r="AV273" s="320"/>
      <c r="AW273" s="320"/>
      <c r="AX273" s="320"/>
      <c r="AY273" s="320"/>
      <c r="AZ273" s="320"/>
      <c r="BA273" s="320"/>
      <c r="BB273" s="320"/>
      <c r="BC273" s="714"/>
      <c r="BD273" s="320">
        <v>7500</v>
      </c>
      <c r="BE273" s="320">
        <v>400</v>
      </c>
      <c r="BF273" s="320"/>
      <c r="BG273" s="320">
        <v>475</v>
      </c>
      <c r="BH273" s="320">
        <v>450</v>
      </c>
      <c r="BI273" s="320">
        <v>600</v>
      </c>
      <c r="BJ273" s="320">
        <v>0</v>
      </c>
      <c r="BK273" s="320">
        <v>0</v>
      </c>
      <c r="BL273" s="320">
        <v>0</v>
      </c>
      <c r="BM273" s="320"/>
      <c r="BN273" s="320"/>
      <c r="BO273" s="320"/>
      <c r="BP273" s="296"/>
      <c r="BQ273" s="296"/>
      <c r="BR273" s="320"/>
      <c r="BS273" s="320"/>
      <c r="BT273" s="320"/>
      <c r="BU273" s="714"/>
      <c r="BV273" s="320"/>
      <c r="BW273" s="320"/>
      <c r="BX273" s="320"/>
      <c r="BY273" s="320"/>
      <c r="BZ273" s="597">
        <f t="shared" si="575"/>
        <v>3.3333333333333335</v>
      </c>
      <c r="CA273" s="597">
        <f t="shared" si="576"/>
        <v>6.375</v>
      </c>
      <c r="CB273" s="597">
        <f t="shared" si="577"/>
        <v>136.33333333333334</v>
      </c>
      <c r="CC273" s="688">
        <f t="shared" si="578"/>
        <v>320.83333333333331</v>
      </c>
      <c r="CD273" s="1344" t="str">
        <f t="shared" si="694"/>
        <v/>
      </c>
      <c r="CE273" s="1345" t="str">
        <f t="shared" si="693"/>
        <v/>
      </c>
      <c r="CF273" s="1346" t="str">
        <f t="shared" si="693"/>
        <v/>
      </c>
      <c r="CG273" s="1346" t="str">
        <f t="shared" si="693"/>
        <v/>
      </c>
      <c r="CH273" s="1346" t="str">
        <f t="shared" si="693"/>
        <v/>
      </c>
      <c r="CI273" s="1346">
        <f t="shared" si="693"/>
        <v>0</v>
      </c>
      <c r="CJ273" s="1346">
        <f t="shared" si="693"/>
        <v>0</v>
      </c>
      <c r="CK273" s="1347">
        <f t="shared" si="693"/>
        <v>0</v>
      </c>
      <c r="CL273" s="1347">
        <f t="shared" si="693"/>
        <v>0</v>
      </c>
      <c r="CM273" s="1347">
        <f t="shared" si="693"/>
        <v>0</v>
      </c>
      <c r="CN273" s="1346">
        <f t="shared" si="693"/>
        <v>0</v>
      </c>
      <c r="CO273" s="1346">
        <f t="shared" si="693"/>
        <v>20</v>
      </c>
      <c r="CP273" s="1346">
        <f t="shared" si="693"/>
        <v>25</v>
      </c>
      <c r="CQ273" s="1346" t="str">
        <f t="shared" si="693"/>
        <v/>
      </c>
      <c r="CR273" s="1346" t="str">
        <f t="shared" si="693"/>
        <v/>
      </c>
      <c r="CS273" s="1345" t="str">
        <f t="shared" si="693"/>
        <v/>
      </c>
      <c r="CT273" s="1348" t="str">
        <f t="shared" si="693"/>
        <v/>
      </c>
      <c r="CU273" s="548" t="str">
        <f t="shared" si="589"/>
        <v/>
      </c>
      <c r="CV273" s="549" t="str">
        <f t="shared" si="590"/>
        <v/>
      </c>
      <c r="CW273" s="550" t="str">
        <f t="shared" si="591"/>
        <v/>
      </c>
      <c r="CX273" s="550" t="str">
        <f t="shared" si="592"/>
        <v/>
      </c>
      <c r="CY273" s="550" t="str">
        <f t="shared" si="593"/>
        <v/>
      </c>
      <c r="CZ273" s="550" t="str">
        <f t="shared" si="594"/>
        <v/>
      </c>
      <c r="DA273" s="550">
        <f t="shared" si="595"/>
        <v>0</v>
      </c>
      <c r="DB273" s="551">
        <f t="shared" si="596"/>
        <v>2.5</v>
      </c>
      <c r="DC273" s="551">
        <f t="shared" si="597"/>
        <v>5</v>
      </c>
      <c r="DD273" s="551">
        <f t="shared" si="598"/>
        <v>5</v>
      </c>
      <c r="DE273" s="550">
        <f t="shared" si="599"/>
        <v>13</v>
      </c>
      <c r="DF273" s="550">
        <f t="shared" si="600"/>
        <v>50</v>
      </c>
      <c r="DG273" s="550" t="str">
        <f t="shared" si="601"/>
        <v/>
      </c>
      <c r="DH273" s="550" t="str">
        <f t="shared" si="602"/>
        <v/>
      </c>
      <c r="DI273" s="550" t="str">
        <f t="shared" si="603"/>
        <v/>
      </c>
      <c r="DJ273" s="549" t="str">
        <f t="shared" si="604"/>
        <v/>
      </c>
      <c r="DK273" s="548" t="str">
        <f t="shared" si="605"/>
        <v/>
      </c>
      <c r="DL273" s="653">
        <f t="shared" si="606"/>
        <v>8</v>
      </c>
      <c r="DM273" s="106">
        <f t="shared" si="607"/>
        <v>6</v>
      </c>
      <c r="DN273" s="106">
        <f t="shared" si="608"/>
        <v>8</v>
      </c>
      <c r="DO273" s="106">
        <f t="shared" si="609"/>
        <v>8</v>
      </c>
      <c r="DP273" s="715"/>
      <c r="DQ273" s="645"/>
      <c r="DR273" s="645"/>
      <c r="DS273" s="645"/>
      <c r="DT273" s="645"/>
      <c r="DU273" s="645"/>
      <c r="DV273" s="645"/>
      <c r="DW273" s="645"/>
      <c r="DX273" s="618"/>
      <c r="DY273" s="716"/>
    </row>
    <row r="274" spans="1:129" s="717" customFormat="1" ht="15.75" customHeight="1">
      <c r="A274" s="640" t="s">
        <v>179</v>
      </c>
      <c r="B274" s="641"/>
      <c r="C274" s="641">
        <v>7.5</v>
      </c>
      <c r="D274" s="641">
        <v>7.5</v>
      </c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2"/>
      <c r="T274" s="641">
        <v>0</v>
      </c>
      <c r="U274" s="641">
        <v>2.5</v>
      </c>
      <c r="V274" s="641">
        <v>3</v>
      </c>
      <c r="W274" s="641">
        <v>3</v>
      </c>
      <c r="X274" s="641">
        <v>3</v>
      </c>
      <c r="Y274" s="641"/>
      <c r="Z274" s="641"/>
      <c r="AA274" s="641"/>
      <c r="AB274" s="641">
        <v>3</v>
      </c>
      <c r="AC274" s="641"/>
      <c r="AD274" s="641"/>
      <c r="AE274" s="641"/>
      <c r="AF274" s="641"/>
      <c r="AG274" s="669"/>
      <c r="AH274" s="641"/>
      <c r="AI274" s="641"/>
      <c r="AJ274" s="641"/>
      <c r="AK274" s="714"/>
      <c r="AL274" s="641"/>
      <c r="AM274" s="641">
        <v>6.66</v>
      </c>
      <c r="AN274" s="641">
        <v>6</v>
      </c>
      <c r="AO274" s="641">
        <v>10.8</v>
      </c>
      <c r="AP274" s="641">
        <v>12.96</v>
      </c>
      <c r="AQ274" s="641">
        <v>3.7330000000000001</v>
      </c>
      <c r="AR274" s="641">
        <v>4</v>
      </c>
      <c r="AS274" s="641">
        <v>9</v>
      </c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4"/>
      <c r="BD274" s="641">
        <v>5</v>
      </c>
      <c r="BE274" s="641">
        <v>9</v>
      </c>
      <c r="BF274" s="641"/>
      <c r="BG274" s="641">
        <v>4</v>
      </c>
      <c r="BH274" s="641">
        <v>1.5</v>
      </c>
      <c r="BI274" s="641">
        <v>8</v>
      </c>
      <c r="BJ274" s="641"/>
      <c r="BK274" s="641"/>
      <c r="BL274" s="641"/>
      <c r="BM274" s="641"/>
      <c r="BN274" s="641"/>
      <c r="BO274" s="641"/>
      <c r="BP274" s="669"/>
      <c r="BQ274" s="669"/>
      <c r="BR274" s="641"/>
      <c r="BS274" s="641"/>
      <c r="BT274" s="641"/>
      <c r="BU274" s="714"/>
      <c r="BV274" s="641"/>
      <c r="BW274" s="641"/>
      <c r="BX274" s="641"/>
      <c r="BY274" s="641"/>
      <c r="BZ274" s="597" t="str">
        <f t="shared" si="575"/>
        <v/>
      </c>
      <c r="CA274" s="597">
        <f t="shared" si="576"/>
        <v>2.875</v>
      </c>
      <c r="CB274" s="597">
        <f t="shared" si="577"/>
        <v>7.2919999999999998</v>
      </c>
      <c r="CC274" s="688">
        <f t="shared" si="578"/>
        <v>5.666666666666667</v>
      </c>
      <c r="CD274" s="1344" t="str">
        <f t="shared" si="694"/>
        <v/>
      </c>
      <c r="CE274" s="1345" t="str">
        <f t="shared" si="693"/>
        <v/>
      </c>
      <c r="CF274" s="1346" t="str">
        <f t="shared" si="693"/>
        <v/>
      </c>
      <c r="CG274" s="1346" t="str">
        <f t="shared" si="693"/>
        <v/>
      </c>
      <c r="CH274" s="1346" t="str">
        <f t="shared" si="693"/>
        <v/>
      </c>
      <c r="CI274" s="1346" t="str">
        <f t="shared" si="693"/>
        <v/>
      </c>
      <c r="CJ274" s="1346" t="str">
        <f t="shared" si="693"/>
        <v/>
      </c>
      <c r="CK274" s="1347" t="str">
        <f t="shared" si="693"/>
        <v/>
      </c>
      <c r="CL274" s="1347">
        <f t="shared" si="693"/>
        <v>7.5</v>
      </c>
      <c r="CM274" s="1347">
        <f t="shared" si="693"/>
        <v>7.5</v>
      </c>
      <c r="CN274" s="1346" t="str">
        <f t="shared" si="693"/>
        <v/>
      </c>
      <c r="CO274" s="1346" t="str">
        <f t="shared" si="693"/>
        <v/>
      </c>
      <c r="CP274" s="1346" t="str">
        <f t="shared" si="693"/>
        <v/>
      </c>
      <c r="CQ274" s="1346" t="str">
        <f t="shared" si="693"/>
        <v/>
      </c>
      <c r="CR274" s="1346" t="str">
        <f t="shared" si="693"/>
        <v/>
      </c>
      <c r="CS274" s="1345" t="str">
        <f t="shared" si="693"/>
        <v/>
      </c>
      <c r="CT274" s="1348" t="str">
        <f t="shared" si="693"/>
        <v/>
      </c>
      <c r="CU274" s="548" t="str">
        <f t="shared" si="589"/>
        <v/>
      </c>
      <c r="CV274" s="549" t="str">
        <f t="shared" si="590"/>
        <v/>
      </c>
      <c r="CW274" s="550" t="str">
        <f t="shared" si="591"/>
        <v/>
      </c>
      <c r="CX274" s="550" t="str">
        <f t="shared" si="592"/>
        <v/>
      </c>
      <c r="CY274" s="550" t="str">
        <f t="shared" si="593"/>
        <v/>
      </c>
      <c r="CZ274" s="550" t="str">
        <f t="shared" si="594"/>
        <v/>
      </c>
      <c r="DA274" s="550">
        <f t="shared" si="595"/>
        <v>0</v>
      </c>
      <c r="DB274" s="551">
        <f t="shared" si="596"/>
        <v>2.5</v>
      </c>
      <c r="DC274" s="551">
        <f t="shared" si="597"/>
        <v>3</v>
      </c>
      <c r="DD274" s="551">
        <f t="shared" si="598"/>
        <v>3</v>
      </c>
      <c r="DE274" s="550">
        <f t="shared" si="599"/>
        <v>3</v>
      </c>
      <c r="DF274" s="550">
        <f t="shared" si="600"/>
        <v>3</v>
      </c>
      <c r="DG274" s="550" t="str">
        <f t="shared" si="601"/>
        <v/>
      </c>
      <c r="DH274" s="550" t="str">
        <f t="shared" si="602"/>
        <v/>
      </c>
      <c r="DI274" s="550" t="str">
        <f t="shared" si="603"/>
        <v/>
      </c>
      <c r="DJ274" s="549" t="str">
        <f t="shared" si="604"/>
        <v/>
      </c>
      <c r="DK274" s="548" t="str">
        <f t="shared" si="605"/>
        <v/>
      </c>
      <c r="DL274" s="653">
        <f t="shared" si="606"/>
        <v>2</v>
      </c>
      <c r="DM274" s="106">
        <f t="shared" si="607"/>
        <v>6</v>
      </c>
      <c r="DN274" s="106">
        <f t="shared" si="608"/>
        <v>7</v>
      </c>
      <c r="DO274" s="106">
        <f t="shared" si="609"/>
        <v>5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181</v>
      </c>
      <c r="B275" s="629">
        <f t="shared" ref="B275:R275" si="699">IF(B273="","",B273*B274)</f>
        <v>0</v>
      </c>
      <c r="C275" s="629">
        <f t="shared" si="699"/>
        <v>187.5</v>
      </c>
      <c r="D275" s="629">
        <f t="shared" si="699"/>
        <v>150</v>
      </c>
      <c r="E275" s="629">
        <f t="shared" si="699"/>
        <v>0</v>
      </c>
      <c r="F275" s="629">
        <f t="shared" si="699"/>
        <v>0</v>
      </c>
      <c r="G275" s="629">
        <f t="shared" si="699"/>
        <v>0</v>
      </c>
      <c r="H275" s="629">
        <f t="shared" si="699"/>
        <v>0</v>
      </c>
      <c r="I275" s="629">
        <f t="shared" si="699"/>
        <v>0</v>
      </c>
      <c r="J275" s="629" t="str">
        <f t="shared" si="699"/>
        <v/>
      </c>
      <c r="K275" s="629" t="str">
        <f t="shared" si="699"/>
        <v/>
      </c>
      <c r="L275" s="629" t="str">
        <f t="shared" si="699"/>
        <v/>
      </c>
      <c r="M275" s="629" t="str">
        <f t="shared" si="699"/>
        <v/>
      </c>
      <c r="N275" s="629" t="str">
        <f t="shared" si="699"/>
        <v/>
      </c>
      <c r="O275" s="629" t="str">
        <f t="shared" si="699"/>
        <v/>
      </c>
      <c r="P275" s="629" t="str">
        <f t="shared" si="699"/>
        <v/>
      </c>
      <c r="Q275" s="629" t="str">
        <f t="shared" si="699"/>
        <v/>
      </c>
      <c r="R275" s="629" t="str">
        <f t="shared" si="699"/>
        <v/>
      </c>
      <c r="S275" s="662"/>
      <c r="T275" s="629">
        <f t="shared" ref="T275:AJ275" si="700">IF(T273="","",T273*T274)</f>
        <v>0</v>
      </c>
      <c r="U275" s="629">
        <f t="shared" si="700"/>
        <v>125</v>
      </c>
      <c r="V275" s="629">
        <f t="shared" si="700"/>
        <v>15</v>
      </c>
      <c r="W275" s="629">
        <f t="shared" si="700"/>
        <v>15</v>
      </c>
      <c r="X275" s="629">
        <f t="shared" si="700"/>
        <v>39</v>
      </c>
      <c r="Y275" s="629" t="str">
        <f t="shared" si="700"/>
        <v/>
      </c>
      <c r="Z275" s="629" t="str">
        <f t="shared" si="700"/>
        <v/>
      </c>
      <c r="AA275" s="629" t="str">
        <f t="shared" si="700"/>
        <v/>
      </c>
      <c r="AB275" s="629">
        <f t="shared" si="700"/>
        <v>7.5</v>
      </c>
      <c r="AC275" s="629" t="str">
        <f t="shared" si="700"/>
        <v/>
      </c>
      <c r="AD275" s="629" t="str">
        <f t="shared" si="700"/>
        <v/>
      </c>
      <c r="AE275" s="629" t="str">
        <f t="shared" si="700"/>
        <v/>
      </c>
      <c r="AF275" s="629" t="str">
        <f t="shared" si="700"/>
        <v/>
      </c>
      <c r="AG275" s="629" t="str">
        <f t="shared" si="700"/>
        <v/>
      </c>
      <c r="AH275" s="629" t="str">
        <f t="shared" si="700"/>
        <v/>
      </c>
      <c r="AI275" s="629" t="str">
        <f t="shared" si="700"/>
        <v/>
      </c>
      <c r="AJ275" s="629" t="str">
        <f t="shared" si="700"/>
        <v/>
      </c>
      <c r="AK275" s="662"/>
      <c r="AL275" s="629" t="str">
        <f t="shared" ref="AL275:BB275" si="701">IF(AL273="","",AL273*AL274)</f>
        <v/>
      </c>
      <c r="AM275" s="629">
        <f t="shared" si="701"/>
        <v>119.88</v>
      </c>
      <c r="AN275" s="629">
        <f t="shared" si="701"/>
        <v>900</v>
      </c>
      <c r="AO275" s="629">
        <f t="shared" si="701"/>
        <v>2160</v>
      </c>
      <c r="AP275" s="629">
        <f t="shared" si="701"/>
        <v>3240</v>
      </c>
      <c r="AQ275" s="629">
        <f t="shared" si="701"/>
        <v>559.95000000000005</v>
      </c>
      <c r="AR275" s="629">
        <f t="shared" si="701"/>
        <v>200</v>
      </c>
      <c r="AS275" s="629">
        <f t="shared" si="701"/>
        <v>3600</v>
      </c>
      <c r="AT275" s="629">
        <f t="shared" si="701"/>
        <v>0</v>
      </c>
      <c r="AU275" s="629" t="str">
        <f t="shared" si="701"/>
        <v/>
      </c>
      <c r="AV275" s="629" t="str">
        <f t="shared" si="701"/>
        <v/>
      </c>
      <c r="AW275" s="629" t="str">
        <f t="shared" si="701"/>
        <v/>
      </c>
      <c r="AX275" s="629" t="str">
        <f t="shared" si="701"/>
        <v/>
      </c>
      <c r="AY275" s="629" t="str">
        <f t="shared" si="701"/>
        <v/>
      </c>
      <c r="AZ275" s="629" t="str">
        <f t="shared" si="701"/>
        <v/>
      </c>
      <c r="BA275" s="629" t="str">
        <f t="shared" si="701"/>
        <v/>
      </c>
      <c r="BB275" s="629" t="str">
        <f t="shared" si="701"/>
        <v/>
      </c>
      <c r="BC275" s="662"/>
      <c r="BD275" s="629">
        <f t="shared" ref="BD275:BT275" si="702">IF(BD273="","",BD273*BD274)</f>
        <v>37500</v>
      </c>
      <c r="BE275" s="629">
        <f t="shared" si="702"/>
        <v>3600</v>
      </c>
      <c r="BF275" s="629" t="str">
        <f t="shared" si="702"/>
        <v/>
      </c>
      <c r="BG275" s="629">
        <f t="shared" si="702"/>
        <v>1900</v>
      </c>
      <c r="BH275" s="629">
        <f t="shared" si="702"/>
        <v>675</v>
      </c>
      <c r="BI275" s="629">
        <f t="shared" si="702"/>
        <v>4800</v>
      </c>
      <c r="BJ275" s="629">
        <f t="shared" si="702"/>
        <v>0</v>
      </c>
      <c r="BK275" s="629">
        <f t="shared" si="702"/>
        <v>0</v>
      </c>
      <c r="BL275" s="629">
        <f t="shared" si="702"/>
        <v>0</v>
      </c>
      <c r="BM275" s="629" t="str">
        <f t="shared" si="702"/>
        <v/>
      </c>
      <c r="BN275" s="629" t="str">
        <f t="shared" si="702"/>
        <v/>
      </c>
      <c r="BO275" s="629" t="str">
        <f t="shared" si="702"/>
        <v/>
      </c>
      <c r="BP275" s="629" t="str">
        <f t="shared" si="702"/>
        <v/>
      </c>
      <c r="BQ275" s="629" t="str">
        <f t="shared" si="702"/>
        <v/>
      </c>
      <c r="BR275" s="629" t="str">
        <f t="shared" si="702"/>
        <v/>
      </c>
      <c r="BS275" s="629" t="str">
        <f t="shared" si="702"/>
        <v/>
      </c>
      <c r="BT275" s="629" t="str">
        <f t="shared" si="702"/>
        <v/>
      </c>
      <c r="BU275" s="588"/>
      <c r="BV275" s="629" t="str">
        <f>IF(BV273="","",BV273*BV274)</f>
        <v/>
      </c>
      <c r="BW275" s="629" t="str">
        <f>IF(BW273="","",BW273*BW274)</f>
        <v/>
      </c>
      <c r="BX275" s="629" t="str">
        <f>IF(BX273="","",BX273*BX274)</f>
        <v/>
      </c>
      <c r="BY275" s="629" t="str">
        <f>IF(BY273="","",BY273*BY274)</f>
        <v/>
      </c>
      <c r="BZ275" s="597">
        <f t="shared" si="575"/>
        <v>25</v>
      </c>
      <c r="CA275" s="597">
        <f t="shared" si="576"/>
        <v>19.125</v>
      </c>
      <c r="CB275" s="597">
        <f t="shared" si="577"/>
        <v>1196.6383333333333</v>
      </c>
      <c r="CC275" s="688">
        <f t="shared" si="578"/>
        <v>1829.1666666666667</v>
      </c>
      <c r="CD275" s="1344" t="str">
        <f t="shared" si="694"/>
        <v/>
      </c>
      <c r="CE275" s="1345" t="str">
        <f t="shared" si="693"/>
        <v/>
      </c>
      <c r="CF275" s="1346" t="str">
        <f t="shared" si="693"/>
        <v/>
      </c>
      <c r="CG275" s="1346" t="str">
        <f t="shared" si="693"/>
        <v/>
      </c>
      <c r="CH275" s="1346" t="str">
        <f t="shared" si="693"/>
        <v/>
      </c>
      <c r="CI275" s="1346">
        <f t="shared" si="693"/>
        <v>0</v>
      </c>
      <c r="CJ275" s="1346">
        <f t="shared" si="693"/>
        <v>0</v>
      </c>
      <c r="CK275" s="1347">
        <f t="shared" si="693"/>
        <v>0</v>
      </c>
      <c r="CL275" s="1347">
        <f t="shared" si="693"/>
        <v>0</v>
      </c>
      <c r="CM275" s="1347">
        <f t="shared" si="693"/>
        <v>0</v>
      </c>
      <c r="CN275" s="1346">
        <f t="shared" si="693"/>
        <v>0</v>
      </c>
      <c r="CO275" s="1346">
        <f t="shared" si="693"/>
        <v>150</v>
      </c>
      <c r="CP275" s="1346">
        <f t="shared" si="693"/>
        <v>187.5</v>
      </c>
      <c r="CQ275" s="1346" t="str">
        <f t="shared" si="693"/>
        <v/>
      </c>
      <c r="CR275" s="1346" t="str">
        <f t="shared" si="693"/>
        <v/>
      </c>
      <c r="CS275" s="1345" t="str">
        <f t="shared" si="693"/>
        <v/>
      </c>
      <c r="CT275" s="1348" t="str">
        <f t="shared" si="693"/>
        <v/>
      </c>
      <c r="CU275" s="548" t="str">
        <f t="shared" si="589"/>
        <v/>
      </c>
      <c r="CV275" s="549" t="str">
        <f t="shared" si="590"/>
        <v/>
      </c>
      <c r="CW275" s="550" t="str">
        <f t="shared" si="591"/>
        <v/>
      </c>
      <c r="CX275" s="550" t="str">
        <f t="shared" si="592"/>
        <v/>
      </c>
      <c r="CY275" s="550" t="str">
        <f t="shared" si="593"/>
        <v/>
      </c>
      <c r="CZ275" s="550" t="str">
        <f t="shared" si="594"/>
        <v/>
      </c>
      <c r="DA275" s="550">
        <f t="shared" si="595"/>
        <v>0</v>
      </c>
      <c r="DB275" s="551">
        <f t="shared" si="596"/>
        <v>7.5</v>
      </c>
      <c r="DC275" s="551">
        <f t="shared" si="597"/>
        <v>15</v>
      </c>
      <c r="DD275" s="551">
        <f t="shared" si="598"/>
        <v>15</v>
      </c>
      <c r="DE275" s="550">
        <f t="shared" si="599"/>
        <v>39</v>
      </c>
      <c r="DF275" s="550">
        <f t="shared" si="600"/>
        <v>125</v>
      </c>
      <c r="DG275" s="550" t="str">
        <f t="shared" si="601"/>
        <v/>
      </c>
      <c r="DH275" s="550" t="str">
        <f t="shared" si="602"/>
        <v/>
      </c>
      <c r="DI275" s="550" t="str">
        <f t="shared" si="603"/>
        <v/>
      </c>
      <c r="DJ275" s="549" t="str">
        <f t="shared" si="604"/>
        <v/>
      </c>
      <c r="DK275" s="548" t="str">
        <f t="shared" si="605"/>
        <v/>
      </c>
      <c r="DL275" s="653">
        <f t="shared" si="606"/>
        <v>8</v>
      </c>
      <c r="DM275" s="106">
        <f t="shared" si="607"/>
        <v>6</v>
      </c>
      <c r="DN275" s="106">
        <f t="shared" si="608"/>
        <v>8</v>
      </c>
      <c r="DO275" s="106">
        <f t="shared" si="609"/>
        <v>8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486" customFormat="1" ht="15.75" customHeight="1">
      <c r="A276" s="640" t="s">
        <v>244</v>
      </c>
      <c r="B276" s="255">
        <v>0</v>
      </c>
      <c r="C276" s="255">
        <v>0</v>
      </c>
      <c r="D276" s="255">
        <v>0</v>
      </c>
      <c r="E276" s="255">
        <v>0</v>
      </c>
      <c r="F276" s="255">
        <v>0</v>
      </c>
      <c r="G276" s="255">
        <v>0</v>
      </c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588"/>
      <c r="T276" s="255">
        <v>0</v>
      </c>
      <c r="U276" s="255">
        <v>0</v>
      </c>
      <c r="V276" s="255">
        <v>5</v>
      </c>
      <c r="W276" s="255">
        <v>0</v>
      </c>
      <c r="X276" s="255">
        <v>3</v>
      </c>
      <c r="Y276" s="255"/>
      <c r="Z276" s="255"/>
      <c r="AA276" s="255"/>
      <c r="AB276" s="255">
        <v>0</v>
      </c>
      <c r="AC276" s="255"/>
      <c r="AD276" s="255"/>
      <c r="AE276" s="255"/>
      <c r="AF276" s="255"/>
      <c r="AG276" s="255"/>
      <c r="AH276" s="255"/>
      <c r="AI276" s="255"/>
      <c r="AJ276" s="255"/>
      <c r="AK276" s="714"/>
      <c r="AL276" s="255"/>
      <c r="AM276" s="255">
        <v>0</v>
      </c>
      <c r="AN276" s="255">
        <v>0</v>
      </c>
      <c r="AO276" s="255">
        <v>0</v>
      </c>
      <c r="AP276" s="255">
        <v>0</v>
      </c>
      <c r="AQ276" s="255">
        <v>0</v>
      </c>
      <c r="AR276" s="255">
        <v>0</v>
      </c>
      <c r="AS276" s="255">
        <v>0</v>
      </c>
      <c r="AT276" s="255"/>
      <c r="AU276" s="255"/>
      <c r="AV276" s="255"/>
      <c r="AW276" s="255"/>
      <c r="AX276" s="255"/>
      <c r="AY276" s="255"/>
      <c r="AZ276" s="255"/>
      <c r="BA276" s="255"/>
      <c r="BB276" s="255"/>
      <c r="BC276" s="714"/>
      <c r="BD276" s="255">
        <v>2000</v>
      </c>
      <c r="BE276" s="255">
        <v>50</v>
      </c>
      <c r="BF276" s="255"/>
      <c r="BG276" s="255">
        <v>15</v>
      </c>
      <c r="BH276" s="255">
        <v>100</v>
      </c>
      <c r="BI276" s="255">
        <v>100</v>
      </c>
      <c r="BJ276" s="255">
        <v>200</v>
      </c>
      <c r="BK276" s="255">
        <v>0</v>
      </c>
      <c r="BL276" s="255">
        <v>100</v>
      </c>
      <c r="BM276" s="255"/>
      <c r="BN276" s="255"/>
      <c r="BO276" s="255"/>
      <c r="BP276" s="255"/>
      <c r="BQ276" s="707"/>
      <c r="BR276" s="255"/>
      <c r="BS276" s="255"/>
      <c r="BT276" s="255"/>
      <c r="BU276" s="714"/>
      <c r="BV276" s="255"/>
      <c r="BW276" s="255"/>
      <c r="BX276" s="255"/>
      <c r="BY276" s="255"/>
      <c r="BZ276" s="597">
        <f t="shared" si="575"/>
        <v>0</v>
      </c>
      <c r="CA276" s="597">
        <f t="shared" si="576"/>
        <v>0.75</v>
      </c>
      <c r="CB276" s="597">
        <f t="shared" si="577"/>
        <v>0</v>
      </c>
      <c r="CC276" s="688">
        <f t="shared" si="578"/>
        <v>94.166666666666671</v>
      </c>
      <c r="CD276" s="1344" t="str">
        <f t="shared" si="694"/>
        <v/>
      </c>
      <c r="CE276" s="1345" t="str">
        <f t="shared" si="693"/>
        <v/>
      </c>
      <c r="CF276" s="1346" t="str">
        <f t="shared" si="693"/>
        <v/>
      </c>
      <c r="CG276" s="1346" t="str">
        <f t="shared" si="693"/>
        <v/>
      </c>
      <c r="CH276" s="1346" t="str">
        <f t="shared" si="693"/>
        <v/>
      </c>
      <c r="CI276" s="1346" t="str">
        <f t="shared" si="693"/>
        <v/>
      </c>
      <c r="CJ276" s="1346">
        <f t="shared" si="693"/>
        <v>0</v>
      </c>
      <c r="CK276" s="1347">
        <f t="shared" si="693"/>
        <v>0</v>
      </c>
      <c r="CL276" s="1347">
        <f t="shared" si="693"/>
        <v>0</v>
      </c>
      <c r="CM276" s="1347">
        <f t="shared" si="693"/>
        <v>0</v>
      </c>
      <c r="CN276" s="1346">
        <f t="shared" si="693"/>
        <v>0</v>
      </c>
      <c r="CO276" s="1346">
        <f t="shared" si="693"/>
        <v>0</v>
      </c>
      <c r="CP276" s="1346" t="str">
        <f t="shared" si="693"/>
        <v/>
      </c>
      <c r="CQ276" s="1346" t="str">
        <f t="shared" si="693"/>
        <v/>
      </c>
      <c r="CR276" s="1346" t="str">
        <f t="shared" si="693"/>
        <v/>
      </c>
      <c r="CS276" s="1345" t="str">
        <f t="shared" si="693"/>
        <v/>
      </c>
      <c r="CT276" s="1348" t="str">
        <f t="shared" si="693"/>
        <v/>
      </c>
      <c r="CU276" s="548" t="str">
        <f t="shared" si="589"/>
        <v/>
      </c>
      <c r="CV276" s="549" t="str">
        <f t="shared" si="590"/>
        <v/>
      </c>
      <c r="CW276" s="550" t="str">
        <f t="shared" si="591"/>
        <v/>
      </c>
      <c r="CX276" s="550" t="str">
        <f t="shared" si="592"/>
        <v/>
      </c>
      <c r="CY276" s="550" t="str">
        <f t="shared" si="593"/>
        <v/>
      </c>
      <c r="CZ276" s="550" t="str">
        <f t="shared" si="594"/>
        <v/>
      </c>
      <c r="DA276" s="550">
        <f t="shared" si="595"/>
        <v>0</v>
      </c>
      <c r="DB276" s="551">
        <f t="shared" si="596"/>
        <v>0</v>
      </c>
      <c r="DC276" s="551">
        <f t="shared" si="597"/>
        <v>0</v>
      </c>
      <c r="DD276" s="551">
        <f t="shared" si="598"/>
        <v>0</v>
      </c>
      <c r="DE276" s="550">
        <f t="shared" si="599"/>
        <v>3</v>
      </c>
      <c r="DF276" s="550">
        <f t="shared" si="600"/>
        <v>5</v>
      </c>
      <c r="DG276" s="550" t="str">
        <f t="shared" si="601"/>
        <v/>
      </c>
      <c r="DH276" s="550" t="str">
        <f t="shared" si="602"/>
        <v/>
      </c>
      <c r="DI276" s="550" t="str">
        <f t="shared" si="603"/>
        <v/>
      </c>
      <c r="DJ276" s="549" t="str">
        <f t="shared" si="604"/>
        <v/>
      </c>
      <c r="DK276" s="548" t="str">
        <f t="shared" si="605"/>
        <v/>
      </c>
      <c r="DL276" s="653">
        <f t="shared" si="606"/>
        <v>6</v>
      </c>
      <c r="DM276" s="106">
        <f t="shared" si="607"/>
        <v>6</v>
      </c>
      <c r="DN276" s="106">
        <f t="shared" si="608"/>
        <v>7</v>
      </c>
      <c r="DO276" s="106">
        <f t="shared" si="609"/>
        <v>8</v>
      </c>
      <c r="DP276" s="483"/>
      <c r="DQ276" s="618"/>
      <c r="DR276" s="618"/>
      <c r="DS276" s="618"/>
      <c r="DT276" s="618"/>
      <c r="DU276" s="618"/>
      <c r="DV276" s="618"/>
      <c r="DW276" s="618"/>
      <c r="DX276" s="618"/>
      <c r="DY276" s="484"/>
    </row>
    <row r="277" spans="1:129" s="486" customFormat="1" ht="15.75" customHeight="1">
      <c r="A277" s="648" t="str">
        <f>$H$1 &amp; " (%)"</f>
        <v>kcal (%)</v>
      </c>
      <c r="B277" s="632">
        <f t="shared" ref="B277:R277" si="703">IF(B271="","",(B271-B273-B276)*B272/B$46/365/$G$1)</f>
        <v>3.6855838225701237E-2</v>
      </c>
      <c r="C277" s="632">
        <f t="shared" si="703"/>
        <v>2.7641878669275928E-2</v>
      </c>
      <c r="D277" s="632">
        <f t="shared" si="703"/>
        <v>1.2636287391668997E-2</v>
      </c>
      <c r="E277" s="632">
        <f t="shared" si="703"/>
        <v>0</v>
      </c>
      <c r="F277" s="632">
        <f t="shared" si="703"/>
        <v>0</v>
      </c>
      <c r="G277" s="632">
        <f t="shared" si="703"/>
        <v>1.3820939334637964E-2</v>
      </c>
      <c r="H277" s="632">
        <f t="shared" si="703"/>
        <v>0</v>
      </c>
      <c r="I277" s="632">
        <f t="shared" si="703"/>
        <v>0</v>
      </c>
      <c r="J277" s="632">
        <f t="shared" si="703"/>
        <v>0</v>
      </c>
      <c r="K277" s="632" t="str">
        <f t="shared" si="703"/>
        <v/>
      </c>
      <c r="L277" s="632" t="str">
        <f t="shared" si="703"/>
        <v/>
      </c>
      <c r="M277" s="632" t="str">
        <f t="shared" si="703"/>
        <v/>
      </c>
      <c r="N277" s="632" t="str">
        <f t="shared" si="703"/>
        <v/>
      </c>
      <c r="O277" s="632" t="str">
        <f t="shared" si="703"/>
        <v/>
      </c>
      <c r="P277" s="632" t="str">
        <f t="shared" si="703"/>
        <v/>
      </c>
      <c r="Q277" s="632" t="str">
        <f t="shared" si="703"/>
        <v/>
      </c>
      <c r="R277" s="632" t="str">
        <f t="shared" si="703"/>
        <v/>
      </c>
      <c r="S277" s="652"/>
      <c r="T277" s="632">
        <f t="shared" ref="T277:AJ277" si="704">IF(T271="","",(T271-T273-T276)*T272/T$46/365/$G$1)</f>
        <v>2.7641878669275931E-3</v>
      </c>
      <c r="U277" s="632">
        <f t="shared" si="704"/>
        <v>2.7641878669275928E-2</v>
      </c>
      <c r="V277" s="632">
        <f t="shared" si="704"/>
        <v>6.3181436958344986E-3</v>
      </c>
      <c r="W277" s="632">
        <f t="shared" si="704"/>
        <v>2.7641878669275931E-3</v>
      </c>
      <c r="X277" s="632">
        <f t="shared" si="704"/>
        <v>2.2113502935420747E-3</v>
      </c>
      <c r="Y277" s="632">
        <f t="shared" si="704"/>
        <v>0</v>
      </c>
      <c r="Z277" s="632">
        <f t="shared" si="704"/>
        <v>0</v>
      </c>
      <c r="AA277" s="632">
        <f t="shared" si="704"/>
        <v>0</v>
      </c>
      <c r="AB277" s="632">
        <f t="shared" si="704"/>
        <v>3.1590718479172493E-3</v>
      </c>
      <c r="AC277" s="632" t="str">
        <f t="shared" si="704"/>
        <v/>
      </c>
      <c r="AD277" s="632" t="str">
        <f t="shared" si="704"/>
        <v/>
      </c>
      <c r="AE277" s="632" t="str">
        <f t="shared" si="704"/>
        <v/>
      </c>
      <c r="AF277" s="632" t="str">
        <f t="shared" si="704"/>
        <v/>
      </c>
      <c r="AG277" s="632" t="str">
        <f t="shared" si="704"/>
        <v/>
      </c>
      <c r="AH277" s="632" t="str">
        <f t="shared" si="704"/>
        <v/>
      </c>
      <c r="AI277" s="632" t="str">
        <f t="shared" si="704"/>
        <v/>
      </c>
      <c r="AJ277" s="632" t="str">
        <f t="shared" si="704"/>
        <v/>
      </c>
      <c r="AK277" s="652"/>
      <c r="AL277" s="632">
        <f t="shared" ref="AL277:BB277" si="705">IF(AL271="","",(AL271-AL273-AL276)*AL272/AL$46/365/$G$1)</f>
        <v>0</v>
      </c>
      <c r="AM277" s="632">
        <f t="shared" si="705"/>
        <v>2.2745317305004193E-2</v>
      </c>
      <c r="AN277" s="632">
        <f t="shared" si="705"/>
        <v>2.2113502935420744E-2</v>
      </c>
      <c r="AO277" s="632">
        <f t="shared" si="705"/>
        <v>1.8427919112850619E-2</v>
      </c>
      <c r="AP277" s="632">
        <f t="shared" si="705"/>
        <v>2.2113502935420744E-2</v>
      </c>
      <c r="AQ277" s="632">
        <f t="shared" si="705"/>
        <v>3.6855838225701237E-2</v>
      </c>
      <c r="AR277" s="632">
        <f t="shared" si="705"/>
        <v>2.7641878669275928E-2</v>
      </c>
      <c r="AS277" s="632">
        <f t="shared" si="705"/>
        <v>1.8427919112850619E-2</v>
      </c>
      <c r="AT277" s="632">
        <f t="shared" si="705"/>
        <v>0</v>
      </c>
      <c r="AU277" s="632" t="str">
        <f t="shared" si="705"/>
        <v/>
      </c>
      <c r="AV277" s="632" t="str">
        <f t="shared" si="705"/>
        <v/>
      </c>
      <c r="AW277" s="632" t="str">
        <f t="shared" si="705"/>
        <v/>
      </c>
      <c r="AX277" s="632" t="str">
        <f t="shared" si="705"/>
        <v/>
      </c>
      <c r="AY277" s="632" t="str">
        <f t="shared" si="705"/>
        <v/>
      </c>
      <c r="AZ277" s="632" t="str">
        <f t="shared" si="705"/>
        <v/>
      </c>
      <c r="BA277" s="632" t="str">
        <f t="shared" si="705"/>
        <v/>
      </c>
      <c r="BB277" s="632" t="str">
        <f t="shared" si="705"/>
        <v/>
      </c>
      <c r="BC277" s="652"/>
      <c r="BD277" s="632">
        <f t="shared" ref="BD277:BT277" si="706">IF(BD271="","",(BD271-BD273-BD276)*BD272/BD$46/365/$G$1)</f>
        <v>0.14742335290280495</v>
      </c>
      <c r="BE277" s="632">
        <f t="shared" si="706"/>
        <v>2.7641878669275928E-2</v>
      </c>
      <c r="BF277" s="632">
        <f t="shared" si="706"/>
        <v>0</v>
      </c>
      <c r="BG277" s="632">
        <f t="shared" si="706"/>
        <v>5.5283757338551861E-3</v>
      </c>
      <c r="BH277" s="632">
        <f t="shared" si="706"/>
        <v>5.5283757338551856E-2</v>
      </c>
      <c r="BI277" s="632">
        <f t="shared" si="706"/>
        <v>7.3711676451402475E-2</v>
      </c>
      <c r="BJ277" s="632">
        <f t="shared" si="706"/>
        <v>3.6855838225701237E-2</v>
      </c>
      <c r="BK277" s="632">
        <f t="shared" si="706"/>
        <v>4.4227005870841489E-2</v>
      </c>
      <c r="BL277" s="632">
        <f t="shared" si="706"/>
        <v>2.9484670580560993E-2</v>
      </c>
      <c r="BM277" s="632" t="str">
        <f t="shared" si="706"/>
        <v/>
      </c>
      <c r="BN277" s="632" t="str">
        <f t="shared" si="706"/>
        <v/>
      </c>
      <c r="BO277" s="632" t="str">
        <f t="shared" si="706"/>
        <v/>
      </c>
      <c r="BP277" s="632" t="str">
        <f t="shared" si="706"/>
        <v/>
      </c>
      <c r="BQ277" s="632" t="str">
        <f t="shared" si="706"/>
        <v/>
      </c>
      <c r="BR277" s="632" t="str">
        <f t="shared" si="706"/>
        <v/>
      </c>
      <c r="BS277" s="632" t="str">
        <f t="shared" si="706"/>
        <v/>
      </c>
      <c r="BT277" s="632" t="str">
        <f t="shared" si="706"/>
        <v/>
      </c>
      <c r="BU277" s="588"/>
      <c r="BV277" s="632" t="str">
        <f>IF(BV271="","",(BV271-BV273-BV276)*BV272/BV$46/365/$G$1)</f>
        <v/>
      </c>
      <c r="BW277" s="632" t="str">
        <f>IF(BW271="","",(BW271-BW273-BW276)*BW272/BW$46/365/$G$1)</f>
        <v/>
      </c>
      <c r="BX277" s="632" t="str">
        <f>IF(BX271="","",(BX271-BX273-BX276)*BX272/BX$46/365/$G$1)</f>
        <v/>
      </c>
      <c r="BY277" s="632" t="str">
        <f>IF(BY271="","",(BY271-BY273-BY276)*BY272/BY$46/365/$G$1)</f>
        <v/>
      </c>
      <c r="BZ277" s="597">
        <f t="shared" si="575"/>
        <v>7.7284436279404112E-3</v>
      </c>
      <c r="CA277" s="622">
        <f t="shared" si="576"/>
        <v>2.4595630815927158E-3</v>
      </c>
      <c r="CB277" s="622">
        <f t="shared" si="577"/>
        <v>1.8781434295831834E-2</v>
      </c>
      <c r="CC277" s="691">
        <f t="shared" si="578"/>
        <v>3.8961886124312735E-2</v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7"/>
        <v/>
      </c>
      <c r="CG277" s="1351" t="str">
        <f t="shared" si="707"/>
        <v/>
      </c>
      <c r="CH277" s="1351">
        <f t="shared" si="707"/>
        <v>0</v>
      </c>
      <c r="CI277" s="1351">
        <f t="shared" si="707"/>
        <v>0</v>
      </c>
      <c r="CJ277" s="1351">
        <f t="shared" si="707"/>
        <v>0</v>
      </c>
      <c r="CK277" s="1352">
        <f t="shared" si="707"/>
        <v>0</v>
      </c>
      <c r="CL277" s="1352">
        <f t="shared" si="707"/>
        <v>0</v>
      </c>
      <c r="CM277" s="1352">
        <f t="shared" si="707"/>
        <v>1.2636287391668997E-2</v>
      </c>
      <c r="CN277" s="1351">
        <f t="shared" si="707"/>
        <v>1.3820939334637964E-2</v>
      </c>
      <c r="CO277" s="1351">
        <f t="shared" si="707"/>
        <v>2.7641878669275928E-2</v>
      </c>
      <c r="CP277" s="1351">
        <f t="shared" si="707"/>
        <v>3.6855838225701237E-2</v>
      </c>
      <c r="CQ277" s="1351" t="str">
        <f t="shared" si="707"/>
        <v/>
      </c>
      <c r="CR277" s="1351" t="str">
        <f t="shared" si="707"/>
        <v/>
      </c>
      <c r="CS277" s="1350" t="str">
        <f t="shared" si="707"/>
        <v/>
      </c>
      <c r="CT277" s="1353" t="str">
        <f t="shared" si="707"/>
        <v/>
      </c>
      <c r="CU277" s="536" t="str">
        <f t="shared" si="589"/>
        <v/>
      </c>
      <c r="CV277" s="537" t="str">
        <f t="shared" si="590"/>
        <v/>
      </c>
      <c r="CW277" s="538" t="str">
        <f t="shared" si="591"/>
        <v/>
      </c>
      <c r="CX277" s="538" t="str">
        <f t="shared" si="592"/>
        <v/>
      </c>
      <c r="CY277" s="538">
        <f t="shared" si="593"/>
        <v>0</v>
      </c>
      <c r="CZ277" s="538">
        <f t="shared" si="594"/>
        <v>0</v>
      </c>
      <c r="DA277" s="538">
        <f t="shared" si="595"/>
        <v>0</v>
      </c>
      <c r="DB277" s="539">
        <f t="shared" si="596"/>
        <v>2.2113502935420747E-3</v>
      </c>
      <c r="DC277" s="539">
        <f t="shared" si="597"/>
        <v>2.7641878669275931E-3</v>
      </c>
      <c r="DD277" s="539">
        <f t="shared" si="598"/>
        <v>2.7641878669275931E-3</v>
      </c>
      <c r="DE277" s="538">
        <f t="shared" si="599"/>
        <v>3.1590718479172493E-3</v>
      </c>
      <c r="DF277" s="538">
        <f t="shared" si="600"/>
        <v>6.3181436958344986E-3</v>
      </c>
      <c r="DG277" s="538">
        <f t="shared" si="601"/>
        <v>2.7641878669275928E-2</v>
      </c>
      <c r="DH277" s="538" t="str">
        <f t="shared" si="602"/>
        <v/>
      </c>
      <c r="DI277" s="538" t="str">
        <f t="shared" si="603"/>
        <v/>
      </c>
      <c r="DJ277" s="537" t="str">
        <f t="shared" si="604"/>
        <v/>
      </c>
      <c r="DK277" s="536" t="str">
        <f t="shared" si="605"/>
        <v/>
      </c>
      <c r="DL277" s="653">
        <f t="shared" si="606"/>
        <v>9</v>
      </c>
      <c r="DM277" s="106">
        <f t="shared" si="607"/>
        <v>9</v>
      </c>
      <c r="DN277" s="106">
        <f t="shared" si="608"/>
        <v>9</v>
      </c>
      <c r="DO277" s="106">
        <f t="shared" si="609"/>
        <v>9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82" t="s">
        <v>985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96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96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96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96"/>
      <c r="BV278" s="159"/>
      <c r="BW278" s="159"/>
      <c r="BX278" s="159"/>
      <c r="BY278" s="159"/>
      <c r="BZ278" s="597">
        <f t="shared" si="575"/>
        <v>0</v>
      </c>
      <c r="CA278" s="597">
        <f t="shared" si="576"/>
        <v>0</v>
      </c>
      <c r="CB278" s="597">
        <f t="shared" si="577"/>
        <v>0</v>
      </c>
      <c r="CC278" s="688">
        <f t="shared" si="578"/>
        <v>21.428571428571427</v>
      </c>
      <c r="CD278" s="1344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7"/>
        <v/>
      </c>
      <c r="CF278" s="1346" t="str">
        <f t="shared" si="707"/>
        <v/>
      </c>
      <c r="CG278" s="1346" t="str">
        <f t="shared" si="707"/>
        <v/>
      </c>
      <c r="CH278" s="1346">
        <f t="shared" si="707"/>
        <v>0</v>
      </c>
      <c r="CI278" s="1346">
        <f t="shared" si="707"/>
        <v>0</v>
      </c>
      <c r="CJ278" s="1346">
        <f t="shared" si="707"/>
        <v>0</v>
      </c>
      <c r="CK278" s="1347">
        <f t="shared" si="707"/>
        <v>0</v>
      </c>
      <c r="CL278" s="1347">
        <f t="shared" si="707"/>
        <v>0</v>
      </c>
      <c r="CM278" s="1347">
        <f t="shared" si="707"/>
        <v>0</v>
      </c>
      <c r="CN278" s="1346">
        <f t="shared" si="707"/>
        <v>0</v>
      </c>
      <c r="CO278" s="1346">
        <f t="shared" si="707"/>
        <v>0</v>
      </c>
      <c r="CP278" s="1346">
        <f t="shared" si="707"/>
        <v>0</v>
      </c>
      <c r="CQ278" s="1346" t="str">
        <f t="shared" si="707"/>
        <v/>
      </c>
      <c r="CR278" s="1346" t="str">
        <f t="shared" si="707"/>
        <v/>
      </c>
      <c r="CS278" s="1345" t="str">
        <f t="shared" si="707"/>
        <v/>
      </c>
      <c r="CT278" s="1348" t="str">
        <f t="shared" si="707"/>
        <v/>
      </c>
      <c r="CU278" s="548" t="str">
        <f t="shared" si="589"/>
        <v/>
      </c>
      <c r="CV278" s="549" t="str">
        <f t="shared" si="590"/>
        <v/>
      </c>
      <c r="CW278" s="550" t="str">
        <f t="shared" si="591"/>
        <v/>
      </c>
      <c r="CX278" s="550" t="str">
        <f t="shared" si="592"/>
        <v/>
      </c>
      <c r="CY278" s="550">
        <f t="shared" si="593"/>
        <v>0</v>
      </c>
      <c r="CZ278" s="550">
        <f t="shared" si="594"/>
        <v>0</v>
      </c>
      <c r="DA278" s="550">
        <f t="shared" si="595"/>
        <v>0</v>
      </c>
      <c r="DB278" s="551">
        <f t="shared" si="596"/>
        <v>0</v>
      </c>
      <c r="DC278" s="551">
        <f t="shared" si="597"/>
        <v>0</v>
      </c>
      <c r="DD278" s="551">
        <f t="shared" si="598"/>
        <v>0</v>
      </c>
      <c r="DE278" s="550">
        <f t="shared" si="599"/>
        <v>0</v>
      </c>
      <c r="DF278" s="550">
        <f t="shared" si="600"/>
        <v>0</v>
      </c>
      <c r="DG278" s="550">
        <f t="shared" si="601"/>
        <v>0</v>
      </c>
      <c r="DH278" s="550" t="str">
        <f t="shared" si="602"/>
        <v/>
      </c>
      <c r="DI278" s="550" t="str">
        <f t="shared" si="603"/>
        <v/>
      </c>
      <c r="DJ278" s="549" t="str">
        <f t="shared" si="604"/>
        <v/>
      </c>
      <c r="DK278" s="548" t="str">
        <f t="shared" si="605"/>
        <v/>
      </c>
      <c r="DL278" s="653">
        <f t="shared" si="606"/>
        <v>9</v>
      </c>
      <c r="DM278" s="106">
        <f t="shared" si="607"/>
        <v>9</v>
      </c>
      <c r="DN278" s="106">
        <f t="shared" si="608"/>
        <v>9</v>
      </c>
      <c r="DO278" s="106">
        <f t="shared" si="609"/>
        <v>9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709" t="str">
        <f>$H$1 &amp; " per kg"</f>
        <v>kcal per kg</v>
      </c>
      <c r="B279" s="702">
        <f t="shared" ref="B279:R279" si="709">3630*$K$1</f>
        <v>3630</v>
      </c>
      <c r="C279" s="702">
        <f t="shared" si="709"/>
        <v>3630</v>
      </c>
      <c r="D279" s="702">
        <f t="shared" si="709"/>
        <v>3630</v>
      </c>
      <c r="E279" s="702">
        <v>3630</v>
      </c>
      <c r="F279" s="702">
        <f t="shared" si="709"/>
        <v>3630</v>
      </c>
      <c r="G279" s="702">
        <f t="shared" si="709"/>
        <v>3630</v>
      </c>
      <c r="H279" s="702">
        <f t="shared" si="709"/>
        <v>3630</v>
      </c>
      <c r="I279" s="702">
        <f t="shared" si="709"/>
        <v>3630</v>
      </c>
      <c r="J279" s="702">
        <f t="shared" si="709"/>
        <v>3630</v>
      </c>
      <c r="K279" s="702">
        <f t="shared" si="709"/>
        <v>3630</v>
      </c>
      <c r="L279" s="702">
        <f t="shared" si="709"/>
        <v>3630</v>
      </c>
      <c r="M279" s="702">
        <f t="shared" si="709"/>
        <v>3630</v>
      </c>
      <c r="N279" s="702">
        <f t="shared" si="709"/>
        <v>3630</v>
      </c>
      <c r="O279" s="702">
        <f t="shared" si="709"/>
        <v>3630</v>
      </c>
      <c r="P279" s="702">
        <f t="shared" si="709"/>
        <v>3630</v>
      </c>
      <c r="Q279" s="702">
        <f t="shared" si="709"/>
        <v>3630</v>
      </c>
      <c r="R279" s="702">
        <f t="shared" si="709"/>
        <v>3630</v>
      </c>
      <c r="S279" s="718"/>
      <c r="T279" s="702">
        <f t="shared" ref="T279:AJ279" si="710">3630*$K$1</f>
        <v>3630</v>
      </c>
      <c r="U279" s="702">
        <f t="shared" si="710"/>
        <v>3630</v>
      </c>
      <c r="V279" s="702">
        <f t="shared" si="710"/>
        <v>3630</v>
      </c>
      <c r="W279" s="702">
        <f t="shared" si="710"/>
        <v>3630</v>
      </c>
      <c r="X279" s="702">
        <f t="shared" si="710"/>
        <v>3630</v>
      </c>
      <c r="Y279" s="702">
        <f t="shared" si="710"/>
        <v>3630</v>
      </c>
      <c r="Z279" s="702">
        <f t="shared" si="710"/>
        <v>3630</v>
      </c>
      <c r="AA279" s="702">
        <f t="shared" si="710"/>
        <v>3630</v>
      </c>
      <c r="AB279" s="702">
        <f t="shared" si="710"/>
        <v>3630</v>
      </c>
      <c r="AC279" s="702">
        <f t="shared" si="710"/>
        <v>3630</v>
      </c>
      <c r="AD279" s="702">
        <f t="shared" si="710"/>
        <v>3630</v>
      </c>
      <c r="AE279" s="702">
        <f t="shared" si="710"/>
        <v>3630</v>
      </c>
      <c r="AF279" s="702">
        <f t="shared" si="710"/>
        <v>3630</v>
      </c>
      <c r="AG279" s="702">
        <f t="shared" si="710"/>
        <v>3630</v>
      </c>
      <c r="AH279" s="702">
        <f t="shared" si="710"/>
        <v>3630</v>
      </c>
      <c r="AI279" s="702">
        <f t="shared" si="710"/>
        <v>3630</v>
      </c>
      <c r="AJ279" s="702">
        <f t="shared" si="710"/>
        <v>3630</v>
      </c>
      <c r="AK279" s="718"/>
      <c r="AL279" s="702">
        <v>3820</v>
      </c>
      <c r="AM279" s="702">
        <v>3820</v>
      </c>
      <c r="AN279" s="702">
        <v>3820</v>
      </c>
      <c r="AO279" s="702">
        <v>3820</v>
      </c>
      <c r="AP279" s="702">
        <v>3820</v>
      </c>
      <c r="AQ279" s="702">
        <v>3820</v>
      </c>
      <c r="AR279" s="702">
        <v>3820</v>
      </c>
      <c r="AS279" s="702">
        <v>3820</v>
      </c>
      <c r="AT279" s="702">
        <v>3820</v>
      </c>
      <c r="AU279" s="702">
        <f t="shared" ref="AU279:BB279" si="711">3630*$K$1</f>
        <v>3630</v>
      </c>
      <c r="AV279" s="702">
        <f t="shared" si="711"/>
        <v>3630</v>
      </c>
      <c r="AW279" s="702">
        <f t="shared" si="711"/>
        <v>3630</v>
      </c>
      <c r="AX279" s="702">
        <f t="shared" si="711"/>
        <v>3630</v>
      </c>
      <c r="AY279" s="702">
        <f t="shared" si="711"/>
        <v>3630</v>
      </c>
      <c r="AZ279" s="702">
        <f t="shared" si="711"/>
        <v>3630</v>
      </c>
      <c r="BA279" s="702">
        <f t="shared" si="711"/>
        <v>3630</v>
      </c>
      <c r="BB279" s="702">
        <f t="shared" si="711"/>
        <v>3630</v>
      </c>
      <c r="BC279" s="718"/>
      <c r="BD279" s="702">
        <v>3820</v>
      </c>
      <c r="BE279" s="702">
        <v>3820</v>
      </c>
      <c r="BF279" s="702">
        <v>3820</v>
      </c>
      <c r="BG279" s="702">
        <v>3820</v>
      </c>
      <c r="BH279" s="702">
        <v>3820</v>
      </c>
      <c r="BI279" s="702">
        <v>3820</v>
      </c>
      <c r="BJ279" s="702">
        <v>3820</v>
      </c>
      <c r="BK279" s="702">
        <v>3820</v>
      </c>
      <c r="BL279" s="702">
        <v>3820</v>
      </c>
      <c r="BM279" s="702">
        <f t="shared" ref="BM279:BT279" si="712">3630*$K$1</f>
        <v>3630</v>
      </c>
      <c r="BN279" s="702">
        <f t="shared" si="712"/>
        <v>3630</v>
      </c>
      <c r="BO279" s="702">
        <f t="shared" si="712"/>
        <v>3630</v>
      </c>
      <c r="BP279" s="702">
        <f t="shared" si="712"/>
        <v>3630</v>
      </c>
      <c r="BQ279" s="702">
        <f t="shared" si="712"/>
        <v>3630</v>
      </c>
      <c r="BR279" s="702">
        <f t="shared" si="712"/>
        <v>3630</v>
      </c>
      <c r="BS279" s="702">
        <f t="shared" si="712"/>
        <v>3630</v>
      </c>
      <c r="BT279" s="702">
        <f t="shared" si="712"/>
        <v>3630</v>
      </c>
      <c r="BU279" s="718"/>
      <c r="BV279" s="702">
        <f>3630*$K$1</f>
        <v>3630</v>
      </c>
      <c r="BW279" s="702">
        <f>3630*$K$1</f>
        <v>3630</v>
      </c>
      <c r="BX279" s="702">
        <f>3630*$K$1</f>
        <v>3630</v>
      </c>
      <c r="BY279" s="702">
        <f>3630*$K$1</f>
        <v>3630</v>
      </c>
      <c r="BZ279" s="597">
        <f t="shared" si="575"/>
        <v>3630</v>
      </c>
      <c r="CA279" s="597">
        <f t="shared" si="576"/>
        <v>3630</v>
      </c>
      <c r="CB279" s="597">
        <f t="shared" si="577"/>
        <v>3731.3333333333335</v>
      </c>
      <c r="CC279" s="688">
        <f t="shared" si="578"/>
        <v>3731.3333333333335</v>
      </c>
      <c r="CD279" s="1344">
        <f t="shared" si="708"/>
        <v>3630</v>
      </c>
      <c r="CE279" s="1345">
        <f t="shared" si="707"/>
        <v>3630</v>
      </c>
      <c r="CF279" s="1346">
        <f t="shared" si="707"/>
        <v>3630</v>
      </c>
      <c r="CG279" s="1346">
        <f t="shared" si="707"/>
        <v>3630</v>
      </c>
      <c r="CH279" s="1346">
        <f t="shared" si="707"/>
        <v>3630</v>
      </c>
      <c r="CI279" s="1346">
        <f t="shared" si="707"/>
        <v>3630</v>
      </c>
      <c r="CJ279" s="1346">
        <f t="shared" si="707"/>
        <v>3630</v>
      </c>
      <c r="CK279" s="1347">
        <f t="shared" si="707"/>
        <v>3630</v>
      </c>
      <c r="CL279" s="1347">
        <f t="shared" si="707"/>
        <v>3630</v>
      </c>
      <c r="CM279" s="1347">
        <f t="shared" si="707"/>
        <v>3630</v>
      </c>
      <c r="CN279" s="1346">
        <f t="shared" si="707"/>
        <v>3630</v>
      </c>
      <c r="CO279" s="1346">
        <f t="shared" si="707"/>
        <v>3630</v>
      </c>
      <c r="CP279" s="1346">
        <f t="shared" si="707"/>
        <v>3630</v>
      </c>
      <c r="CQ279" s="1346">
        <f t="shared" si="707"/>
        <v>3630</v>
      </c>
      <c r="CR279" s="1346">
        <f t="shared" si="707"/>
        <v>3630</v>
      </c>
      <c r="CS279" s="1345">
        <f t="shared" si="707"/>
        <v>3630</v>
      </c>
      <c r="CT279" s="1348">
        <f t="shared" si="707"/>
        <v>3630</v>
      </c>
      <c r="CU279" s="548">
        <f t="shared" si="589"/>
        <v>3630</v>
      </c>
      <c r="CV279" s="549">
        <f t="shared" si="590"/>
        <v>3630</v>
      </c>
      <c r="CW279" s="550">
        <f t="shared" si="591"/>
        <v>3630</v>
      </c>
      <c r="CX279" s="550">
        <f t="shared" si="592"/>
        <v>3630</v>
      </c>
      <c r="CY279" s="550">
        <f t="shared" si="593"/>
        <v>3630</v>
      </c>
      <c r="CZ279" s="550">
        <f t="shared" si="594"/>
        <v>3630</v>
      </c>
      <c r="DA279" s="550">
        <f t="shared" si="595"/>
        <v>3630</v>
      </c>
      <c r="DB279" s="551">
        <f t="shared" si="596"/>
        <v>3630</v>
      </c>
      <c r="DC279" s="551">
        <f t="shared" si="597"/>
        <v>3630</v>
      </c>
      <c r="DD279" s="551">
        <f t="shared" si="598"/>
        <v>3630</v>
      </c>
      <c r="DE279" s="550">
        <f t="shared" si="599"/>
        <v>3630</v>
      </c>
      <c r="DF279" s="550">
        <f t="shared" si="600"/>
        <v>3630</v>
      </c>
      <c r="DG279" s="550">
        <f t="shared" si="601"/>
        <v>3630</v>
      </c>
      <c r="DH279" s="550">
        <f t="shared" si="602"/>
        <v>3630</v>
      </c>
      <c r="DI279" s="550">
        <f t="shared" si="603"/>
        <v>3630</v>
      </c>
      <c r="DJ279" s="549">
        <f t="shared" si="604"/>
        <v>3630</v>
      </c>
      <c r="DK279" s="548">
        <f t="shared" si="605"/>
        <v>3630</v>
      </c>
      <c r="DL279" s="653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657" t="s">
        <v>243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73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73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73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73"/>
      <c r="BV280" s="224"/>
      <c r="BW280" s="224"/>
      <c r="BX280" s="224"/>
      <c r="BY280" s="224"/>
      <c r="BZ280" s="597">
        <f t="shared" si="575"/>
        <v>0</v>
      </c>
      <c r="CA280" s="597" t="str">
        <f t="shared" si="576"/>
        <v/>
      </c>
      <c r="CB280" s="597" t="str">
        <f t="shared" si="577"/>
        <v/>
      </c>
      <c r="CC280" s="688">
        <f t="shared" si="578"/>
        <v>0</v>
      </c>
      <c r="CD280" s="1344" t="str">
        <f t="shared" si="708"/>
        <v/>
      </c>
      <c r="CE280" s="1345" t="str">
        <f t="shared" si="707"/>
        <v/>
      </c>
      <c r="CF280" s="1346" t="str">
        <f t="shared" si="707"/>
        <v/>
      </c>
      <c r="CG280" s="1346" t="str">
        <f t="shared" si="707"/>
        <v/>
      </c>
      <c r="CH280" s="1346" t="str">
        <f t="shared" si="707"/>
        <v/>
      </c>
      <c r="CI280" s="1346">
        <f t="shared" si="707"/>
        <v>0</v>
      </c>
      <c r="CJ280" s="1346">
        <f t="shared" si="707"/>
        <v>0</v>
      </c>
      <c r="CK280" s="1347">
        <f t="shared" si="707"/>
        <v>0</v>
      </c>
      <c r="CL280" s="1347">
        <f t="shared" si="707"/>
        <v>0</v>
      </c>
      <c r="CM280" s="1347">
        <f t="shared" si="707"/>
        <v>0</v>
      </c>
      <c r="CN280" s="1346">
        <f t="shared" si="707"/>
        <v>0</v>
      </c>
      <c r="CO280" s="1346">
        <f t="shared" si="707"/>
        <v>0</v>
      </c>
      <c r="CP280" s="1346">
        <f t="shared" si="707"/>
        <v>0</v>
      </c>
      <c r="CQ280" s="1346" t="str">
        <f t="shared" si="707"/>
        <v/>
      </c>
      <c r="CR280" s="1346" t="str">
        <f t="shared" si="707"/>
        <v/>
      </c>
      <c r="CS280" s="1345" t="str">
        <f t="shared" si="707"/>
        <v/>
      </c>
      <c r="CT280" s="1348" t="str">
        <f t="shared" si="707"/>
        <v/>
      </c>
      <c r="CU280" s="548" t="str">
        <f t="shared" si="589"/>
        <v/>
      </c>
      <c r="CV280" s="549" t="str">
        <f t="shared" si="590"/>
        <v/>
      </c>
      <c r="CW280" s="550" t="str">
        <f t="shared" si="591"/>
        <v/>
      </c>
      <c r="CX280" s="550" t="str">
        <f t="shared" si="592"/>
        <v/>
      </c>
      <c r="CY280" s="550" t="str">
        <f t="shared" si="593"/>
        <v/>
      </c>
      <c r="CZ280" s="550" t="str">
        <f t="shared" si="594"/>
        <v/>
      </c>
      <c r="DA280" s="550" t="str">
        <f t="shared" si="595"/>
        <v/>
      </c>
      <c r="DB280" s="551" t="str">
        <f t="shared" si="596"/>
        <v/>
      </c>
      <c r="DC280" s="551" t="str">
        <f t="shared" si="597"/>
        <v/>
      </c>
      <c r="DD280" s="551" t="str">
        <f t="shared" si="598"/>
        <v/>
      </c>
      <c r="DE280" s="550" t="str">
        <f t="shared" si="599"/>
        <v/>
      </c>
      <c r="DF280" s="550" t="str">
        <f t="shared" si="600"/>
        <v/>
      </c>
      <c r="DG280" s="550" t="str">
        <f t="shared" si="601"/>
        <v/>
      </c>
      <c r="DH280" s="550" t="str">
        <f t="shared" si="602"/>
        <v/>
      </c>
      <c r="DI280" s="550" t="str">
        <f t="shared" si="603"/>
        <v/>
      </c>
      <c r="DJ280" s="549" t="str">
        <f t="shared" si="604"/>
        <v/>
      </c>
      <c r="DK280" s="548" t="str">
        <f t="shared" si="605"/>
        <v/>
      </c>
      <c r="DL280" s="653">
        <f t="shared" si="606"/>
        <v>8</v>
      </c>
      <c r="DM280" s="106">
        <f t="shared" si="607"/>
        <v>0</v>
      </c>
      <c r="DN280" s="106">
        <f t="shared" si="608"/>
        <v>0</v>
      </c>
      <c r="DO280" s="106">
        <f t="shared" si="609"/>
        <v>4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40" t="s">
        <v>179</v>
      </c>
      <c r="B281" s="274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673"/>
      <c r="T281" s="274"/>
      <c r="U281" s="274"/>
      <c r="V281" s="274"/>
      <c r="W281" s="274"/>
      <c r="X281" s="274"/>
      <c r="Y281" s="274"/>
      <c r="Z281" s="274"/>
      <c r="AA281" s="274"/>
      <c r="AB281" s="274"/>
      <c r="AC281" s="274"/>
      <c r="AD281" s="274"/>
      <c r="AE281" s="274"/>
      <c r="AF281" s="274"/>
      <c r="AG281" s="274"/>
      <c r="AH281" s="274"/>
      <c r="AI281" s="274"/>
      <c r="AJ281" s="274"/>
      <c r="AK281" s="673"/>
      <c r="AL281" s="274"/>
      <c r="AM281" s="274"/>
      <c r="AN281" s="274"/>
      <c r="AO281" s="274"/>
      <c r="AP281" s="274"/>
      <c r="AQ281" s="274"/>
      <c r="AR281" s="274"/>
      <c r="AS281" s="274"/>
      <c r="AT281" s="274"/>
      <c r="AU281" s="274"/>
      <c r="AV281" s="274"/>
      <c r="AW281" s="274"/>
      <c r="AX281" s="274"/>
      <c r="AY281" s="274"/>
      <c r="AZ281" s="274"/>
      <c r="BA281" s="274"/>
      <c r="BB281" s="274"/>
      <c r="BC281" s="673"/>
      <c r="BD281" s="274"/>
      <c r="BE281" s="274"/>
      <c r="BF281" s="274"/>
      <c r="BG281" s="274"/>
      <c r="BH281" s="274"/>
      <c r="BI281" s="274"/>
      <c r="BJ281" s="274"/>
      <c r="BK281" s="274"/>
      <c r="BL281" s="274"/>
      <c r="BM281" s="274"/>
      <c r="BN281" s="274"/>
      <c r="BO281" s="274"/>
      <c r="BP281" s="274"/>
      <c r="BQ281" s="274"/>
      <c r="BR281" s="274"/>
      <c r="BS281" s="274"/>
      <c r="BT281" s="274"/>
      <c r="BU281" s="673"/>
      <c r="BV281" s="274"/>
      <c r="BW281" s="274"/>
      <c r="BX281" s="274"/>
      <c r="BY281" s="274"/>
      <c r="BZ281" s="597" t="str">
        <f t="shared" si="575"/>
        <v/>
      </c>
      <c r="CA281" s="597" t="str">
        <f t="shared" si="576"/>
        <v/>
      </c>
      <c r="CB281" s="597" t="str">
        <f t="shared" si="577"/>
        <v/>
      </c>
      <c r="CC281" s="688" t="str">
        <f t="shared" si="578"/>
        <v/>
      </c>
      <c r="CD281" s="1344" t="str">
        <f t="shared" si="708"/>
        <v/>
      </c>
      <c r="CE281" s="1345" t="str">
        <f t="shared" si="707"/>
        <v/>
      </c>
      <c r="CF281" s="1346" t="str">
        <f t="shared" si="707"/>
        <v/>
      </c>
      <c r="CG281" s="1346" t="str">
        <f t="shared" si="707"/>
        <v/>
      </c>
      <c r="CH281" s="1346" t="str">
        <f t="shared" si="707"/>
        <v/>
      </c>
      <c r="CI281" s="1346" t="str">
        <f t="shared" si="707"/>
        <v/>
      </c>
      <c r="CJ281" s="1346" t="str">
        <f t="shared" si="707"/>
        <v/>
      </c>
      <c r="CK281" s="1347" t="str">
        <f t="shared" si="707"/>
        <v/>
      </c>
      <c r="CL281" s="1347" t="str">
        <f t="shared" si="707"/>
        <v/>
      </c>
      <c r="CM281" s="1347" t="str">
        <f t="shared" si="707"/>
        <v/>
      </c>
      <c r="CN281" s="1346" t="str">
        <f t="shared" si="707"/>
        <v/>
      </c>
      <c r="CO281" s="1346" t="str">
        <f t="shared" si="707"/>
        <v/>
      </c>
      <c r="CP281" s="1346" t="str">
        <f t="shared" si="707"/>
        <v/>
      </c>
      <c r="CQ281" s="1346" t="str">
        <f t="shared" si="707"/>
        <v/>
      </c>
      <c r="CR281" s="1346" t="str">
        <f t="shared" si="707"/>
        <v/>
      </c>
      <c r="CS281" s="1345" t="str">
        <f t="shared" si="707"/>
        <v/>
      </c>
      <c r="CT281" s="1348" t="str">
        <f t="shared" si="707"/>
        <v/>
      </c>
      <c r="CU281" s="548" t="str">
        <f t="shared" si="589"/>
        <v/>
      </c>
      <c r="CV281" s="549" t="str">
        <f t="shared" si="590"/>
        <v/>
      </c>
      <c r="CW281" s="550" t="str">
        <f t="shared" si="591"/>
        <v/>
      </c>
      <c r="CX281" s="550" t="str">
        <f t="shared" si="592"/>
        <v/>
      </c>
      <c r="CY281" s="550" t="str">
        <f t="shared" si="593"/>
        <v/>
      </c>
      <c r="CZ281" s="550" t="str">
        <f t="shared" si="594"/>
        <v/>
      </c>
      <c r="DA281" s="550" t="str">
        <f t="shared" si="595"/>
        <v/>
      </c>
      <c r="DB281" s="551" t="str">
        <f t="shared" si="596"/>
        <v/>
      </c>
      <c r="DC281" s="551" t="str">
        <f t="shared" si="597"/>
        <v/>
      </c>
      <c r="DD281" s="551" t="str">
        <f t="shared" si="598"/>
        <v/>
      </c>
      <c r="DE281" s="550" t="str">
        <f t="shared" si="599"/>
        <v/>
      </c>
      <c r="DF281" s="550" t="str">
        <f t="shared" si="600"/>
        <v/>
      </c>
      <c r="DG281" s="550" t="str">
        <f t="shared" si="601"/>
        <v/>
      </c>
      <c r="DH281" s="550" t="str">
        <f t="shared" si="602"/>
        <v/>
      </c>
      <c r="DI281" s="550" t="str">
        <f t="shared" si="603"/>
        <v/>
      </c>
      <c r="DJ281" s="549" t="str">
        <f t="shared" si="604"/>
        <v/>
      </c>
      <c r="DK281" s="548" t="str">
        <f t="shared" si="605"/>
        <v/>
      </c>
      <c r="DL281" s="653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181</v>
      </c>
      <c r="B282" s="629">
        <f t="shared" ref="B282:R282" si="713">IF(B280="","",B280*B281)</f>
        <v>0</v>
      </c>
      <c r="C282" s="629">
        <f t="shared" si="713"/>
        <v>0</v>
      </c>
      <c r="D282" s="629">
        <f t="shared" si="713"/>
        <v>0</v>
      </c>
      <c r="E282" s="629">
        <f t="shared" si="713"/>
        <v>0</v>
      </c>
      <c r="F282" s="629">
        <f t="shared" si="713"/>
        <v>0</v>
      </c>
      <c r="G282" s="629">
        <f t="shared" si="713"/>
        <v>0</v>
      </c>
      <c r="H282" s="629">
        <f t="shared" si="713"/>
        <v>0</v>
      </c>
      <c r="I282" s="629">
        <f t="shared" si="713"/>
        <v>0</v>
      </c>
      <c r="J282" s="629" t="str">
        <f t="shared" si="713"/>
        <v/>
      </c>
      <c r="K282" s="629" t="str">
        <f t="shared" si="713"/>
        <v/>
      </c>
      <c r="L282" s="629" t="str">
        <f t="shared" si="713"/>
        <v/>
      </c>
      <c r="M282" s="629" t="str">
        <f t="shared" si="713"/>
        <v/>
      </c>
      <c r="N282" s="629" t="str">
        <f t="shared" si="713"/>
        <v/>
      </c>
      <c r="O282" s="629" t="str">
        <f t="shared" si="713"/>
        <v/>
      </c>
      <c r="P282" s="629" t="str">
        <f t="shared" si="713"/>
        <v/>
      </c>
      <c r="Q282" s="629" t="str">
        <f t="shared" si="713"/>
        <v/>
      </c>
      <c r="R282" s="629" t="str">
        <f t="shared" si="713"/>
        <v/>
      </c>
      <c r="S282" s="662"/>
      <c r="T282" s="629" t="str">
        <f t="shared" ref="T282:AJ282" si="714">IF(T280="","",T280*T281)</f>
        <v/>
      </c>
      <c r="U282" s="629" t="str">
        <f t="shared" si="714"/>
        <v/>
      </c>
      <c r="V282" s="629" t="str">
        <f t="shared" si="714"/>
        <v/>
      </c>
      <c r="W282" s="629" t="str">
        <f t="shared" si="714"/>
        <v/>
      </c>
      <c r="X282" s="629" t="str">
        <f t="shared" si="714"/>
        <v/>
      </c>
      <c r="Y282" s="629" t="str">
        <f t="shared" si="714"/>
        <v/>
      </c>
      <c r="Z282" s="629" t="str">
        <f t="shared" si="714"/>
        <v/>
      </c>
      <c r="AA282" s="629" t="str">
        <f t="shared" si="714"/>
        <v/>
      </c>
      <c r="AB282" s="629" t="str">
        <f t="shared" si="714"/>
        <v/>
      </c>
      <c r="AC282" s="629" t="str">
        <f t="shared" si="714"/>
        <v/>
      </c>
      <c r="AD282" s="629" t="str">
        <f t="shared" si="714"/>
        <v/>
      </c>
      <c r="AE282" s="629" t="str">
        <f t="shared" si="714"/>
        <v/>
      </c>
      <c r="AF282" s="629" t="str">
        <f t="shared" si="714"/>
        <v/>
      </c>
      <c r="AG282" s="629" t="str">
        <f t="shared" si="714"/>
        <v/>
      </c>
      <c r="AH282" s="629" t="str">
        <f t="shared" si="714"/>
        <v/>
      </c>
      <c r="AI282" s="629" t="str">
        <f t="shared" si="714"/>
        <v/>
      </c>
      <c r="AJ282" s="629" t="str">
        <f t="shared" si="714"/>
        <v/>
      </c>
      <c r="AK282" s="662"/>
      <c r="AL282" s="629" t="str">
        <f t="shared" ref="AL282:BB282" si="715">IF(AL280="","",AL280*AL281)</f>
        <v/>
      </c>
      <c r="AM282" s="629" t="str">
        <f t="shared" si="715"/>
        <v/>
      </c>
      <c r="AN282" s="629" t="str">
        <f t="shared" si="715"/>
        <v/>
      </c>
      <c r="AO282" s="629" t="str">
        <f t="shared" si="715"/>
        <v/>
      </c>
      <c r="AP282" s="629" t="str">
        <f t="shared" si="715"/>
        <v/>
      </c>
      <c r="AQ282" s="629" t="str">
        <f t="shared" si="715"/>
        <v/>
      </c>
      <c r="AR282" s="629" t="str">
        <f t="shared" si="715"/>
        <v/>
      </c>
      <c r="AS282" s="629" t="str">
        <f t="shared" si="715"/>
        <v/>
      </c>
      <c r="AT282" s="629" t="str">
        <f t="shared" si="715"/>
        <v/>
      </c>
      <c r="AU282" s="629" t="str">
        <f t="shared" si="715"/>
        <v/>
      </c>
      <c r="AV282" s="629" t="str">
        <f t="shared" si="715"/>
        <v/>
      </c>
      <c r="AW282" s="629" t="str">
        <f t="shared" si="715"/>
        <v/>
      </c>
      <c r="AX282" s="629" t="str">
        <f t="shared" si="715"/>
        <v/>
      </c>
      <c r="AY282" s="629" t="str">
        <f t="shared" si="715"/>
        <v/>
      </c>
      <c r="AZ282" s="629" t="str">
        <f t="shared" si="715"/>
        <v/>
      </c>
      <c r="BA282" s="629" t="str">
        <f t="shared" si="715"/>
        <v/>
      </c>
      <c r="BB282" s="629" t="str">
        <f t="shared" si="715"/>
        <v/>
      </c>
      <c r="BC282" s="662"/>
      <c r="BD282" s="629" t="str">
        <f t="shared" ref="BD282:BT282" si="716">IF(BD280="","",BD280*BD281)</f>
        <v/>
      </c>
      <c r="BE282" s="629" t="str">
        <f t="shared" si="716"/>
        <v/>
      </c>
      <c r="BF282" s="629" t="str">
        <f t="shared" si="716"/>
        <v/>
      </c>
      <c r="BG282" s="629" t="str">
        <f t="shared" si="716"/>
        <v/>
      </c>
      <c r="BH282" s="629">
        <f t="shared" si="716"/>
        <v>0</v>
      </c>
      <c r="BI282" s="629" t="str">
        <f t="shared" si="716"/>
        <v/>
      </c>
      <c r="BJ282" s="629">
        <f t="shared" si="716"/>
        <v>0</v>
      </c>
      <c r="BK282" s="629">
        <f t="shared" si="716"/>
        <v>0</v>
      </c>
      <c r="BL282" s="629">
        <f t="shared" si="716"/>
        <v>0</v>
      </c>
      <c r="BM282" s="629" t="str">
        <f t="shared" si="716"/>
        <v/>
      </c>
      <c r="BN282" s="629" t="str">
        <f t="shared" si="716"/>
        <v/>
      </c>
      <c r="BO282" s="629" t="str">
        <f t="shared" si="716"/>
        <v/>
      </c>
      <c r="BP282" s="629" t="str">
        <f t="shared" si="716"/>
        <v/>
      </c>
      <c r="BQ282" s="629" t="str">
        <f t="shared" si="716"/>
        <v/>
      </c>
      <c r="BR282" s="629" t="str">
        <f t="shared" si="716"/>
        <v/>
      </c>
      <c r="BS282" s="629" t="str">
        <f t="shared" si="716"/>
        <v/>
      </c>
      <c r="BT282" s="629" t="str">
        <f t="shared" si="716"/>
        <v/>
      </c>
      <c r="BU282" s="662"/>
      <c r="BV282" s="629" t="str">
        <f>IF(BV280="","",BV280*BV281)</f>
        <v/>
      </c>
      <c r="BW282" s="629" t="str">
        <f>IF(BW280="","",BW280*BW281)</f>
        <v/>
      </c>
      <c r="BX282" s="629" t="str">
        <f>IF(BX280="","",BX280*BX281)</f>
        <v/>
      </c>
      <c r="BY282" s="629" t="str">
        <f>IF(BY280="","",BY280*BY281)</f>
        <v/>
      </c>
      <c r="BZ282" s="597">
        <f t="shared" si="575"/>
        <v>0</v>
      </c>
      <c r="CA282" s="597" t="str">
        <f t="shared" si="576"/>
        <v/>
      </c>
      <c r="CB282" s="597" t="str">
        <f t="shared" si="577"/>
        <v/>
      </c>
      <c r="CC282" s="688">
        <f t="shared" si="578"/>
        <v>0</v>
      </c>
      <c r="CD282" s="1344" t="str">
        <f t="shared" si="708"/>
        <v/>
      </c>
      <c r="CE282" s="1345" t="str">
        <f t="shared" si="707"/>
        <v/>
      </c>
      <c r="CF282" s="1346" t="str">
        <f t="shared" si="707"/>
        <v/>
      </c>
      <c r="CG282" s="1346" t="str">
        <f t="shared" si="707"/>
        <v/>
      </c>
      <c r="CH282" s="1346" t="str">
        <f t="shared" si="707"/>
        <v/>
      </c>
      <c r="CI282" s="1346">
        <f t="shared" si="707"/>
        <v>0</v>
      </c>
      <c r="CJ282" s="1346">
        <f t="shared" si="707"/>
        <v>0</v>
      </c>
      <c r="CK282" s="1347">
        <f t="shared" si="707"/>
        <v>0</v>
      </c>
      <c r="CL282" s="1347">
        <f t="shared" si="707"/>
        <v>0</v>
      </c>
      <c r="CM282" s="1347">
        <f t="shared" si="707"/>
        <v>0</v>
      </c>
      <c r="CN282" s="1346">
        <f t="shared" si="707"/>
        <v>0</v>
      </c>
      <c r="CO282" s="1346">
        <f t="shared" si="707"/>
        <v>0</v>
      </c>
      <c r="CP282" s="1346">
        <f t="shared" si="707"/>
        <v>0</v>
      </c>
      <c r="CQ282" s="1346" t="str">
        <f t="shared" si="707"/>
        <v/>
      </c>
      <c r="CR282" s="1346" t="str">
        <f t="shared" si="707"/>
        <v/>
      </c>
      <c r="CS282" s="1345" t="str">
        <f t="shared" si="707"/>
        <v/>
      </c>
      <c r="CT282" s="1348" t="str">
        <f t="shared" si="707"/>
        <v/>
      </c>
      <c r="CU282" s="548" t="str">
        <f t="shared" si="589"/>
        <v/>
      </c>
      <c r="CV282" s="549" t="str">
        <f t="shared" si="590"/>
        <v/>
      </c>
      <c r="CW282" s="550" t="str">
        <f t="shared" si="591"/>
        <v/>
      </c>
      <c r="CX282" s="550" t="str">
        <f t="shared" si="592"/>
        <v/>
      </c>
      <c r="CY282" s="550" t="str">
        <f t="shared" si="593"/>
        <v/>
      </c>
      <c r="CZ282" s="550" t="str">
        <f t="shared" si="594"/>
        <v/>
      </c>
      <c r="DA282" s="550" t="str">
        <f t="shared" si="595"/>
        <v/>
      </c>
      <c r="DB282" s="551" t="str">
        <f t="shared" si="596"/>
        <v/>
      </c>
      <c r="DC282" s="551" t="str">
        <f t="shared" si="597"/>
        <v/>
      </c>
      <c r="DD282" s="551" t="str">
        <f t="shared" si="598"/>
        <v/>
      </c>
      <c r="DE282" s="550" t="str">
        <f t="shared" si="599"/>
        <v/>
      </c>
      <c r="DF282" s="550" t="str">
        <f t="shared" si="600"/>
        <v/>
      </c>
      <c r="DG282" s="550" t="str">
        <f t="shared" si="601"/>
        <v/>
      </c>
      <c r="DH282" s="550" t="str">
        <f t="shared" si="602"/>
        <v/>
      </c>
      <c r="DI282" s="550" t="str">
        <f t="shared" si="603"/>
        <v/>
      </c>
      <c r="DJ282" s="549" t="str">
        <f t="shared" si="604"/>
        <v/>
      </c>
      <c r="DK282" s="548" t="str">
        <f t="shared" si="605"/>
        <v/>
      </c>
      <c r="DL282" s="653">
        <f t="shared" si="606"/>
        <v>8</v>
      </c>
      <c r="DM282" s="106">
        <f t="shared" si="607"/>
        <v>0</v>
      </c>
      <c r="DN282" s="106">
        <f t="shared" si="608"/>
        <v>0</v>
      </c>
      <c r="DO282" s="106">
        <f t="shared" si="609"/>
        <v>4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244</v>
      </c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596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  <c r="AH283" s="255"/>
      <c r="AI283" s="255"/>
      <c r="AJ283" s="255"/>
      <c r="AK283" s="596"/>
      <c r="AL283" s="255"/>
      <c r="AM283" s="255"/>
      <c r="AN283" s="255"/>
      <c r="AO283" s="255"/>
      <c r="AP283" s="255"/>
      <c r="AQ283" s="255"/>
      <c r="AR283" s="255"/>
      <c r="AS283" s="255"/>
      <c r="AT283" s="255"/>
      <c r="AU283" s="255"/>
      <c r="AV283" s="255"/>
      <c r="AW283" s="255"/>
      <c r="AX283" s="255"/>
      <c r="AY283" s="255"/>
      <c r="AZ283" s="255"/>
      <c r="BA283" s="255"/>
      <c r="BB283" s="255"/>
      <c r="BC283" s="596"/>
      <c r="BD283" s="255"/>
      <c r="BE283" s="255"/>
      <c r="BF283" s="255"/>
      <c r="BG283" s="255"/>
      <c r="BH283" s="255">
        <v>0</v>
      </c>
      <c r="BI283" s="255"/>
      <c r="BJ283" s="255">
        <v>0</v>
      </c>
      <c r="BK283" s="255">
        <v>0</v>
      </c>
      <c r="BL283" s="255">
        <v>50</v>
      </c>
      <c r="BM283" s="255"/>
      <c r="BN283" s="255"/>
      <c r="BO283" s="255"/>
      <c r="BP283" s="255"/>
      <c r="BQ283" s="255"/>
      <c r="BR283" s="255"/>
      <c r="BS283" s="255"/>
      <c r="BT283" s="255"/>
      <c r="BU283" s="596"/>
      <c r="BV283" s="255"/>
      <c r="BW283" s="255"/>
      <c r="BX283" s="255"/>
      <c r="BY283" s="255"/>
      <c r="BZ283" s="597" t="str">
        <f t="shared" si="575"/>
        <v/>
      </c>
      <c r="CA283" s="597" t="str">
        <f t="shared" si="576"/>
        <v/>
      </c>
      <c r="CB283" s="597" t="str">
        <f t="shared" si="577"/>
        <v/>
      </c>
      <c r="CC283" s="688">
        <f t="shared" si="578"/>
        <v>0</v>
      </c>
      <c r="CD283" s="1344" t="str">
        <f t="shared" si="708"/>
        <v/>
      </c>
      <c r="CE283" s="1345" t="str">
        <f t="shared" si="707"/>
        <v/>
      </c>
      <c r="CF283" s="1346" t="str">
        <f t="shared" si="707"/>
        <v/>
      </c>
      <c r="CG283" s="1346" t="str">
        <f t="shared" si="707"/>
        <v/>
      </c>
      <c r="CH283" s="1346" t="str">
        <f t="shared" si="707"/>
        <v/>
      </c>
      <c r="CI283" s="1346" t="str">
        <f t="shared" si="707"/>
        <v/>
      </c>
      <c r="CJ283" s="1346" t="str">
        <f t="shared" si="707"/>
        <v/>
      </c>
      <c r="CK283" s="1347" t="str">
        <f t="shared" si="707"/>
        <v/>
      </c>
      <c r="CL283" s="1347" t="str">
        <f t="shared" si="707"/>
        <v/>
      </c>
      <c r="CM283" s="1347" t="str">
        <f t="shared" si="707"/>
        <v/>
      </c>
      <c r="CN283" s="1346" t="str">
        <f t="shared" si="707"/>
        <v/>
      </c>
      <c r="CO283" s="1346" t="str">
        <f t="shared" si="707"/>
        <v/>
      </c>
      <c r="CP283" s="1346" t="str">
        <f t="shared" si="707"/>
        <v/>
      </c>
      <c r="CQ283" s="1346" t="str">
        <f t="shared" si="707"/>
        <v/>
      </c>
      <c r="CR283" s="1346" t="str">
        <f t="shared" si="707"/>
        <v/>
      </c>
      <c r="CS283" s="1345" t="str">
        <f t="shared" si="707"/>
        <v/>
      </c>
      <c r="CT283" s="1348" t="str">
        <f t="shared" si="707"/>
        <v/>
      </c>
      <c r="CU283" s="548" t="str">
        <f t="shared" si="589"/>
        <v/>
      </c>
      <c r="CV283" s="549" t="str">
        <f t="shared" si="590"/>
        <v/>
      </c>
      <c r="CW283" s="550" t="str">
        <f t="shared" si="591"/>
        <v/>
      </c>
      <c r="CX283" s="550" t="str">
        <f t="shared" si="592"/>
        <v/>
      </c>
      <c r="CY283" s="550" t="str">
        <f t="shared" si="593"/>
        <v/>
      </c>
      <c r="CZ283" s="550" t="str">
        <f t="shared" si="594"/>
        <v/>
      </c>
      <c r="DA283" s="550" t="str">
        <f t="shared" si="595"/>
        <v/>
      </c>
      <c r="DB283" s="551" t="str">
        <f t="shared" si="596"/>
        <v/>
      </c>
      <c r="DC283" s="551" t="str">
        <f t="shared" si="597"/>
        <v/>
      </c>
      <c r="DD283" s="551" t="str">
        <f t="shared" si="598"/>
        <v/>
      </c>
      <c r="DE283" s="550" t="str">
        <f t="shared" si="599"/>
        <v/>
      </c>
      <c r="DF283" s="550" t="str">
        <f t="shared" si="600"/>
        <v/>
      </c>
      <c r="DG283" s="550" t="str">
        <f t="shared" si="601"/>
        <v/>
      </c>
      <c r="DH283" s="550" t="str">
        <f t="shared" si="602"/>
        <v/>
      </c>
      <c r="DI283" s="550" t="str">
        <f t="shared" si="603"/>
        <v/>
      </c>
      <c r="DJ283" s="549" t="str">
        <f t="shared" si="604"/>
        <v/>
      </c>
      <c r="DK283" s="548" t="str">
        <f t="shared" si="605"/>
        <v/>
      </c>
      <c r="DL283" s="653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4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717" customFormat="1" ht="15.75" customHeight="1">
      <c r="A284" s="648" t="str">
        <f>$H$1 &amp; " (%)"</f>
        <v>kcal (%)</v>
      </c>
      <c r="B284" s="632">
        <f t="shared" ref="B284:R284" si="717">IF(B278="","",(B278-B280-B283)*B279/B$46/365/$G$1)</f>
        <v>0</v>
      </c>
      <c r="C284" s="632">
        <f t="shared" si="717"/>
        <v>0</v>
      </c>
      <c r="D284" s="632">
        <f t="shared" si="717"/>
        <v>0</v>
      </c>
      <c r="E284" s="632">
        <f t="shared" si="717"/>
        <v>0</v>
      </c>
      <c r="F284" s="632">
        <f t="shared" si="717"/>
        <v>0</v>
      </c>
      <c r="G284" s="632">
        <f t="shared" si="717"/>
        <v>0</v>
      </c>
      <c r="H284" s="632">
        <f t="shared" si="717"/>
        <v>0</v>
      </c>
      <c r="I284" s="632">
        <f t="shared" si="717"/>
        <v>0</v>
      </c>
      <c r="J284" s="632">
        <f t="shared" si="717"/>
        <v>0</v>
      </c>
      <c r="K284" s="632" t="str">
        <f t="shared" si="717"/>
        <v/>
      </c>
      <c r="L284" s="632" t="str">
        <f t="shared" si="717"/>
        <v/>
      </c>
      <c r="M284" s="632" t="str">
        <f t="shared" si="717"/>
        <v/>
      </c>
      <c r="N284" s="632" t="str">
        <f t="shared" si="717"/>
        <v/>
      </c>
      <c r="O284" s="632" t="str">
        <f t="shared" si="717"/>
        <v/>
      </c>
      <c r="P284" s="632" t="str">
        <f t="shared" si="717"/>
        <v/>
      </c>
      <c r="Q284" s="632" t="str">
        <f t="shared" si="717"/>
        <v/>
      </c>
      <c r="R284" s="632" t="str">
        <f t="shared" si="717"/>
        <v/>
      </c>
      <c r="S284" s="652"/>
      <c r="T284" s="632">
        <f t="shared" ref="T284:AJ284" si="718">IF(T278="","",(T278-T280-T283)*T279/T$46/365/$G$1)</f>
        <v>0</v>
      </c>
      <c r="U284" s="632">
        <f t="shared" si="718"/>
        <v>0</v>
      </c>
      <c r="V284" s="632">
        <f t="shared" si="718"/>
        <v>0</v>
      </c>
      <c r="W284" s="632">
        <f t="shared" si="718"/>
        <v>0</v>
      </c>
      <c r="X284" s="632">
        <f t="shared" si="718"/>
        <v>0</v>
      </c>
      <c r="Y284" s="632">
        <f t="shared" si="718"/>
        <v>0</v>
      </c>
      <c r="Z284" s="632">
        <f t="shared" si="718"/>
        <v>0</v>
      </c>
      <c r="AA284" s="632">
        <f t="shared" si="718"/>
        <v>0</v>
      </c>
      <c r="AB284" s="632">
        <f t="shared" si="718"/>
        <v>0</v>
      </c>
      <c r="AC284" s="632" t="str">
        <f t="shared" si="718"/>
        <v/>
      </c>
      <c r="AD284" s="632" t="str">
        <f t="shared" si="718"/>
        <v/>
      </c>
      <c r="AE284" s="632" t="str">
        <f t="shared" si="718"/>
        <v/>
      </c>
      <c r="AF284" s="632" t="str">
        <f t="shared" si="718"/>
        <v/>
      </c>
      <c r="AG284" s="632" t="str">
        <f t="shared" si="718"/>
        <v/>
      </c>
      <c r="AH284" s="632" t="str">
        <f t="shared" si="718"/>
        <v/>
      </c>
      <c r="AI284" s="632" t="str">
        <f t="shared" si="718"/>
        <v/>
      </c>
      <c r="AJ284" s="632" t="str">
        <f t="shared" si="718"/>
        <v/>
      </c>
      <c r="AK284" s="652"/>
      <c r="AL284" s="632">
        <f t="shared" ref="AL284:BB284" si="719">IF(AL278="","",(AL278-AL280-AL283)*AL279/AL$46/365/$G$1)</f>
        <v>0</v>
      </c>
      <c r="AM284" s="632">
        <f t="shared" si="719"/>
        <v>0</v>
      </c>
      <c r="AN284" s="632">
        <f t="shared" si="719"/>
        <v>0</v>
      </c>
      <c r="AO284" s="632">
        <f t="shared" si="719"/>
        <v>0</v>
      </c>
      <c r="AP284" s="632">
        <f t="shared" si="719"/>
        <v>0</v>
      </c>
      <c r="AQ284" s="632">
        <f t="shared" si="719"/>
        <v>0</v>
      </c>
      <c r="AR284" s="632">
        <f t="shared" si="719"/>
        <v>0</v>
      </c>
      <c r="AS284" s="632">
        <f t="shared" si="719"/>
        <v>0</v>
      </c>
      <c r="AT284" s="632">
        <f t="shared" si="719"/>
        <v>0</v>
      </c>
      <c r="AU284" s="632" t="str">
        <f t="shared" si="719"/>
        <v/>
      </c>
      <c r="AV284" s="632" t="str">
        <f t="shared" si="719"/>
        <v/>
      </c>
      <c r="AW284" s="632" t="str">
        <f t="shared" si="719"/>
        <v/>
      </c>
      <c r="AX284" s="632" t="str">
        <f t="shared" si="719"/>
        <v/>
      </c>
      <c r="AY284" s="632" t="str">
        <f t="shared" si="719"/>
        <v/>
      </c>
      <c r="AZ284" s="632" t="str">
        <f t="shared" si="719"/>
        <v/>
      </c>
      <c r="BA284" s="632" t="str">
        <f t="shared" si="719"/>
        <v/>
      </c>
      <c r="BB284" s="632" t="str">
        <f t="shared" si="719"/>
        <v/>
      </c>
      <c r="BC284" s="652"/>
      <c r="BD284" s="632">
        <f t="shared" ref="BD284:BT284" si="720">IF(BD278="","",(BD278-BD280-BD283)*BD279/BD$46/365/$G$1)</f>
        <v>0</v>
      </c>
      <c r="BE284" s="632">
        <f t="shared" si="720"/>
        <v>0</v>
      </c>
      <c r="BF284" s="632">
        <f t="shared" si="720"/>
        <v>0</v>
      </c>
      <c r="BG284" s="632">
        <f t="shared" si="720"/>
        <v>0</v>
      </c>
      <c r="BH284" s="632">
        <f t="shared" si="720"/>
        <v>2.0765383779082412E-2</v>
      </c>
      <c r="BI284" s="632">
        <f t="shared" si="720"/>
        <v>0</v>
      </c>
      <c r="BJ284" s="632">
        <f t="shared" si="720"/>
        <v>4.1530767558164823E-2</v>
      </c>
      <c r="BK284" s="632">
        <f t="shared" si="720"/>
        <v>2.4918460534898889E-2</v>
      </c>
      <c r="BL284" s="632">
        <f t="shared" si="720"/>
        <v>1.6612307023265927E-2</v>
      </c>
      <c r="BM284" s="632" t="str">
        <f t="shared" si="720"/>
        <v/>
      </c>
      <c r="BN284" s="632" t="str">
        <f t="shared" si="720"/>
        <v/>
      </c>
      <c r="BO284" s="632" t="str">
        <f t="shared" si="720"/>
        <v/>
      </c>
      <c r="BP284" s="632" t="str">
        <f t="shared" si="720"/>
        <v/>
      </c>
      <c r="BQ284" s="632" t="str">
        <f t="shared" si="720"/>
        <v/>
      </c>
      <c r="BR284" s="632" t="str">
        <f t="shared" si="720"/>
        <v/>
      </c>
      <c r="BS284" s="632" t="str">
        <f t="shared" si="720"/>
        <v/>
      </c>
      <c r="BT284" s="632" t="str">
        <f t="shared" si="720"/>
        <v/>
      </c>
      <c r="BU284" s="652"/>
      <c r="BV284" s="632" t="str">
        <f>IF(BV278="","",(BV278-BV280-BV283)*BV279/BV$46/365/$G$1)</f>
        <v/>
      </c>
      <c r="BW284" s="632" t="str">
        <f>IF(BW278="","",(BW278-BW280-BW283)*BW279/BW$46/365/$G$1)</f>
        <v/>
      </c>
      <c r="BX284" s="632" t="str">
        <f>IF(BX278="","",(BX278-BX280-BX283)*BX279/BX$46/365/$G$1)</f>
        <v/>
      </c>
      <c r="BY284" s="632" t="str">
        <f>IF(BY278="","",(BY278-BY280-BY283)*BY279/BY$46/365/$G$1)</f>
        <v/>
      </c>
      <c r="BZ284" s="597">
        <f t="shared" si="575"/>
        <v>0</v>
      </c>
      <c r="CA284" s="622">
        <f t="shared" si="576"/>
        <v>0</v>
      </c>
      <c r="CB284" s="622">
        <f t="shared" si="577"/>
        <v>0</v>
      </c>
      <c r="CC284" s="691">
        <f t="shared" si="578"/>
        <v>8.8994501910353192E-3</v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21"/>
        <v/>
      </c>
      <c r="CG284" s="1351" t="str">
        <f t="shared" si="721"/>
        <v/>
      </c>
      <c r="CH284" s="1351">
        <f t="shared" si="721"/>
        <v>0</v>
      </c>
      <c r="CI284" s="1351">
        <f t="shared" si="721"/>
        <v>0</v>
      </c>
      <c r="CJ284" s="1351">
        <f t="shared" si="721"/>
        <v>0</v>
      </c>
      <c r="CK284" s="1352">
        <f t="shared" si="721"/>
        <v>0</v>
      </c>
      <c r="CL284" s="1352">
        <f t="shared" si="721"/>
        <v>0</v>
      </c>
      <c r="CM284" s="1352">
        <f t="shared" si="721"/>
        <v>0</v>
      </c>
      <c r="CN284" s="1351">
        <f t="shared" si="721"/>
        <v>0</v>
      </c>
      <c r="CO284" s="1351">
        <f t="shared" si="721"/>
        <v>0</v>
      </c>
      <c r="CP284" s="1351">
        <f t="shared" si="721"/>
        <v>0</v>
      </c>
      <c r="CQ284" s="1351" t="str">
        <f t="shared" si="721"/>
        <v/>
      </c>
      <c r="CR284" s="1351" t="str">
        <f t="shared" si="721"/>
        <v/>
      </c>
      <c r="CS284" s="1350" t="str">
        <f t="shared" si="721"/>
        <v/>
      </c>
      <c r="CT284" s="1353" t="str">
        <f t="shared" si="721"/>
        <v/>
      </c>
      <c r="CU284" s="536" t="str">
        <f t="shared" si="589"/>
        <v/>
      </c>
      <c r="CV284" s="537" t="str">
        <f t="shared" si="590"/>
        <v/>
      </c>
      <c r="CW284" s="538" t="str">
        <f t="shared" si="591"/>
        <v/>
      </c>
      <c r="CX284" s="538" t="str">
        <f t="shared" si="592"/>
        <v/>
      </c>
      <c r="CY284" s="538">
        <f t="shared" si="593"/>
        <v>0</v>
      </c>
      <c r="CZ284" s="538">
        <f t="shared" si="594"/>
        <v>0</v>
      </c>
      <c r="DA284" s="538">
        <f t="shared" si="595"/>
        <v>0</v>
      </c>
      <c r="DB284" s="539">
        <f t="shared" si="596"/>
        <v>0</v>
      </c>
      <c r="DC284" s="539">
        <f t="shared" si="597"/>
        <v>0</v>
      </c>
      <c r="DD284" s="539">
        <f t="shared" si="598"/>
        <v>0</v>
      </c>
      <c r="DE284" s="538">
        <f t="shared" si="599"/>
        <v>0</v>
      </c>
      <c r="DF284" s="538">
        <f t="shared" si="600"/>
        <v>0</v>
      </c>
      <c r="DG284" s="538">
        <f t="shared" si="601"/>
        <v>0</v>
      </c>
      <c r="DH284" s="538" t="str">
        <f t="shared" si="602"/>
        <v/>
      </c>
      <c r="DI284" s="538" t="str">
        <f t="shared" si="603"/>
        <v/>
      </c>
      <c r="DJ284" s="537" t="str">
        <f t="shared" si="604"/>
        <v/>
      </c>
      <c r="DK284" s="536" t="str">
        <f t="shared" si="605"/>
        <v/>
      </c>
      <c r="DL284" s="653">
        <f t="shared" si="606"/>
        <v>9</v>
      </c>
      <c r="DM284" s="106">
        <f t="shared" si="607"/>
        <v>9</v>
      </c>
      <c r="DN284" s="106">
        <f t="shared" si="608"/>
        <v>9</v>
      </c>
      <c r="DO284" s="106">
        <f t="shared" si="609"/>
        <v>9</v>
      </c>
      <c r="DP284" s="715"/>
      <c r="DQ284" s="645"/>
      <c r="DR284" s="645"/>
      <c r="DS284" s="645"/>
      <c r="DT284" s="645"/>
      <c r="DU284" s="645"/>
      <c r="DV284" s="645"/>
      <c r="DW284" s="645"/>
      <c r="DX284" s="618"/>
      <c r="DY284" s="716"/>
    </row>
    <row r="285" spans="1:129" s="486" customFormat="1" ht="15.75" customHeight="1">
      <c r="A285" s="682" t="s">
        <v>986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96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96"/>
      <c r="AJ285" s="159"/>
      <c r="AK285" s="596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713"/>
      <c r="BB285" s="159"/>
      <c r="BC285" s="596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713"/>
      <c r="BS285" s="159"/>
      <c r="BT285" s="713"/>
      <c r="BU285" s="596"/>
      <c r="BV285" s="159"/>
      <c r="BW285" s="159"/>
      <c r="BX285" s="159"/>
      <c r="BY285" s="159"/>
      <c r="BZ285" s="597">
        <f t="shared" ref="BZ285:BZ299" si="722">IF(DL285&lt;3,"",(SUM(B285:R285)-MIN(B285:R285)-MAX(B285:R285))/(DL285-2))</f>
        <v>0</v>
      </c>
      <c r="CA285" s="597">
        <f t="shared" ref="CA285:CA299" si="723">IF(DM285&lt;3,"",(SUM(T285:AJ285)-MIN(T285:AJ285)-MAX(T285:AJ285))/(DM285-2))</f>
        <v>44.285714285714285</v>
      </c>
      <c r="CB285" s="597">
        <f t="shared" ref="CB285:CB299" si="724">IF(DN285&lt;3,"",(SUM(AL285:BB285)-MIN(AL285:BB285)-MAX(AL285:BB285))/(DN285-2))</f>
        <v>0</v>
      </c>
      <c r="CC285" s="688">
        <f t="shared" ref="CC285:CC299" si="725">IF(DO285&lt;3,"",(SUM(BD285:BT285)-MIN(BD285:BT285)-MAX(BD285:BT285))/(DO285-2))</f>
        <v>292.85714285714283</v>
      </c>
      <c r="CD285" s="1344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21"/>
        <v/>
      </c>
      <c r="CF285" s="1346" t="str">
        <f t="shared" si="721"/>
        <v/>
      </c>
      <c r="CG285" s="1346" t="str">
        <f t="shared" si="721"/>
        <v/>
      </c>
      <c r="CH285" s="1346">
        <f t="shared" si="721"/>
        <v>0</v>
      </c>
      <c r="CI285" s="1346">
        <f t="shared" si="721"/>
        <v>0</v>
      </c>
      <c r="CJ285" s="1346">
        <f t="shared" si="721"/>
        <v>0</v>
      </c>
      <c r="CK285" s="1347">
        <f t="shared" si="721"/>
        <v>0</v>
      </c>
      <c r="CL285" s="1347">
        <f t="shared" si="721"/>
        <v>0</v>
      </c>
      <c r="CM285" s="1347">
        <f t="shared" si="721"/>
        <v>0</v>
      </c>
      <c r="CN285" s="1346">
        <f t="shared" si="721"/>
        <v>0</v>
      </c>
      <c r="CO285" s="1346">
        <f t="shared" si="721"/>
        <v>0</v>
      </c>
      <c r="CP285" s="1346">
        <f t="shared" si="721"/>
        <v>0</v>
      </c>
      <c r="CQ285" s="1346" t="str">
        <f t="shared" si="721"/>
        <v/>
      </c>
      <c r="CR285" s="1346" t="str">
        <f t="shared" si="721"/>
        <v/>
      </c>
      <c r="CS285" s="1345" t="str">
        <f t="shared" si="721"/>
        <v/>
      </c>
      <c r="CT285" s="1348" t="str">
        <f t="shared" si="721"/>
        <v/>
      </c>
      <c r="CU285" s="548" t="str">
        <f t="shared" si="589"/>
        <v/>
      </c>
      <c r="CV285" s="549" t="str">
        <f t="shared" si="590"/>
        <v/>
      </c>
      <c r="CW285" s="550" t="str">
        <f t="shared" si="591"/>
        <v/>
      </c>
      <c r="CX285" s="550" t="str">
        <f t="shared" si="592"/>
        <v/>
      </c>
      <c r="CY285" s="550">
        <f t="shared" si="593"/>
        <v>0</v>
      </c>
      <c r="CZ285" s="550">
        <f t="shared" si="594"/>
        <v>0</v>
      </c>
      <c r="DA285" s="550">
        <f t="shared" si="595"/>
        <v>0</v>
      </c>
      <c r="DB285" s="551">
        <f t="shared" si="596"/>
        <v>0</v>
      </c>
      <c r="DC285" s="551">
        <f t="shared" si="597"/>
        <v>10</v>
      </c>
      <c r="DD285" s="551">
        <f t="shared" si="598"/>
        <v>60</v>
      </c>
      <c r="DE285" s="550">
        <f t="shared" si="599"/>
        <v>120</v>
      </c>
      <c r="DF285" s="550">
        <f t="shared" si="600"/>
        <v>120</v>
      </c>
      <c r="DG285" s="550">
        <f t="shared" si="601"/>
        <v>1000</v>
      </c>
      <c r="DH285" s="550" t="str">
        <f t="shared" si="602"/>
        <v/>
      </c>
      <c r="DI285" s="550" t="str">
        <f t="shared" si="603"/>
        <v/>
      </c>
      <c r="DJ285" s="549" t="str">
        <f t="shared" si="604"/>
        <v/>
      </c>
      <c r="DK285" s="548" t="str">
        <f t="shared" si="605"/>
        <v/>
      </c>
      <c r="DL285" s="653">
        <f t="shared" si="606"/>
        <v>9</v>
      </c>
      <c r="DM285" s="106">
        <f t="shared" si="607"/>
        <v>9</v>
      </c>
      <c r="DN285" s="106">
        <f t="shared" si="608"/>
        <v>9</v>
      </c>
      <c r="DO285" s="106">
        <f t="shared" si="609"/>
        <v>9</v>
      </c>
      <c r="DP285" s="483"/>
      <c r="DQ285" s="618"/>
      <c r="DR285" s="618"/>
      <c r="DS285" s="618"/>
      <c r="DT285" s="618"/>
      <c r="DU285" s="618"/>
      <c r="DV285" s="618"/>
      <c r="DW285" s="618"/>
      <c r="DX285" s="618"/>
      <c r="DY285" s="484"/>
    </row>
    <row r="286" spans="1:129" s="486" customFormat="1" ht="15.75" customHeight="1">
      <c r="A286" s="709" t="str">
        <f>$H$1 &amp; " per kg"</f>
        <v>kcal per kg</v>
      </c>
      <c r="B286" s="702">
        <f t="shared" ref="B286:R286" si="727">3360*$K$1</f>
        <v>3360</v>
      </c>
      <c r="C286" s="702">
        <f t="shared" si="727"/>
        <v>3360</v>
      </c>
      <c r="D286" s="702">
        <f t="shared" si="727"/>
        <v>3360</v>
      </c>
      <c r="E286" s="702">
        <f t="shared" si="727"/>
        <v>3360</v>
      </c>
      <c r="F286" s="702">
        <f t="shared" si="727"/>
        <v>3360</v>
      </c>
      <c r="G286" s="702">
        <f t="shared" si="727"/>
        <v>3360</v>
      </c>
      <c r="H286" s="702">
        <v>3360</v>
      </c>
      <c r="I286" s="702">
        <f t="shared" si="727"/>
        <v>3360</v>
      </c>
      <c r="J286" s="702">
        <f t="shared" si="727"/>
        <v>3360</v>
      </c>
      <c r="K286" s="702">
        <f t="shared" si="727"/>
        <v>3360</v>
      </c>
      <c r="L286" s="702">
        <f t="shared" si="727"/>
        <v>3360</v>
      </c>
      <c r="M286" s="702">
        <f t="shared" si="727"/>
        <v>3360</v>
      </c>
      <c r="N286" s="702">
        <f t="shared" si="727"/>
        <v>3360</v>
      </c>
      <c r="O286" s="702">
        <f t="shared" si="727"/>
        <v>3360</v>
      </c>
      <c r="P286" s="702">
        <f t="shared" si="727"/>
        <v>3360</v>
      </c>
      <c r="Q286" s="702">
        <f t="shared" si="727"/>
        <v>3360</v>
      </c>
      <c r="R286" s="702">
        <f t="shared" si="727"/>
        <v>3360</v>
      </c>
      <c r="S286" s="718"/>
      <c r="T286" s="702">
        <v>480</v>
      </c>
      <c r="U286" s="702">
        <v>480</v>
      </c>
      <c r="V286" s="702">
        <v>480</v>
      </c>
      <c r="W286" s="702">
        <v>480</v>
      </c>
      <c r="X286" s="702">
        <v>480</v>
      </c>
      <c r="Y286" s="702">
        <v>480</v>
      </c>
      <c r="Z286" s="702">
        <v>480</v>
      </c>
      <c r="AA286" s="702">
        <v>480</v>
      </c>
      <c r="AB286" s="702">
        <f t="shared" ref="AB286:AJ286" si="728">3360*$K$1</f>
        <v>3360</v>
      </c>
      <c r="AC286" s="702">
        <f t="shared" si="728"/>
        <v>3360</v>
      </c>
      <c r="AD286" s="702">
        <f t="shared" si="728"/>
        <v>3360</v>
      </c>
      <c r="AE286" s="702">
        <f t="shared" si="728"/>
        <v>3360</v>
      </c>
      <c r="AF286" s="702">
        <f t="shared" si="728"/>
        <v>3360</v>
      </c>
      <c r="AG286" s="702">
        <f t="shared" si="728"/>
        <v>3360</v>
      </c>
      <c r="AH286" s="702">
        <f t="shared" si="728"/>
        <v>3360</v>
      </c>
      <c r="AI286" s="702">
        <f t="shared" si="728"/>
        <v>3360</v>
      </c>
      <c r="AJ286" s="702">
        <f t="shared" si="728"/>
        <v>3360</v>
      </c>
      <c r="AK286" s="718"/>
      <c r="AL286" s="702">
        <f t="shared" ref="AL286:BB286" si="729">3360*$K$1</f>
        <v>3360</v>
      </c>
      <c r="AM286" s="702">
        <f t="shared" si="729"/>
        <v>3360</v>
      </c>
      <c r="AN286" s="702">
        <f t="shared" si="729"/>
        <v>3360</v>
      </c>
      <c r="AO286" s="702">
        <f t="shared" si="729"/>
        <v>3360</v>
      </c>
      <c r="AP286" s="702">
        <f t="shared" si="729"/>
        <v>3360</v>
      </c>
      <c r="AQ286" s="702">
        <f t="shared" si="729"/>
        <v>3360</v>
      </c>
      <c r="AR286" s="702">
        <f t="shared" si="729"/>
        <v>3360</v>
      </c>
      <c r="AS286" s="702">
        <v>3360</v>
      </c>
      <c r="AT286" s="702">
        <f t="shared" si="729"/>
        <v>3360</v>
      </c>
      <c r="AU286" s="702">
        <f t="shared" si="729"/>
        <v>3360</v>
      </c>
      <c r="AV286" s="702">
        <f t="shared" si="729"/>
        <v>3360</v>
      </c>
      <c r="AW286" s="702">
        <f t="shared" si="729"/>
        <v>3360</v>
      </c>
      <c r="AX286" s="702">
        <f t="shared" si="729"/>
        <v>3360</v>
      </c>
      <c r="AY286" s="702">
        <f t="shared" si="729"/>
        <v>3360</v>
      </c>
      <c r="AZ286" s="702">
        <f t="shared" si="729"/>
        <v>3360</v>
      </c>
      <c r="BA286" s="702">
        <f t="shared" si="729"/>
        <v>3360</v>
      </c>
      <c r="BB286" s="702">
        <f t="shared" si="729"/>
        <v>3360</v>
      </c>
      <c r="BC286" s="718"/>
      <c r="BD286" s="702">
        <f t="shared" ref="BD286:BT286" si="730">3360*$K$1</f>
        <v>3360</v>
      </c>
      <c r="BE286" s="702">
        <v>480</v>
      </c>
      <c r="BF286" s="702">
        <v>480</v>
      </c>
      <c r="BG286" s="702">
        <v>480</v>
      </c>
      <c r="BH286" s="702">
        <v>480</v>
      </c>
      <c r="BI286" s="702">
        <v>480</v>
      </c>
      <c r="BJ286" s="702">
        <v>480</v>
      </c>
      <c r="BK286" s="702">
        <f t="shared" si="730"/>
        <v>3360</v>
      </c>
      <c r="BL286" s="702">
        <f t="shared" si="730"/>
        <v>3360</v>
      </c>
      <c r="BM286" s="702">
        <f t="shared" si="730"/>
        <v>3360</v>
      </c>
      <c r="BN286" s="702">
        <f t="shared" si="730"/>
        <v>3360</v>
      </c>
      <c r="BO286" s="702">
        <f t="shared" si="730"/>
        <v>3360</v>
      </c>
      <c r="BP286" s="702">
        <f t="shared" si="730"/>
        <v>3360</v>
      </c>
      <c r="BQ286" s="702">
        <f t="shared" si="730"/>
        <v>3360</v>
      </c>
      <c r="BR286" s="702">
        <f t="shared" si="730"/>
        <v>3360</v>
      </c>
      <c r="BS286" s="702">
        <f t="shared" si="730"/>
        <v>3360</v>
      </c>
      <c r="BT286" s="702">
        <f t="shared" si="730"/>
        <v>3360</v>
      </c>
      <c r="BU286" s="654"/>
      <c r="BV286" s="702">
        <f>3360*$K$1</f>
        <v>3360</v>
      </c>
      <c r="BW286" s="702">
        <f>3360*$K$1</f>
        <v>3360</v>
      </c>
      <c r="BX286" s="702">
        <f>3360*$K$1</f>
        <v>3360</v>
      </c>
      <c r="BY286" s="702">
        <f>3360*$K$1</f>
        <v>3360</v>
      </c>
      <c r="BZ286" s="597">
        <f t="shared" si="722"/>
        <v>3360</v>
      </c>
      <c r="CA286" s="597">
        <f t="shared" si="723"/>
        <v>2016</v>
      </c>
      <c r="CB286" s="597">
        <f t="shared" si="724"/>
        <v>3360</v>
      </c>
      <c r="CC286" s="688">
        <f t="shared" si="725"/>
        <v>2400</v>
      </c>
      <c r="CD286" s="1344">
        <f t="shared" si="726"/>
        <v>3360</v>
      </c>
      <c r="CE286" s="1345">
        <f t="shared" si="721"/>
        <v>3360</v>
      </c>
      <c r="CF286" s="1346">
        <f t="shared" si="721"/>
        <v>3360</v>
      </c>
      <c r="CG286" s="1346">
        <f t="shared" si="721"/>
        <v>3360</v>
      </c>
      <c r="CH286" s="1346">
        <f t="shared" si="721"/>
        <v>3360</v>
      </c>
      <c r="CI286" s="1346">
        <f t="shared" si="721"/>
        <v>3360</v>
      </c>
      <c r="CJ286" s="1346">
        <f t="shared" si="721"/>
        <v>3360</v>
      </c>
      <c r="CK286" s="1347">
        <f t="shared" si="721"/>
        <v>3360</v>
      </c>
      <c r="CL286" s="1347">
        <f t="shared" si="721"/>
        <v>3360</v>
      </c>
      <c r="CM286" s="1347">
        <f t="shared" si="721"/>
        <v>3360</v>
      </c>
      <c r="CN286" s="1346">
        <f t="shared" si="721"/>
        <v>3360</v>
      </c>
      <c r="CO286" s="1346">
        <f t="shared" si="721"/>
        <v>3360</v>
      </c>
      <c r="CP286" s="1346">
        <f t="shared" si="721"/>
        <v>3360</v>
      </c>
      <c r="CQ286" s="1346">
        <f t="shared" si="721"/>
        <v>3360</v>
      </c>
      <c r="CR286" s="1346">
        <f t="shared" si="721"/>
        <v>3360</v>
      </c>
      <c r="CS286" s="1345">
        <f t="shared" si="721"/>
        <v>3360</v>
      </c>
      <c r="CT286" s="1348">
        <f t="shared" si="721"/>
        <v>3360</v>
      </c>
      <c r="CU286" s="548">
        <f t="shared" si="589"/>
        <v>480</v>
      </c>
      <c r="CV286" s="549">
        <f t="shared" si="590"/>
        <v>480</v>
      </c>
      <c r="CW286" s="550">
        <f t="shared" si="591"/>
        <v>480</v>
      </c>
      <c r="CX286" s="550">
        <f t="shared" si="592"/>
        <v>480</v>
      </c>
      <c r="CY286" s="550">
        <f t="shared" si="593"/>
        <v>480</v>
      </c>
      <c r="CZ286" s="550">
        <f t="shared" si="594"/>
        <v>480</v>
      </c>
      <c r="DA286" s="550">
        <f t="shared" si="595"/>
        <v>480</v>
      </c>
      <c r="DB286" s="551">
        <f t="shared" si="596"/>
        <v>480</v>
      </c>
      <c r="DC286" s="551">
        <f t="shared" si="597"/>
        <v>3360</v>
      </c>
      <c r="DD286" s="551">
        <f t="shared" si="598"/>
        <v>3360</v>
      </c>
      <c r="DE286" s="550">
        <f t="shared" si="599"/>
        <v>3360</v>
      </c>
      <c r="DF286" s="550">
        <f t="shared" si="600"/>
        <v>3360</v>
      </c>
      <c r="DG286" s="550">
        <f t="shared" si="601"/>
        <v>3360</v>
      </c>
      <c r="DH286" s="550">
        <f t="shared" si="602"/>
        <v>3360</v>
      </c>
      <c r="DI286" s="550">
        <f t="shared" si="603"/>
        <v>3360</v>
      </c>
      <c r="DJ286" s="549">
        <f t="shared" si="604"/>
        <v>3360</v>
      </c>
      <c r="DK286" s="548">
        <f t="shared" si="605"/>
        <v>3360</v>
      </c>
      <c r="DL286" s="653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657" t="s">
        <v>243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97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97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97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97"/>
      <c r="BV287" s="224"/>
      <c r="BW287" s="224"/>
      <c r="BX287" s="224"/>
      <c r="BY287" s="224"/>
      <c r="BZ287" s="597">
        <f t="shared" si="722"/>
        <v>0</v>
      </c>
      <c r="CA287" s="597">
        <f t="shared" si="723"/>
        <v>60</v>
      </c>
      <c r="CB287" s="597" t="str">
        <f t="shared" si="724"/>
        <v/>
      </c>
      <c r="CC287" s="688">
        <f t="shared" si="725"/>
        <v>800</v>
      </c>
      <c r="CD287" s="1344" t="str">
        <f t="shared" si="726"/>
        <v/>
      </c>
      <c r="CE287" s="1345" t="str">
        <f t="shared" si="721"/>
        <v/>
      </c>
      <c r="CF287" s="1346" t="str">
        <f t="shared" si="721"/>
        <v/>
      </c>
      <c r="CG287" s="1346" t="str">
        <f t="shared" si="721"/>
        <v/>
      </c>
      <c r="CH287" s="1346">
        <f t="shared" si="721"/>
        <v>0</v>
      </c>
      <c r="CI287" s="1346">
        <f t="shared" si="721"/>
        <v>0</v>
      </c>
      <c r="CJ287" s="1346">
        <f t="shared" si="721"/>
        <v>0</v>
      </c>
      <c r="CK287" s="1347">
        <f t="shared" si="721"/>
        <v>0</v>
      </c>
      <c r="CL287" s="1347">
        <f t="shared" si="721"/>
        <v>0</v>
      </c>
      <c r="CM287" s="1347">
        <f t="shared" si="721"/>
        <v>0</v>
      </c>
      <c r="CN287" s="1346">
        <f t="shared" si="721"/>
        <v>0</v>
      </c>
      <c r="CO287" s="1346">
        <f t="shared" si="721"/>
        <v>0</v>
      </c>
      <c r="CP287" s="1346">
        <f t="shared" si="721"/>
        <v>0</v>
      </c>
      <c r="CQ287" s="1346" t="str">
        <f t="shared" si="721"/>
        <v/>
      </c>
      <c r="CR287" s="1346" t="str">
        <f t="shared" si="721"/>
        <v/>
      </c>
      <c r="CS287" s="1345" t="str">
        <f t="shared" si="721"/>
        <v/>
      </c>
      <c r="CT287" s="1348" t="str">
        <f t="shared" si="721"/>
        <v/>
      </c>
      <c r="CU287" s="548" t="str">
        <f t="shared" si="589"/>
        <v/>
      </c>
      <c r="CV287" s="549" t="str">
        <f t="shared" si="590"/>
        <v/>
      </c>
      <c r="CW287" s="550" t="str">
        <f t="shared" si="591"/>
        <v/>
      </c>
      <c r="CX287" s="550" t="str">
        <f t="shared" si="592"/>
        <v/>
      </c>
      <c r="CY287" s="550" t="str">
        <f t="shared" si="593"/>
        <v/>
      </c>
      <c r="CZ287" s="550" t="str">
        <f t="shared" si="594"/>
        <v/>
      </c>
      <c r="DA287" s="550">
        <f t="shared" si="595"/>
        <v>6</v>
      </c>
      <c r="DB287" s="551">
        <f t="shared" si="596"/>
        <v>40</v>
      </c>
      <c r="DC287" s="551">
        <f t="shared" si="597"/>
        <v>40</v>
      </c>
      <c r="DD287" s="551">
        <f t="shared" si="598"/>
        <v>100</v>
      </c>
      <c r="DE287" s="550">
        <f t="shared" si="599"/>
        <v>500</v>
      </c>
      <c r="DF287" s="550" t="str">
        <f t="shared" si="600"/>
        <v/>
      </c>
      <c r="DG287" s="550" t="str">
        <f t="shared" si="601"/>
        <v/>
      </c>
      <c r="DH287" s="550" t="str">
        <f t="shared" si="602"/>
        <v/>
      </c>
      <c r="DI287" s="550" t="str">
        <f t="shared" si="603"/>
        <v/>
      </c>
      <c r="DJ287" s="549" t="str">
        <f t="shared" si="604"/>
        <v/>
      </c>
      <c r="DK287" s="548" t="str">
        <f t="shared" si="605"/>
        <v/>
      </c>
      <c r="DL287" s="653">
        <f t="shared" si="606"/>
        <v>9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40" t="s">
        <v>179</v>
      </c>
      <c r="B288" s="274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611"/>
      <c r="T288" s="274"/>
      <c r="U288" s="274">
        <v>1</v>
      </c>
      <c r="V288" s="274"/>
      <c r="W288" s="274">
        <v>0.5</v>
      </c>
      <c r="X288" s="274"/>
      <c r="Y288" s="274">
        <v>2</v>
      </c>
      <c r="Z288" s="274">
        <v>1.25</v>
      </c>
      <c r="AA288" s="274">
        <v>1.25</v>
      </c>
      <c r="AB288" s="274"/>
      <c r="AC288" s="274"/>
      <c r="AD288" s="274"/>
      <c r="AE288" s="274"/>
      <c r="AF288" s="274"/>
      <c r="AG288" s="274"/>
      <c r="AH288" s="274"/>
      <c r="AI288" s="274"/>
      <c r="AJ288" s="274"/>
      <c r="AK288" s="611"/>
      <c r="AL288" s="274"/>
      <c r="AM288" s="274"/>
      <c r="AN288" s="274"/>
      <c r="AO288" s="274"/>
      <c r="AP288" s="274"/>
      <c r="AQ288" s="274"/>
      <c r="AR288" s="274"/>
      <c r="AS288" s="274"/>
      <c r="AT288" s="274"/>
      <c r="AU288" s="274"/>
      <c r="AV288" s="274"/>
      <c r="AW288" s="274"/>
      <c r="AX288" s="274"/>
      <c r="AY288" s="274"/>
      <c r="AZ288" s="274"/>
      <c r="BA288" s="274"/>
      <c r="BB288" s="274"/>
      <c r="BC288" s="611"/>
      <c r="BD288" s="274"/>
      <c r="BE288" s="274">
        <v>1.9</v>
      </c>
      <c r="BF288" s="274">
        <v>3.5</v>
      </c>
      <c r="BG288" s="274">
        <v>1.5</v>
      </c>
      <c r="BH288" s="274">
        <v>0.7</v>
      </c>
      <c r="BI288" s="274"/>
      <c r="BJ288" s="274"/>
      <c r="BK288" s="274"/>
      <c r="BL288" s="274"/>
      <c r="BM288" s="274"/>
      <c r="BN288" s="274"/>
      <c r="BO288" s="274"/>
      <c r="BP288" s="274"/>
      <c r="BQ288" s="274"/>
      <c r="BR288" s="274"/>
      <c r="BS288" s="274"/>
      <c r="BT288" s="274"/>
      <c r="BU288" s="611"/>
      <c r="BV288" s="274"/>
      <c r="BW288" s="274"/>
      <c r="BX288" s="274"/>
      <c r="BY288" s="274"/>
      <c r="BZ288" s="597" t="str">
        <f t="shared" si="722"/>
        <v/>
      </c>
      <c r="CA288" s="597">
        <f t="shared" si="723"/>
        <v>1.1666666666666667</v>
      </c>
      <c r="CB288" s="597" t="str">
        <f t="shared" si="724"/>
        <v/>
      </c>
      <c r="CC288" s="688">
        <f t="shared" si="725"/>
        <v>1.7000000000000002</v>
      </c>
      <c r="CD288" s="1344" t="str">
        <f t="shared" si="726"/>
        <v/>
      </c>
      <c r="CE288" s="1345" t="str">
        <f t="shared" si="721"/>
        <v/>
      </c>
      <c r="CF288" s="1346" t="str">
        <f t="shared" si="721"/>
        <v/>
      </c>
      <c r="CG288" s="1346" t="str">
        <f t="shared" si="721"/>
        <v/>
      </c>
      <c r="CH288" s="1346" t="str">
        <f t="shared" si="721"/>
        <v/>
      </c>
      <c r="CI288" s="1346" t="str">
        <f t="shared" si="721"/>
        <v/>
      </c>
      <c r="CJ288" s="1346" t="str">
        <f t="shared" si="721"/>
        <v/>
      </c>
      <c r="CK288" s="1347" t="str">
        <f t="shared" si="721"/>
        <v/>
      </c>
      <c r="CL288" s="1347" t="str">
        <f t="shared" si="721"/>
        <v/>
      </c>
      <c r="CM288" s="1347" t="str">
        <f t="shared" si="721"/>
        <v/>
      </c>
      <c r="CN288" s="1346" t="str">
        <f t="shared" si="721"/>
        <v/>
      </c>
      <c r="CO288" s="1346" t="str">
        <f t="shared" si="721"/>
        <v/>
      </c>
      <c r="CP288" s="1346" t="str">
        <f t="shared" si="721"/>
        <v/>
      </c>
      <c r="CQ288" s="1346" t="str">
        <f t="shared" si="721"/>
        <v/>
      </c>
      <c r="CR288" s="1346" t="str">
        <f t="shared" si="721"/>
        <v/>
      </c>
      <c r="CS288" s="1345" t="str">
        <f t="shared" si="721"/>
        <v/>
      </c>
      <c r="CT288" s="1348" t="str">
        <f t="shared" si="721"/>
        <v/>
      </c>
      <c r="CU288" s="548" t="str">
        <f t="shared" si="589"/>
        <v/>
      </c>
      <c r="CV288" s="549" t="str">
        <f t="shared" si="590"/>
        <v/>
      </c>
      <c r="CW288" s="550" t="str">
        <f t="shared" si="591"/>
        <v/>
      </c>
      <c r="CX288" s="550" t="str">
        <f t="shared" si="592"/>
        <v/>
      </c>
      <c r="CY288" s="550" t="str">
        <f t="shared" si="593"/>
        <v/>
      </c>
      <c r="CZ288" s="550" t="str">
        <f t="shared" si="594"/>
        <v/>
      </c>
      <c r="DA288" s="550">
        <f t="shared" si="595"/>
        <v>0.5</v>
      </c>
      <c r="DB288" s="551">
        <f t="shared" si="596"/>
        <v>1</v>
      </c>
      <c r="DC288" s="551">
        <f t="shared" si="597"/>
        <v>1.25</v>
      </c>
      <c r="DD288" s="551">
        <f t="shared" si="598"/>
        <v>1.25</v>
      </c>
      <c r="DE288" s="550">
        <f t="shared" si="599"/>
        <v>2</v>
      </c>
      <c r="DF288" s="550" t="str">
        <f t="shared" si="600"/>
        <v/>
      </c>
      <c r="DG288" s="550" t="str">
        <f t="shared" si="601"/>
        <v/>
      </c>
      <c r="DH288" s="550" t="str">
        <f t="shared" si="602"/>
        <v/>
      </c>
      <c r="DI288" s="550" t="str">
        <f t="shared" si="603"/>
        <v/>
      </c>
      <c r="DJ288" s="549" t="str">
        <f t="shared" si="604"/>
        <v/>
      </c>
      <c r="DK288" s="548" t="str">
        <f t="shared" si="605"/>
        <v/>
      </c>
      <c r="DL288" s="653">
        <f t="shared" si="606"/>
        <v>0</v>
      </c>
      <c r="DM288" s="106">
        <f t="shared" si="607"/>
        <v>5</v>
      </c>
      <c r="DN288" s="106">
        <f t="shared" si="608"/>
        <v>0</v>
      </c>
      <c r="DO288" s="106">
        <f t="shared" si="609"/>
        <v>4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181</v>
      </c>
      <c r="B289" s="629">
        <f t="shared" ref="B289:R289" si="731">IF(B287="","",B287*B288)</f>
        <v>0</v>
      </c>
      <c r="C289" s="629">
        <f t="shared" si="731"/>
        <v>0</v>
      </c>
      <c r="D289" s="629">
        <f t="shared" si="731"/>
        <v>0</v>
      </c>
      <c r="E289" s="629">
        <f t="shared" si="731"/>
        <v>0</v>
      </c>
      <c r="F289" s="629">
        <f t="shared" si="731"/>
        <v>0</v>
      </c>
      <c r="G289" s="629">
        <f t="shared" si="731"/>
        <v>0</v>
      </c>
      <c r="H289" s="629">
        <f t="shared" si="731"/>
        <v>0</v>
      </c>
      <c r="I289" s="629">
        <f t="shared" si="731"/>
        <v>0</v>
      </c>
      <c r="J289" s="629">
        <f t="shared" si="731"/>
        <v>0</v>
      </c>
      <c r="K289" s="629" t="str">
        <f t="shared" si="731"/>
        <v/>
      </c>
      <c r="L289" s="629" t="str">
        <f t="shared" si="731"/>
        <v/>
      </c>
      <c r="M289" s="629" t="str">
        <f t="shared" si="731"/>
        <v/>
      </c>
      <c r="N289" s="629" t="str">
        <f t="shared" si="731"/>
        <v/>
      </c>
      <c r="O289" s="629" t="str">
        <f t="shared" si="731"/>
        <v/>
      </c>
      <c r="P289" s="629" t="str">
        <f t="shared" si="731"/>
        <v/>
      </c>
      <c r="Q289" s="629" t="str">
        <f t="shared" si="731"/>
        <v/>
      </c>
      <c r="R289" s="629" t="str">
        <f t="shared" si="731"/>
        <v/>
      </c>
      <c r="S289" s="662"/>
      <c r="T289" s="629" t="str">
        <f t="shared" ref="T289:AJ289" si="732">IF(T287="","",T287*T288)</f>
        <v/>
      </c>
      <c r="U289" s="629">
        <f t="shared" si="732"/>
        <v>500</v>
      </c>
      <c r="V289" s="629" t="str">
        <f t="shared" si="732"/>
        <v/>
      </c>
      <c r="W289" s="629">
        <f t="shared" si="732"/>
        <v>3</v>
      </c>
      <c r="X289" s="629" t="str">
        <f t="shared" si="732"/>
        <v/>
      </c>
      <c r="Y289" s="629">
        <f t="shared" si="732"/>
        <v>80</v>
      </c>
      <c r="Z289" s="629">
        <f t="shared" si="732"/>
        <v>50</v>
      </c>
      <c r="AA289" s="629">
        <f t="shared" si="732"/>
        <v>125</v>
      </c>
      <c r="AB289" s="629" t="str">
        <f t="shared" si="732"/>
        <v/>
      </c>
      <c r="AC289" s="629" t="str">
        <f t="shared" si="732"/>
        <v/>
      </c>
      <c r="AD289" s="629" t="str">
        <f t="shared" si="732"/>
        <v/>
      </c>
      <c r="AE289" s="629" t="str">
        <f t="shared" si="732"/>
        <v/>
      </c>
      <c r="AF289" s="629" t="str">
        <f t="shared" si="732"/>
        <v/>
      </c>
      <c r="AG289" s="629" t="str">
        <f t="shared" si="732"/>
        <v/>
      </c>
      <c r="AH289" s="629" t="str">
        <f t="shared" si="732"/>
        <v/>
      </c>
      <c r="AI289" s="629" t="str">
        <f t="shared" si="732"/>
        <v/>
      </c>
      <c r="AJ289" s="629" t="str">
        <f t="shared" si="732"/>
        <v/>
      </c>
      <c r="AK289" s="662"/>
      <c r="AL289" s="629" t="str">
        <f t="shared" ref="AL289:BB289" si="733">IF(AL287="","",AL287*AL288)</f>
        <v/>
      </c>
      <c r="AM289" s="629" t="str">
        <f t="shared" si="733"/>
        <v/>
      </c>
      <c r="AN289" s="629" t="str">
        <f t="shared" si="733"/>
        <v/>
      </c>
      <c r="AO289" s="629" t="str">
        <f t="shared" si="733"/>
        <v/>
      </c>
      <c r="AP289" s="629" t="str">
        <f t="shared" si="733"/>
        <v/>
      </c>
      <c r="AQ289" s="629" t="str">
        <f t="shared" si="733"/>
        <v/>
      </c>
      <c r="AR289" s="629" t="str">
        <f t="shared" si="733"/>
        <v/>
      </c>
      <c r="AS289" s="629" t="str">
        <f t="shared" si="733"/>
        <v/>
      </c>
      <c r="AT289" s="629" t="str">
        <f t="shared" si="733"/>
        <v/>
      </c>
      <c r="AU289" s="629" t="str">
        <f t="shared" si="733"/>
        <v/>
      </c>
      <c r="AV289" s="629" t="str">
        <f t="shared" si="733"/>
        <v/>
      </c>
      <c r="AW289" s="629" t="str">
        <f t="shared" si="733"/>
        <v/>
      </c>
      <c r="AX289" s="629" t="str">
        <f t="shared" si="733"/>
        <v/>
      </c>
      <c r="AY289" s="629" t="str">
        <f t="shared" si="733"/>
        <v/>
      </c>
      <c r="AZ289" s="629" t="str">
        <f t="shared" si="733"/>
        <v/>
      </c>
      <c r="BA289" s="629" t="str">
        <f t="shared" si="733"/>
        <v/>
      </c>
      <c r="BB289" s="629" t="str">
        <f t="shared" si="733"/>
        <v/>
      </c>
      <c r="BC289" s="662"/>
      <c r="BD289" s="629" t="str">
        <f t="shared" ref="BD289:BT289" si="734">IF(BD287="","",BD287*BD288)</f>
        <v/>
      </c>
      <c r="BE289" s="629">
        <f t="shared" si="734"/>
        <v>1330</v>
      </c>
      <c r="BF289" s="629">
        <f t="shared" si="734"/>
        <v>3395</v>
      </c>
      <c r="BG289" s="629">
        <f t="shared" si="734"/>
        <v>1350</v>
      </c>
      <c r="BH289" s="629">
        <f t="shared" si="734"/>
        <v>175</v>
      </c>
      <c r="BI289" s="629" t="str">
        <f t="shared" si="734"/>
        <v/>
      </c>
      <c r="BJ289" s="629" t="str">
        <f t="shared" si="734"/>
        <v/>
      </c>
      <c r="BK289" s="629" t="str">
        <f t="shared" si="734"/>
        <v/>
      </c>
      <c r="BL289" s="629" t="str">
        <f t="shared" si="734"/>
        <v/>
      </c>
      <c r="BM289" s="629" t="str">
        <f t="shared" si="734"/>
        <v/>
      </c>
      <c r="BN289" s="629" t="str">
        <f t="shared" si="734"/>
        <v/>
      </c>
      <c r="BO289" s="629" t="str">
        <f t="shared" si="734"/>
        <v/>
      </c>
      <c r="BP289" s="629" t="str">
        <f t="shared" si="734"/>
        <v/>
      </c>
      <c r="BQ289" s="629" t="str">
        <f t="shared" si="734"/>
        <v/>
      </c>
      <c r="BR289" s="629" t="str">
        <f t="shared" si="734"/>
        <v/>
      </c>
      <c r="BS289" s="629" t="str">
        <f t="shared" si="734"/>
        <v/>
      </c>
      <c r="BT289" s="629" t="str">
        <f t="shared" si="734"/>
        <v/>
      </c>
      <c r="BU289" s="662"/>
      <c r="BV289" s="629" t="str">
        <f>IF(BV287="","",BV287*BV288)</f>
        <v/>
      </c>
      <c r="BW289" s="629" t="str">
        <f>IF(BW287="","",BW287*BW288)</f>
        <v/>
      </c>
      <c r="BX289" s="629" t="str">
        <f>IF(BX287="","",BX287*BX288)</f>
        <v/>
      </c>
      <c r="BY289" s="629" t="str">
        <f>IF(BY287="","",BY287*BY288)</f>
        <v/>
      </c>
      <c r="BZ289" s="597">
        <f t="shared" si="722"/>
        <v>0</v>
      </c>
      <c r="CA289" s="597">
        <f t="shared" si="723"/>
        <v>85</v>
      </c>
      <c r="CB289" s="597" t="str">
        <f t="shared" si="724"/>
        <v/>
      </c>
      <c r="CC289" s="688">
        <f t="shared" si="725"/>
        <v>1340</v>
      </c>
      <c r="CD289" s="1344" t="str">
        <f t="shared" si="726"/>
        <v/>
      </c>
      <c r="CE289" s="1345" t="str">
        <f t="shared" si="721"/>
        <v/>
      </c>
      <c r="CF289" s="1346" t="str">
        <f t="shared" si="721"/>
        <v/>
      </c>
      <c r="CG289" s="1346" t="str">
        <f t="shared" si="721"/>
        <v/>
      </c>
      <c r="CH289" s="1346">
        <f t="shared" si="721"/>
        <v>0</v>
      </c>
      <c r="CI289" s="1346">
        <f t="shared" si="721"/>
        <v>0</v>
      </c>
      <c r="CJ289" s="1346">
        <f t="shared" si="721"/>
        <v>0</v>
      </c>
      <c r="CK289" s="1347">
        <f t="shared" si="721"/>
        <v>0</v>
      </c>
      <c r="CL289" s="1347">
        <f t="shared" si="721"/>
        <v>0</v>
      </c>
      <c r="CM289" s="1347">
        <f t="shared" si="721"/>
        <v>0</v>
      </c>
      <c r="CN289" s="1346">
        <f t="shared" si="721"/>
        <v>0</v>
      </c>
      <c r="CO289" s="1346">
        <f t="shared" si="721"/>
        <v>0</v>
      </c>
      <c r="CP289" s="1346">
        <f t="shared" si="721"/>
        <v>0</v>
      </c>
      <c r="CQ289" s="1346" t="str">
        <f t="shared" si="721"/>
        <v/>
      </c>
      <c r="CR289" s="1346" t="str">
        <f t="shared" si="721"/>
        <v/>
      </c>
      <c r="CS289" s="1345" t="str">
        <f t="shared" si="721"/>
        <v/>
      </c>
      <c r="CT289" s="1348" t="str">
        <f t="shared" si="721"/>
        <v/>
      </c>
      <c r="CU289" s="548" t="str">
        <f t="shared" si="589"/>
        <v/>
      </c>
      <c r="CV289" s="549" t="str">
        <f t="shared" si="590"/>
        <v/>
      </c>
      <c r="CW289" s="550" t="str">
        <f t="shared" si="591"/>
        <v/>
      </c>
      <c r="CX289" s="550" t="str">
        <f t="shared" si="592"/>
        <v/>
      </c>
      <c r="CY289" s="550" t="str">
        <f t="shared" si="593"/>
        <v/>
      </c>
      <c r="CZ289" s="550" t="str">
        <f t="shared" si="594"/>
        <v/>
      </c>
      <c r="DA289" s="550">
        <f t="shared" si="595"/>
        <v>3</v>
      </c>
      <c r="DB289" s="551">
        <f t="shared" si="596"/>
        <v>50</v>
      </c>
      <c r="DC289" s="551">
        <f t="shared" si="597"/>
        <v>80</v>
      </c>
      <c r="DD289" s="551">
        <f t="shared" si="598"/>
        <v>125</v>
      </c>
      <c r="DE289" s="550">
        <f t="shared" si="599"/>
        <v>500</v>
      </c>
      <c r="DF289" s="550" t="str">
        <f t="shared" si="600"/>
        <v/>
      </c>
      <c r="DG289" s="550" t="str">
        <f t="shared" si="601"/>
        <v/>
      </c>
      <c r="DH289" s="550" t="str">
        <f t="shared" si="602"/>
        <v/>
      </c>
      <c r="DI289" s="550" t="str">
        <f t="shared" si="603"/>
        <v/>
      </c>
      <c r="DJ289" s="549" t="str">
        <f t="shared" si="604"/>
        <v/>
      </c>
      <c r="DK289" s="548" t="str">
        <f t="shared" si="605"/>
        <v/>
      </c>
      <c r="DL289" s="653">
        <f t="shared" si="606"/>
        <v>9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244</v>
      </c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673"/>
      <c r="T290" s="255"/>
      <c r="U290" s="255">
        <v>0</v>
      </c>
      <c r="V290" s="255"/>
      <c r="W290" s="255">
        <v>0</v>
      </c>
      <c r="X290" s="255"/>
      <c r="Y290" s="255">
        <v>0</v>
      </c>
      <c r="Z290" s="255">
        <v>0</v>
      </c>
      <c r="AA290" s="255">
        <v>0</v>
      </c>
      <c r="AB290" s="255"/>
      <c r="AC290" s="255"/>
      <c r="AD290" s="255"/>
      <c r="AE290" s="255"/>
      <c r="AF290" s="255"/>
      <c r="AG290" s="255"/>
      <c r="AH290" s="255"/>
      <c r="AI290" s="255"/>
      <c r="AJ290" s="255"/>
      <c r="AK290" s="673"/>
      <c r="AL290" s="255"/>
      <c r="AM290" s="255"/>
      <c r="AN290" s="255"/>
      <c r="AO290" s="255"/>
      <c r="AP290" s="255"/>
      <c r="AQ290" s="255"/>
      <c r="AR290" s="255"/>
      <c r="AS290" s="255"/>
      <c r="AT290" s="255"/>
      <c r="AU290" s="255"/>
      <c r="AV290" s="255"/>
      <c r="AW290" s="255"/>
      <c r="AX290" s="255"/>
      <c r="AY290" s="255"/>
      <c r="AZ290" s="255"/>
      <c r="BA290" s="255"/>
      <c r="BB290" s="255"/>
      <c r="BC290" s="673"/>
      <c r="BD290" s="255"/>
      <c r="BE290" s="255">
        <v>12.5</v>
      </c>
      <c r="BF290" s="255">
        <v>10</v>
      </c>
      <c r="BG290" s="255">
        <v>50</v>
      </c>
      <c r="BH290" s="255">
        <v>25</v>
      </c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673"/>
      <c r="BV290" s="255"/>
      <c r="BW290" s="255"/>
      <c r="BX290" s="255"/>
      <c r="BY290" s="255"/>
      <c r="BZ290" s="597" t="str">
        <f t="shared" si="722"/>
        <v/>
      </c>
      <c r="CA290" s="597">
        <f t="shared" si="723"/>
        <v>0</v>
      </c>
      <c r="CB290" s="597" t="str">
        <f t="shared" si="724"/>
        <v/>
      </c>
      <c r="CC290" s="688">
        <f t="shared" si="725"/>
        <v>18.75</v>
      </c>
      <c r="CD290" s="1344" t="str">
        <f t="shared" si="726"/>
        <v/>
      </c>
      <c r="CE290" s="1345" t="str">
        <f t="shared" si="721"/>
        <v/>
      </c>
      <c r="CF290" s="1346" t="str">
        <f t="shared" si="721"/>
        <v/>
      </c>
      <c r="CG290" s="1346" t="str">
        <f t="shared" si="721"/>
        <v/>
      </c>
      <c r="CH290" s="1346" t="str">
        <f t="shared" si="721"/>
        <v/>
      </c>
      <c r="CI290" s="1346" t="str">
        <f t="shared" si="721"/>
        <v/>
      </c>
      <c r="CJ290" s="1346" t="str">
        <f t="shared" si="721"/>
        <v/>
      </c>
      <c r="CK290" s="1347" t="str">
        <f t="shared" si="721"/>
        <v/>
      </c>
      <c r="CL290" s="1347" t="str">
        <f t="shared" si="721"/>
        <v/>
      </c>
      <c r="CM290" s="1347" t="str">
        <f t="shared" si="721"/>
        <v/>
      </c>
      <c r="CN290" s="1346" t="str">
        <f t="shared" si="721"/>
        <v/>
      </c>
      <c r="CO290" s="1346" t="str">
        <f t="shared" si="721"/>
        <v/>
      </c>
      <c r="CP290" s="1346" t="str">
        <f t="shared" si="721"/>
        <v/>
      </c>
      <c r="CQ290" s="1346" t="str">
        <f t="shared" si="721"/>
        <v/>
      </c>
      <c r="CR290" s="1346" t="str">
        <f t="shared" si="721"/>
        <v/>
      </c>
      <c r="CS290" s="1345" t="str">
        <f t="shared" si="721"/>
        <v/>
      </c>
      <c r="CT290" s="1348" t="str">
        <f t="shared" si="721"/>
        <v/>
      </c>
      <c r="CU290" s="548" t="str">
        <f t="shared" si="589"/>
        <v/>
      </c>
      <c r="CV290" s="549" t="str">
        <f t="shared" si="590"/>
        <v/>
      </c>
      <c r="CW290" s="550" t="str">
        <f t="shared" si="591"/>
        <v/>
      </c>
      <c r="CX290" s="550" t="str">
        <f t="shared" si="592"/>
        <v/>
      </c>
      <c r="CY290" s="550" t="str">
        <f t="shared" si="593"/>
        <v/>
      </c>
      <c r="CZ290" s="550" t="str">
        <f t="shared" si="594"/>
        <v/>
      </c>
      <c r="DA290" s="550">
        <f t="shared" si="595"/>
        <v>0</v>
      </c>
      <c r="DB290" s="551">
        <f t="shared" si="596"/>
        <v>0</v>
      </c>
      <c r="DC290" s="551">
        <f t="shared" si="597"/>
        <v>0</v>
      </c>
      <c r="DD290" s="551">
        <f t="shared" si="598"/>
        <v>0</v>
      </c>
      <c r="DE290" s="550">
        <f t="shared" si="599"/>
        <v>0</v>
      </c>
      <c r="DF290" s="550" t="str">
        <f t="shared" si="600"/>
        <v/>
      </c>
      <c r="DG290" s="550" t="str">
        <f t="shared" si="601"/>
        <v/>
      </c>
      <c r="DH290" s="550" t="str">
        <f t="shared" si="602"/>
        <v/>
      </c>
      <c r="DI290" s="550" t="str">
        <f t="shared" si="603"/>
        <v/>
      </c>
      <c r="DJ290" s="549" t="str">
        <f t="shared" si="604"/>
        <v/>
      </c>
      <c r="DK290" s="548" t="str">
        <f t="shared" si="605"/>
        <v/>
      </c>
      <c r="DL290" s="653">
        <f t="shared" si="606"/>
        <v>0</v>
      </c>
      <c r="DM290" s="106">
        <f t="shared" si="607"/>
        <v>5</v>
      </c>
      <c r="DN290" s="106">
        <f t="shared" si="608"/>
        <v>0</v>
      </c>
      <c r="DO290" s="106">
        <f t="shared" si="609"/>
        <v>4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717" customFormat="1" ht="15.75" customHeight="1">
      <c r="A291" s="648" t="str">
        <f>$H$1 &amp; " (%)"</f>
        <v>kcal (%)</v>
      </c>
      <c r="B291" s="632">
        <f t="shared" ref="B291:R291" si="735">IF(B285="","",(B285-B287-B290)*B286/B$46/365/$G$1)</f>
        <v>0</v>
      </c>
      <c r="C291" s="632">
        <f t="shared" si="735"/>
        <v>0</v>
      </c>
      <c r="D291" s="632">
        <f t="shared" si="735"/>
        <v>0</v>
      </c>
      <c r="E291" s="632">
        <f t="shared" si="735"/>
        <v>0</v>
      </c>
      <c r="F291" s="632">
        <f t="shared" si="735"/>
        <v>0</v>
      </c>
      <c r="G291" s="632">
        <f t="shared" si="735"/>
        <v>0</v>
      </c>
      <c r="H291" s="632">
        <f t="shared" si="735"/>
        <v>0</v>
      </c>
      <c r="I291" s="632">
        <f t="shared" si="735"/>
        <v>0</v>
      </c>
      <c r="J291" s="632">
        <f t="shared" si="735"/>
        <v>0</v>
      </c>
      <c r="K291" s="632" t="str">
        <f t="shared" si="735"/>
        <v/>
      </c>
      <c r="L291" s="632" t="str">
        <f t="shared" si="735"/>
        <v/>
      </c>
      <c r="M291" s="632" t="str">
        <f t="shared" si="735"/>
        <v/>
      </c>
      <c r="N291" s="632" t="str">
        <f t="shared" si="735"/>
        <v/>
      </c>
      <c r="O291" s="632" t="str">
        <f t="shared" si="735"/>
        <v/>
      </c>
      <c r="P291" s="632" t="str">
        <f t="shared" si="735"/>
        <v/>
      </c>
      <c r="Q291" s="632" t="str">
        <f t="shared" si="735"/>
        <v/>
      </c>
      <c r="R291" s="632" t="str">
        <f t="shared" si="735"/>
        <v/>
      </c>
      <c r="S291" s="652"/>
      <c r="T291" s="632">
        <f t="shared" ref="T291:AJ291" si="736">IF(T285="","",(T285-T287-T290)*T286/T$46/365/$G$1)</f>
        <v>0</v>
      </c>
      <c r="U291" s="632">
        <f t="shared" si="736"/>
        <v>3.9138943248532287E-2</v>
      </c>
      <c r="V291" s="632">
        <f t="shared" si="736"/>
        <v>0</v>
      </c>
      <c r="W291" s="632">
        <f t="shared" si="736"/>
        <v>3.1311154598825833E-4</v>
      </c>
      <c r="X291" s="632">
        <f t="shared" si="736"/>
        <v>0</v>
      </c>
      <c r="Y291" s="632">
        <f t="shared" si="736"/>
        <v>1.1385874399573032E-3</v>
      </c>
      <c r="Z291" s="632">
        <f t="shared" si="736"/>
        <v>3.3398564905414217E-3</v>
      </c>
      <c r="AA291" s="632">
        <f t="shared" si="736"/>
        <v>1.391606871058926E-3</v>
      </c>
      <c r="AB291" s="632">
        <f t="shared" si="736"/>
        <v>0</v>
      </c>
      <c r="AC291" s="632" t="str">
        <f t="shared" si="736"/>
        <v/>
      </c>
      <c r="AD291" s="632" t="str">
        <f t="shared" si="736"/>
        <v/>
      </c>
      <c r="AE291" s="632" t="str">
        <f t="shared" si="736"/>
        <v/>
      </c>
      <c r="AF291" s="632" t="str">
        <f t="shared" si="736"/>
        <v/>
      </c>
      <c r="AG291" s="632" t="str">
        <f t="shared" si="736"/>
        <v/>
      </c>
      <c r="AH291" s="632" t="str">
        <f t="shared" si="736"/>
        <v/>
      </c>
      <c r="AI291" s="632" t="str">
        <f t="shared" si="736"/>
        <v/>
      </c>
      <c r="AJ291" s="632" t="str">
        <f t="shared" si="736"/>
        <v/>
      </c>
      <c r="AK291" s="652"/>
      <c r="AL291" s="632">
        <f t="shared" ref="AL291:BB291" si="737">IF(AL285="","",(AL285-AL287-AL290)*AL286/AL$46/365/$G$1)</f>
        <v>0</v>
      </c>
      <c r="AM291" s="632">
        <f t="shared" si="737"/>
        <v>0</v>
      </c>
      <c r="AN291" s="632">
        <f t="shared" si="737"/>
        <v>0</v>
      </c>
      <c r="AO291" s="632">
        <f t="shared" si="737"/>
        <v>0</v>
      </c>
      <c r="AP291" s="632">
        <f t="shared" si="737"/>
        <v>0</v>
      </c>
      <c r="AQ291" s="632">
        <f t="shared" si="737"/>
        <v>0</v>
      </c>
      <c r="AR291" s="632">
        <f t="shared" si="737"/>
        <v>0</v>
      </c>
      <c r="AS291" s="632">
        <f t="shared" si="737"/>
        <v>0</v>
      </c>
      <c r="AT291" s="632">
        <f t="shared" si="737"/>
        <v>0</v>
      </c>
      <c r="AU291" s="632" t="str">
        <f t="shared" si="737"/>
        <v/>
      </c>
      <c r="AV291" s="632" t="str">
        <f t="shared" si="737"/>
        <v/>
      </c>
      <c r="AW291" s="632" t="str">
        <f t="shared" si="737"/>
        <v/>
      </c>
      <c r="AX291" s="632" t="str">
        <f t="shared" si="737"/>
        <v/>
      </c>
      <c r="AY291" s="632" t="str">
        <f t="shared" si="737"/>
        <v/>
      </c>
      <c r="AZ291" s="632" t="str">
        <f t="shared" si="737"/>
        <v/>
      </c>
      <c r="BA291" s="632" t="str">
        <f t="shared" si="737"/>
        <v/>
      </c>
      <c r="BB291" s="632" t="str">
        <f t="shared" si="737"/>
        <v/>
      </c>
      <c r="BC291" s="652"/>
      <c r="BD291" s="632">
        <f t="shared" ref="BD291:BT291" si="738">IF(BD285="","",(BD285-BD287-BD290)*BD286/BD$46/365/$G$1)</f>
        <v>0</v>
      </c>
      <c r="BE291" s="632">
        <f t="shared" si="738"/>
        <v>2.9354207436399216E-3</v>
      </c>
      <c r="BF291" s="632">
        <f t="shared" si="738"/>
        <v>1.391606871058926E-3</v>
      </c>
      <c r="BG291" s="632">
        <f t="shared" si="738"/>
        <v>3.9138943248532296E-3</v>
      </c>
      <c r="BH291" s="632">
        <f t="shared" si="738"/>
        <v>1.3046314416177429E-3</v>
      </c>
      <c r="BI291" s="632">
        <f t="shared" si="738"/>
        <v>0</v>
      </c>
      <c r="BJ291" s="632">
        <f t="shared" si="738"/>
        <v>0</v>
      </c>
      <c r="BK291" s="632">
        <f t="shared" si="738"/>
        <v>0</v>
      </c>
      <c r="BL291" s="632">
        <f t="shared" si="738"/>
        <v>0</v>
      </c>
      <c r="BM291" s="632" t="str">
        <f t="shared" si="738"/>
        <v/>
      </c>
      <c r="BN291" s="632" t="str">
        <f t="shared" si="738"/>
        <v/>
      </c>
      <c r="BO291" s="632" t="str">
        <f t="shared" si="738"/>
        <v/>
      </c>
      <c r="BP291" s="632" t="str">
        <f t="shared" si="738"/>
        <v/>
      </c>
      <c r="BQ291" s="632" t="str">
        <f t="shared" si="738"/>
        <v/>
      </c>
      <c r="BR291" s="632" t="str">
        <f t="shared" si="738"/>
        <v/>
      </c>
      <c r="BS291" s="632" t="str">
        <f t="shared" si="738"/>
        <v/>
      </c>
      <c r="BT291" s="632" t="str">
        <f t="shared" si="738"/>
        <v/>
      </c>
      <c r="BU291" s="652"/>
      <c r="BV291" s="632" t="str">
        <f>IF(BV285="","",(BV285-BV287-BV290)*BV286/BV$46/365/$G$1)</f>
        <v/>
      </c>
      <c r="BW291" s="632" t="str">
        <f>IF(BW285="","",(BW285-BW287-BW290)*BW286/BW$46/365/$G$1)</f>
        <v/>
      </c>
      <c r="BX291" s="632" t="str">
        <f>IF(BX285="","",(BX285-BX287-BX290)*BX286/BX$46/365/$G$1)</f>
        <v/>
      </c>
      <c r="BY291" s="632" t="str">
        <f>IF(BY285="","",(BY285-BY287-BY290)*BY286/BY$46/365/$G$1)</f>
        <v/>
      </c>
      <c r="BZ291" s="597">
        <f t="shared" si="722"/>
        <v>0</v>
      </c>
      <c r="CA291" s="622">
        <f t="shared" si="723"/>
        <v>8.8330890679227253E-4</v>
      </c>
      <c r="CB291" s="622">
        <f t="shared" si="724"/>
        <v>0</v>
      </c>
      <c r="CC291" s="691">
        <f t="shared" si="725"/>
        <v>8.0452272233094149E-4</v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39"/>
        <v/>
      </c>
      <c r="CG291" s="1351" t="str">
        <f t="shared" si="739"/>
        <v/>
      </c>
      <c r="CH291" s="1351">
        <f t="shared" si="739"/>
        <v>0</v>
      </c>
      <c r="CI291" s="1351">
        <f t="shared" si="739"/>
        <v>0</v>
      </c>
      <c r="CJ291" s="1351">
        <f t="shared" si="739"/>
        <v>0</v>
      </c>
      <c r="CK291" s="1352">
        <f t="shared" si="739"/>
        <v>0</v>
      </c>
      <c r="CL291" s="1352">
        <f t="shared" si="739"/>
        <v>0</v>
      </c>
      <c r="CM291" s="1352">
        <f t="shared" si="739"/>
        <v>0</v>
      </c>
      <c r="CN291" s="1351">
        <f t="shared" si="739"/>
        <v>0</v>
      </c>
      <c r="CO291" s="1351">
        <f t="shared" si="739"/>
        <v>0</v>
      </c>
      <c r="CP291" s="1351">
        <f t="shared" si="739"/>
        <v>0</v>
      </c>
      <c r="CQ291" s="1351" t="str">
        <f t="shared" si="739"/>
        <v/>
      </c>
      <c r="CR291" s="1351" t="str">
        <f t="shared" si="739"/>
        <v/>
      </c>
      <c r="CS291" s="1350" t="str">
        <f t="shared" si="739"/>
        <v/>
      </c>
      <c r="CT291" s="1353" t="str">
        <f t="shared" si="739"/>
        <v/>
      </c>
      <c r="CU291" s="536" t="str">
        <f t="shared" si="589"/>
        <v/>
      </c>
      <c r="CV291" s="537" t="str">
        <f t="shared" si="590"/>
        <v/>
      </c>
      <c r="CW291" s="538" t="str">
        <f t="shared" si="591"/>
        <v/>
      </c>
      <c r="CX291" s="538" t="str">
        <f t="shared" si="592"/>
        <v/>
      </c>
      <c r="CY291" s="538">
        <f t="shared" si="593"/>
        <v>0</v>
      </c>
      <c r="CZ291" s="538">
        <f t="shared" si="594"/>
        <v>0</v>
      </c>
      <c r="DA291" s="538">
        <f t="shared" si="595"/>
        <v>0</v>
      </c>
      <c r="DB291" s="539">
        <f t="shared" si="596"/>
        <v>0</v>
      </c>
      <c r="DC291" s="539">
        <f t="shared" si="597"/>
        <v>3.1311154598825833E-4</v>
      </c>
      <c r="DD291" s="539">
        <f t="shared" si="598"/>
        <v>1.1385874399573032E-3</v>
      </c>
      <c r="DE291" s="538">
        <f t="shared" si="599"/>
        <v>1.391606871058926E-3</v>
      </c>
      <c r="DF291" s="538">
        <f t="shared" si="600"/>
        <v>3.3398564905414217E-3</v>
      </c>
      <c r="DG291" s="538">
        <f t="shared" si="601"/>
        <v>3.9138943248532287E-2</v>
      </c>
      <c r="DH291" s="538" t="str">
        <f t="shared" si="602"/>
        <v/>
      </c>
      <c r="DI291" s="538" t="str">
        <f t="shared" si="603"/>
        <v/>
      </c>
      <c r="DJ291" s="537" t="str">
        <f t="shared" si="604"/>
        <v/>
      </c>
      <c r="DK291" s="536" t="str">
        <f t="shared" si="605"/>
        <v/>
      </c>
      <c r="DL291" s="653">
        <f t="shared" si="606"/>
        <v>9</v>
      </c>
      <c r="DM291" s="106">
        <f t="shared" si="607"/>
        <v>9</v>
      </c>
      <c r="DN291" s="106">
        <f t="shared" si="608"/>
        <v>9</v>
      </c>
      <c r="DO291" s="106">
        <f t="shared" si="609"/>
        <v>9</v>
      </c>
      <c r="DP291" s="715"/>
      <c r="DQ291" s="645"/>
      <c r="DR291" s="645"/>
      <c r="DS291" s="645"/>
      <c r="DT291" s="645"/>
      <c r="DU291" s="645"/>
      <c r="DV291" s="645"/>
      <c r="DW291" s="645"/>
      <c r="DX291" s="618"/>
      <c r="DY291" s="716"/>
    </row>
    <row r="292" spans="1:129" s="486" customFormat="1" ht="15.75" customHeight="1">
      <c r="A292" s="682" t="s">
        <v>990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96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96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96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96"/>
      <c r="BV292" s="159"/>
      <c r="BW292" s="159"/>
      <c r="BX292" s="159"/>
      <c r="BY292" s="159"/>
      <c r="BZ292" s="597">
        <f t="shared" si="722"/>
        <v>0</v>
      </c>
      <c r="CA292" s="597">
        <f t="shared" si="723"/>
        <v>138.92857142857142</v>
      </c>
      <c r="CB292" s="597">
        <f t="shared" si="724"/>
        <v>62.857142857142854</v>
      </c>
      <c r="CC292" s="688">
        <f t="shared" si="725"/>
        <v>1064.2857142857142</v>
      </c>
      <c r="CD292" s="1344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39"/>
        <v/>
      </c>
      <c r="CF292" s="1346" t="str">
        <f t="shared" si="739"/>
        <v/>
      </c>
      <c r="CG292" s="1346" t="str">
        <f t="shared" si="739"/>
        <v/>
      </c>
      <c r="CH292" s="1346">
        <f t="shared" si="739"/>
        <v>0</v>
      </c>
      <c r="CI292" s="1346">
        <f t="shared" si="739"/>
        <v>0</v>
      </c>
      <c r="CJ292" s="1346">
        <f t="shared" si="739"/>
        <v>0</v>
      </c>
      <c r="CK292" s="1347">
        <f t="shared" si="739"/>
        <v>0</v>
      </c>
      <c r="CL292" s="1347">
        <f t="shared" si="739"/>
        <v>0</v>
      </c>
      <c r="CM292" s="1347">
        <f t="shared" si="739"/>
        <v>0</v>
      </c>
      <c r="CN292" s="1346">
        <f t="shared" si="739"/>
        <v>0</v>
      </c>
      <c r="CO292" s="1346">
        <f t="shared" si="739"/>
        <v>0</v>
      </c>
      <c r="CP292" s="1346">
        <f t="shared" si="739"/>
        <v>0</v>
      </c>
      <c r="CQ292" s="1346" t="str">
        <f t="shared" si="739"/>
        <v/>
      </c>
      <c r="CR292" s="1346" t="str">
        <f t="shared" si="739"/>
        <v/>
      </c>
      <c r="CS292" s="1345" t="str">
        <f t="shared" si="739"/>
        <v/>
      </c>
      <c r="CT292" s="1348" t="str">
        <f t="shared" si="739"/>
        <v/>
      </c>
      <c r="CU292" s="548" t="str">
        <f t="shared" si="589"/>
        <v/>
      </c>
      <c r="CV292" s="549" t="str">
        <f t="shared" si="590"/>
        <v/>
      </c>
      <c r="CW292" s="550" t="str">
        <f t="shared" si="591"/>
        <v/>
      </c>
      <c r="CX292" s="550" t="str">
        <f t="shared" si="592"/>
        <v/>
      </c>
      <c r="CY292" s="550">
        <f t="shared" si="593"/>
        <v>0</v>
      </c>
      <c r="CZ292" s="550">
        <f t="shared" si="594"/>
        <v>0</v>
      </c>
      <c r="DA292" s="550">
        <f t="shared" si="595"/>
        <v>50</v>
      </c>
      <c r="DB292" s="551">
        <f t="shared" si="596"/>
        <v>52.5</v>
      </c>
      <c r="DC292" s="551">
        <f t="shared" si="597"/>
        <v>120</v>
      </c>
      <c r="DD292" s="551">
        <f t="shared" si="598"/>
        <v>250</v>
      </c>
      <c r="DE292" s="550">
        <f t="shared" si="599"/>
        <v>250</v>
      </c>
      <c r="DF292" s="550">
        <f t="shared" si="600"/>
        <v>250</v>
      </c>
      <c r="DG292" s="550">
        <f t="shared" si="601"/>
        <v>600</v>
      </c>
      <c r="DH292" s="550" t="str">
        <f t="shared" si="602"/>
        <v/>
      </c>
      <c r="DI292" s="550" t="str">
        <f t="shared" si="603"/>
        <v/>
      </c>
      <c r="DJ292" s="549" t="str">
        <f t="shared" si="604"/>
        <v/>
      </c>
      <c r="DK292" s="548" t="str">
        <f t="shared" si="605"/>
        <v/>
      </c>
      <c r="DL292" s="653">
        <f t="shared" si="606"/>
        <v>9</v>
      </c>
      <c r="DM292" s="106">
        <f t="shared" si="607"/>
        <v>9</v>
      </c>
      <c r="DN292" s="106">
        <f t="shared" si="608"/>
        <v>9</v>
      </c>
      <c r="DO292" s="106">
        <f t="shared" si="609"/>
        <v>9</v>
      </c>
      <c r="DP292" s="483"/>
      <c r="DQ292" s="618"/>
      <c r="DR292" s="618"/>
      <c r="DS292" s="618"/>
      <c r="DT292" s="618"/>
      <c r="DU292" s="618"/>
      <c r="DV292" s="618"/>
      <c r="DW292" s="618"/>
      <c r="DX292" s="618"/>
      <c r="DY292" s="484"/>
    </row>
    <row r="293" spans="1:129" s="486" customFormat="1" ht="15.75" customHeight="1">
      <c r="A293" s="709" t="str">
        <f>$H$1 &amp; " per kg"</f>
        <v>kcal per kg</v>
      </c>
      <c r="B293" s="702">
        <f t="shared" ref="B293:R293" si="741">3440*$K$1</f>
        <v>3440</v>
      </c>
      <c r="C293" s="702">
        <f t="shared" si="741"/>
        <v>3440</v>
      </c>
      <c r="D293" s="702">
        <f t="shared" si="741"/>
        <v>3440</v>
      </c>
      <c r="E293" s="702">
        <f t="shared" si="741"/>
        <v>3440</v>
      </c>
      <c r="F293" s="702">
        <f t="shared" si="741"/>
        <v>3440</v>
      </c>
      <c r="G293" s="702">
        <f t="shared" si="741"/>
        <v>3440</v>
      </c>
      <c r="H293" s="702">
        <f t="shared" si="741"/>
        <v>3440</v>
      </c>
      <c r="I293" s="702">
        <f t="shared" si="741"/>
        <v>3440</v>
      </c>
      <c r="J293" s="702">
        <f t="shared" si="741"/>
        <v>3440</v>
      </c>
      <c r="K293" s="702">
        <f t="shared" si="741"/>
        <v>3440</v>
      </c>
      <c r="L293" s="702">
        <f t="shared" si="741"/>
        <v>3440</v>
      </c>
      <c r="M293" s="702">
        <f t="shared" si="741"/>
        <v>3440</v>
      </c>
      <c r="N293" s="702">
        <f t="shared" si="741"/>
        <v>3440</v>
      </c>
      <c r="O293" s="702">
        <f t="shared" si="741"/>
        <v>3440</v>
      </c>
      <c r="P293" s="702">
        <f t="shared" si="741"/>
        <v>3440</v>
      </c>
      <c r="Q293" s="702">
        <f t="shared" si="741"/>
        <v>3440</v>
      </c>
      <c r="R293" s="702">
        <f t="shared" si="741"/>
        <v>3440</v>
      </c>
      <c r="S293" s="710"/>
      <c r="T293" s="702">
        <v>230</v>
      </c>
      <c r="U293" s="702">
        <v>230</v>
      </c>
      <c r="V293" s="702">
        <v>230</v>
      </c>
      <c r="W293" s="702">
        <v>230</v>
      </c>
      <c r="X293" s="702">
        <v>230</v>
      </c>
      <c r="Y293" s="702">
        <v>230</v>
      </c>
      <c r="Z293" s="702">
        <v>230</v>
      </c>
      <c r="AA293" s="702">
        <v>230</v>
      </c>
      <c r="AB293" s="702">
        <v>230</v>
      </c>
      <c r="AC293" s="702">
        <f t="shared" ref="AC293:AJ293" si="742">3440*$K$1</f>
        <v>3440</v>
      </c>
      <c r="AD293" s="702">
        <f t="shared" si="742"/>
        <v>3440</v>
      </c>
      <c r="AE293" s="702">
        <f t="shared" si="742"/>
        <v>3440</v>
      </c>
      <c r="AF293" s="702">
        <f t="shared" si="742"/>
        <v>3440</v>
      </c>
      <c r="AG293" s="702">
        <f t="shared" si="742"/>
        <v>3440</v>
      </c>
      <c r="AH293" s="702">
        <f t="shared" si="742"/>
        <v>3440</v>
      </c>
      <c r="AI293" s="702">
        <f t="shared" si="742"/>
        <v>3440</v>
      </c>
      <c r="AJ293" s="702">
        <f t="shared" si="742"/>
        <v>3440</v>
      </c>
      <c r="AK293" s="710"/>
      <c r="AL293" s="702">
        <v>230</v>
      </c>
      <c r="AM293" s="702">
        <v>230</v>
      </c>
      <c r="AN293" s="702">
        <v>230</v>
      </c>
      <c r="AO293" s="702">
        <v>230</v>
      </c>
      <c r="AP293" s="702">
        <v>230</v>
      </c>
      <c r="AQ293" s="702">
        <v>230</v>
      </c>
      <c r="AR293" s="702">
        <v>230</v>
      </c>
      <c r="AS293" s="702">
        <v>230</v>
      </c>
      <c r="AT293" s="702">
        <f t="shared" ref="AT293:BB293" si="743">3440*$K$1</f>
        <v>3440</v>
      </c>
      <c r="AU293" s="702">
        <f t="shared" si="743"/>
        <v>3440</v>
      </c>
      <c r="AV293" s="702">
        <f t="shared" si="743"/>
        <v>3440</v>
      </c>
      <c r="AW293" s="702">
        <f t="shared" si="743"/>
        <v>3440</v>
      </c>
      <c r="AX293" s="702">
        <f t="shared" si="743"/>
        <v>3440</v>
      </c>
      <c r="AY293" s="702">
        <f t="shared" si="743"/>
        <v>3440</v>
      </c>
      <c r="AZ293" s="702">
        <f t="shared" si="743"/>
        <v>3440</v>
      </c>
      <c r="BA293" s="702">
        <f t="shared" si="743"/>
        <v>3440</v>
      </c>
      <c r="BB293" s="702">
        <f t="shared" si="743"/>
        <v>3440</v>
      </c>
      <c r="BC293" s="710"/>
      <c r="BD293" s="702">
        <v>230</v>
      </c>
      <c r="BE293" s="702">
        <v>230</v>
      </c>
      <c r="BF293" s="702">
        <v>230</v>
      </c>
      <c r="BG293" s="702">
        <v>230</v>
      </c>
      <c r="BH293" s="702">
        <v>230</v>
      </c>
      <c r="BI293" s="702">
        <v>230</v>
      </c>
      <c r="BJ293" s="702">
        <v>230</v>
      </c>
      <c r="BK293" s="702">
        <v>230</v>
      </c>
      <c r="BL293" s="702">
        <v>230</v>
      </c>
      <c r="BM293" s="702">
        <f t="shared" ref="BM293:BT293" si="744">3440*$K$1</f>
        <v>3440</v>
      </c>
      <c r="BN293" s="702">
        <f t="shared" si="744"/>
        <v>3440</v>
      </c>
      <c r="BO293" s="702">
        <f t="shared" si="744"/>
        <v>3440</v>
      </c>
      <c r="BP293" s="702">
        <f t="shared" si="744"/>
        <v>3440</v>
      </c>
      <c r="BQ293" s="702">
        <f t="shared" si="744"/>
        <v>3440</v>
      </c>
      <c r="BR293" s="702">
        <f t="shared" si="744"/>
        <v>3440</v>
      </c>
      <c r="BS293" s="702">
        <f t="shared" si="744"/>
        <v>3440</v>
      </c>
      <c r="BT293" s="702">
        <f t="shared" si="744"/>
        <v>3440</v>
      </c>
      <c r="BU293" s="596"/>
      <c r="BV293" s="702">
        <f>3440*$K$1</f>
        <v>3440</v>
      </c>
      <c r="BW293" s="702">
        <f>3440*$K$1</f>
        <v>3440</v>
      </c>
      <c r="BX293" s="702">
        <f>3440*$K$1</f>
        <v>3440</v>
      </c>
      <c r="BY293" s="702">
        <f>3440*$K$1</f>
        <v>3440</v>
      </c>
      <c r="BZ293" s="597">
        <f t="shared" si="722"/>
        <v>3440</v>
      </c>
      <c r="CA293" s="597">
        <f t="shared" si="723"/>
        <v>1728</v>
      </c>
      <c r="CB293" s="597">
        <f t="shared" si="724"/>
        <v>1942</v>
      </c>
      <c r="CC293" s="688">
        <f t="shared" si="725"/>
        <v>1728</v>
      </c>
      <c r="CD293" s="1344">
        <f t="shared" si="740"/>
        <v>3440</v>
      </c>
      <c r="CE293" s="1345">
        <f t="shared" si="739"/>
        <v>3440</v>
      </c>
      <c r="CF293" s="1346">
        <f t="shared" si="739"/>
        <v>3440</v>
      </c>
      <c r="CG293" s="1346">
        <f t="shared" si="739"/>
        <v>3440</v>
      </c>
      <c r="CH293" s="1346">
        <f t="shared" si="739"/>
        <v>3440</v>
      </c>
      <c r="CI293" s="1346">
        <f t="shared" si="739"/>
        <v>3440</v>
      </c>
      <c r="CJ293" s="1346">
        <f t="shared" si="739"/>
        <v>3440</v>
      </c>
      <c r="CK293" s="1347">
        <f t="shared" si="739"/>
        <v>3440</v>
      </c>
      <c r="CL293" s="1347">
        <f t="shared" si="739"/>
        <v>3440</v>
      </c>
      <c r="CM293" s="1347">
        <f t="shared" si="739"/>
        <v>3440</v>
      </c>
      <c r="CN293" s="1346">
        <f t="shared" si="739"/>
        <v>3440</v>
      </c>
      <c r="CO293" s="1346">
        <f t="shared" si="739"/>
        <v>3440</v>
      </c>
      <c r="CP293" s="1346">
        <f t="shared" si="739"/>
        <v>3440</v>
      </c>
      <c r="CQ293" s="1346">
        <f t="shared" si="739"/>
        <v>3440</v>
      </c>
      <c r="CR293" s="1346">
        <f t="shared" si="739"/>
        <v>3440</v>
      </c>
      <c r="CS293" s="1345">
        <f t="shared" si="739"/>
        <v>3440</v>
      </c>
      <c r="CT293" s="1348">
        <f t="shared" si="739"/>
        <v>3440</v>
      </c>
      <c r="CU293" s="548">
        <f t="shared" si="589"/>
        <v>230</v>
      </c>
      <c r="CV293" s="549">
        <f t="shared" si="590"/>
        <v>230</v>
      </c>
      <c r="CW293" s="550">
        <f t="shared" si="591"/>
        <v>230</v>
      </c>
      <c r="CX293" s="550">
        <f t="shared" si="592"/>
        <v>230</v>
      </c>
      <c r="CY293" s="550">
        <f t="shared" si="593"/>
        <v>230</v>
      </c>
      <c r="CZ293" s="550">
        <f t="shared" si="594"/>
        <v>230</v>
      </c>
      <c r="DA293" s="550">
        <f t="shared" si="595"/>
        <v>230</v>
      </c>
      <c r="DB293" s="551">
        <f t="shared" si="596"/>
        <v>230</v>
      </c>
      <c r="DC293" s="551">
        <f t="shared" si="597"/>
        <v>230</v>
      </c>
      <c r="DD293" s="551">
        <f t="shared" si="598"/>
        <v>3440</v>
      </c>
      <c r="DE293" s="550">
        <f t="shared" si="599"/>
        <v>3440</v>
      </c>
      <c r="DF293" s="550">
        <f t="shared" si="600"/>
        <v>3440</v>
      </c>
      <c r="DG293" s="550">
        <f t="shared" si="601"/>
        <v>3440</v>
      </c>
      <c r="DH293" s="550">
        <f t="shared" si="602"/>
        <v>3440</v>
      </c>
      <c r="DI293" s="550">
        <f t="shared" si="603"/>
        <v>3440</v>
      </c>
      <c r="DJ293" s="549">
        <f t="shared" si="604"/>
        <v>3440</v>
      </c>
      <c r="DK293" s="548">
        <f t="shared" si="605"/>
        <v>3440</v>
      </c>
      <c r="DL293" s="653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657" t="s">
        <v>243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96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96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96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96"/>
      <c r="BV294" s="224"/>
      <c r="BW294" s="224"/>
      <c r="BX294" s="224"/>
      <c r="BY294" s="224"/>
      <c r="BZ294" s="597">
        <f t="shared" si="722"/>
        <v>0</v>
      </c>
      <c r="CA294" s="597">
        <f t="shared" si="723"/>
        <v>81</v>
      </c>
      <c r="CB294" s="597">
        <f t="shared" si="724"/>
        <v>130</v>
      </c>
      <c r="CC294" s="688">
        <f t="shared" si="725"/>
        <v>1045</v>
      </c>
      <c r="CD294" s="1344" t="str">
        <f t="shared" si="740"/>
        <v/>
      </c>
      <c r="CE294" s="1345" t="str">
        <f t="shared" si="739"/>
        <v/>
      </c>
      <c r="CF294" s="1346" t="str">
        <f t="shared" si="739"/>
        <v/>
      </c>
      <c r="CG294" s="1346" t="str">
        <f t="shared" si="739"/>
        <v/>
      </c>
      <c r="CH294" s="1346" t="str">
        <f t="shared" si="739"/>
        <v/>
      </c>
      <c r="CI294" s="1346">
        <f t="shared" si="739"/>
        <v>0</v>
      </c>
      <c r="CJ294" s="1346">
        <f t="shared" si="739"/>
        <v>0</v>
      </c>
      <c r="CK294" s="1347">
        <f t="shared" si="739"/>
        <v>0</v>
      </c>
      <c r="CL294" s="1347">
        <f t="shared" si="739"/>
        <v>0</v>
      </c>
      <c r="CM294" s="1347">
        <f t="shared" si="739"/>
        <v>0</v>
      </c>
      <c r="CN294" s="1346">
        <f t="shared" si="739"/>
        <v>0</v>
      </c>
      <c r="CO294" s="1346">
        <f t="shared" si="739"/>
        <v>0</v>
      </c>
      <c r="CP294" s="1346" t="str">
        <f t="shared" si="739"/>
        <v/>
      </c>
      <c r="CQ294" s="1346" t="str">
        <f t="shared" si="739"/>
        <v/>
      </c>
      <c r="CR294" s="1346" t="str">
        <f t="shared" si="739"/>
        <v/>
      </c>
      <c r="CS294" s="1345" t="str">
        <f t="shared" si="739"/>
        <v/>
      </c>
      <c r="CT294" s="1348" t="str">
        <f t="shared" si="739"/>
        <v/>
      </c>
      <c r="CU294" s="548" t="str">
        <f t="shared" si="589"/>
        <v/>
      </c>
      <c r="CV294" s="549" t="str">
        <f t="shared" si="590"/>
        <v/>
      </c>
      <c r="CW294" s="550" t="str">
        <f t="shared" si="591"/>
        <v/>
      </c>
      <c r="CX294" s="550" t="str">
        <f t="shared" si="592"/>
        <v/>
      </c>
      <c r="CY294" s="550" t="str">
        <f t="shared" si="593"/>
        <v/>
      </c>
      <c r="CZ294" s="550">
        <f t="shared" si="594"/>
        <v>30</v>
      </c>
      <c r="DA294" s="550">
        <f t="shared" si="595"/>
        <v>40</v>
      </c>
      <c r="DB294" s="551">
        <f t="shared" si="596"/>
        <v>50</v>
      </c>
      <c r="DC294" s="551">
        <f t="shared" si="597"/>
        <v>90</v>
      </c>
      <c r="DD294" s="551">
        <f t="shared" si="598"/>
        <v>100</v>
      </c>
      <c r="DE294" s="550">
        <f t="shared" si="599"/>
        <v>125</v>
      </c>
      <c r="DF294" s="550">
        <f t="shared" si="600"/>
        <v>480</v>
      </c>
      <c r="DG294" s="550" t="str">
        <f t="shared" si="601"/>
        <v/>
      </c>
      <c r="DH294" s="550" t="str">
        <f t="shared" si="602"/>
        <v/>
      </c>
      <c r="DI294" s="550" t="str">
        <f t="shared" si="603"/>
        <v/>
      </c>
      <c r="DJ294" s="549" t="str">
        <f t="shared" si="604"/>
        <v/>
      </c>
      <c r="DK294" s="548" t="str">
        <f t="shared" si="605"/>
        <v/>
      </c>
      <c r="DL294" s="653">
        <f t="shared" si="606"/>
        <v>7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40" t="s">
        <v>179</v>
      </c>
      <c r="B295" s="274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596"/>
      <c r="T295" s="274"/>
      <c r="U295" s="274">
        <v>1.5</v>
      </c>
      <c r="V295" s="274">
        <v>1.5</v>
      </c>
      <c r="W295" s="274"/>
      <c r="X295" s="274">
        <v>1.5</v>
      </c>
      <c r="Y295" s="274">
        <v>2</v>
      </c>
      <c r="Z295" s="274">
        <v>1.5</v>
      </c>
      <c r="AA295" s="274">
        <v>2.5</v>
      </c>
      <c r="AB295" s="274">
        <v>1.5</v>
      </c>
      <c r="AC295" s="274"/>
      <c r="AD295" s="274"/>
      <c r="AE295" s="274"/>
      <c r="AF295" s="274"/>
      <c r="AG295" s="274"/>
      <c r="AH295" s="274"/>
      <c r="AI295" s="274"/>
      <c r="AJ295" s="274"/>
      <c r="AK295" s="596"/>
      <c r="AL295" s="274"/>
      <c r="AM295" s="274">
        <v>3.75</v>
      </c>
      <c r="AN295" s="274"/>
      <c r="AO295" s="274"/>
      <c r="AP295" s="274"/>
      <c r="AQ295" s="274"/>
      <c r="AR295" s="274">
        <v>1.5</v>
      </c>
      <c r="AS295" s="274">
        <v>1.5</v>
      </c>
      <c r="AT295" s="274"/>
      <c r="AU295" s="274"/>
      <c r="AV295" s="274"/>
      <c r="AW295" s="274"/>
      <c r="AX295" s="274"/>
      <c r="AY295" s="274"/>
      <c r="AZ295" s="274"/>
      <c r="BA295" s="274"/>
      <c r="BB295" s="274"/>
      <c r="BC295" s="596"/>
      <c r="BD295" s="274"/>
      <c r="BE295" s="274">
        <v>1</v>
      </c>
      <c r="BF295" s="274">
        <v>1.5</v>
      </c>
      <c r="BG295" s="274">
        <v>1</v>
      </c>
      <c r="BH295" s="274">
        <v>1</v>
      </c>
      <c r="BI295" s="274">
        <v>0.83299999999999996</v>
      </c>
      <c r="BJ295" s="274">
        <v>0.5</v>
      </c>
      <c r="BK295" s="274">
        <v>1</v>
      </c>
      <c r="BL295" s="274"/>
      <c r="BM295" s="274"/>
      <c r="BN295" s="274"/>
      <c r="BO295" s="274"/>
      <c r="BP295" s="274"/>
      <c r="BQ295" s="274"/>
      <c r="BR295" s="274"/>
      <c r="BS295" s="274"/>
      <c r="BT295" s="274"/>
      <c r="BU295" s="596"/>
      <c r="BV295" s="274"/>
      <c r="BW295" s="274"/>
      <c r="BX295" s="274"/>
      <c r="BY295" s="274"/>
      <c r="BZ295" s="597" t="str">
        <f t="shared" si="722"/>
        <v/>
      </c>
      <c r="CA295" s="597">
        <f t="shared" si="723"/>
        <v>1.6</v>
      </c>
      <c r="CB295" s="597">
        <f t="shared" si="724"/>
        <v>1.5</v>
      </c>
      <c r="CC295" s="688">
        <f t="shared" si="725"/>
        <v>0.96660000000000001</v>
      </c>
      <c r="CD295" s="1344" t="str">
        <f t="shared" si="740"/>
        <v/>
      </c>
      <c r="CE295" s="1345" t="str">
        <f t="shared" si="739"/>
        <v/>
      </c>
      <c r="CF295" s="1346" t="str">
        <f t="shared" si="739"/>
        <v/>
      </c>
      <c r="CG295" s="1346" t="str">
        <f t="shared" si="739"/>
        <v/>
      </c>
      <c r="CH295" s="1346" t="str">
        <f t="shared" si="739"/>
        <v/>
      </c>
      <c r="CI295" s="1346" t="str">
        <f t="shared" si="739"/>
        <v/>
      </c>
      <c r="CJ295" s="1346" t="str">
        <f t="shared" si="739"/>
        <v/>
      </c>
      <c r="CK295" s="1347" t="str">
        <f t="shared" si="739"/>
        <v/>
      </c>
      <c r="CL295" s="1347" t="str">
        <f t="shared" si="739"/>
        <v/>
      </c>
      <c r="CM295" s="1347" t="str">
        <f t="shared" si="739"/>
        <v/>
      </c>
      <c r="CN295" s="1346" t="str">
        <f t="shared" si="739"/>
        <v/>
      </c>
      <c r="CO295" s="1346" t="str">
        <f t="shared" si="739"/>
        <v/>
      </c>
      <c r="CP295" s="1346" t="str">
        <f t="shared" si="739"/>
        <v/>
      </c>
      <c r="CQ295" s="1346" t="str">
        <f t="shared" si="739"/>
        <v/>
      </c>
      <c r="CR295" s="1346" t="str">
        <f t="shared" si="739"/>
        <v/>
      </c>
      <c r="CS295" s="1345" t="str">
        <f t="shared" si="739"/>
        <v/>
      </c>
      <c r="CT295" s="1348" t="str">
        <f t="shared" si="739"/>
        <v/>
      </c>
      <c r="CU295" s="548" t="str">
        <f t="shared" si="589"/>
        <v/>
      </c>
      <c r="CV295" s="549" t="str">
        <f t="shared" si="590"/>
        <v/>
      </c>
      <c r="CW295" s="550" t="str">
        <f t="shared" si="591"/>
        <v/>
      </c>
      <c r="CX295" s="550" t="str">
        <f t="shared" si="592"/>
        <v/>
      </c>
      <c r="CY295" s="550" t="str">
        <f t="shared" si="593"/>
        <v/>
      </c>
      <c r="CZ295" s="550">
        <f t="shared" si="594"/>
        <v>1.5</v>
      </c>
      <c r="DA295" s="550">
        <f t="shared" si="595"/>
        <v>1.5</v>
      </c>
      <c r="DB295" s="551">
        <f t="shared" si="596"/>
        <v>1.5</v>
      </c>
      <c r="DC295" s="551">
        <f t="shared" si="597"/>
        <v>1.5</v>
      </c>
      <c r="DD295" s="551">
        <f t="shared" si="598"/>
        <v>1.5</v>
      </c>
      <c r="DE295" s="550">
        <f t="shared" si="599"/>
        <v>2</v>
      </c>
      <c r="DF295" s="550">
        <f t="shared" si="600"/>
        <v>2.5</v>
      </c>
      <c r="DG295" s="550" t="str">
        <f t="shared" si="601"/>
        <v/>
      </c>
      <c r="DH295" s="550" t="str">
        <f t="shared" si="602"/>
        <v/>
      </c>
      <c r="DI295" s="550" t="str">
        <f t="shared" si="603"/>
        <v/>
      </c>
      <c r="DJ295" s="549" t="str">
        <f t="shared" si="604"/>
        <v/>
      </c>
      <c r="DK295" s="548" t="str">
        <f t="shared" si="605"/>
        <v/>
      </c>
      <c r="DL295" s="653">
        <f t="shared" si="606"/>
        <v>0</v>
      </c>
      <c r="DM295" s="106">
        <f t="shared" si="607"/>
        <v>7</v>
      </c>
      <c r="DN295" s="106">
        <f t="shared" si="608"/>
        <v>3</v>
      </c>
      <c r="DO295" s="106">
        <f t="shared" si="609"/>
        <v>7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181</v>
      </c>
      <c r="B296" s="629">
        <f t="shared" ref="B296:R296" si="745">IF(B294="","",B294*B295)</f>
        <v>0</v>
      </c>
      <c r="C296" s="629">
        <f t="shared" si="745"/>
        <v>0</v>
      </c>
      <c r="D296" s="629">
        <f t="shared" si="745"/>
        <v>0</v>
      </c>
      <c r="E296" s="629">
        <f t="shared" si="745"/>
        <v>0</v>
      </c>
      <c r="F296" s="629">
        <f t="shared" si="745"/>
        <v>0</v>
      </c>
      <c r="G296" s="629">
        <f t="shared" si="745"/>
        <v>0</v>
      </c>
      <c r="H296" s="629">
        <f t="shared" si="745"/>
        <v>0</v>
      </c>
      <c r="I296" s="629" t="str">
        <f t="shared" si="745"/>
        <v/>
      </c>
      <c r="J296" s="629" t="str">
        <f t="shared" si="745"/>
        <v/>
      </c>
      <c r="K296" s="629" t="str">
        <f t="shared" si="745"/>
        <v/>
      </c>
      <c r="L296" s="629" t="str">
        <f t="shared" si="745"/>
        <v/>
      </c>
      <c r="M296" s="629" t="str">
        <f t="shared" si="745"/>
        <v/>
      </c>
      <c r="N296" s="629" t="str">
        <f t="shared" si="745"/>
        <v/>
      </c>
      <c r="O296" s="629" t="str">
        <f t="shared" si="745"/>
        <v/>
      </c>
      <c r="P296" s="629" t="str">
        <f t="shared" si="745"/>
        <v/>
      </c>
      <c r="Q296" s="629" t="str">
        <f t="shared" si="745"/>
        <v/>
      </c>
      <c r="R296" s="629" t="str">
        <f t="shared" si="745"/>
        <v/>
      </c>
      <c r="S296" s="662"/>
      <c r="T296" s="629" t="str">
        <f t="shared" ref="T296:AJ296" si="746">IF(T294="","",T294*T295)</f>
        <v/>
      </c>
      <c r="U296" s="629">
        <f t="shared" si="746"/>
        <v>720</v>
      </c>
      <c r="V296" s="629">
        <f t="shared" si="746"/>
        <v>150</v>
      </c>
      <c r="W296" s="629" t="str">
        <f t="shared" si="746"/>
        <v/>
      </c>
      <c r="X296" s="629">
        <f t="shared" si="746"/>
        <v>135</v>
      </c>
      <c r="Y296" s="629">
        <f t="shared" si="746"/>
        <v>60</v>
      </c>
      <c r="Z296" s="629">
        <f t="shared" si="746"/>
        <v>75</v>
      </c>
      <c r="AA296" s="629">
        <f t="shared" si="746"/>
        <v>100</v>
      </c>
      <c r="AB296" s="629">
        <f t="shared" si="746"/>
        <v>187.5</v>
      </c>
      <c r="AC296" s="629" t="str">
        <f t="shared" si="746"/>
        <v/>
      </c>
      <c r="AD296" s="629" t="str">
        <f t="shared" si="746"/>
        <v/>
      </c>
      <c r="AE296" s="629" t="str">
        <f t="shared" si="746"/>
        <v/>
      </c>
      <c r="AF296" s="629" t="str">
        <f t="shared" si="746"/>
        <v/>
      </c>
      <c r="AG296" s="629" t="str">
        <f t="shared" si="746"/>
        <v/>
      </c>
      <c r="AH296" s="629" t="str">
        <f t="shared" si="746"/>
        <v/>
      </c>
      <c r="AI296" s="629" t="str">
        <f t="shared" si="746"/>
        <v/>
      </c>
      <c r="AJ296" s="629" t="str">
        <f t="shared" si="746"/>
        <v/>
      </c>
      <c r="AK296" s="662"/>
      <c r="AL296" s="629" t="str">
        <f t="shared" ref="AL296:BB296" si="747">IF(AL294="","",AL294*AL295)</f>
        <v/>
      </c>
      <c r="AM296" s="629">
        <f t="shared" si="747"/>
        <v>450</v>
      </c>
      <c r="AN296" s="629" t="str">
        <f t="shared" si="747"/>
        <v/>
      </c>
      <c r="AO296" s="629" t="str">
        <f t="shared" si="747"/>
        <v/>
      </c>
      <c r="AP296" s="629" t="str">
        <f t="shared" si="747"/>
        <v/>
      </c>
      <c r="AQ296" s="629" t="str">
        <f t="shared" si="747"/>
        <v/>
      </c>
      <c r="AR296" s="629">
        <f t="shared" si="747"/>
        <v>195</v>
      </c>
      <c r="AS296" s="629">
        <f t="shared" si="747"/>
        <v>600</v>
      </c>
      <c r="AT296" s="629" t="str">
        <f t="shared" si="747"/>
        <v/>
      </c>
      <c r="AU296" s="629" t="str">
        <f t="shared" si="747"/>
        <v/>
      </c>
      <c r="AV296" s="629" t="str">
        <f t="shared" si="747"/>
        <v/>
      </c>
      <c r="AW296" s="629" t="str">
        <f t="shared" si="747"/>
        <v/>
      </c>
      <c r="AX296" s="629" t="str">
        <f t="shared" si="747"/>
        <v/>
      </c>
      <c r="AY296" s="629" t="str">
        <f t="shared" si="747"/>
        <v/>
      </c>
      <c r="AZ296" s="629" t="str">
        <f t="shared" si="747"/>
        <v/>
      </c>
      <c r="BA296" s="629" t="str">
        <f t="shared" si="747"/>
        <v/>
      </c>
      <c r="BB296" s="629" t="str">
        <f t="shared" si="747"/>
        <v/>
      </c>
      <c r="BC296" s="662"/>
      <c r="BD296" s="629" t="str">
        <f t="shared" ref="BD296:BT296" si="748">IF(BD294="","",BD294*BD295)</f>
        <v/>
      </c>
      <c r="BE296" s="629">
        <f t="shared" si="748"/>
        <v>1700</v>
      </c>
      <c r="BF296" s="629">
        <f t="shared" si="748"/>
        <v>1125</v>
      </c>
      <c r="BG296" s="629">
        <f t="shared" si="748"/>
        <v>300</v>
      </c>
      <c r="BH296" s="629">
        <f t="shared" si="748"/>
        <v>70</v>
      </c>
      <c r="BI296" s="629">
        <f t="shared" si="748"/>
        <v>999.59999999999991</v>
      </c>
      <c r="BJ296" s="629">
        <f t="shared" si="748"/>
        <v>1650</v>
      </c>
      <c r="BK296" s="629">
        <f t="shared" si="748"/>
        <v>2250</v>
      </c>
      <c r="BL296" s="629">
        <f t="shared" si="748"/>
        <v>0</v>
      </c>
      <c r="BM296" s="629" t="str">
        <f t="shared" si="748"/>
        <v/>
      </c>
      <c r="BN296" s="629" t="str">
        <f t="shared" si="748"/>
        <v/>
      </c>
      <c r="BO296" s="629" t="str">
        <f t="shared" si="748"/>
        <v/>
      </c>
      <c r="BP296" s="629" t="str">
        <f t="shared" si="748"/>
        <v/>
      </c>
      <c r="BQ296" s="629" t="str">
        <f t="shared" si="748"/>
        <v/>
      </c>
      <c r="BR296" s="629" t="str">
        <f t="shared" si="748"/>
        <v/>
      </c>
      <c r="BS296" s="629" t="str">
        <f t="shared" si="748"/>
        <v/>
      </c>
      <c r="BT296" s="629" t="str">
        <f t="shared" si="748"/>
        <v/>
      </c>
      <c r="BU296" s="662"/>
      <c r="BV296" s="629" t="str">
        <f>IF(BV294="","",BV294*BV295)</f>
        <v/>
      </c>
      <c r="BW296" s="629" t="str">
        <f>IF(BW294="","",BW294*BW295)</f>
        <v/>
      </c>
      <c r="BX296" s="629" t="str">
        <f>IF(BX294="","",BX294*BX295)</f>
        <v/>
      </c>
      <c r="BY296" s="629" t="str">
        <f>IF(BY294="","",BY294*BY295)</f>
        <v/>
      </c>
      <c r="BZ296" s="597">
        <f t="shared" si="722"/>
        <v>0</v>
      </c>
      <c r="CA296" s="597">
        <f t="shared" si="723"/>
        <v>129.5</v>
      </c>
      <c r="CB296" s="597">
        <f t="shared" si="724"/>
        <v>450</v>
      </c>
      <c r="CC296" s="688">
        <f t="shared" si="725"/>
        <v>974.1</v>
      </c>
      <c r="CD296" s="1344" t="str">
        <f t="shared" si="740"/>
        <v/>
      </c>
      <c r="CE296" s="1345" t="str">
        <f t="shared" si="739"/>
        <v/>
      </c>
      <c r="CF296" s="1346" t="str">
        <f t="shared" si="739"/>
        <v/>
      </c>
      <c r="CG296" s="1346" t="str">
        <f t="shared" si="739"/>
        <v/>
      </c>
      <c r="CH296" s="1346" t="str">
        <f t="shared" si="739"/>
        <v/>
      </c>
      <c r="CI296" s="1346">
        <f t="shared" si="739"/>
        <v>0</v>
      </c>
      <c r="CJ296" s="1346">
        <f t="shared" si="739"/>
        <v>0</v>
      </c>
      <c r="CK296" s="1347">
        <f t="shared" si="739"/>
        <v>0</v>
      </c>
      <c r="CL296" s="1347">
        <f t="shared" si="739"/>
        <v>0</v>
      </c>
      <c r="CM296" s="1347">
        <f t="shared" si="739"/>
        <v>0</v>
      </c>
      <c r="CN296" s="1346">
        <f t="shared" si="739"/>
        <v>0</v>
      </c>
      <c r="CO296" s="1346">
        <f t="shared" si="739"/>
        <v>0</v>
      </c>
      <c r="CP296" s="1346" t="str">
        <f t="shared" si="739"/>
        <v/>
      </c>
      <c r="CQ296" s="1346" t="str">
        <f t="shared" si="739"/>
        <v/>
      </c>
      <c r="CR296" s="1346" t="str">
        <f t="shared" si="739"/>
        <v/>
      </c>
      <c r="CS296" s="1345" t="str">
        <f t="shared" si="739"/>
        <v/>
      </c>
      <c r="CT296" s="1348" t="str">
        <f t="shared" si="739"/>
        <v/>
      </c>
      <c r="CU296" s="548" t="str">
        <f t="shared" si="589"/>
        <v/>
      </c>
      <c r="CV296" s="549" t="str">
        <f t="shared" si="590"/>
        <v/>
      </c>
      <c r="CW296" s="550" t="str">
        <f t="shared" si="591"/>
        <v/>
      </c>
      <c r="CX296" s="550" t="str">
        <f t="shared" si="592"/>
        <v/>
      </c>
      <c r="CY296" s="550" t="str">
        <f t="shared" si="593"/>
        <v/>
      </c>
      <c r="CZ296" s="550">
        <f t="shared" si="594"/>
        <v>60</v>
      </c>
      <c r="DA296" s="550">
        <f t="shared" si="595"/>
        <v>75</v>
      </c>
      <c r="DB296" s="551">
        <f t="shared" si="596"/>
        <v>100</v>
      </c>
      <c r="DC296" s="551">
        <f t="shared" si="597"/>
        <v>135</v>
      </c>
      <c r="DD296" s="551">
        <f t="shared" si="598"/>
        <v>150</v>
      </c>
      <c r="DE296" s="550">
        <f t="shared" si="599"/>
        <v>187.5</v>
      </c>
      <c r="DF296" s="550">
        <f t="shared" si="600"/>
        <v>720</v>
      </c>
      <c r="DG296" s="550" t="str">
        <f t="shared" si="601"/>
        <v/>
      </c>
      <c r="DH296" s="550" t="str">
        <f t="shared" si="602"/>
        <v/>
      </c>
      <c r="DI296" s="550" t="str">
        <f t="shared" si="603"/>
        <v/>
      </c>
      <c r="DJ296" s="549" t="str">
        <f t="shared" si="604"/>
        <v/>
      </c>
      <c r="DK296" s="548" t="str">
        <f t="shared" si="605"/>
        <v/>
      </c>
      <c r="DL296" s="653">
        <f t="shared" si="606"/>
        <v>7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244</v>
      </c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697"/>
      <c r="T297" s="255"/>
      <c r="U297" s="255">
        <v>0</v>
      </c>
      <c r="V297" s="255">
        <v>0</v>
      </c>
      <c r="W297" s="255"/>
      <c r="X297" s="255">
        <v>0</v>
      </c>
      <c r="Y297" s="255">
        <v>0</v>
      </c>
      <c r="Z297" s="255">
        <v>0</v>
      </c>
      <c r="AA297" s="255">
        <v>0</v>
      </c>
      <c r="AB297" s="255">
        <v>0</v>
      </c>
      <c r="AC297" s="255"/>
      <c r="AD297" s="255"/>
      <c r="AE297" s="255"/>
      <c r="AF297" s="255"/>
      <c r="AG297" s="255"/>
      <c r="AH297" s="255"/>
      <c r="AI297" s="255"/>
      <c r="AJ297" s="255"/>
      <c r="AK297" s="697"/>
      <c r="AL297" s="255"/>
      <c r="AM297" s="255">
        <v>0</v>
      </c>
      <c r="AN297" s="255"/>
      <c r="AO297" s="255"/>
      <c r="AP297" s="255"/>
      <c r="AQ297" s="255"/>
      <c r="AR297" s="255">
        <v>20</v>
      </c>
      <c r="AS297" s="255">
        <v>0</v>
      </c>
      <c r="AT297" s="255"/>
      <c r="AU297" s="255"/>
      <c r="AV297" s="255"/>
      <c r="AW297" s="255"/>
      <c r="AX297" s="255"/>
      <c r="AY297" s="255"/>
      <c r="AZ297" s="255"/>
      <c r="BA297" s="255"/>
      <c r="BB297" s="255"/>
      <c r="BC297" s="697"/>
      <c r="BD297" s="255"/>
      <c r="BE297" s="255">
        <v>150</v>
      </c>
      <c r="BF297" s="255">
        <v>90</v>
      </c>
      <c r="BG297" s="255">
        <v>80</v>
      </c>
      <c r="BH297" s="255">
        <v>5</v>
      </c>
      <c r="BI297" s="255">
        <v>150</v>
      </c>
      <c r="BJ297" s="255">
        <v>900</v>
      </c>
      <c r="BK297" s="255">
        <v>50</v>
      </c>
      <c r="BL297" s="255">
        <v>12.5</v>
      </c>
      <c r="BM297" s="255"/>
      <c r="BN297" s="255"/>
      <c r="BO297" s="255"/>
      <c r="BP297" s="255"/>
      <c r="BQ297" s="255"/>
      <c r="BR297" s="255"/>
      <c r="BS297" s="255"/>
      <c r="BT297" s="255"/>
      <c r="BU297" s="697"/>
      <c r="BV297" s="255"/>
      <c r="BW297" s="255"/>
      <c r="BX297" s="255"/>
      <c r="BY297" s="255"/>
      <c r="BZ297" s="597" t="str">
        <f t="shared" si="722"/>
        <v/>
      </c>
      <c r="CA297" s="597">
        <f t="shared" si="723"/>
        <v>0</v>
      </c>
      <c r="CB297" s="597">
        <f t="shared" si="724"/>
        <v>0</v>
      </c>
      <c r="CC297" s="688">
        <f t="shared" si="725"/>
        <v>88.75</v>
      </c>
      <c r="CD297" s="1344" t="str">
        <f t="shared" si="740"/>
        <v/>
      </c>
      <c r="CE297" s="1345" t="str">
        <f t="shared" si="739"/>
        <v/>
      </c>
      <c r="CF297" s="1346" t="str">
        <f t="shared" si="739"/>
        <v/>
      </c>
      <c r="CG297" s="1346" t="str">
        <f t="shared" si="739"/>
        <v/>
      </c>
      <c r="CH297" s="1346" t="str">
        <f t="shared" si="739"/>
        <v/>
      </c>
      <c r="CI297" s="1346" t="str">
        <f t="shared" si="739"/>
        <v/>
      </c>
      <c r="CJ297" s="1346" t="str">
        <f t="shared" si="739"/>
        <v/>
      </c>
      <c r="CK297" s="1347" t="str">
        <f t="shared" si="739"/>
        <v/>
      </c>
      <c r="CL297" s="1347" t="str">
        <f t="shared" si="739"/>
        <v/>
      </c>
      <c r="CM297" s="1347" t="str">
        <f t="shared" si="739"/>
        <v/>
      </c>
      <c r="CN297" s="1346" t="str">
        <f t="shared" si="739"/>
        <v/>
      </c>
      <c r="CO297" s="1346" t="str">
        <f t="shared" si="739"/>
        <v/>
      </c>
      <c r="CP297" s="1346" t="str">
        <f t="shared" si="739"/>
        <v/>
      </c>
      <c r="CQ297" s="1346" t="str">
        <f t="shared" si="739"/>
        <v/>
      </c>
      <c r="CR297" s="1346" t="str">
        <f t="shared" si="739"/>
        <v/>
      </c>
      <c r="CS297" s="1345" t="str">
        <f t="shared" si="739"/>
        <v/>
      </c>
      <c r="CT297" s="1348" t="str">
        <f t="shared" si="739"/>
        <v/>
      </c>
      <c r="CU297" s="548" t="str">
        <f t="shared" si="589"/>
        <v/>
      </c>
      <c r="CV297" s="549" t="str">
        <f t="shared" si="590"/>
        <v/>
      </c>
      <c r="CW297" s="550" t="str">
        <f t="shared" si="591"/>
        <v/>
      </c>
      <c r="CX297" s="550" t="str">
        <f t="shared" si="592"/>
        <v/>
      </c>
      <c r="CY297" s="550" t="str">
        <f t="shared" si="593"/>
        <v/>
      </c>
      <c r="CZ297" s="550">
        <f t="shared" si="594"/>
        <v>0</v>
      </c>
      <c r="DA297" s="550">
        <f t="shared" si="595"/>
        <v>0</v>
      </c>
      <c r="DB297" s="551">
        <f t="shared" si="596"/>
        <v>0</v>
      </c>
      <c r="DC297" s="551">
        <f t="shared" si="597"/>
        <v>0</v>
      </c>
      <c r="DD297" s="551">
        <f t="shared" si="598"/>
        <v>0</v>
      </c>
      <c r="DE297" s="550">
        <f t="shared" si="599"/>
        <v>0</v>
      </c>
      <c r="DF297" s="550">
        <f t="shared" si="600"/>
        <v>0</v>
      </c>
      <c r="DG297" s="550" t="str">
        <f t="shared" si="601"/>
        <v/>
      </c>
      <c r="DH297" s="550" t="str">
        <f t="shared" si="602"/>
        <v/>
      </c>
      <c r="DI297" s="550" t="str">
        <f t="shared" si="603"/>
        <v/>
      </c>
      <c r="DJ297" s="549" t="str">
        <f t="shared" si="604"/>
        <v/>
      </c>
      <c r="DK297" s="548" t="str">
        <f t="shared" si="605"/>
        <v/>
      </c>
      <c r="DL297" s="653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717" customFormat="1" ht="15.75" customHeight="1">
      <c r="A298" s="648" t="str">
        <f>$H$1 &amp; " (%)"</f>
        <v>kcal (%)</v>
      </c>
      <c r="B298" s="632">
        <f t="shared" ref="B298:R298" si="749">IF(B292="","",(B292-B294-B297)*B293/B$46/365/$G$1)</f>
        <v>0</v>
      </c>
      <c r="C298" s="632">
        <f t="shared" si="749"/>
        <v>0</v>
      </c>
      <c r="D298" s="632">
        <f t="shared" si="749"/>
        <v>0</v>
      </c>
      <c r="E298" s="632">
        <f t="shared" si="749"/>
        <v>0</v>
      </c>
      <c r="F298" s="632">
        <f t="shared" si="749"/>
        <v>0</v>
      </c>
      <c r="G298" s="632">
        <f t="shared" si="749"/>
        <v>0</v>
      </c>
      <c r="H298" s="632">
        <f t="shared" si="749"/>
        <v>0</v>
      </c>
      <c r="I298" s="632">
        <f t="shared" si="749"/>
        <v>0</v>
      </c>
      <c r="J298" s="632">
        <f t="shared" si="749"/>
        <v>0</v>
      </c>
      <c r="K298" s="632" t="str">
        <f t="shared" si="749"/>
        <v/>
      </c>
      <c r="L298" s="632" t="str">
        <f t="shared" si="749"/>
        <v/>
      </c>
      <c r="M298" s="632" t="str">
        <f t="shared" si="749"/>
        <v/>
      </c>
      <c r="N298" s="632" t="str">
        <f t="shared" si="749"/>
        <v/>
      </c>
      <c r="O298" s="632" t="str">
        <f t="shared" si="749"/>
        <v/>
      </c>
      <c r="P298" s="632" t="str">
        <f t="shared" si="749"/>
        <v/>
      </c>
      <c r="Q298" s="632" t="str">
        <f t="shared" si="749"/>
        <v/>
      </c>
      <c r="R298" s="632" t="str">
        <f t="shared" si="749"/>
        <v/>
      </c>
      <c r="S298" s="652"/>
      <c r="T298" s="632">
        <f t="shared" ref="T298:AJ298" si="750">IF(T292="","",(T292-T294-T297)*T293/T$46/365/$G$1)</f>
        <v>0</v>
      </c>
      <c r="U298" s="632">
        <f t="shared" si="750"/>
        <v>4.5009784735812134E-3</v>
      </c>
      <c r="V298" s="632">
        <f t="shared" si="750"/>
        <v>6.4299692479731618E-3</v>
      </c>
      <c r="W298" s="632">
        <f t="shared" si="750"/>
        <v>0</v>
      </c>
      <c r="X298" s="632">
        <f t="shared" si="750"/>
        <v>1.1252446183953034E-3</v>
      </c>
      <c r="Y298" s="632">
        <f t="shared" si="750"/>
        <v>5.4557314831287429E-4</v>
      </c>
      <c r="Z298" s="632">
        <f t="shared" si="750"/>
        <v>4.0008697542944123E-3</v>
      </c>
      <c r="AA298" s="632">
        <f t="shared" si="750"/>
        <v>4.1675726607233454E-4</v>
      </c>
      <c r="AB298" s="632">
        <f t="shared" si="750"/>
        <v>5.3583077066443018E-3</v>
      </c>
      <c r="AC298" s="632" t="str">
        <f t="shared" si="750"/>
        <v/>
      </c>
      <c r="AD298" s="632" t="str">
        <f t="shared" si="750"/>
        <v/>
      </c>
      <c r="AE298" s="632" t="str">
        <f t="shared" si="750"/>
        <v/>
      </c>
      <c r="AF298" s="632" t="str">
        <f t="shared" si="750"/>
        <v/>
      </c>
      <c r="AG298" s="632" t="str">
        <f t="shared" si="750"/>
        <v/>
      </c>
      <c r="AH298" s="632" t="str">
        <f t="shared" si="750"/>
        <v/>
      </c>
      <c r="AI298" s="632" t="str">
        <f t="shared" si="750"/>
        <v/>
      </c>
      <c r="AJ298" s="632" t="str">
        <f t="shared" si="750"/>
        <v/>
      </c>
      <c r="AK298" s="652"/>
      <c r="AL298" s="632">
        <f t="shared" ref="AL298:BB298" si="751">IF(AL292="","",(AL292-AL294-AL297)*AL293/AL$46/365/$G$1)</f>
        <v>0</v>
      </c>
      <c r="AM298" s="632">
        <f t="shared" si="751"/>
        <v>6.8586338645047059E-3</v>
      </c>
      <c r="AN298" s="632">
        <f t="shared" si="751"/>
        <v>0</v>
      </c>
      <c r="AO298" s="632">
        <f t="shared" si="751"/>
        <v>0</v>
      </c>
      <c r="AP298" s="632">
        <f t="shared" si="751"/>
        <v>0</v>
      </c>
      <c r="AQ298" s="632">
        <f t="shared" si="751"/>
        <v>0</v>
      </c>
      <c r="AR298" s="632">
        <f t="shared" si="751"/>
        <v>3.7508153946510115E-4</v>
      </c>
      <c r="AS298" s="632">
        <f t="shared" si="751"/>
        <v>2.5005435964340077E-3</v>
      </c>
      <c r="AT298" s="632">
        <f t="shared" si="751"/>
        <v>0</v>
      </c>
      <c r="AU298" s="632" t="str">
        <f t="shared" si="751"/>
        <v/>
      </c>
      <c r="AV298" s="632" t="str">
        <f t="shared" si="751"/>
        <v/>
      </c>
      <c r="AW298" s="632" t="str">
        <f t="shared" si="751"/>
        <v/>
      </c>
      <c r="AX298" s="632" t="str">
        <f t="shared" si="751"/>
        <v/>
      </c>
      <c r="AY298" s="632" t="str">
        <f t="shared" si="751"/>
        <v/>
      </c>
      <c r="AZ298" s="632" t="str">
        <f t="shared" si="751"/>
        <v/>
      </c>
      <c r="BA298" s="632" t="str">
        <f t="shared" si="751"/>
        <v/>
      </c>
      <c r="BB298" s="632" t="str">
        <f t="shared" si="751"/>
        <v/>
      </c>
      <c r="BC298" s="652"/>
      <c r="BD298" s="632">
        <f t="shared" ref="BD298:BT298" si="752">IF(BD292="","",(BD292-BD294-BD297)*BD293/BD$46/365/$G$1)</f>
        <v>0</v>
      </c>
      <c r="BE298" s="632">
        <f t="shared" si="752"/>
        <v>5.6262230919765163E-3</v>
      </c>
      <c r="BF298" s="632">
        <f t="shared" si="752"/>
        <v>2.0004348771472062E-3</v>
      </c>
      <c r="BG298" s="632">
        <f t="shared" si="752"/>
        <v>7.5016307893020231E-4</v>
      </c>
      <c r="BH298" s="632">
        <f t="shared" si="752"/>
        <v>6.2513589910850192E-4</v>
      </c>
      <c r="BI298" s="632">
        <f t="shared" si="752"/>
        <v>7.5016307893020218E-3</v>
      </c>
      <c r="BJ298" s="632">
        <f t="shared" si="752"/>
        <v>1.5003261578604044E-2</v>
      </c>
      <c r="BK298" s="632">
        <f t="shared" si="752"/>
        <v>6.0013046314416185E-3</v>
      </c>
      <c r="BL298" s="632">
        <f t="shared" si="752"/>
        <v>7.5016307893020231E-4</v>
      </c>
      <c r="BM298" s="632" t="str">
        <f t="shared" si="752"/>
        <v/>
      </c>
      <c r="BN298" s="632" t="str">
        <f t="shared" si="752"/>
        <v/>
      </c>
      <c r="BO298" s="632" t="str">
        <f t="shared" si="752"/>
        <v/>
      </c>
      <c r="BP298" s="632" t="str">
        <f t="shared" si="752"/>
        <v/>
      </c>
      <c r="BQ298" s="632" t="str">
        <f t="shared" si="752"/>
        <v/>
      </c>
      <c r="BR298" s="632" t="str">
        <f t="shared" si="752"/>
        <v/>
      </c>
      <c r="BS298" s="632" t="str">
        <f t="shared" si="752"/>
        <v/>
      </c>
      <c r="BT298" s="632" t="str">
        <f t="shared" si="752"/>
        <v/>
      </c>
      <c r="BU298" s="652"/>
      <c r="BV298" s="632" t="str">
        <f>IF(BV292="","",(BV292-BV294-BV297)*BV293/BV$46/365/$G$1)</f>
        <v/>
      </c>
      <c r="BW298" s="632" t="str">
        <f>IF(BW292="","",(BW292-BW294-BW297)*BW293/BW$46/365/$G$1)</f>
        <v/>
      </c>
      <c r="BX298" s="632" t="str">
        <f>IF(BX292="","",(BX292-BX294-BX297)*BX293/BX$46/365/$G$1)</f>
        <v/>
      </c>
      <c r="BY298" s="632" t="str">
        <f>IF(BY292="","",(BY292-BY294-BY297)*BY293/BY$46/365/$G$1)</f>
        <v/>
      </c>
      <c r="BZ298" s="597">
        <f t="shared" si="722"/>
        <v>0</v>
      </c>
      <c r="CA298" s="622">
        <f t="shared" si="723"/>
        <v>2.27824728104292E-3</v>
      </c>
      <c r="CB298" s="622">
        <f t="shared" si="724"/>
        <v>4.1080359084272978E-4</v>
      </c>
      <c r="CC298" s="691">
        <f t="shared" si="725"/>
        <v>3.3221507781194667E-3</v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53"/>
        <v/>
      </c>
      <c r="CG298" s="1351" t="str">
        <f t="shared" si="753"/>
        <v/>
      </c>
      <c r="CH298" s="1351">
        <f t="shared" si="753"/>
        <v>0</v>
      </c>
      <c r="CI298" s="1351">
        <f t="shared" si="753"/>
        <v>0</v>
      </c>
      <c r="CJ298" s="1351">
        <f t="shared" si="753"/>
        <v>0</v>
      </c>
      <c r="CK298" s="1352">
        <f t="shared" si="753"/>
        <v>0</v>
      </c>
      <c r="CL298" s="1352">
        <f t="shared" si="753"/>
        <v>0</v>
      </c>
      <c r="CM298" s="1352">
        <f t="shared" si="753"/>
        <v>0</v>
      </c>
      <c r="CN298" s="1351">
        <f t="shared" si="753"/>
        <v>0</v>
      </c>
      <c r="CO298" s="1351">
        <f t="shared" si="753"/>
        <v>0</v>
      </c>
      <c r="CP298" s="1351">
        <f t="shared" si="753"/>
        <v>0</v>
      </c>
      <c r="CQ298" s="1351" t="str">
        <f t="shared" si="753"/>
        <v/>
      </c>
      <c r="CR298" s="1351" t="str">
        <f t="shared" si="753"/>
        <v/>
      </c>
      <c r="CS298" s="1350" t="str">
        <f t="shared" si="753"/>
        <v/>
      </c>
      <c r="CT298" s="1353" t="str">
        <f t="shared" si="753"/>
        <v/>
      </c>
      <c r="CU298" s="536" t="str">
        <f t="shared" si="589"/>
        <v/>
      </c>
      <c r="CV298" s="537" t="str">
        <f t="shared" si="590"/>
        <v/>
      </c>
      <c r="CW298" s="538" t="str">
        <f t="shared" si="591"/>
        <v/>
      </c>
      <c r="CX298" s="538" t="str">
        <f t="shared" si="592"/>
        <v/>
      </c>
      <c r="CY298" s="538">
        <f t="shared" si="593"/>
        <v>0</v>
      </c>
      <c r="CZ298" s="538">
        <f t="shared" si="594"/>
        <v>0</v>
      </c>
      <c r="DA298" s="538">
        <f t="shared" si="595"/>
        <v>4.1675726607233454E-4</v>
      </c>
      <c r="DB298" s="539">
        <f t="shared" si="596"/>
        <v>5.4557314831287429E-4</v>
      </c>
      <c r="DC298" s="539">
        <f t="shared" si="597"/>
        <v>1.1252446183953034E-3</v>
      </c>
      <c r="DD298" s="539">
        <f t="shared" si="598"/>
        <v>4.0008697542944123E-3</v>
      </c>
      <c r="DE298" s="538">
        <f t="shared" si="599"/>
        <v>4.5009784735812134E-3</v>
      </c>
      <c r="DF298" s="538">
        <f t="shared" si="600"/>
        <v>5.3583077066443018E-3</v>
      </c>
      <c r="DG298" s="538">
        <f t="shared" si="601"/>
        <v>6.4299692479731618E-3</v>
      </c>
      <c r="DH298" s="538" t="str">
        <f t="shared" si="602"/>
        <v/>
      </c>
      <c r="DI298" s="538" t="str">
        <f t="shared" si="603"/>
        <v/>
      </c>
      <c r="DJ298" s="537" t="str">
        <f t="shared" si="604"/>
        <v/>
      </c>
      <c r="DK298" s="536" t="str">
        <f t="shared" si="605"/>
        <v/>
      </c>
      <c r="DL298" s="653">
        <f t="shared" si="606"/>
        <v>9</v>
      </c>
      <c r="DM298" s="106">
        <f t="shared" si="607"/>
        <v>9</v>
      </c>
      <c r="DN298" s="106">
        <f t="shared" si="608"/>
        <v>9</v>
      </c>
      <c r="DO298" s="106">
        <f t="shared" si="609"/>
        <v>9</v>
      </c>
      <c r="DP298" s="715"/>
      <c r="DQ298" s="645"/>
      <c r="DR298" s="645"/>
      <c r="DS298" s="645"/>
      <c r="DT298" s="645"/>
      <c r="DU298" s="645"/>
      <c r="DV298" s="645"/>
      <c r="DW298" s="645"/>
      <c r="DX298" s="618"/>
      <c r="DY298" s="716"/>
    </row>
    <row r="299" spans="1:129" s="486" customFormat="1" ht="15.75" customHeight="1">
      <c r="A299" s="1546" t="s">
        <v>991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73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73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73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73"/>
      <c r="BV299" s="224"/>
      <c r="BW299" s="224"/>
      <c r="BX299" s="224"/>
      <c r="BY299" s="224"/>
      <c r="BZ299" s="597">
        <f t="shared" si="722"/>
        <v>0</v>
      </c>
      <c r="CA299" s="597">
        <f t="shared" si="723"/>
        <v>0</v>
      </c>
      <c r="CB299" s="597">
        <f t="shared" si="724"/>
        <v>0</v>
      </c>
      <c r="CC299" s="688">
        <f t="shared" si="725"/>
        <v>0.2857142857142857</v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53"/>
        <v/>
      </c>
      <c r="CF299" s="1346" t="str">
        <f t="shared" si="753"/>
        <v/>
      </c>
      <c r="CG299" s="1346" t="str">
        <f t="shared" si="753"/>
        <v/>
      </c>
      <c r="CH299" s="1346">
        <f t="shared" si="753"/>
        <v>0</v>
      </c>
      <c r="CI299" s="1346">
        <f t="shared" si="753"/>
        <v>0</v>
      </c>
      <c r="CJ299" s="1346">
        <f t="shared" si="753"/>
        <v>0</v>
      </c>
      <c r="CK299" s="1347">
        <f t="shared" si="753"/>
        <v>0</v>
      </c>
      <c r="CL299" s="1347">
        <f t="shared" si="753"/>
        <v>0</v>
      </c>
      <c r="CM299" s="1347">
        <f t="shared" si="753"/>
        <v>0</v>
      </c>
      <c r="CN299" s="1346">
        <f t="shared" si="753"/>
        <v>0</v>
      </c>
      <c r="CO299" s="1346">
        <f t="shared" si="753"/>
        <v>0</v>
      </c>
      <c r="CP299" s="1346">
        <f t="shared" si="753"/>
        <v>0</v>
      </c>
      <c r="CQ299" s="1346" t="str">
        <f t="shared" si="753"/>
        <v/>
      </c>
      <c r="CR299" s="1346" t="str">
        <f t="shared" si="753"/>
        <v/>
      </c>
      <c r="CS299" s="1345" t="str">
        <f t="shared" si="753"/>
        <v/>
      </c>
      <c r="CT299" s="1348" t="str">
        <f t="shared" si="753"/>
        <v/>
      </c>
      <c r="CU299" s="548" t="str">
        <f t="shared" si="589"/>
        <v/>
      </c>
      <c r="CV299" s="549" t="str">
        <f t="shared" si="590"/>
        <v/>
      </c>
      <c r="CW299" s="550" t="str">
        <f t="shared" si="591"/>
        <v/>
      </c>
      <c r="CX299" s="550" t="str">
        <f t="shared" si="592"/>
        <v/>
      </c>
      <c r="CY299" s="550">
        <f t="shared" si="593"/>
        <v>0</v>
      </c>
      <c r="CZ299" s="550">
        <f t="shared" si="594"/>
        <v>0</v>
      </c>
      <c r="DA299" s="550">
        <f t="shared" si="595"/>
        <v>0</v>
      </c>
      <c r="DB299" s="551">
        <f t="shared" si="596"/>
        <v>0</v>
      </c>
      <c r="DC299" s="551">
        <f t="shared" si="597"/>
        <v>0</v>
      </c>
      <c r="DD299" s="551">
        <f t="shared" si="598"/>
        <v>0</v>
      </c>
      <c r="DE299" s="550">
        <f t="shared" si="599"/>
        <v>0</v>
      </c>
      <c r="DF299" s="550">
        <f t="shared" si="600"/>
        <v>0</v>
      </c>
      <c r="DG299" s="550">
        <f t="shared" si="601"/>
        <v>0</v>
      </c>
      <c r="DH299" s="550" t="str">
        <f t="shared" si="602"/>
        <v/>
      </c>
      <c r="DI299" s="550" t="str">
        <f t="shared" si="603"/>
        <v/>
      </c>
      <c r="DJ299" s="549" t="str">
        <f t="shared" si="604"/>
        <v/>
      </c>
      <c r="DK299" s="548" t="str">
        <f t="shared" si="605"/>
        <v/>
      </c>
      <c r="DL299" s="653">
        <f t="shared" si="606"/>
        <v>9</v>
      </c>
      <c r="DM299" s="106">
        <f t="shared" si="607"/>
        <v>9</v>
      </c>
      <c r="DN299" s="106">
        <f t="shared" si="608"/>
        <v>9</v>
      </c>
      <c r="DO299" s="106">
        <f t="shared" si="609"/>
        <v>9</v>
      </c>
      <c r="DP299" s="483"/>
      <c r="DQ299" s="618"/>
      <c r="DR299" s="618"/>
      <c r="DS299" s="618"/>
      <c r="DT299" s="618"/>
      <c r="DU299" s="618"/>
      <c r="DV299" s="618"/>
      <c r="DW299" s="618"/>
      <c r="DX299" s="618"/>
      <c r="DY299" s="484"/>
    </row>
    <row r="300" spans="1:129" s="486" customFormat="1" ht="15.75" customHeight="1">
      <c r="A300" s="709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73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89"/>
      <c r="CA300" s="589"/>
      <c r="CB300" s="589"/>
      <c r="CC300" s="687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1"/>
      <c r="CV300" s="721"/>
      <c r="CW300" s="721"/>
      <c r="CX300" s="721"/>
      <c r="CY300" s="721"/>
      <c r="CZ300" s="721"/>
      <c r="DA300" s="721"/>
      <c r="DB300" s="721"/>
      <c r="DC300" s="721"/>
      <c r="DD300" s="721"/>
      <c r="DE300" s="721"/>
      <c r="DF300" s="721"/>
      <c r="DG300" s="721"/>
      <c r="DH300" s="721"/>
      <c r="DI300" s="721"/>
      <c r="DJ300" s="721"/>
      <c r="DK300" s="721"/>
      <c r="DL300" s="598"/>
      <c r="DM300" s="108"/>
      <c r="DN300" s="108"/>
      <c r="DO300" s="108"/>
      <c r="DP300" s="591"/>
      <c r="DQ300" s="617"/>
      <c r="DR300" s="617"/>
      <c r="DS300" s="617"/>
      <c r="DT300" s="617"/>
      <c r="DU300" s="617"/>
      <c r="DV300" s="617"/>
      <c r="DW300" s="617"/>
      <c r="DX300" s="617"/>
      <c r="DY300" s="484"/>
    </row>
    <row r="301" spans="1:129" s="486" customFormat="1" ht="15.75" customHeight="1">
      <c r="A301" s="709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97" t="str">
        <f t="shared" ref="BZ301:BZ309" si="754">IF(DL301&lt;3,"",(SUM(B301:R301)-MIN(B301:R301)-MAX(B301:R301))/(DL301-2))</f>
        <v/>
      </c>
      <c r="CA301" s="597" t="str">
        <f t="shared" ref="CA301:CA309" si="755">IF(DM301&lt;3,"",(SUM(T301:AJ301)-MIN(T301:AJ301)-MAX(T301:AJ301))/(DM301-2))</f>
        <v/>
      </c>
      <c r="CB301" s="597" t="str">
        <f t="shared" ref="CB301:CB309" si="756">IF(DN301&lt;3,"",(SUM(AL301:BB301)-MIN(AL301:BB301)-MAX(AL301:BB301))/(DN301-2))</f>
        <v/>
      </c>
      <c r="CC301" s="688" t="str">
        <f t="shared" ref="CC301:CC309" si="757">IF(DO301&lt;3,"",(SUM(BD301:BT301)-MIN(BD301:BT301)-MAX(BD301:BT301))/(DO301-2))</f>
        <v/>
      </c>
      <c r="CD301" s="1344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58"/>
        <v/>
      </c>
      <c r="CF301" s="1346" t="str">
        <f t="shared" si="758"/>
        <v/>
      </c>
      <c r="CG301" s="1346" t="str">
        <f t="shared" si="758"/>
        <v/>
      </c>
      <c r="CH301" s="1346" t="str">
        <f t="shared" si="758"/>
        <v/>
      </c>
      <c r="CI301" s="1346" t="str">
        <f t="shared" si="758"/>
        <v/>
      </c>
      <c r="CJ301" s="1346" t="str">
        <f t="shared" si="758"/>
        <v/>
      </c>
      <c r="CK301" s="1347" t="str">
        <f t="shared" si="758"/>
        <v/>
      </c>
      <c r="CL301" s="1347" t="str">
        <f t="shared" si="758"/>
        <v/>
      </c>
      <c r="CM301" s="1347" t="str">
        <f t="shared" si="758"/>
        <v/>
      </c>
      <c r="CN301" s="1346" t="str">
        <f t="shared" si="758"/>
        <v/>
      </c>
      <c r="CO301" s="1346" t="str">
        <f t="shared" si="758"/>
        <v/>
      </c>
      <c r="CP301" s="1346" t="str">
        <f t="shared" si="758"/>
        <v/>
      </c>
      <c r="CQ301" s="1346" t="str">
        <f t="shared" si="758"/>
        <v/>
      </c>
      <c r="CR301" s="1346" t="str">
        <f t="shared" si="758"/>
        <v/>
      </c>
      <c r="CS301" s="1345" t="str">
        <f t="shared" si="758"/>
        <v/>
      </c>
      <c r="CT301" s="1348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8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9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0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0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0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0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0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1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1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1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0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0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0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0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0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9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8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3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83"/>
      <c r="DQ301" s="618"/>
      <c r="DR301" s="618"/>
      <c r="DS301" s="618"/>
      <c r="DT301" s="618"/>
      <c r="DU301" s="618"/>
      <c r="DV301" s="618"/>
      <c r="DW301" s="618"/>
      <c r="DX301" s="618"/>
      <c r="DY301" s="484"/>
    </row>
    <row r="302" spans="1:129" s="486" customFormat="1" ht="15.75" customHeight="1">
      <c r="A302" s="701" t="s">
        <v>249</v>
      </c>
      <c r="B302" s="629">
        <f t="shared" ref="B302:R302" si="781">IF(B299="","",B299*B301)</f>
        <v>0</v>
      </c>
      <c r="C302" s="629">
        <f t="shared" si="781"/>
        <v>0</v>
      </c>
      <c r="D302" s="629">
        <f t="shared" si="781"/>
        <v>0</v>
      </c>
      <c r="E302" s="629">
        <f t="shared" si="781"/>
        <v>0</v>
      </c>
      <c r="F302" s="629">
        <f t="shared" si="781"/>
        <v>0</v>
      </c>
      <c r="G302" s="629">
        <f t="shared" si="781"/>
        <v>0</v>
      </c>
      <c r="H302" s="629">
        <f t="shared" si="781"/>
        <v>0</v>
      </c>
      <c r="I302" s="629">
        <f t="shared" si="781"/>
        <v>0</v>
      </c>
      <c r="J302" s="629">
        <f t="shared" si="781"/>
        <v>0</v>
      </c>
      <c r="K302" s="629" t="str">
        <f t="shared" si="781"/>
        <v/>
      </c>
      <c r="L302" s="629" t="str">
        <f t="shared" si="781"/>
        <v/>
      </c>
      <c r="M302" s="629" t="str">
        <f t="shared" si="781"/>
        <v/>
      </c>
      <c r="N302" s="629" t="str">
        <f t="shared" si="781"/>
        <v/>
      </c>
      <c r="O302" s="629" t="str">
        <f t="shared" si="781"/>
        <v/>
      </c>
      <c r="P302" s="629" t="str">
        <f t="shared" si="781"/>
        <v/>
      </c>
      <c r="Q302" s="629" t="str">
        <f t="shared" si="781"/>
        <v/>
      </c>
      <c r="R302" s="629" t="str">
        <f t="shared" si="781"/>
        <v/>
      </c>
      <c r="S302" s="662"/>
      <c r="T302" s="629">
        <f t="shared" ref="T302:AJ302" si="782">IF(T299="","",T299*T301)</f>
        <v>0</v>
      </c>
      <c r="U302" s="629">
        <f t="shared" si="782"/>
        <v>0</v>
      </c>
      <c r="V302" s="629">
        <f t="shared" si="782"/>
        <v>0</v>
      </c>
      <c r="W302" s="629">
        <f t="shared" si="782"/>
        <v>0</v>
      </c>
      <c r="X302" s="629">
        <f t="shared" si="782"/>
        <v>0</v>
      </c>
      <c r="Y302" s="629">
        <f t="shared" si="782"/>
        <v>0</v>
      </c>
      <c r="Z302" s="629">
        <f t="shared" si="782"/>
        <v>0</v>
      </c>
      <c r="AA302" s="629">
        <f t="shared" si="782"/>
        <v>0</v>
      </c>
      <c r="AB302" s="629">
        <f t="shared" si="782"/>
        <v>0</v>
      </c>
      <c r="AC302" s="629" t="str">
        <f t="shared" si="782"/>
        <v/>
      </c>
      <c r="AD302" s="629" t="str">
        <f t="shared" si="782"/>
        <v/>
      </c>
      <c r="AE302" s="629" t="str">
        <f t="shared" si="782"/>
        <v/>
      </c>
      <c r="AF302" s="629" t="str">
        <f t="shared" si="782"/>
        <v/>
      </c>
      <c r="AG302" s="629" t="str">
        <f t="shared" si="782"/>
        <v/>
      </c>
      <c r="AH302" s="629" t="str">
        <f t="shared" si="782"/>
        <v/>
      </c>
      <c r="AI302" s="629" t="str">
        <f t="shared" si="782"/>
        <v/>
      </c>
      <c r="AJ302" s="629" t="str">
        <f t="shared" si="782"/>
        <v/>
      </c>
      <c r="AK302" s="662"/>
      <c r="AL302" s="629">
        <f t="shared" ref="AL302:BB302" si="783">IF(AL299="","",AL299*AL301)</f>
        <v>0</v>
      </c>
      <c r="AM302" s="629">
        <f t="shared" si="783"/>
        <v>0</v>
      </c>
      <c r="AN302" s="629">
        <f t="shared" si="783"/>
        <v>0</v>
      </c>
      <c r="AO302" s="629">
        <f t="shared" si="783"/>
        <v>0</v>
      </c>
      <c r="AP302" s="629">
        <f t="shared" si="783"/>
        <v>0</v>
      </c>
      <c r="AQ302" s="629">
        <f t="shared" si="783"/>
        <v>0</v>
      </c>
      <c r="AR302" s="629">
        <f t="shared" si="783"/>
        <v>0</v>
      </c>
      <c r="AS302" s="629">
        <f t="shared" si="783"/>
        <v>0</v>
      </c>
      <c r="AT302" s="629">
        <f t="shared" si="783"/>
        <v>0</v>
      </c>
      <c r="AU302" s="629" t="str">
        <f t="shared" si="783"/>
        <v/>
      </c>
      <c r="AV302" s="629" t="str">
        <f t="shared" si="783"/>
        <v/>
      </c>
      <c r="AW302" s="629" t="str">
        <f t="shared" si="783"/>
        <v/>
      </c>
      <c r="AX302" s="629" t="str">
        <f t="shared" si="783"/>
        <v/>
      </c>
      <c r="AY302" s="629" t="str">
        <f t="shared" si="783"/>
        <v/>
      </c>
      <c r="AZ302" s="629" t="str">
        <f t="shared" si="783"/>
        <v/>
      </c>
      <c r="BA302" s="629" t="str">
        <f t="shared" si="783"/>
        <v/>
      </c>
      <c r="BB302" s="629" t="str">
        <f t="shared" si="783"/>
        <v/>
      </c>
      <c r="BC302" s="662"/>
      <c r="BD302" s="629">
        <f t="shared" ref="BD302:BT302" si="784">IF(BD299="","",BD299*BD301)</f>
        <v>0</v>
      </c>
      <c r="BE302" s="629">
        <f t="shared" si="784"/>
        <v>0</v>
      </c>
      <c r="BF302" s="629">
        <f t="shared" si="784"/>
        <v>36</v>
      </c>
      <c r="BG302" s="629">
        <f t="shared" si="784"/>
        <v>0</v>
      </c>
      <c r="BH302" s="629">
        <f t="shared" si="784"/>
        <v>0</v>
      </c>
      <c r="BI302" s="629">
        <f t="shared" si="784"/>
        <v>40</v>
      </c>
      <c r="BJ302" s="629">
        <f t="shared" si="784"/>
        <v>0</v>
      </c>
      <c r="BK302" s="629">
        <f t="shared" si="784"/>
        <v>0</v>
      </c>
      <c r="BL302" s="629">
        <f t="shared" si="784"/>
        <v>0</v>
      </c>
      <c r="BM302" s="629" t="str">
        <f t="shared" si="784"/>
        <v/>
      </c>
      <c r="BN302" s="629" t="str">
        <f t="shared" si="784"/>
        <v/>
      </c>
      <c r="BO302" s="629" t="str">
        <f t="shared" si="784"/>
        <v/>
      </c>
      <c r="BP302" s="629" t="str">
        <f t="shared" si="784"/>
        <v/>
      </c>
      <c r="BQ302" s="629" t="str">
        <f t="shared" si="784"/>
        <v/>
      </c>
      <c r="BR302" s="629" t="str">
        <f t="shared" si="784"/>
        <v/>
      </c>
      <c r="BS302" s="629" t="str">
        <f t="shared" si="784"/>
        <v/>
      </c>
      <c r="BT302" s="629" t="str">
        <f t="shared" si="784"/>
        <v/>
      </c>
      <c r="BU302" s="662"/>
      <c r="BV302" s="629" t="str">
        <f>IF(BV299="","",BV299*BV301)</f>
        <v/>
      </c>
      <c r="BW302" s="629" t="str">
        <f>IF(BW299="","",BW299*BW301)</f>
        <v/>
      </c>
      <c r="BX302" s="629" t="str">
        <f>IF(BX299="","",BX299*BX301)</f>
        <v/>
      </c>
      <c r="BY302" s="629" t="str">
        <f>IF(BY299="","",BY299*BY301)</f>
        <v/>
      </c>
      <c r="BZ302" s="597">
        <f t="shared" si="754"/>
        <v>0</v>
      </c>
      <c r="CA302" s="597">
        <f t="shared" si="755"/>
        <v>0</v>
      </c>
      <c r="CB302" s="597">
        <f t="shared" si="756"/>
        <v>0</v>
      </c>
      <c r="CC302" s="688">
        <f t="shared" si="757"/>
        <v>5.1428571428571432</v>
      </c>
      <c r="CD302" s="1344" t="str">
        <f t="shared" si="758"/>
        <v/>
      </c>
      <c r="CE302" s="1345" t="str">
        <f t="shared" si="758"/>
        <v/>
      </c>
      <c r="CF302" s="1346" t="str">
        <f t="shared" si="758"/>
        <v/>
      </c>
      <c r="CG302" s="1346" t="str">
        <f t="shared" si="758"/>
        <v/>
      </c>
      <c r="CH302" s="1346">
        <f t="shared" si="758"/>
        <v>0</v>
      </c>
      <c r="CI302" s="1346">
        <f t="shared" si="758"/>
        <v>0</v>
      </c>
      <c r="CJ302" s="1346">
        <f t="shared" si="758"/>
        <v>0</v>
      </c>
      <c r="CK302" s="1347">
        <f t="shared" si="758"/>
        <v>0</v>
      </c>
      <c r="CL302" s="1347">
        <f t="shared" si="758"/>
        <v>0</v>
      </c>
      <c r="CM302" s="1347">
        <f t="shared" si="758"/>
        <v>0</v>
      </c>
      <c r="CN302" s="1346">
        <f t="shared" si="758"/>
        <v>0</v>
      </c>
      <c r="CO302" s="1346">
        <f t="shared" si="758"/>
        <v>0</v>
      </c>
      <c r="CP302" s="1346">
        <f t="shared" si="758"/>
        <v>0</v>
      </c>
      <c r="CQ302" s="1346" t="str">
        <f t="shared" si="758"/>
        <v/>
      </c>
      <c r="CR302" s="1346" t="str">
        <f t="shared" si="758"/>
        <v/>
      </c>
      <c r="CS302" s="1345" t="str">
        <f t="shared" si="758"/>
        <v/>
      </c>
      <c r="CT302" s="1348" t="str">
        <f t="shared" si="759"/>
        <v/>
      </c>
      <c r="CU302" s="548" t="str">
        <f t="shared" si="760"/>
        <v/>
      </c>
      <c r="CV302" s="549" t="str">
        <f t="shared" si="761"/>
        <v/>
      </c>
      <c r="CW302" s="550" t="str">
        <f t="shared" si="762"/>
        <v/>
      </c>
      <c r="CX302" s="550" t="str">
        <f t="shared" si="763"/>
        <v/>
      </c>
      <c r="CY302" s="550">
        <f t="shared" si="764"/>
        <v>0</v>
      </c>
      <c r="CZ302" s="550">
        <f t="shared" si="765"/>
        <v>0</v>
      </c>
      <c r="DA302" s="550">
        <f t="shared" si="766"/>
        <v>0</v>
      </c>
      <c r="DB302" s="551">
        <f t="shared" si="767"/>
        <v>0</v>
      </c>
      <c r="DC302" s="551">
        <f t="shared" si="768"/>
        <v>0</v>
      </c>
      <c r="DD302" s="551">
        <f t="shared" si="769"/>
        <v>0</v>
      </c>
      <c r="DE302" s="550">
        <f t="shared" si="770"/>
        <v>0</v>
      </c>
      <c r="DF302" s="550">
        <f t="shared" si="771"/>
        <v>0</v>
      </c>
      <c r="DG302" s="550">
        <f t="shared" si="772"/>
        <v>0</v>
      </c>
      <c r="DH302" s="550" t="str">
        <f t="shared" si="773"/>
        <v/>
      </c>
      <c r="DI302" s="550" t="str">
        <f t="shared" si="774"/>
        <v/>
      </c>
      <c r="DJ302" s="549" t="str">
        <f t="shared" si="775"/>
        <v/>
      </c>
      <c r="DK302" s="548" t="str">
        <f t="shared" si="776"/>
        <v/>
      </c>
      <c r="DL302" s="653">
        <f t="shared" si="777"/>
        <v>9</v>
      </c>
      <c r="DM302" s="106">
        <f t="shared" si="778"/>
        <v>9</v>
      </c>
      <c r="DN302" s="106">
        <f t="shared" si="779"/>
        <v>9</v>
      </c>
      <c r="DO302" s="106">
        <f t="shared" si="780"/>
        <v>9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9" t="str">
        <f>$H$1 &amp; " per kg"</f>
        <v>kcal per kg</v>
      </c>
      <c r="B303" s="702">
        <v>5790</v>
      </c>
      <c r="C303" s="702">
        <v>5790</v>
      </c>
      <c r="D303" s="702">
        <v>5790</v>
      </c>
      <c r="E303" s="702">
        <v>5790</v>
      </c>
      <c r="F303" s="702">
        <v>5790</v>
      </c>
      <c r="G303" s="702">
        <v>5790</v>
      </c>
      <c r="H303" s="702">
        <v>5790</v>
      </c>
      <c r="I303" s="702">
        <v>5790</v>
      </c>
      <c r="J303" s="702">
        <v>5790</v>
      </c>
      <c r="K303" s="702">
        <f t="shared" ref="K303:R303" si="785">1530*$K$1</f>
        <v>1530</v>
      </c>
      <c r="L303" s="702">
        <f t="shared" si="785"/>
        <v>1530</v>
      </c>
      <c r="M303" s="702">
        <f t="shared" si="785"/>
        <v>1530</v>
      </c>
      <c r="N303" s="702">
        <f t="shared" si="785"/>
        <v>1530</v>
      </c>
      <c r="O303" s="702">
        <f t="shared" si="785"/>
        <v>1530</v>
      </c>
      <c r="P303" s="702">
        <f t="shared" si="785"/>
        <v>1530</v>
      </c>
      <c r="Q303" s="702">
        <f t="shared" si="785"/>
        <v>1530</v>
      </c>
      <c r="R303" s="702">
        <f t="shared" si="785"/>
        <v>1530</v>
      </c>
      <c r="S303" s="710"/>
      <c r="T303" s="702">
        <v>5790</v>
      </c>
      <c r="U303" s="702">
        <v>5790</v>
      </c>
      <c r="V303" s="702">
        <v>5790</v>
      </c>
      <c r="W303" s="702">
        <v>5790</v>
      </c>
      <c r="X303" s="702">
        <v>5790</v>
      </c>
      <c r="Y303" s="702">
        <v>5790</v>
      </c>
      <c r="Z303" s="702">
        <v>5790</v>
      </c>
      <c r="AA303" s="702">
        <v>5790</v>
      </c>
      <c r="AB303" s="702">
        <v>5790</v>
      </c>
      <c r="AC303" s="702">
        <f t="shared" ref="AC303:BY303" si="786">1530*$K$1</f>
        <v>1530</v>
      </c>
      <c r="AD303" s="702">
        <f t="shared" si="786"/>
        <v>1530</v>
      </c>
      <c r="AE303" s="702">
        <f t="shared" si="786"/>
        <v>1530</v>
      </c>
      <c r="AF303" s="702">
        <f t="shared" si="786"/>
        <v>1530</v>
      </c>
      <c r="AG303" s="702">
        <f t="shared" si="786"/>
        <v>1530</v>
      </c>
      <c r="AH303" s="702">
        <f t="shared" si="786"/>
        <v>1530</v>
      </c>
      <c r="AI303" s="702">
        <f t="shared" si="786"/>
        <v>1530</v>
      </c>
      <c r="AJ303" s="702">
        <f t="shared" si="786"/>
        <v>1530</v>
      </c>
      <c r="AK303" s="710"/>
      <c r="AL303" s="702">
        <v>5790</v>
      </c>
      <c r="AM303" s="702">
        <v>5790</v>
      </c>
      <c r="AN303" s="702">
        <v>5790</v>
      </c>
      <c r="AO303" s="702">
        <v>5790</v>
      </c>
      <c r="AP303" s="702">
        <v>5790</v>
      </c>
      <c r="AQ303" s="702">
        <v>5790</v>
      </c>
      <c r="AR303" s="702">
        <v>5790</v>
      </c>
      <c r="AS303" s="702">
        <v>5790</v>
      </c>
      <c r="AT303" s="702">
        <v>5790</v>
      </c>
      <c r="AU303" s="702">
        <f t="shared" si="786"/>
        <v>1530</v>
      </c>
      <c r="AV303" s="702">
        <f t="shared" si="786"/>
        <v>1530</v>
      </c>
      <c r="AW303" s="702">
        <f t="shared" si="786"/>
        <v>1530</v>
      </c>
      <c r="AX303" s="702">
        <f t="shared" si="786"/>
        <v>1530</v>
      </c>
      <c r="AY303" s="702">
        <f t="shared" si="786"/>
        <v>1530</v>
      </c>
      <c r="AZ303" s="702">
        <f t="shared" si="786"/>
        <v>1530</v>
      </c>
      <c r="BA303" s="702">
        <f t="shared" si="786"/>
        <v>1530</v>
      </c>
      <c r="BB303" s="702">
        <f t="shared" si="786"/>
        <v>1530</v>
      </c>
      <c r="BC303" s="710"/>
      <c r="BD303" s="702">
        <v>5790</v>
      </c>
      <c r="BE303" s="702">
        <v>5790</v>
      </c>
      <c r="BF303" s="702">
        <v>5790</v>
      </c>
      <c r="BG303" s="702">
        <v>5790</v>
      </c>
      <c r="BH303" s="702">
        <v>5790</v>
      </c>
      <c r="BI303" s="702">
        <v>5790</v>
      </c>
      <c r="BJ303" s="702">
        <v>5790</v>
      </c>
      <c r="BK303" s="702">
        <v>5790</v>
      </c>
      <c r="BL303" s="702">
        <v>5790</v>
      </c>
      <c r="BM303" s="702">
        <f t="shared" si="786"/>
        <v>1530</v>
      </c>
      <c r="BN303" s="702">
        <f t="shared" si="786"/>
        <v>1530</v>
      </c>
      <c r="BO303" s="702">
        <f t="shared" si="786"/>
        <v>1530</v>
      </c>
      <c r="BP303" s="702">
        <f t="shared" si="786"/>
        <v>1530</v>
      </c>
      <c r="BQ303" s="702">
        <f t="shared" si="786"/>
        <v>1530</v>
      </c>
      <c r="BR303" s="702">
        <f t="shared" si="786"/>
        <v>1530</v>
      </c>
      <c r="BS303" s="702">
        <f t="shared" si="786"/>
        <v>1530</v>
      </c>
      <c r="BT303" s="702">
        <f t="shared" si="786"/>
        <v>1530</v>
      </c>
      <c r="BU303" s="596"/>
      <c r="BV303" s="702">
        <f t="shared" si="786"/>
        <v>1530</v>
      </c>
      <c r="BW303" s="702">
        <f t="shared" si="786"/>
        <v>1530</v>
      </c>
      <c r="BX303" s="702">
        <f t="shared" si="786"/>
        <v>1530</v>
      </c>
      <c r="BY303" s="702">
        <f t="shared" si="786"/>
        <v>1530</v>
      </c>
      <c r="BZ303" s="597">
        <f t="shared" si="754"/>
        <v>3802</v>
      </c>
      <c r="CA303" s="597">
        <f t="shared" si="755"/>
        <v>3802</v>
      </c>
      <c r="CB303" s="597">
        <f t="shared" si="756"/>
        <v>3802</v>
      </c>
      <c r="CC303" s="688">
        <f t="shared" si="757"/>
        <v>3802</v>
      </c>
      <c r="CD303" s="1344">
        <f t="shared" si="758"/>
        <v>1530</v>
      </c>
      <c r="CE303" s="1345">
        <f t="shared" si="758"/>
        <v>1530</v>
      </c>
      <c r="CF303" s="1346">
        <f t="shared" si="758"/>
        <v>1530</v>
      </c>
      <c r="CG303" s="1346">
        <f t="shared" si="758"/>
        <v>1530</v>
      </c>
      <c r="CH303" s="1346">
        <f t="shared" si="758"/>
        <v>1530</v>
      </c>
      <c r="CI303" s="1346">
        <f t="shared" si="758"/>
        <v>1530</v>
      </c>
      <c r="CJ303" s="1346">
        <f t="shared" si="758"/>
        <v>1530</v>
      </c>
      <c r="CK303" s="1347">
        <f t="shared" si="758"/>
        <v>1530</v>
      </c>
      <c r="CL303" s="1347">
        <f t="shared" si="758"/>
        <v>5790</v>
      </c>
      <c r="CM303" s="1347">
        <f t="shared" si="758"/>
        <v>5790</v>
      </c>
      <c r="CN303" s="1346">
        <f t="shared" si="758"/>
        <v>5790</v>
      </c>
      <c r="CO303" s="1346">
        <f t="shared" si="758"/>
        <v>5790</v>
      </c>
      <c r="CP303" s="1346">
        <f t="shared" si="758"/>
        <v>5790</v>
      </c>
      <c r="CQ303" s="1346">
        <f t="shared" si="758"/>
        <v>5790</v>
      </c>
      <c r="CR303" s="1346">
        <f t="shared" si="758"/>
        <v>5790</v>
      </c>
      <c r="CS303" s="1345">
        <f t="shared" si="758"/>
        <v>5790</v>
      </c>
      <c r="CT303" s="1348">
        <f t="shared" si="759"/>
        <v>5790</v>
      </c>
      <c r="CU303" s="548">
        <f t="shared" si="760"/>
        <v>1530</v>
      </c>
      <c r="CV303" s="549">
        <f t="shared" si="761"/>
        <v>1530</v>
      </c>
      <c r="CW303" s="550">
        <f t="shared" si="762"/>
        <v>1530</v>
      </c>
      <c r="CX303" s="550">
        <f t="shared" si="763"/>
        <v>1530</v>
      </c>
      <c r="CY303" s="550">
        <f t="shared" si="764"/>
        <v>1530</v>
      </c>
      <c r="CZ303" s="550">
        <f t="shared" si="765"/>
        <v>1530</v>
      </c>
      <c r="DA303" s="550">
        <f t="shared" si="766"/>
        <v>1530</v>
      </c>
      <c r="DB303" s="551">
        <f t="shared" si="767"/>
        <v>1530</v>
      </c>
      <c r="DC303" s="551">
        <f t="shared" si="768"/>
        <v>5790</v>
      </c>
      <c r="DD303" s="551">
        <f t="shared" si="769"/>
        <v>5790</v>
      </c>
      <c r="DE303" s="550">
        <f t="shared" si="770"/>
        <v>5790</v>
      </c>
      <c r="DF303" s="550">
        <f t="shared" si="771"/>
        <v>5790</v>
      </c>
      <c r="DG303" s="550">
        <f t="shared" si="772"/>
        <v>5790</v>
      </c>
      <c r="DH303" s="550">
        <f t="shared" si="773"/>
        <v>5790</v>
      </c>
      <c r="DI303" s="550">
        <f t="shared" si="774"/>
        <v>5790</v>
      </c>
      <c r="DJ303" s="549">
        <f t="shared" si="775"/>
        <v>5790</v>
      </c>
      <c r="DK303" s="548">
        <f t="shared" si="776"/>
        <v>5790</v>
      </c>
      <c r="DL303" s="653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657" t="s">
        <v>243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96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96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96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96"/>
      <c r="BV304" s="224"/>
      <c r="BW304" s="224"/>
      <c r="BX304" s="224"/>
      <c r="BY304" s="224"/>
      <c r="BZ304" s="597">
        <f t="shared" si="754"/>
        <v>0</v>
      </c>
      <c r="CA304" s="597" t="str">
        <f t="shared" si="755"/>
        <v/>
      </c>
      <c r="CB304" s="597" t="str">
        <f t="shared" si="756"/>
        <v/>
      </c>
      <c r="CC304" s="688" t="str">
        <f t="shared" si="757"/>
        <v/>
      </c>
      <c r="CD304" s="1344" t="str">
        <f t="shared" si="758"/>
        <v/>
      </c>
      <c r="CE304" s="1345" t="str">
        <f t="shared" si="758"/>
        <v/>
      </c>
      <c r="CF304" s="1346" t="str">
        <f t="shared" si="758"/>
        <v/>
      </c>
      <c r="CG304" s="1346" t="str">
        <f t="shared" si="758"/>
        <v/>
      </c>
      <c r="CH304" s="1346">
        <f t="shared" si="758"/>
        <v>0</v>
      </c>
      <c r="CI304" s="1346">
        <f t="shared" si="758"/>
        <v>0</v>
      </c>
      <c r="CJ304" s="1346">
        <f t="shared" si="758"/>
        <v>0</v>
      </c>
      <c r="CK304" s="1347">
        <f t="shared" si="758"/>
        <v>0</v>
      </c>
      <c r="CL304" s="1347">
        <f t="shared" si="758"/>
        <v>0</v>
      </c>
      <c r="CM304" s="1347">
        <f t="shared" si="758"/>
        <v>0</v>
      </c>
      <c r="CN304" s="1346">
        <f t="shared" si="758"/>
        <v>0</v>
      </c>
      <c r="CO304" s="1346">
        <f t="shared" si="758"/>
        <v>0</v>
      </c>
      <c r="CP304" s="1346">
        <f t="shared" si="758"/>
        <v>0</v>
      </c>
      <c r="CQ304" s="1346" t="str">
        <f t="shared" si="758"/>
        <v/>
      </c>
      <c r="CR304" s="1346" t="str">
        <f t="shared" si="758"/>
        <v/>
      </c>
      <c r="CS304" s="1345" t="str">
        <f t="shared" si="758"/>
        <v/>
      </c>
      <c r="CT304" s="1348" t="str">
        <f t="shared" si="759"/>
        <v/>
      </c>
      <c r="CU304" s="548" t="str">
        <f t="shared" si="760"/>
        <v/>
      </c>
      <c r="CV304" s="549" t="str">
        <f t="shared" si="761"/>
        <v/>
      </c>
      <c r="CW304" s="550" t="str">
        <f t="shared" si="762"/>
        <v/>
      </c>
      <c r="CX304" s="550" t="str">
        <f t="shared" si="763"/>
        <v/>
      </c>
      <c r="CY304" s="550" t="str">
        <f t="shared" si="764"/>
        <v/>
      </c>
      <c r="CZ304" s="550" t="str">
        <f t="shared" si="765"/>
        <v/>
      </c>
      <c r="DA304" s="550" t="str">
        <f t="shared" si="766"/>
        <v/>
      </c>
      <c r="DB304" s="551" t="str">
        <f t="shared" si="767"/>
        <v/>
      </c>
      <c r="DC304" s="551" t="str">
        <f t="shared" si="768"/>
        <v/>
      </c>
      <c r="DD304" s="551" t="str">
        <f t="shared" si="769"/>
        <v/>
      </c>
      <c r="DE304" s="550" t="str">
        <f t="shared" si="770"/>
        <v/>
      </c>
      <c r="DF304" s="550" t="str">
        <f t="shared" si="771"/>
        <v/>
      </c>
      <c r="DG304" s="550" t="str">
        <f t="shared" si="772"/>
        <v/>
      </c>
      <c r="DH304" s="550" t="str">
        <f t="shared" si="773"/>
        <v/>
      </c>
      <c r="DI304" s="550" t="str">
        <f t="shared" si="774"/>
        <v/>
      </c>
      <c r="DJ304" s="549" t="str">
        <f t="shared" si="775"/>
        <v/>
      </c>
      <c r="DK304" s="548" t="str">
        <f t="shared" si="776"/>
        <v/>
      </c>
      <c r="DL304" s="653">
        <f t="shared" si="777"/>
        <v>9</v>
      </c>
      <c r="DM304" s="106">
        <f t="shared" si="778"/>
        <v>0</v>
      </c>
      <c r="DN304" s="106">
        <f t="shared" si="779"/>
        <v>0</v>
      </c>
      <c r="DO304" s="106">
        <f t="shared" si="780"/>
        <v>2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40" t="s">
        <v>179</v>
      </c>
      <c r="B305" s="274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596"/>
      <c r="T305" s="274"/>
      <c r="U305" s="274"/>
      <c r="V305" s="274"/>
      <c r="W305" s="274"/>
      <c r="X305" s="274"/>
      <c r="Y305" s="274"/>
      <c r="Z305" s="274"/>
      <c r="AA305" s="274"/>
      <c r="AB305" s="274"/>
      <c r="AC305" s="274"/>
      <c r="AD305" s="274"/>
      <c r="AE305" s="274"/>
      <c r="AF305" s="274"/>
      <c r="AG305" s="274"/>
      <c r="AH305" s="274"/>
      <c r="AI305" s="274"/>
      <c r="AJ305" s="274"/>
      <c r="AK305" s="596"/>
      <c r="AL305" s="274"/>
      <c r="AM305" s="274"/>
      <c r="AN305" s="274"/>
      <c r="AO305" s="274"/>
      <c r="AP305" s="274"/>
      <c r="AQ305" s="274"/>
      <c r="AR305" s="274"/>
      <c r="AS305" s="274"/>
      <c r="AT305" s="274"/>
      <c r="AU305" s="274"/>
      <c r="AV305" s="274"/>
      <c r="AW305" s="274"/>
      <c r="AX305" s="274"/>
      <c r="AY305" s="274"/>
      <c r="AZ305" s="274"/>
      <c r="BA305" s="274"/>
      <c r="BB305" s="274"/>
      <c r="BC305" s="596"/>
      <c r="BD305" s="274"/>
      <c r="BE305" s="274"/>
      <c r="BF305" s="274"/>
      <c r="BG305" s="274"/>
      <c r="BH305" s="274"/>
      <c r="BI305" s="274"/>
      <c r="BJ305" s="274"/>
      <c r="BK305" s="274"/>
      <c r="BL305" s="274"/>
      <c r="BM305" s="274"/>
      <c r="BN305" s="274"/>
      <c r="BO305" s="274"/>
      <c r="BP305" s="274"/>
      <c r="BQ305" s="274"/>
      <c r="BR305" s="274"/>
      <c r="BS305" s="274"/>
      <c r="BT305" s="274"/>
      <c r="BU305" s="596"/>
      <c r="BV305" s="274"/>
      <c r="BW305" s="274"/>
      <c r="BX305" s="274"/>
      <c r="BY305" s="274"/>
      <c r="BZ305" s="597" t="str">
        <f t="shared" si="754"/>
        <v/>
      </c>
      <c r="CA305" s="597" t="str">
        <f t="shared" si="755"/>
        <v/>
      </c>
      <c r="CB305" s="597" t="str">
        <f t="shared" si="756"/>
        <v/>
      </c>
      <c r="CC305" s="688" t="str">
        <f t="shared" si="757"/>
        <v/>
      </c>
      <c r="CD305" s="1344" t="str">
        <f t="shared" si="758"/>
        <v/>
      </c>
      <c r="CE305" s="1345" t="str">
        <f t="shared" si="758"/>
        <v/>
      </c>
      <c r="CF305" s="1346" t="str">
        <f t="shared" si="758"/>
        <v/>
      </c>
      <c r="CG305" s="1346" t="str">
        <f t="shared" si="758"/>
        <v/>
      </c>
      <c r="CH305" s="1346" t="str">
        <f t="shared" si="758"/>
        <v/>
      </c>
      <c r="CI305" s="1346" t="str">
        <f t="shared" si="758"/>
        <v/>
      </c>
      <c r="CJ305" s="1346" t="str">
        <f t="shared" si="758"/>
        <v/>
      </c>
      <c r="CK305" s="1347" t="str">
        <f t="shared" si="758"/>
        <v/>
      </c>
      <c r="CL305" s="1347" t="str">
        <f t="shared" si="758"/>
        <v/>
      </c>
      <c r="CM305" s="1347" t="str">
        <f t="shared" si="758"/>
        <v/>
      </c>
      <c r="CN305" s="1346" t="str">
        <f t="shared" si="758"/>
        <v/>
      </c>
      <c r="CO305" s="1346" t="str">
        <f t="shared" si="758"/>
        <v/>
      </c>
      <c r="CP305" s="1346" t="str">
        <f t="shared" si="758"/>
        <v/>
      </c>
      <c r="CQ305" s="1346" t="str">
        <f t="shared" si="758"/>
        <v/>
      </c>
      <c r="CR305" s="1346" t="str">
        <f t="shared" si="758"/>
        <v/>
      </c>
      <c r="CS305" s="1345" t="str">
        <f t="shared" si="758"/>
        <v/>
      </c>
      <c r="CT305" s="1348" t="str">
        <f t="shared" si="759"/>
        <v/>
      </c>
      <c r="CU305" s="548" t="str">
        <f t="shared" si="760"/>
        <v/>
      </c>
      <c r="CV305" s="549" t="str">
        <f t="shared" si="761"/>
        <v/>
      </c>
      <c r="CW305" s="550" t="str">
        <f t="shared" si="762"/>
        <v/>
      </c>
      <c r="CX305" s="550" t="str">
        <f t="shared" si="763"/>
        <v/>
      </c>
      <c r="CY305" s="550" t="str">
        <f t="shared" si="764"/>
        <v/>
      </c>
      <c r="CZ305" s="550" t="str">
        <f t="shared" si="765"/>
        <v/>
      </c>
      <c r="DA305" s="550" t="str">
        <f t="shared" si="766"/>
        <v/>
      </c>
      <c r="DB305" s="551" t="str">
        <f t="shared" si="767"/>
        <v/>
      </c>
      <c r="DC305" s="551" t="str">
        <f t="shared" si="768"/>
        <v/>
      </c>
      <c r="DD305" s="551" t="str">
        <f t="shared" si="769"/>
        <v/>
      </c>
      <c r="DE305" s="550" t="str">
        <f t="shared" si="770"/>
        <v/>
      </c>
      <c r="DF305" s="550" t="str">
        <f t="shared" si="771"/>
        <v/>
      </c>
      <c r="DG305" s="550" t="str">
        <f t="shared" si="772"/>
        <v/>
      </c>
      <c r="DH305" s="550" t="str">
        <f t="shared" si="773"/>
        <v/>
      </c>
      <c r="DI305" s="550" t="str">
        <f t="shared" si="774"/>
        <v/>
      </c>
      <c r="DJ305" s="549" t="str">
        <f t="shared" si="775"/>
        <v/>
      </c>
      <c r="DK305" s="548" t="str">
        <f t="shared" si="776"/>
        <v/>
      </c>
      <c r="DL305" s="653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181</v>
      </c>
      <c r="B306" s="629">
        <f t="shared" ref="B306:R306" si="787">IF(B304="","",B304*B305)</f>
        <v>0</v>
      </c>
      <c r="C306" s="629">
        <f t="shared" si="787"/>
        <v>0</v>
      </c>
      <c r="D306" s="629">
        <f t="shared" si="787"/>
        <v>0</v>
      </c>
      <c r="E306" s="629">
        <f t="shared" si="787"/>
        <v>0</v>
      </c>
      <c r="F306" s="629">
        <f t="shared" si="787"/>
        <v>0</v>
      </c>
      <c r="G306" s="629">
        <f t="shared" si="787"/>
        <v>0</v>
      </c>
      <c r="H306" s="629">
        <f t="shared" si="787"/>
        <v>0</v>
      </c>
      <c r="I306" s="629">
        <f t="shared" si="787"/>
        <v>0</v>
      </c>
      <c r="J306" s="629">
        <f t="shared" si="787"/>
        <v>0</v>
      </c>
      <c r="K306" s="629" t="str">
        <f t="shared" si="787"/>
        <v/>
      </c>
      <c r="L306" s="629" t="str">
        <f t="shared" si="787"/>
        <v/>
      </c>
      <c r="M306" s="629" t="str">
        <f t="shared" si="787"/>
        <v/>
      </c>
      <c r="N306" s="629" t="str">
        <f t="shared" si="787"/>
        <v/>
      </c>
      <c r="O306" s="629" t="str">
        <f t="shared" si="787"/>
        <v/>
      </c>
      <c r="P306" s="629" t="str">
        <f t="shared" si="787"/>
        <v/>
      </c>
      <c r="Q306" s="629" t="str">
        <f t="shared" si="787"/>
        <v/>
      </c>
      <c r="R306" s="629" t="str">
        <f t="shared" si="787"/>
        <v/>
      </c>
      <c r="S306" s="662"/>
      <c r="T306" s="629" t="str">
        <f t="shared" ref="T306:AJ306" si="788">IF(T304="","",T304*T305)</f>
        <v/>
      </c>
      <c r="U306" s="629" t="str">
        <f t="shared" si="788"/>
        <v/>
      </c>
      <c r="V306" s="629" t="str">
        <f t="shared" si="788"/>
        <v/>
      </c>
      <c r="W306" s="629" t="str">
        <f t="shared" si="788"/>
        <v/>
      </c>
      <c r="X306" s="629" t="str">
        <f t="shared" si="788"/>
        <v/>
      </c>
      <c r="Y306" s="629" t="str">
        <f t="shared" si="788"/>
        <v/>
      </c>
      <c r="Z306" s="629" t="str">
        <f t="shared" si="788"/>
        <v/>
      </c>
      <c r="AA306" s="629" t="str">
        <f t="shared" si="788"/>
        <v/>
      </c>
      <c r="AB306" s="629" t="str">
        <f t="shared" si="788"/>
        <v/>
      </c>
      <c r="AC306" s="629" t="str">
        <f t="shared" si="788"/>
        <v/>
      </c>
      <c r="AD306" s="629" t="str">
        <f t="shared" si="788"/>
        <v/>
      </c>
      <c r="AE306" s="629" t="str">
        <f t="shared" si="788"/>
        <v/>
      </c>
      <c r="AF306" s="629" t="str">
        <f t="shared" si="788"/>
        <v/>
      </c>
      <c r="AG306" s="629" t="str">
        <f t="shared" si="788"/>
        <v/>
      </c>
      <c r="AH306" s="629" t="str">
        <f t="shared" si="788"/>
        <v/>
      </c>
      <c r="AI306" s="629" t="str">
        <f t="shared" si="788"/>
        <v/>
      </c>
      <c r="AJ306" s="629" t="str">
        <f t="shared" si="788"/>
        <v/>
      </c>
      <c r="AK306" s="662"/>
      <c r="AL306" s="629" t="str">
        <f t="shared" ref="AL306:BB306" si="789">IF(AL304="","",AL304*AL305)</f>
        <v/>
      </c>
      <c r="AM306" s="629" t="str">
        <f t="shared" si="789"/>
        <v/>
      </c>
      <c r="AN306" s="629" t="str">
        <f t="shared" si="789"/>
        <v/>
      </c>
      <c r="AO306" s="629" t="str">
        <f t="shared" si="789"/>
        <v/>
      </c>
      <c r="AP306" s="629" t="str">
        <f t="shared" si="789"/>
        <v/>
      </c>
      <c r="AQ306" s="629" t="str">
        <f t="shared" si="789"/>
        <v/>
      </c>
      <c r="AR306" s="629" t="str">
        <f t="shared" si="789"/>
        <v/>
      </c>
      <c r="AS306" s="629" t="str">
        <f t="shared" si="789"/>
        <v/>
      </c>
      <c r="AT306" s="629" t="str">
        <f t="shared" si="789"/>
        <v/>
      </c>
      <c r="AU306" s="629" t="str">
        <f t="shared" si="789"/>
        <v/>
      </c>
      <c r="AV306" s="629" t="str">
        <f t="shared" si="789"/>
        <v/>
      </c>
      <c r="AW306" s="629" t="str">
        <f t="shared" si="789"/>
        <v/>
      </c>
      <c r="AX306" s="629" t="str">
        <f t="shared" si="789"/>
        <v/>
      </c>
      <c r="AY306" s="629" t="str">
        <f t="shared" si="789"/>
        <v/>
      </c>
      <c r="AZ306" s="629" t="str">
        <f t="shared" si="789"/>
        <v/>
      </c>
      <c r="BA306" s="629" t="str">
        <f t="shared" si="789"/>
        <v/>
      </c>
      <c r="BB306" s="629" t="str">
        <f t="shared" si="789"/>
        <v/>
      </c>
      <c r="BC306" s="662"/>
      <c r="BD306" s="629" t="str">
        <f t="shared" ref="BD306:BT306" si="790">IF(BD304="","",BD304*BD305)</f>
        <v/>
      </c>
      <c r="BE306" s="629" t="str">
        <f t="shared" si="790"/>
        <v/>
      </c>
      <c r="BF306" s="629">
        <f t="shared" si="790"/>
        <v>0</v>
      </c>
      <c r="BG306" s="629" t="str">
        <f t="shared" si="790"/>
        <v/>
      </c>
      <c r="BH306" s="629" t="str">
        <f t="shared" si="790"/>
        <v/>
      </c>
      <c r="BI306" s="629">
        <f t="shared" si="790"/>
        <v>0</v>
      </c>
      <c r="BJ306" s="629" t="str">
        <f t="shared" si="790"/>
        <v/>
      </c>
      <c r="BK306" s="629" t="str">
        <f t="shared" si="790"/>
        <v/>
      </c>
      <c r="BL306" s="629" t="str">
        <f t="shared" si="790"/>
        <v/>
      </c>
      <c r="BM306" s="629" t="str">
        <f t="shared" si="790"/>
        <v/>
      </c>
      <c r="BN306" s="629" t="str">
        <f t="shared" si="790"/>
        <v/>
      </c>
      <c r="BO306" s="629" t="str">
        <f t="shared" si="790"/>
        <v/>
      </c>
      <c r="BP306" s="629" t="str">
        <f t="shared" si="790"/>
        <v/>
      </c>
      <c r="BQ306" s="629" t="str">
        <f t="shared" si="790"/>
        <v/>
      </c>
      <c r="BR306" s="629" t="str">
        <f t="shared" si="790"/>
        <v/>
      </c>
      <c r="BS306" s="629" t="str">
        <f t="shared" si="790"/>
        <v/>
      </c>
      <c r="BT306" s="629" t="str">
        <f t="shared" si="790"/>
        <v/>
      </c>
      <c r="BU306" s="662"/>
      <c r="BV306" s="629" t="str">
        <f>IF(BV304="","",BV304*BV305)</f>
        <v/>
      </c>
      <c r="BW306" s="629" t="str">
        <f>IF(BW304="","",BW304*BW305)</f>
        <v/>
      </c>
      <c r="BX306" s="629" t="str">
        <f>IF(BX304="","",BX304*BX305)</f>
        <v/>
      </c>
      <c r="BY306" s="629" t="str">
        <f>IF(BY304="","",BY304*BY305)</f>
        <v/>
      </c>
      <c r="BZ306" s="597">
        <f t="shared" si="754"/>
        <v>0</v>
      </c>
      <c r="CA306" s="597" t="str">
        <f t="shared" si="755"/>
        <v/>
      </c>
      <c r="CB306" s="597" t="str">
        <f t="shared" si="756"/>
        <v/>
      </c>
      <c r="CC306" s="688" t="str">
        <f t="shared" si="757"/>
        <v/>
      </c>
      <c r="CD306" s="1344" t="str">
        <f t="shared" si="758"/>
        <v/>
      </c>
      <c r="CE306" s="1345" t="str">
        <f t="shared" si="758"/>
        <v/>
      </c>
      <c r="CF306" s="1346" t="str">
        <f t="shared" si="758"/>
        <v/>
      </c>
      <c r="CG306" s="1346" t="str">
        <f t="shared" si="758"/>
        <v/>
      </c>
      <c r="CH306" s="1346">
        <f t="shared" si="758"/>
        <v>0</v>
      </c>
      <c r="CI306" s="1346">
        <f t="shared" si="758"/>
        <v>0</v>
      </c>
      <c r="CJ306" s="1346">
        <f t="shared" si="758"/>
        <v>0</v>
      </c>
      <c r="CK306" s="1347">
        <f t="shared" si="758"/>
        <v>0</v>
      </c>
      <c r="CL306" s="1347">
        <f t="shared" si="758"/>
        <v>0</v>
      </c>
      <c r="CM306" s="1347">
        <f t="shared" si="758"/>
        <v>0</v>
      </c>
      <c r="CN306" s="1346">
        <f t="shared" si="758"/>
        <v>0</v>
      </c>
      <c r="CO306" s="1346">
        <f t="shared" si="758"/>
        <v>0</v>
      </c>
      <c r="CP306" s="1346">
        <f t="shared" si="758"/>
        <v>0</v>
      </c>
      <c r="CQ306" s="1346" t="str">
        <f t="shared" si="758"/>
        <v/>
      </c>
      <c r="CR306" s="1346" t="str">
        <f t="shared" si="758"/>
        <v/>
      </c>
      <c r="CS306" s="1345" t="str">
        <f t="shared" si="758"/>
        <v/>
      </c>
      <c r="CT306" s="1348" t="str">
        <f t="shared" si="759"/>
        <v/>
      </c>
      <c r="CU306" s="548" t="str">
        <f t="shared" si="760"/>
        <v/>
      </c>
      <c r="CV306" s="549" t="str">
        <f t="shared" si="761"/>
        <v/>
      </c>
      <c r="CW306" s="550" t="str">
        <f t="shared" si="762"/>
        <v/>
      </c>
      <c r="CX306" s="550" t="str">
        <f t="shared" si="763"/>
        <v/>
      </c>
      <c r="CY306" s="550" t="str">
        <f t="shared" si="764"/>
        <v/>
      </c>
      <c r="CZ306" s="550" t="str">
        <f t="shared" si="765"/>
        <v/>
      </c>
      <c r="DA306" s="550" t="str">
        <f t="shared" si="766"/>
        <v/>
      </c>
      <c r="DB306" s="551" t="str">
        <f t="shared" si="767"/>
        <v/>
      </c>
      <c r="DC306" s="551" t="str">
        <f t="shared" si="768"/>
        <v/>
      </c>
      <c r="DD306" s="551" t="str">
        <f t="shared" si="769"/>
        <v/>
      </c>
      <c r="DE306" s="550" t="str">
        <f t="shared" si="770"/>
        <v/>
      </c>
      <c r="DF306" s="550" t="str">
        <f t="shared" si="771"/>
        <v/>
      </c>
      <c r="DG306" s="550" t="str">
        <f t="shared" si="772"/>
        <v/>
      </c>
      <c r="DH306" s="550" t="str">
        <f t="shared" si="773"/>
        <v/>
      </c>
      <c r="DI306" s="550" t="str">
        <f t="shared" si="774"/>
        <v/>
      </c>
      <c r="DJ306" s="549" t="str">
        <f t="shared" si="775"/>
        <v/>
      </c>
      <c r="DK306" s="548" t="str">
        <f t="shared" si="776"/>
        <v/>
      </c>
      <c r="DL306" s="653">
        <f t="shared" si="777"/>
        <v>9</v>
      </c>
      <c r="DM306" s="106">
        <f t="shared" si="778"/>
        <v>0</v>
      </c>
      <c r="DN306" s="106">
        <f t="shared" si="779"/>
        <v>0</v>
      </c>
      <c r="DO306" s="106">
        <f t="shared" si="780"/>
        <v>2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696" customFormat="1" ht="15.75" customHeight="1">
      <c r="A307" s="640" t="s">
        <v>244</v>
      </c>
      <c r="B307" s="274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697"/>
      <c r="T307" s="274"/>
      <c r="U307" s="274"/>
      <c r="V307" s="274"/>
      <c r="W307" s="274"/>
      <c r="X307" s="274"/>
      <c r="Y307" s="274"/>
      <c r="Z307" s="274"/>
      <c r="AA307" s="274"/>
      <c r="AB307" s="274"/>
      <c r="AC307" s="274"/>
      <c r="AD307" s="274"/>
      <c r="AE307" s="274"/>
      <c r="AF307" s="274"/>
      <c r="AG307" s="274"/>
      <c r="AH307" s="274"/>
      <c r="AI307" s="274"/>
      <c r="AJ307" s="274"/>
      <c r="AK307" s="697"/>
      <c r="AL307" s="274"/>
      <c r="AM307" s="274"/>
      <c r="AN307" s="274"/>
      <c r="AO307" s="274"/>
      <c r="AP307" s="274"/>
      <c r="AQ307" s="274"/>
      <c r="AR307" s="274"/>
      <c r="AS307" s="274"/>
      <c r="AT307" s="274"/>
      <c r="AU307" s="274"/>
      <c r="AV307" s="274"/>
      <c r="AW307" s="274"/>
      <c r="AX307" s="274"/>
      <c r="AY307" s="274"/>
      <c r="AZ307" s="274"/>
      <c r="BA307" s="274"/>
      <c r="BB307" s="274"/>
      <c r="BC307" s="697"/>
      <c r="BD307" s="274"/>
      <c r="BE307" s="274"/>
      <c r="BF307" s="274">
        <v>18</v>
      </c>
      <c r="BG307" s="274"/>
      <c r="BH307" s="274"/>
      <c r="BI307" s="274">
        <v>0</v>
      </c>
      <c r="BJ307" s="274"/>
      <c r="BK307" s="274"/>
      <c r="BL307" s="274"/>
      <c r="BM307" s="274"/>
      <c r="BN307" s="274"/>
      <c r="BO307" s="274"/>
      <c r="BP307" s="274"/>
      <c r="BQ307" s="274"/>
      <c r="BR307" s="274"/>
      <c r="BS307" s="274"/>
      <c r="BT307" s="274"/>
      <c r="BU307" s="697"/>
      <c r="BV307" s="274"/>
      <c r="BW307" s="274"/>
      <c r="BX307" s="274"/>
      <c r="BY307" s="274"/>
      <c r="BZ307" s="597" t="str">
        <f t="shared" si="754"/>
        <v/>
      </c>
      <c r="CA307" s="597" t="str">
        <f t="shared" si="755"/>
        <v/>
      </c>
      <c r="CB307" s="597" t="str">
        <f t="shared" si="756"/>
        <v/>
      </c>
      <c r="CC307" s="688" t="str">
        <f t="shared" si="757"/>
        <v/>
      </c>
      <c r="CD307" s="1344" t="str">
        <f t="shared" si="758"/>
        <v/>
      </c>
      <c r="CE307" s="1345" t="str">
        <f t="shared" si="758"/>
        <v/>
      </c>
      <c r="CF307" s="1346" t="str">
        <f t="shared" si="758"/>
        <v/>
      </c>
      <c r="CG307" s="1346" t="str">
        <f t="shared" si="758"/>
        <v/>
      </c>
      <c r="CH307" s="1346" t="str">
        <f t="shared" si="758"/>
        <v/>
      </c>
      <c r="CI307" s="1346" t="str">
        <f t="shared" si="758"/>
        <v/>
      </c>
      <c r="CJ307" s="1346" t="str">
        <f t="shared" si="758"/>
        <v/>
      </c>
      <c r="CK307" s="1347" t="str">
        <f t="shared" si="758"/>
        <v/>
      </c>
      <c r="CL307" s="1347" t="str">
        <f t="shared" si="758"/>
        <v/>
      </c>
      <c r="CM307" s="1347" t="str">
        <f t="shared" si="758"/>
        <v/>
      </c>
      <c r="CN307" s="1346" t="str">
        <f t="shared" si="758"/>
        <v/>
      </c>
      <c r="CO307" s="1346" t="str">
        <f t="shared" si="758"/>
        <v/>
      </c>
      <c r="CP307" s="1346" t="str">
        <f t="shared" si="758"/>
        <v/>
      </c>
      <c r="CQ307" s="1346" t="str">
        <f t="shared" si="758"/>
        <v/>
      </c>
      <c r="CR307" s="1346" t="str">
        <f t="shared" si="758"/>
        <v/>
      </c>
      <c r="CS307" s="1345" t="str">
        <f t="shared" si="758"/>
        <v/>
      </c>
      <c r="CT307" s="1348" t="str">
        <f t="shared" si="759"/>
        <v/>
      </c>
      <c r="CU307" s="548" t="str">
        <f t="shared" si="760"/>
        <v/>
      </c>
      <c r="CV307" s="549" t="str">
        <f t="shared" si="761"/>
        <v/>
      </c>
      <c r="CW307" s="550" t="str">
        <f t="shared" si="762"/>
        <v/>
      </c>
      <c r="CX307" s="550" t="str">
        <f t="shared" si="763"/>
        <v/>
      </c>
      <c r="CY307" s="550" t="str">
        <f t="shared" si="764"/>
        <v/>
      </c>
      <c r="CZ307" s="550" t="str">
        <f t="shared" si="765"/>
        <v/>
      </c>
      <c r="DA307" s="550" t="str">
        <f t="shared" si="766"/>
        <v/>
      </c>
      <c r="DB307" s="551" t="str">
        <f t="shared" si="767"/>
        <v/>
      </c>
      <c r="DC307" s="551" t="str">
        <f t="shared" si="768"/>
        <v/>
      </c>
      <c r="DD307" s="551" t="str">
        <f t="shared" si="769"/>
        <v/>
      </c>
      <c r="DE307" s="550" t="str">
        <f t="shared" si="770"/>
        <v/>
      </c>
      <c r="DF307" s="550" t="str">
        <f t="shared" si="771"/>
        <v/>
      </c>
      <c r="DG307" s="550" t="str">
        <f t="shared" si="772"/>
        <v/>
      </c>
      <c r="DH307" s="550" t="str">
        <f t="shared" si="773"/>
        <v/>
      </c>
      <c r="DI307" s="550" t="str">
        <f t="shared" si="774"/>
        <v/>
      </c>
      <c r="DJ307" s="549" t="str">
        <f t="shared" si="775"/>
        <v/>
      </c>
      <c r="DK307" s="548" t="str">
        <f t="shared" si="776"/>
        <v/>
      </c>
      <c r="DL307" s="653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2</v>
      </c>
      <c r="DP307" s="693"/>
      <c r="DQ307" s="694"/>
      <c r="DR307" s="694"/>
      <c r="DS307" s="694"/>
      <c r="DT307" s="694"/>
      <c r="DU307" s="694"/>
      <c r="DV307" s="694"/>
      <c r="DW307" s="694"/>
      <c r="DX307" s="618"/>
      <c r="DY307" s="695"/>
    </row>
    <row r="308" spans="1:129" s="696" customFormat="1" ht="15.75" customHeight="1">
      <c r="A308" s="648" t="str">
        <f>$H$1 &amp; " (%)"</f>
        <v>kcal (%)</v>
      </c>
      <c r="B308" s="632">
        <f t="shared" ref="B308:R308" si="791">IF(B302="","",(B302-B304-B307)*B303/B$46/365/$G$1)</f>
        <v>0</v>
      </c>
      <c r="C308" s="632">
        <f t="shared" si="791"/>
        <v>0</v>
      </c>
      <c r="D308" s="632">
        <f t="shared" si="791"/>
        <v>0</v>
      </c>
      <c r="E308" s="632">
        <f t="shared" si="791"/>
        <v>0</v>
      </c>
      <c r="F308" s="632">
        <f t="shared" si="791"/>
        <v>0</v>
      </c>
      <c r="G308" s="632">
        <f t="shared" si="791"/>
        <v>0</v>
      </c>
      <c r="H308" s="632">
        <f t="shared" si="791"/>
        <v>0</v>
      </c>
      <c r="I308" s="632">
        <f t="shared" si="791"/>
        <v>0</v>
      </c>
      <c r="J308" s="632">
        <f t="shared" si="791"/>
        <v>0</v>
      </c>
      <c r="K308" s="632" t="str">
        <f t="shared" si="791"/>
        <v/>
      </c>
      <c r="L308" s="632" t="str">
        <f t="shared" si="791"/>
        <v/>
      </c>
      <c r="M308" s="632" t="str">
        <f t="shared" si="791"/>
        <v/>
      </c>
      <c r="N308" s="632" t="str">
        <f t="shared" si="791"/>
        <v/>
      </c>
      <c r="O308" s="632" t="str">
        <f t="shared" si="791"/>
        <v/>
      </c>
      <c r="P308" s="632" t="str">
        <f t="shared" si="791"/>
        <v/>
      </c>
      <c r="Q308" s="632" t="str">
        <f t="shared" si="791"/>
        <v/>
      </c>
      <c r="R308" s="632" t="str">
        <f t="shared" si="791"/>
        <v/>
      </c>
      <c r="S308" s="652"/>
      <c r="T308" s="632">
        <f t="shared" ref="T308:AJ308" si="792">IF(T302="","",(T302-T304-T307)*T303/T$46/365/$G$1)</f>
        <v>0</v>
      </c>
      <c r="U308" s="632">
        <f t="shared" si="792"/>
        <v>0</v>
      </c>
      <c r="V308" s="632">
        <f t="shared" si="792"/>
        <v>0</v>
      </c>
      <c r="W308" s="632">
        <f t="shared" si="792"/>
        <v>0</v>
      </c>
      <c r="X308" s="632">
        <f t="shared" si="792"/>
        <v>0</v>
      </c>
      <c r="Y308" s="632">
        <f t="shared" si="792"/>
        <v>0</v>
      </c>
      <c r="Z308" s="632">
        <f t="shared" si="792"/>
        <v>0</v>
      </c>
      <c r="AA308" s="632">
        <f t="shared" si="792"/>
        <v>0</v>
      </c>
      <c r="AB308" s="632">
        <f t="shared" si="792"/>
        <v>0</v>
      </c>
      <c r="AC308" s="632" t="str">
        <f t="shared" si="792"/>
        <v/>
      </c>
      <c r="AD308" s="632" t="str">
        <f t="shared" si="792"/>
        <v/>
      </c>
      <c r="AE308" s="632" t="str">
        <f t="shared" si="792"/>
        <v/>
      </c>
      <c r="AF308" s="632" t="str">
        <f t="shared" si="792"/>
        <v/>
      </c>
      <c r="AG308" s="632" t="str">
        <f t="shared" si="792"/>
        <v/>
      </c>
      <c r="AH308" s="632" t="str">
        <f t="shared" si="792"/>
        <v/>
      </c>
      <c r="AI308" s="632" t="str">
        <f t="shared" si="792"/>
        <v/>
      </c>
      <c r="AJ308" s="632" t="str">
        <f t="shared" si="792"/>
        <v/>
      </c>
      <c r="AK308" s="652"/>
      <c r="AL308" s="632">
        <f t="shared" ref="AL308:BB308" si="793">IF(AL302="","",(AL302-AL304-AL307)*AL303/AL$46/365/$G$1)</f>
        <v>0</v>
      </c>
      <c r="AM308" s="632">
        <f t="shared" si="793"/>
        <v>0</v>
      </c>
      <c r="AN308" s="632">
        <f t="shared" si="793"/>
        <v>0</v>
      </c>
      <c r="AO308" s="632">
        <f t="shared" si="793"/>
        <v>0</v>
      </c>
      <c r="AP308" s="632">
        <f t="shared" si="793"/>
        <v>0</v>
      </c>
      <c r="AQ308" s="632">
        <f t="shared" si="793"/>
        <v>0</v>
      </c>
      <c r="AR308" s="632">
        <f t="shared" si="793"/>
        <v>0</v>
      </c>
      <c r="AS308" s="632">
        <f t="shared" si="793"/>
        <v>0</v>
      </c>
      <c r="AT308" s="632">
        <f t="shared" si="793"/>
        <v>0</v>
      </c>
      <c r="AU308" s="632" t="str">
        <f t="shared" si="793"/>
        <v/>
      </c>
      <c r="AV308" s="632" t="str">
        <f t="shared" si="793"/>
        <v/>
      </c>
      <c r="AW308" s="632" t="str">
        <f t="shared" si="793"/>
        <v/>
      </c>
      <c r="AX308" s="632" t="str">
        <f t="shared" si="793"/>
        <v/>
      </c>
      <c r="AY308" s="632" t="str">
        <f t="shared" si="793"/>
        <v/>
      </c>
      <c r="AZ308" s="632" t="str">
        <f t="shared" si="793"/>
        <v/>
      </c>
      <c r="BA308" s="632" t="str">
        <f t="shared" si="793"/>
        <v/>
      </c>
      <c r="BB308" s="632" t="str">
        <f t="shared" si="793"/>
        <v/>
      </c>
      <c r="BC308" s="652"/>
      <c r="BD308" s="632">
        <f t="shared" ref="BD308:BT308" si="794">IF(BD302="","",(BD302-BD304-BD307)*BD303/BD$46/365/$G$1)</f>
        <v>0</v>
      </c>
      <c r="BE308" s="632">
        <f t="shared" si="794"/>
        <v>0</v>
      </c>
      <c r="BF308" s="632">
        <f t="shared" si="794"/>
        <v>1.5107632093933464E-2</v>
      </c>
      <c r="BG308" s="632">
        <f t="shared" si="794"/>
        <v>0</v>
      </c>
      <c r="BH308" s="632">
        <f t="shared" si="794"/>
        <v>0</v>
      </c>
      <c r="BI308" s="632">
        <f t="shared" si="794"/>
        <v>5.0358773646444879E-2</v>
      </c>
      <c r="BJ308" s="632">
        <f t="shared" si="794"/>
        <v>0</v>
      </c>
      <c r="BK308" s="632">
        <f t="shared" si="794"/>
        <v>0</v>
      </c>
      <c r="BL308" s="632">
        <f t="shared" si="794"/>
        <v>0</v>
      </c>
      <c r="BM308" s="632" t="str">
        <f t="shared" si="794"/>
        <v/>
      </c>
      <c r="BN308" s="632" t="str">
        <f t="shared" si="794"/>
        <v/>
      </c>
      <c r="BO308" s="632" t="str">
        <f t="shared" si="794"/>
        <v/>
      </c>
      <c r="BP308" s="632" t="str">
        <f t="shared" si="794"/>
        <v/>
      </c>
      <c r="BQ308" s="632" t="str">
        <f t="shared" si="794"/>
        <v/>
      </c>
      <c r="BR308" s="632" t="str">
        <f t="shared" si="794"/>
        <v/>
      </c>
      <c r="BS308" s="632" t="str">
        <f t="shared" si="794"/>
        <v/>
      </c>
      <c r="BT308" s="632" t="str">
        <f t="shared" si="794"/>
        <v/>
      </c>
      <c r="BU308" s="652"/>
      <c r="BV308" s="632" t="str">
        <f>IF(BV302="","",(BV302-BV304-BV307)*BV303/BV$46/365/$G$1)</f>
        <v/>
      </c>
      <c r="BW308" s="632" t="str">
        <f>IF(BW302="","",(BW302-BW304-BW307)*BW303/BW$46/365/$G$1)</f>
        <v/>
      </c>
      <c r="BX308" s="632" t="str">
        <f>IF(BX302="","",(BX302-BX304-BX307)*BX303/BX$46/365/$G$1)</f>
        <v/>
      </c>
      <c r="BY308" s="632" t="str">
        <f>IF(BY302="","",(BY302-BY304-BY307)*BY303/BY$46/365/$G$1)</f>
        <v/>
      </c>
      <c r="BZ308" s="597">
        <f t="shared" si="754"/>
        <v>0</v>
      </c>
      <c r="CA308" s="622">
        <f t="shared" si="755"/>
        <v>0</v>
      </c>
      <c r="CB308" s="622">
        <f t="shared" si="756"/>
        <v>0</v>
      </c>
      <c r="CC308" s="691">
        <f t="shared" si="757"/>
        <v>2.1582331562762097E-3</v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95"/>
        <v/>
      </c>
      <c r="CG308" s="1351" t="str">
        <f t="shared" si="795"/>
        <v/>
      </c>
      <c r="CH308" s="1351">
        <f t="shared" si="795"/>
        <v>0</v>
      </c>
      <c r="CI308" s="1351">
        <f t="shared" si="795"/>
        <v>0</v>
      </c>
      <c r="CJ308" s="1351">
        <f t="shared" si="795"/>
        <v>0</v>
      </c>
      <c r="CK308" s="1352">
        <f t="shared" si="795"/>
        <v>0</v>
      </c>
      <c r="CL308" s="1352">
        <f t="shared" si="795"/>
        <v>0</v>
      </c>
      <c r="CM308" s="1352">
        <f t="shared" si="795"/>
        <v>0</v>
      </c>
      <c r="CN308" s="1351">
        <f t="shared" si="795"/>
        <v>0</v>
      </c>
      <c r="CO308" s="1351">
        <f t="shared" si="795"/>
        <v>0</v>
      </c>
      <c r="CP308" s="1351">
        <f t="shared" si="795"/>
        <v>0</v>
      </c>
      <c r="CQ308" s="1351" t="str">
        <f t="shared" si="795"/>
        <v/>
      </c>
      <c r="CR308" s="1351" t="str">
        <f t="shared" si="795"/>
        <v/>
      </c>
      <c r="CS308" s="1350" t="str">
        <f t="shared" si="795"/>
        <v/>
      </c>
      <c r="CT308" s="1353" t="str">
        <f t="shared" si="795"/>
        <v/>
      </c>
      <c r="CU308" s="536" t="str">
        <f t="shared" si="760"/>
        <v/>
      </c>
      <c r="CV308" s="537" t="str">
        <f t="shared" si="761"/>
        <v/>
      </c>
      <c r="CW308" s="538" t="str">
        <f t="shared" si="762"/>
        <v/>
      </c>
      <c r="CX308" s="538" t="str">
        <f t="shared" si="763"/>
        <v/>
      </c>
      <c r="CY308" s="538">
        <f t="shared" si="764"/>
        <v>0</v>
      </c>
      <c r="CZ308" s="538">
        <f t="shared" si="765"/>
        <v>0</v>
      </c>
      <c r="DA308" s="538">
        <f t="shared" si="766"/>
        <v>0</v>
      </c>
      <c r="DB308" s="539">
        <f t="shared" si="767"/>
        <v>0</v>
      </c>
      <c r="DC308" s="539">
        <f t="shared" si="768"/>
        <v>0</v>
      </c>
      <c r="DD308" s="539">
        <f t="shared" si="769"/>
        <v>0</v>
      </c>
      <c r="DE308" s="538">
        <f t="shared" si="770"/>
        <v>0</v>
      </c>
      <c r="DF308" s="538">
        <f t="shared" si="771"/>
        <v>0</v>
      </c>
      <c r="DG308" s="538">
        <f t="shared" si="772"/>
        <v>0</v>
      </c>
      <c r="DH308" s="538" t="str">
        <f t="shared" si="773"/>
        <v/>
      </c>
      <c r="DI308" s="538" t="str">
        <f t="shared" si="774"/>
        <v/>
      </c>
      <c r="DJ308" s="537" t="str">
        <f t="shared" si="775"/>
        <v/>
      </c>
      <c r="DK308" s="536" t="str">
        <f t="shared" si="776"/>
        <v/>
      </c>
      <c r="DL308" s="653">
        <f t="shared" si="777"/>
        <v>9</v>
      </c>
      <c r="DM308" s="106">
        <f t="shared" si="778"/>
        <v>9</v>
      </c>
      <c r="DN308" s="106">
        <f t="shared" si="779"/>
        <v>9</v>
      </c>
      <c r="DO308" s="106">
        <f t="shared" si="780"/>
        <v>9</v>
      </c>
      <c r="DP308" s="693"/>
      <c r="DQ308" s="694"/>
      <c r="DR308" s="694"/>
      <c r="DS308" s="694"/>
      <c r="DT308" s="694"/>
      <c r="DU308" s="694"/>
      <c r="DV308" s="694"/>
      <c r="DW308" s="694"/>
      <c r="DX308" s="694"/>
      <c r="DY308" s="695"/>
    </row>
    <row r="309" spans="1:129" s="696" customFormat="1" ht="15.75" customHeight="1">
      <c r="A309" s="682" t="s">
        <v>987</v>
      </c>
      <c r="B309" s="257">
        <v>0</v>
      </c>
      <c r="C309" s="257">
        <v>0</v>
      </c>
      <c r="D309" s="257">
        <v>0</v>
      </c>
      <c r="E309" s="257">
        <v>0</v>
      </c>
      <c r="F309" s="257">
        <v>0</v>
      </c>
      <c r="G309" s="257">
        <v>100</v>
      </c>
      <c r="H309" s="257">
        <v>0</v>
      </c>
      <c r="I309" s="257">
        <v>0</v>
      </c>
      <c r="J309" s="257">
        <v>4</v>
      </c>
      <c r="K309" s="257"/>
      <c r="L309" s="257"/>
      <c r="M309" s="257"/>
      <c r="N309" s="257"/>
      <c r="O309" s="257"/>
      <c r="P309" s="257"/>
      <c r="Q309" s="257"/>
      <c r="R309" s="257"/>
      <c r="S309" s="614"/>
      <c r="T309" s="257">
        <v>0</v>
      </c>
      <c r="U309" s="257">
        <v>11</v>
      </c>
      <c r="V309" s="257">
        <v>4</v>
      </c>
      <c r="W309" s="257">
        <v>1</v>
      </c>
      <c r="X309" s="257">
        <v>10</v>
      </c>
      <c r="Y309" s="257">
        <v>20</v>
      </c>
      <c r="Z309" s="257">
        <v>16</v>
      </c>
      <c r="AA309" s="257">
        <v>36</v>
      </c>
      <c r="AB309" s="257">
        <v>20</v>
      </c>
      <c r="AC309" s="257"/>
      <c r="AD309" s="257"/>
      <c r="AE309" s="257"/>
      <c r="AF309" s="257"/>
      <c r="AG309" s="257"/>
      <c r="AH309" s="257"/>
      <c r="AI309" s="669"/>
      <c r="AJ309" s="257"/>
      <c r="AK309" s="614"/>
      <c r="AL309" s="257">
        <v>0</v>
      </c>
      <c r="AM309" s="257">
        <v>70</v>
      </c>
      <c r="AN309" s="257">
        <v>0</v>
      </c>
      <c r="AO309" s="257">
        <v>0</v>
      </c>
      <c r="AP309" s="257">
        <v>0</v>
      </c>
      <c r="AQ309" s="257">
        <v>0</v>
      </c>
      <c r="AR309" s="257">
        <v>0</v>
      </c>
      <c r="AS309" s="257">
        <v>0</v>
      </c>
      <c r="AT309" s="257">
        <v>0</v>
      </c>
      <c r="AU309" s="257"/>
      <c r="AV309" s="257"/>
      <c r="AW309" s="257"/>
      <c r="AX309" s="257"/>
      <c r="AY309" s="700"/>
      <c r="AZ309" s="700"/>
      <c r="BA309" s="257"/>
      <c r="BB309" s="257"/>
      <c r="BC309" s="614"/>
      <c r="BD309" s="257">
        <v>0</v>
      </c>
      <c r="BE309" s="257">
        <v>23</v>
      </c>
      <c r="BF309" s="257">
        <v>60</v>
      </c>
      <c r="BG309" s="257">
        <v>32</v>
      </c>
      <c r="BH309" s="257">
        <v>35</v>
      </c>
      <c r="BI309" s="257">
        <v>0</v>
      </c>
      <c r="BJ309" s="257">
        <v>0</v>
      </c>
      <c r="BK309" s="257">
        <v>0</v>
      </c>
      <c r="BL309" s="257">
        <v>0</v>
      </c>
      <c r="BM309" s="257"/>
      <c r="BN309" s="257"/>
      <c r="BO309" s="700"/>
      <c r="BP309" s="257"/>
      <c r="BQ309" s="700"/>
      <c r="BR309" s="257"/>
      <c r="BS309" s="257"/>
      <c r="BT309" s="257"/>
      <c r="BU309" s="614"/>
      <c r="BV309" s="257"/>
      <c r="BW309" s="257"/>
      <c r="BX309" s="257"/>
      <c r="BY309" s="257"/>
      <c r="BZ309" s="597">
        <f t="shared" si="754"/>
        <v>0.5714285714285714</v>
      </c>
      <c r="CA309" s="597">
        <f t="shared" si="755"/>
        <v>11.714285714285714</v>
      </c>
      <c r="CB309" s="597">
        <f t="shared" si="756"/>
        <v>0</v>
      </c>
      <c r="CC309" s="688">
        <f t="shared" si="757"/>
        <v>12.857142857142858</v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95"/>
        <v/>
      </c>
      <c r="CF309" s="1346" t="str">
        <f t="shared" si="795"/>
        <v/>
      </c>
      <c r="CG309" s="1346" t="str">
        <f t="shared" si="795"/>
        <v/>
      </c>
      <c r="CH309" s="1346">
        <f t="shared" si="795"/>
        <v>0</v>
      </c>
      <c r="CI309" s="1346">
        <f t="shared" si="795"/>
        <v>0</v>
      </c>
      <c r="CJ309" s="1346">
        <f t="shared" si="795"/>
        <v>0</v>
      </c>
      <c r="CK309" s="1347">
        <f t="shared" si="795"/>
        <v>0</v>
      </c>
      <c r="CL309" s="1347">
        <f t="shared" si="795"/>
        <v>0</v>
      </c>
      <c r="CM309" s="1347">
        <f t="shared" si="795"/>
        <v>0</v>
      </c>
      <c r="CN309" s="1346">
        <f t="shared" si="795"/>
        <v>0</v>
      </c>
      <c r="CO309" s="1346">
        <f t="shared" si="795"/>
        <v>4</v>
      </c>
      <c r="CP309" s="1346">
        <f t="shared" si="795"/>
        <v>100</v>
      </c>
      <c r="CQ309" s="1346" t="str">
        <f t="shared" si="795"/>
        <v/>
      </c>
      <c r="CR309" s="1346" t="str">
        <f t="shared" si="795"/>
        <v/>
      </c>
      <c r="CS309" s="1345" t="str">
        <f t="shared" si="795"/>
        <v/>
      </c>
      <c r="CT309" s="1348" t="str">
        <f t="shared" si="795"/>
        <v/>
      </c>
      <c r="CU309" s="548" t="str">
        <f t="shared" si="760"/>
        <v/>
      </c>
      <c r="CV309" s="549" t="str">
        <f t="shared" si="761"/>
        <v/>
      </c>
      <c r="CW309" s="550" t="str">
        <f t="shared" si="762"/>
        <v/>
      </c>
      <c r="CX309" s="550" t="str">
        <f t="shared" si="763"/>
        <v/>
      </c>
      <c r="CY309" s="550">
        <f t="shared" si="764"/>
        <v>0</v>
      </c>
      <c r="CZ309" s="550">
        <f t="shared" si="765"/>
        <v>1</v>
      </c>
      <c r="DA309" s="550">
        <f t="shared" si="766"/>
        <v>4</v>
      </c>
      <c r="DB309" s="551">
        <f t="shared" si="767"/>
        <v>10</v>
      </c>
      <c r="DC309" s="551">
        <f t="shared" si="768"/>
        <v>11</v>
      </c>
      <c r="DD309" s="551">
        <f t="shared" si="769"/>
        <v>16</v>
      </c>
      <c r="DE309" s="550">
        <f t="shared" si="770"/>
        <v>20</v>
      </c>
      <c r="DF309" s="550">
        <f t="shared" si="771"/>
        <v>20</v>
      </c>
      <c r="DG309" s="550">
        <f t="shared" si="772"/>
        <v>36</v>
      </c>
      <c r="DH309" s="550" t="str">
        <f t="shared" si="773"/>
        <v/>
      </c>
      <c r="DI309" s="550" t="str">
        <f t="shared" si="774"/>
        <v/>
      </c>
      <c r="DJ309" s="549" t="str">
        <f t="shared" si="775"/>
        <v/>
      </c>
      <c r="DK309" s="548" t="str">
        <f t="shared" si="776"/>
        <v/>
      </c>
      <c r="DL309" s="653">
        <f t="shared" si="777"/>
        <v>9</v>
      </c>
      <c r="DM309" s="106">
        <f t="shared" si="778"/>
        <v>9</v>
      </c>
      <c r="DN309" s="106">
        <f t="shared" si="779"/>
        <v>9</v>
      </c>
      <c r="DO309" s="106">
        <f t="shared" si="780"/>
        <v>9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709" t="s">
        <v>247</v>
      </c>
      <c r="B310" s="257"/>
      <c r="C310" s="257"/>
      <c r="D310" s="257"/>
      <c r="E310" s="257"/>
      <c r="F310" s="257"/>
      <c r="G310" s="257" t="s">
        <v>976</v>
      </c>
      <c r="H310" s="257"/>
      <c r="I310" s="257"/>
      <c r="J310" s="257" t="s">
        <v>959</v>
      </c>
      <c r="K310" s="257"/>
      <c r="L310" s="257"/>
      <c r="M310" s="257"/>
      <c r="N310" s="257"/>
      <c r="O310" s="257"/>
      <c r="P310" s="257"/>
      <c r="Q310" s="257"/>
      <c r="R310" s="257"/>
      <c r="S310" s="614"/>
      <c r="T310" s="257"/>
      <c r="U310" s="257" t="s">
        <v>249</v>
      </c>
      <c r="V310" s="257" t="s">
        <v>249</v>
      </c>
      <c r="W310" s="257" t="s">
        <v>249</v>
      </c>
      <c r="X310" s="257" t="s">
        <v>249</v>
      </c>
      <c r="Y310" s="257" t="s">
        <v>249</v>
      </c>
      <c r="Z310" s="257" t="s">
        <v>249</v>
      </c>
      <c r="AA310" s="257" t="s">
        <v>249</v>
      </c>
      <c r="AB310" s="257" t="s">
        <v>249</v>
      </c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/>
      <c r="AM310" s="257" t="s">
        <v>249</v>
      </c>
      <c r="AN310" s="257"/>
      <c r="AO310" s="257"/>
      <c r="AP310" s="257"/>
      <c r="AQ310" s="257"/>
      <c r="AR310" s="257"/>
      <c r="AS310" s="257"/>
      <c r="AT310" s="257"/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/>
      <c r="BE310" s="257" t="s">
        <v>969</v>
      </c>
      <c r="BF310" s="257" t="s">
        <v>249</v>
      </c>
      <c r="BG310" s="257" t="s">
        <v>249</v>
      </c>
      <c r="BH310" s="257" t="s">
        <v>249</v>
      </c>
      <c r="BI310" s="257"/>
      <c r="BJ310" s="257"/>
      <c r="BK310" s="257"/>
      <c r="BL310" s="257"/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89"/>
      <c r="CA310" s="589"/>
      <c r="CB310" s="589"/>
      <c r="CC310" s="687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1"/>
      <c r="CV310" s="721"/>
      <c r="CW310" s="721"/>
      <c r="CX310" s="721"/>
      <c r="CY310" s="721"/>
      <c r="CZ310" s="721"/>
      <c r="DA310" s="721"/>
      <c r="DB310" s="721"/>
      <c r="DC310" s="721"/>
      <c r="DD310" s="721"/>
      <c r="DE310" s="721"/>
      <c r="DF310" s="721"/>
      <c r="DG310" s="721"/>
      <c r="DH310" s="721"/>
      <c r="DI310" s="721"/>
      <c r="DJ310" s="721"/>
      <c r="DK310" s="721"/>
      <c r="DL310" s="598"/>
      <c r="DM310" s="108"/>
      <c r="DN310" s="108"/>
      <c r="DO310" s="108"/>
      <c r="DP310" s="722"/>
      <c r="DQ310" s="723"/>
      <c r="DR310" s="723"/>
      <c r="DS310" s="723"/>
      <c r="DT310" s="723"/>
      <c r="DU310" s="723"/>
      <c r="DV310" s="723"/>
      <c r="DW310" s="723"/>
      <c r="DX310" s="723"/>
      <c r="DY310" s="695"/>
    </row>
    <row r="311" spans="1:129" s="486" customFormat="1" ht="15.75" customHeight="1">
      <c r="A311" s="709" t="s">
        <v>248</v>
      </c>
      <c r="B311" s="257"/>
      <c r="C311" s="257"/>
      <c r="D311" s="257"/>
      <c r="E311" s="257"/>
      <c r="F311" s="257"/>
      <c r="G311" s="257">
        <v>1</v>
      </c>
      <c r="H311" s="257"/>
      <c r="I311" s="257"/>
      <c r="J311" s="257">
        <v>20</v>
      </c>
      <c r="K311" s="257"/>
      <c r="L311" s="257"/>
      <c r="M311" s="257"/>
      <c r="N311" s="257"/>
      <c r="O311" s="257"/>
      <c r="P311" s="257"/>
      <c r="Q311" s="257"/>
      <c r="R311" s="257"/>
      <c r="S311" s="724"/>
      <c r="T311" s="257"/>
      <c r="U311" s="257">
        <v>20</v>
      </c>
      <c r="V311" s="257">
        <v>1</v>
      </c>
      <c r="W311" s="257">
        <v>18</v>
      </c>
      <c r="X311" s="257">
        <v>1</v>
      </c>
      <c r="Y311" s="257">
        <v>1</v>
      </c>
      <c r="Z311" s="257">
        <v>1</v>
      </c>
      <c r="AA311" s="257">
        <v>1</v>
      </c>
      <c r="AB311" s="257">
        <v>1</v>
      </c>
      <c r="AC311" s="257"/>
      <c r="AD311" s="257"/>
      <c r="AE311" s="257"/>
      <c r="AF311" s="257"/>
      <c r="AG311" s="257"/>
      <c r="AH311" s="257"/>
      <c r="AI311" s="669"/>
      <c r="AJ311" s="257"/>
      <c r="AK311" s="724"/>
      <c r="AL311" s="257"/>
      <c r="AM311" s="257">
        <v>1</v>
      </c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724"/>
      <c r="BD311" s="257"/>
      <c r="BE311" s="257">
        <v>38</v>
      </c>
      <c r="BF311" s="257">
        <v>1</v>
      </c>
      <c r="BG311" s="257">
        <v>22</v>
      </c>
      <c r="BH311" s="257">
        <v>22</v>
      </c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724"/>
      <c r="BV311" s="257"/>
      <c r="BW311" s="257"/>
      <c r="BX311" s="257"/>
      <c r="BY311" s="257"/>
      <c r="BZ311" s="597" t="str">
        <f t="shared" ref="BZ311:BZ319" si="796">IF(DL311&lt;3,"",(SUM(B311:R311)-MIN(B311:R311)-MAX(B311:R311))/(DL311-2))</f>
        <v/>
      </c>
      <c r="CA311" s="597">
        <f t="shared" ref="CA311:CA319" si="797">IF(DM311&lt;3,"",(SUM(T311:AJ311)-MIN(T311:AJ311)-MAX(T311:AJ311))/(DM311-2))</f>
        <v>3.8333333333333335</v>
      </c>
      <c r="CB311" s="597" t="str">
        <f t="shared" ref="CB311:CB319" si="798">IF(DN311&lt;3,"",(SUM(AL311:BB311)-MIN(AL311:BB311)-MAX(AL311:BB311))/(DN311-2))</f>
        <v/>
      </c>
      <c r="CC311" s="688">
        <f t="shared" ref="CC311:CC319" si="799">IF(DO311&lt;3,"",(SUM(BD311:BT311)-MIN(BD311:BT311)-MAX(BD311:BT311))/(DO311-2))</f>
        <v>22</v>
      </c>
      <c r="CD311" s="1344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800"/>
        <v/>
      </c>
      <c r="CF311" s="1346" t="str">
        <f t="shared" si="800"/>
        <v/>
      </c>
      <c r="CG311" s="1346" t="str">
        <f t="shared" si="800"/>
        <v/>
      </c>
      <c r="CH311" s="1346" t="str">
        <f t="shared" si="800"/>
        <v/>
      </c>
      <c r="CI311" s="1346" t="str">
        <f t="shared" si="800"/>
        <v/>
      </c>
      <c r="CJ311" s="1346" t="str">
        <f t="shared" si="800"/>
        <v/>
      </c>
      <c r="CK311" s="1347" t="str">
        <f t="shared" si="800"/>
        <v/>
      </c>
      <c r="CL311" s="1347">
        <f t="shared" si="800"/>
        <v>1</v>
      </c>
      <c r="CM311" s="1347">
        <f t="shared" si="800"/>
        <v>20</v>
      </c>
      <c r="CN311" s="1346" t="str">
        <f t="shared" si="800"/>
        <v/>
      </c>
      <c r="CO311" s="1346" t="str">
        <f t="shared" si="800"/>
        <v/>
      </c>
      <c r="CP311" s="1346" t="str">
        <f t="shared" si="800"/>
        <v/>
      </c>
      <c r="CQ311" s="1346" t="str">
        <f t="shared" si="800"/>
        <v/>
      </c>
      <c r="CR311" s="1346" t="str">
        <f t="shared" si="800"/>
        <v/>
      </c>
      <c r="CS311" s="1345" t="str">
        <f t="shared" si="800"/>
        <v/>
      </c>
      <c r="CT311" s="1348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8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9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0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0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0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0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1</v>
      </c>
      <c r="DA311" s="550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1</v>
      </c>
      <c r="DB311" s="551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51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1</v>
      </c>
      <c r="DD311" s="551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1</v>
      </c>
      <c r="DE311" s="550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1</v>
      </c>
      <c r="DF311" s="550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18</v>
      </c>
      <c r="DG311" s="550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>20</v>
      </c>
      <c r="DH311" s="550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0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9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8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3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83"/>
      <c r="DQ311" s="618"/>
      <c r="DR311" s="618"/>
      <c r="DS311" s="618"/>
      <c r="DT311" s="618"/>
      <c r="DU311" s="618"/>
      <c r="DV311" s="618"/>
      <c r="DW311" s="618"/>
      <c r="DX311" s="618"/>
      <c r="DY311" s="484"/>
    </row>
    <row r="312" spans="1:129" s="486" customFormat="1" ht="15.75" customHeight="1">
      <c r="A312" s="709" t="s">
        <v>249</v>
      </c>
      <c r="B312" s="629">
        <f t="shared" ref="B312:R312" si="823">IF(B309="","",B309*B311)</f>
        <v>0</v>
      </c>
      <c r="C312" s="629">
        <f t="shared" si="823"/>
        <v>0</v>
      </c>
      <c r="D312" s="629">
        <f t="shared" si="823"/>
        <v>0</v>
      </c>
      <c r="E312" s="629">
        <f t="shared" si="823"/>
        <v>0</v>
      </c>
      <c r="F312" s="629">
        <f t="shared" si="823"/>
        <v>0</v>
      </c>
      <c r="G312" s="629">
        <f t="shared" si="823"/>
        <v>100</v>
      </c>
      <c r="H312" s="629">
        <f t="shared" si="823"/>
        <v>0</v>
      </c>
      <c r="I312" s="629">
        <f t="shared" si="823"/>
        <v>0</v>
      </c>
      <c r="J312" s="629">
        <f t="shared" si="823"/>
        <v>80</v>
      </c>
      <c r="K312" s="629" t="str">
        <f t="shared" si="823"/>
        <v/>
      </c>
      <c r="L312" s="629" t="str">
        <f t="shared" si="823"/>
        <v/>
      </c>
      <c r="M312" s="629" t="str">
        <f t="shared" si="823"/>
        <v/>
      </c>
      <c r="N312" s="629" t="str">
        <f t="shared" si="823"/>
        <v/>
      </c>
      <c r="O312" s="629" t="str">
        <f t="shared" si="823"/>
        <v/>
      </c>
      <c r="P312" s="629" t="str">
        <f t="shared" si="823"/>
        <v/>
      </c>
      <c r="Q312" s="629" t="str">
        <f t="shared" si="823"/>
        <v/>
      </c>
      <c r="R312" s="629" t="str">
        <f t="shared" si="823"/>
        <v/>
      </c>
      <c r="S312" s="662"/>
      <c r="T312" s="629">
        <f t="shared" ref="T312:AJ312" si="824">IF(T309="","",T309*T311)</f>
        <v>0</v>
      </c>
      <c r="U312" s="629">
        <f t="shared" si="824"/>
        <v>220</v>
      </c>
      <c r="V312" s="629">
        <f t="shared" si="824"/>
        <v>4</v>
      </c>
      <c r="W312" s="629">
        <f t="shared" si="824"/>
        <v>18</v>
      </c>
      <c r="X312" s="629">
        <f t="shared" si="824"/>
        <v>10</v>
      </c>
      <c r="Y312" s="629">
        <f t="shared" si="824"/>
        <v>20</v>
      </c>
      <c r="Z312" s="629">
        <f t="shared" si="824"/>
        <v>16</v>
      </c>
      <c r="AA312" s="629">
        <f t="shared" si="824"/>
        <v>36</v>
      </c>
      <c r="AB312" s="629">
        <f t="shared" si="824"/>
        <v>20</v>
      </c>
      <c r="AC312" s="629" t="str">
        <f t="shared" si="824"/>
        <v/>
      </c>
      <c r="AD312" s="629" t="str">
        <f t="shared" si="824"/>
        <v/>
      </c>
      <c r="AE312" s="629" t="str">
        <f t="shared" si="824"/>
        <v/>
      </c>
      <c r="AF312" s="629" t="str">
        <f t="shared" si="824"/>
        <v/>
      </c>
      <c r="AG312" s="629" t="str">
        <f t="shared" si="824"/>
        <v/>
      </c>
      <c r="AH312" s="629" t="str">
        <f t="shared" si="824"/>
        <v/>
      </c>
      <c r="AI312" s="629" t="str">
        <f t="shared" si="824"/>
        <v/>
      </c>
      <c r="AJ312" s="629" t="str">
        <f t="shared" si="824"/>
        <v/>
      </c>
      <c r="AK312" s="662"/>
      <c r="AL312" s="629">
        <f t="shared" ref="AL312:BB312" si="825">IF(AL309="","",AL309*AL311)</f>
        <v>0</v>
      </c>
      <c r="AM312" s="629">
        <f t="shared" si="825"/>
        <v>70</v>
      </c>
      <c r="AN312" s="629">
        <f t="shared" si="825"/>
        <v>0</v>
      </c>
      <c r="AO312" s="629">
        <f t="shared" si="825"/>
        <v>0</v>
      </c>
      <c r="AP312" s="629">
        <f t="shared" si="825"/>
        <v>0</v>
      </c>
      <c r="AQ312" s="629">
        <f t="shared" si="825"/>
        <v>0</v>
      </c>
      <c r="AR312" s="629">
        <f t="shared" si="825"/>
        <v>0</v>
      </c>
      <c r="AS312" s="629">
        <f t="shared" si="825"/>
        <v>0</v>
      </c>
      <c r="AT312" s="629">
        <f t="shared" si="825"/>
        <v>0</v>
      </c>
      <c r="AU312" s="629" t="str">
        <f t="shared" si="825"/>
        <v/>
      </c>
      <c r="AV312" s="629" t="str">
        <f t="shared" si="825"/>
        <v/>
      </c>
      <c r="AW312" s="629" t="str">
        <f t="shared" si="825"/>
        <v/>
      </c>
      <c r="AX312" s="629" t="str">
        <f t="shared" si="825"/>
        <v/>
      </c>
      <c r="AY312" s="629" t="str">
        <f t="shared" si="825"/>
        <v/>
      </c>
      <c r="AZ312" s="629" t="str">
        <f t="shared" si="825"/>
        <v/>
      </c>
      <c r="BA312" s="629" t="str">
        <f t="shared" si="825"/>
        <v/>
      </c>
      <c r="BB312" s="629" t="str">
        <f t="shared" si="825"/>
        <v/>
      </c>
      <c r="BC312" s="724"/>
      <c r="BD312" s="629">
        <f t="shared" ref="BD312:BT312" si="826">IF(BD309="","",BD309*BD311)</f>
        <v>0</v>
      </c>
      <c r="BE312" s="629">
        <f t="shared" si="826"/>
        <v>874</v>
      </c>
      <c r="BF312" s="629">
        <f t="shared" si="826"/>
        <v>60</v>
      </c>
      <c r="BG312" s="629">
        <f t="shared" si="826"/>
        <v>704</v>
      </c>
      <c r="BH312" s="629">
        <f t="shared" si="826"/>
        <v>770</v>
      </c>
      <c r="BI312" s="629">
        <f t="shared" si="826"/>
        <v>0</v>
      </c>
      <c r="BJ312" s="629">
        <f t="shared" si="826"/>
        <v>0</v>
      </c>
      <c r="BK312" s="629">
        <f t="shared" si="826"/>
        <v>0</v>
      </c>
      <c r="BL312" s="629">
        <f t="shared" si="826"/>
        <v>0</v>
      </c>
      <c r="BM312" s="629" t="str">
        <f t="shared" si="826"/>
        <v/>
      </c>
      <c r="BN312" s="629" t="str">
        <f t="shared" si="826"/>
        <v/>
      </c>
      <c r="BO312" s="629" t="str">
        <f t="shared" si="826"/>
        <v/>
      </c>
      <c r="BP312" s="629" t="str">
        <f t="shared" si="826"/>
        <v/>
      </c>
      <c r="BQ312" s="629" t="str">
        <f t="shared" si="826"/>
        <v/>
      </c>
      <c r="BR312" s="629" t="str">
        <f t="shared" si="826"/>
        <v/>
      </c>
      <c r="BS312" s="629" t="str">
        <f t="shared" si="826"/>
        <v/>
      </c>
      <c r="BT312" s="629" t="str">
        <f t="shared" si="826"/>
        <v/>
      </c>
      <c r="BU312" s="662"/>
      <c r="BV312" s="629" t="str">
        <f>IF(BV309="","",BV309*BV311)</f>
        <v/>
      </c>
      <c r="BW312" s="629" t="str">
        <f>IF(BW309="","",BW309*BW311)</f>
        <v/>
      </c>
      <c r="BX312" s="629" t="str">
        <f>IF(BX309="","",BX309*BX311)</f>
        <v/>
      </c>
      <c r="BY312" s="629" t="str">
        <f>IF(BY309="","",BY309*BY311)</f>
        <v/>
      </c>
      <c r="BZ312" s="597">
        <f t="shared" si="796"/>
        <v>11.428571428571429</v>
      </c>
      <c r="CA312" s="597">
        <f t="shared" si="797"/>
        <v>17.714285714285715</v>
      </c>
      <c r="CB312" s="597">
        <f t="shared" si="798"/>
        <v>0</v>
      </c>
      <c r="CC312" s="688">
        <f t="shared" si="799"/>
        <v>219.14285714285714</v>
      </c>
      <c r="CD312" s="1344" t="str">
        <f t="shared" si="800"/>
        <v/>
      </c>
      <c r="CE312" s="1345" t="str">
        <f t="shared" si="800"/>
        <v/>
      </c>
      <c r="CF312" s="1346" t="str">
        <f t="shared" si="800"/>
        <v/>
      </c>
      <c r="CG312" s="1346" t="str">
        <f t="shared" si="800"/>
        <v/>
      </c>
      <c r="CH312" s="1346">
        <f t="shared" si="800"/>
        <v>0</v>
      </c>
      <c r="CI312" s="1346">
        <f t="shared" si="800"/>
        <v>0</v>
      </c>
      <c r="CJ312" s="1346">
        <f t="shared" si="800"/>
        <v>0</v>
      </c>
      <c r="CK312" s="1347">
        <f t="shared" si="800"/>
        <v>0</v>
      </c>
      <c r="CL312" s="1347">
        <f t="shared" si="800"/>
        <v>0</v>
      </c>
      <c r="CM312" s="1347">
        <f t="shared" si="800"/>
        <v>0</v>
      </c>
      <c r="CN312" s="1346">
        <f t="shared" si="800"/>
        <v>0</v>
      </c>
      <c r="CO312" s="1346">
        <f t="shared" si="800"/>
        <v>80</v>
      </c>
      <c r="CP312" s="1346">
        <f t="shared" si="800"/>
        <v>100</v>
      </c>
      <c r="CQ312" s="1346" t="str">
        <f t="shared" si="800"/>
        <v/>
      </c>
      <c r="CR312" s="1346" t="str">
        <f t="shared" si="800"/>
        <v/>
      </c>
      <c r="CS312" s="1345" t="str">
        <f t="shared" si="800"/>
        <v/>
      </c>
      <c r="CT312" s="1348" t="str">
        <f t="shared" si="801"/>
        <v/>
      </c>
      <c r="CU312" s="548" t="str">
        <f t="shared" si="802"/>
        <v/>
      </c>
      <c r="CV312" s="549" t="str">
        <f t="shared" si="803"/>
        <v/>
      </c>
      <c r="CW312" s="550" t="str">
        <f t="shared" si="804"/>
        <v/>
      </c>
      <c r="CX312" s="550" t="str">
        <f t="shared" si="805"/>
        <v/>
      </c>
      <c r="CY312" s="550">
        <f t="shared" si="806"/>
        <v>0</v>
      </c>
      <c r="CZ312" s="550">
        <f t="shared" si="807"/>
        <v>4</v>
      </c>
      <c r="DA312" s="550">
        <f t="shared" si="808"/>
        <v>10</v>
      </c>
      <c r="DB312" s="551">
        <f t="shared" si="809"/>
        <v>16</v>
      </c>
      <c r="DC312" s="551">
        <f t="shared" si="810"/>
        <v>18</v>
      </c>
      <c r="DD312" s="551">
        <f t="shared" si="811"/>
        <v>20</v>
      </c>
      <c r="DE312" s="550">
        <f t="shared" si="812"/>
        <v>20</v>
      </c>
      <c r="DF312" s="550">
        <f t="shared" si="813"/>
        <v>36</v>
      </c>
      <c r="DG312" s="550">
        <f t="shared" si="814"/>
        <v>220</v>
      </c>
      <c r="DH312" s="550" t="str">
        <f t="shared" si="815"/>
        <v/>
      </c>
      <c r="DI312" s="550" t="str">
        <f t="shared" si="816"/>
        <v/>
      </c>
      <c r="DJ312" s="549" t="str">
        <f t="shared" si="817"/>
        <v/>
      </c>
      <c r="DK312" s="548" t="str">
        <f t="shared" si="818"/>
        <v/>
      </c>
      <c r="DL312" s="653">
        <f t="shared" si="819"/>
        <v>9</v>
      </c>
      <c r="DM312" s="106">
        <f t="shared" si="820"/>
        <v>9</v>
      </c>
      <c r="DN312" s="106">
        <f t="shared" si="821"/>
        <v>9</v>
      </c>
      <c r="DO312" s="106">
        <f t="shared" si="822"/>
        <v>9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tr">
        <f>$H$1 &amp; " per kg"</f>
        <v>kcal per kg</v>
      </c>
      <c r="B313" s="702">
        <f t="shared" ref="B313:R313" si="827">230*$K$1</f>
        <v>230</v>
      </c>
      <c r="C313" s="702">
        <f t="shared" si="827"/>
        <v>230</v>
      </c>
      <c r="D313" s="702">
        <f t="shared" si="827"/>
        <v>230</v>
      </c>
      <c r="E313" s="702">
        <f t="shared" si="827"/>
        <v>230</v>
      </c>
      <c r="F313" s="702">
        <f t="shared" si="827"/>
        <v>230</v>
      </c>
      <c r="G313" s="702">
        <f t="shared" si="827"/>
        <v>230</v>
      </c>
      <c r="H313" s="702">
        <f t="shared" si="827"/>
        <v>230</v>
      </c>
      <c r="I313" s="702">
        <f t="shared" si="827"/>
        <v>230</v>
      </c>
      <c r="J313" s="702">
        <f t="shared" si="827"/>
        <v>230</v>
      </c>
      <c r="K313" s="702">
        <f t="shared" si="827"/>
        <v>230</v>
      </c>
      <c r="L313" s="702">
        <f t="shared" si="827"/>
        <v>230</v>
      </c>
      <c r="M313" s="702">
        <f t="shared" si="827"/>
        <v>230</v>
      </c>
      <c r="N313" s="702">
        <f t="shared" si="827"/>
        <v>230</v>
      </c>
      <c r="O313" s="702">
        <f t="shared" si="827"/>
        <v>230</v>
      </c>
      <c r="P313" s="702">
        <f t="shared" si="827"/>
        <v>230</v>
      </c>
      <c r="Q313" s="702">
        <f t="shared" si="827"/>
        <v>230</v>
      </c>
      <c r="R313" s="702">
        <f t="shared" si="827"/>
        <v>230</v>
      </c>
      <c r="S313" s="710"/>
      <c r="T313" s="702">
        <v>200</v>
      </c>
      <c r="U313" s="702">
        <v>200</v>
      </c>
      <c r="V313" s="702">
        <v>200</v>
      </c>
      <c r="W313" s="702">
        <v>200</v>
      </c>
      <c r="X313" s="702">
        <v>200</v>
      </c>
      <c r="Y313" s="702">
        <v>200</v>
      </c>
      <c r="Z313" s="702">
        <v>200</v>
      </c>
      <c r="AA313" s="702">
        <v>200</v>
      </c>
      <c r="AB313" s="702">
        <v>200</v>
      </c>
      <c r="AC313" s="702">
        <f t="shared" ref="AC313:AJ313" si="828">230*$K$1</f>
        <v>230</v>
      </c>
      <c r="AD313" s="702">
        <f t="shared" si="828"/>
        <v>230</v>
      </c>
      <c r="AE313" s="702">
        <f t="shared" si="828"/>
        <v>230</v>
      </c>
      <c r="AF313" s="702">
        <f t="shared" si="828"/>
        <v>230</v>
      </c>
      <c r="AG313" s="702">
        <f t="shared" si="828"/>
        <v>230</v>
      </c>
      <c r="AH313" s="702">
        <f t="shared" si="828"/>
        <v>230</v>
      </c>
      <c r="AI313" s="702">
        <f t="shared" si="828"/>
        <v>230</v>
      </c>
      <c r="AJ313" s="702">
        <f t="shared" si="828"/>
        <v>230</v>
      </c>
      <c r="AK313" s="710"/>
      <c r="AL313" s="711">
        <v>963</v>
      </c>
      <c r="AM313" s="712">
        <v>200</v>
      </c>
      <c r="AN313" s="712">
        <v>963</v>
      </c>
      <c r="AO313" s="712">
        <v>963</v>
      </c>
      <c r="AP313" s="712">
        <v>963</v>
      </c>
      <c r="AQ313" s="712">
        <v>963</v>
      </c>
      <c r="AR313" s="712">
        <v>963</v>
      </c>
      <c r="AS313" s="712">
        <v>963</v>
      </c>
      <c r="AT313" s="712">
        <v>963</v>
      </c>
      <c r="AU313" s="712">
        <v>963</v>
      </c>
      <c r="AV313" s="712">
        <v>963</v>
      </c>
      <c r="AW313" s="712">
        <v>963</v>
      </c>
      <c r="AX313" s="712">
        <v>963</v>
      </c>
      <c r="AY313" s="712">
        <v>963</v>
      </c>
      <c r="AZ313" s="712">
        <v>963</v>
      </c>
      <c r="BA313" s="712">
        <v>963</v>
      </c>
      <c r="BB313" s="712">
        <v>963</v>
      </c>
      <c r="BC313" s="710"/>
      <c r="BD313" s="711">
        <v>963</v>
      </c>
      <c r="BE313" s="712">
        <v>200</v>
      </c>
      <c r="BF313" s="712">
        <v>200</v>
      </c>
      <c r="BG313" s="712">
        <v>200</v>
      </c>
      <c r="BH313" s="712">
        <v>963</v>
      </c>
      <c r="BI313" s="712">
        <v>963</v>
      </c>
      <c r="BJ313" s="712">
        <v>963</v>
      </c>
      <c r="BK313" s="712">
        <v>963</v>
      </c>
      <c r="BL313" s="712">
        <v>963</v>
      </c>
      <c r="BM313" s="712">
        <v>963</v>
      </c>
      <c r="BN313" s="712">
        <v>963</v>
      </c>
      <c r="BO313" s="712">
        <v>963</v>
      </c>
      <c r="BP313" s="712">
        <v>963</v>
      </c>
      <c r="BQ313" s="712">
        <v>963</v>
      </c>
      <c r="BR313" s="712">
        <v>963</v>
      </c>
      <c r="BS313" s="712">
        <v>963</v>
      </c>
      <c r="BT313" s="712">
        <v>963</v>
      </c>
      <c r="BU313" s="588"/>
      <c r="BV313" s="711">
        <v>963</v>
      </c>
      <c r="BW313" s="712">
        <v>963</v>
      </c>
      <c r="BX313" s="712">
        <v>963</v>
      </c>
      <c r="BY313" s="712">
        <v>963</v>
      </c>
      <c r="BZ313" s="597">
        <f t="shared" si="796"/>
        <v>230</v>
      </c>
      <c r="CA313" s="597">
        <f t="shared" si="797"/>
        <v>214</v>
      </c>
      <c r="CB313" s="597">
        <f t="shared" si="798"/>
        <v>963</v>
      </c>
      <c r="CC313" s="688">
        <f t="shared" si="799"/>
        <v>861.26666666666665</v>
      </c>
      <c r="CD313" s="1344">
        <f t="shared" si="800"/>
        <v>230</v>
      </c>
      <c r="CE313" s="1345">
        <f t="shared" si="800"/>
        <v>230</v>
      </c>
      <c r="CF313" s="1346">
        <f t="shared" si="800"/>
        <v>230</v>
      </c>
      <c r="CG313" s="1346">
        <f t="shared" si="800"/>
        <v>230</v>
      </c>
      <c r="CH313" s="1346">
        <f t="shared" si="800"/>
        <v>230</v>
      </c>
      <c r="CI313" s="1346">
        <f t="shared" si="800"/>
        <v>230</v>
      </c>
      <c r="CJ313" s="1346">
        <f t="shared" si="800"/>
        <v>230</v>
      </c>
      <c r="CK313" s="1347">
        <f t="shared" si="800"/>
        <v>230</v>
      </c>
      <c r="CL313" s="1347">
        <f t="shared" si="800"/>
        <v>230</v>
      </c>
      <c r="CM313" s="1347">
        <f t="shared" si="800"/>
        <v>230</v>
      </c>
      <c r="CN313" s="1346">
        <f t="shared" si="800"/>
        <v>230</v>
      </c>
      <c r="CO313" s="1346">
        <f t="shared" si="800"/>
        <v>230</v>
      </c>
      <c r="CP313" s="1346">
        <f t="shared" si="800"/>
        <v>230</v>
      </c>
      <c r="CQ313" s="1346">
        <f t="shared" si="800"/>
        <v>230</v>
      </c>
      <c r="CR313" s="1346">
        <f t="shared" si="800"/>
        <v>230</v>
      </c>
      <c r="CS313" s="1345">
        <f t="shared" si="800"/>
        <v>230</v>
      </c>
      <c r="CT313" s="1348">
        <f t="shared" si="801"/>
        <v>230</v>
      </c>
      <c r="CU313" s="548">
        <f t="shared" si="802"/>
        <v>200</v>
      </c>
      <c r="CV313" s="549">
        <f t="shared" si="803"/>
        <v>200</v>
      </c>
      <c r="CW313" s="550">
        <f t="shared" si="804"/>
        <v>200</v>
      </c>
      <c r="CX313" s="550">
        <f t="shared" si="805"/>
        <v>200</v>
      </c>
      <c r="CY313" s="550">
        <f t="shared" si="806"/>
        <v>200</v>
      </c>
      <c r="CZ313" s="550">
        <f t="shared" si="807"/>
        <v>200</v>
      </c>
      <c r="DA313" s="550">
        <f t="shared" si="808"/>
        <v>200</v>
      </c>
      <c r="DB313" s="551">
        <f t="shared" si="809"/>
        <v>200</v>
      </c>
      <c r="DC313" s="551">
        <f t="shared" si="810"/>
        <v>200</v>
      </c>
      <c r="DD313" s="551">
        <f t="shared" si="811"/>
        <v>230</v>
      </c>
      <c r="DE313" s="550">
        <f t="shared" si="812"/>
        <v>230</v>
      </c>
      <c r="DF313" s="550">
        <f t="shared" si="813"/>
        <v>230</v>
      </c>
      <c r="DG313" s="550">
        <f t="shared" si="814"/>
        <v>230</v>
      </c>
      <c r="DH313" s="550">
        <f t="shared" si="815"/>
        <v>230</v>
      </c>
      <c r="DI313" s="550">
        <f t="shared" si="816"/>
        <v>230</v>
      </c>
      <c r="DJ313" s="549">
        <f t="shared" si="817"/>
        <v>230</v>
      </c>
      <c r="DK313" s="548">
        <f t="shared" si="818"/>
        <v>230</v>
      </c>
      <c r="DL313" s="653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657" t="s">
        <v>243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15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15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96"/>
      <c r="AZ314" s="296"/>
      <c r="BA314" s="224"/>
      <c r="BB314" s="224"/>
      <c r="BC314" s="615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96"/>
      <c r="BP314" s="224"/>
      <c r="BQ314" s="296"/>
      <c r="BR314" s="224"/>
      <c r="BS314" s="224"/>
      <c r="BT314" s="224"/>
      <c r="BU314" s="615"/>
      <c r="BV314" s="224"/>
      <c r="BW314" s="224"/>
      <c r="BX314" s="224"/>
      <c r="BY314" s="224"/>
      <c r="BZ314" s="597">
        <f t="shared" si="796"/>
        <v>10</v>
      </c>
      <c r="CA314" s="597">
        <f t="shared" si="797"/>
        <v>10.428571428571429</v>
      </c>
      <c r="CB314" s="597" t="str">
        <f t="shared" si="798"/>
        <v/>
      </c>
      <c r="CC314" s="688">
        <f t="shared" si="799"/>
        <v>225</v>
      </c>
      <c r="CD314" s="1344" t="str">
        <f t="shared" si="800"/>
        <v/>
      </c>
      <c r="CE314" s="1345" t="str">
        <f t="shared" si="800"/>
        <v/>
      </c>
      <c r="CF314" s="1346" t="str">
        <f t="shared" si="800"/>
        <v/>
      </c>
      <c r="CG314" s="1346" t="str">
        <f t="shared" si="800"/>
        <v/>
      </c>
      <c r="CH314" s="1346" t="str">
        <f t="shared" si="800"/>
        <v/>
      </c>
      <c r="CI314" s="1346">
        <f t="shared" si="800"/>
        <v>0</v>
      </c>
      <c r="CJ314" s="1346">
        <f t="shared" si="800"/>
        <v>0</v>
      </c>
      <c r="CK314" s="1347">
        <f t="shared" si="800"/>
        <v>0</v>
      </c>
      <c r="CL314" s="1347">
        <f t="shared" si="800"/>
        <v>0</v>
      </c>
      <c r="CM314" s="1347">
        <f t="shared" si="800"/>
        <v>0</v>
      </c>
      <c r="CN314" s="1346">
        <f t="shared" si="800"/>
        <v>50</v>
      </c>
      <c r="CO314" s="1346">
        <f t="shared" si="800"/>
        <v>60</v>
      </c>
      <c r="CP314" s="1346" t="str">
        <f t="shared" si="800"/>
        <v/>
      </c>
      <c r="CQ314" s="1346" t="str">
        <f t="shared" si="800"/>
        <v/>
      </c>
      <c r="CR314" s="1346" t="str">
        <f t="shared" si="800"/>
        <v/>
      </c>
      <c r="CS314" s="1345" t="str">
        <f t="shared" si="800"/>
        <v/>
      </c>
      <c r="CT314" s="1348" t="str">
        <f t="shared" si="801"/>
        <v/>
      </c>
      <c r="CU314" s="548" t="str">
        <f t="shared" si="802"/>
        <v/>
      </c>
      <c r="CV314" s="549" t="str">
        <f t="shared" si="803"/>
        <v/>
      </c>
      <c r="CW314" s="550" t="str">
        <f t="shared" si="804"/>
        <v/>
      </c>
      <c r="CX314" s="550" t="str">
        <f t="shared" si="805"/>
        <v/>
      </c>
      <c r="CY314" s="550">
        <f t="shared" si="806"/>
        <v>0</v>
      </c>
      <c r="CZ314" s="550">
        <f t="shared" si="807"/>
        <v>2</v>
      </c>
      <c r="DA314" s="550">
        <f t="shared" si="808"/>
        <v>7</v>
      </c>
      <c r="DB314" s="551">
        <f t="shared" si="809"/>
        <v>7.5</v>
      </c>
      <c r="DC314" s="551">
        <f t="shared" si="810"/>
        <v>8</v>
      </c>
      <c r="DD314" s="551">
        <f t="shared" si="811"/>
        <v>10</v>
      </c>
      <c r="DE314" s="550">
        <f t="shared" si="812"/>
        <v>14.5</v>
      </c>
      <c r="DF314" s="550">
        <f t="shared" si="813"/>
        <v>24</v>
      </c>
      <c r="DG314" s="550">
        <f t="shared" si="814"/>
        <v>218</v>
      </c>
      <c r="DH314" s="550" t="str">
        <f t="shared" si="815"/>
        <v/>
      </c>
      <c r="DI314" s="550" t="str">
        <f t="shared" si="816"/>
        <v/>
      </c>
      <c r="DJ314" s="549" t="str">
        <f t="shared" si="817"/>
        <v/>
      </c>
      <c r="DK314" s="548" t="str">
        <f t="shared" si="818"/>
        <v/>
      </c>
      <c r="DL314" s="653">
        <f t="shared" si="819"/>
        <v>7</v>
      </c>
      <c r="DM314" s="106">
        <f t="shared" si="820"/>
        <v>9</v>
      </c>
      <c r="DN314" s="106">
        <f t="shared" si="821"/>
        <v>1</v>
      </c>
      <c r="DO314" s="106">
        <f t="shared" si="822"/>
        <v>8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40" t="s">
        <v>179</v>
      </c>
      <c r="B315" s="274"/>
      <c r="C315" s="274"/>
      <c r="D315" s="274"/>
      <c r="E315" s="274"/>
      <c r="F315" s="274"/>
      <c r="G315" s="274">
        <v>1</v>
      </c>
      <c r="H315" s="274"/>
      <c r="I315" s="274"/>
      <c r="J315" s="274">
        <v>2</v>
      </c>
      <c r="K315" s="274"/>
      <c r="L315" s="274"/>
      <c r="M315" s="274"/>
      <c r="N315" s="274"/>
      <c r="O315" s="274"/>
      <c r="P315" s="274"/>
      <c r="Q315" s="274"/>
      <c r="R315" s="274"/>
      <c r="S315" s="614"/>
      <c r="T315" s="274"/>
      <c r="U315" s="274">
        <v>2</v>
      </c>
      <c r="V315" s="274">
        <v>2</v>
      </c>
      <c r="W315" s="274">
        <v>2</v>
      </c>
      <c r="X315" s="274">
        <v>2</v>
      </c>
      <c r="Y315" s="274">
        <v>2</v>
      </c>
      <c r="Z315" s="274">
        <v>1.25</v>
      </c>
      <c r="AA315" s="274">
        <v>1.25</v>
      </c>
      <c r="AB315" s="274">
        <v>0.75</v>
      </c>
      <c r="AC315" s="274"/>
      <c r="AD315" s="274"/>
      <c r="AE315" s="274"/>
      <c r="AF315" s="274"/>
      <c r="AG315" s="274"/>
      <c r="AH315" s="274"/>
      <c r="AI315" s="274"/>
      <c r="AJ315" s="274"/>
      <c r="AK315" s="614"/>
      <c r="AL315" s="274"/>
      <c r="AM315" s="274">
        <v>1</v>
      </c>
      <c r="AN315" s="274"/>
      <c r="AO315" s="274"/>
      <c r="AP315" s="274"/>
      <c r="AQ315" s="274"/>
      <c r="AR315" s="274"/>
      <c r="AS315" s="274"/>
      <c r="AT315" s="274"/>
      <c r="AU315" s="274"/>
      <c r="AV315" s="274"/>
      <c r="AW315" s="274"/>
      <c r="AX315" s="274"/>
      <c r="AY315" s="669"/>
      <c r="AZ315" s="669"/>
      <c r="BA315" s="274"/>
      <c r="BB315" s="274"/>
      <c r="BC315" s="614"/>
      <c r="BD315" s="274"/>
      <c r="BE315" s="274">
        <v>0.7</v>
      </c>
      <c r="BF315" s="274">
        <v>2.25</v>
      </c>
      <c r="BG315" s="274">
        <v>2.2719999999999998</v>
      </c>
      <c r="BH315" s="274">
        <v>1.1599999999999999</v>
      </c>
      <c r="BI315" s="274"/>
      <c r="BJ315" s="274"/>
      <c r="BK315" s="274"/>
      <c r="BL315" s="274"/>
      <c r="BM315" s="274"/>
      <c r="BN315" s="274"/>
      <c r="BO315" s="669"/>
      <c r="BP315" s="274"/>
      <c r="BQ315" s="669"/>
      <c r="BR315" s="274"/>
      <c r="BS315" s="274"/>
      <c r="BT315" s="274"/>
      <c r="BU315" s="614"/>
      <c r="BV315" s="274"/>
      <c r="BW315" s="274"/>
      <c r="BX315" s="274"/>
      <c r="BY315" s="274"/>
      <c r="BZ315" s="597" t="str">
        <f t="shared" si="796"/>
        <v/>
      </c>
      <c r="CA315" s="597">
        <f t="shared" si="797"/>
        <v>1.75</v>
      </c>
      <c r="CB315" s="597" t="str">
        <f t="shared" si="798"/>
        <v/>
      </c>
      <c r="CC315" s="688">
        <f t="shared" si="799"/>
        <v>1.7049999999999998</v>
      </c>
      <c r="CD315" s="1344" t="str">
        <f t="shared" si="800"/>
        <v/>
      </c>
      <c r="CE315" s="1345" t="str">
        <f t="shared" si="800"/>
        <v/>
      </c>
      <c r="CF315" s="1346" t="str">
        <f t="shared" si="800"/>
        <v/>
      </c>
      <c r="CG315" s="1346" t="str">
        <f t="shared" si="800"/>
        <v/>
      </c>
      <c r="CH315" s="1346" t="str">
        <f t="shared" si="800"/>
        <v/>
      </c>
      <c r="CI315" s="1346" t="str">
        <f t="shared" si="800"/>
        <v/>
      </c>
      <c r="CJ315" s="1346" t="str">
        <f t="shared" si="800"/>
        <v/>
      </c>
      <c r="CK315" s="1347" t="str">
        <f t="shared" si="800"/>
        <v/>
      </c>
      <c r="CL315" s="1347">
        <f t="shared" si="800"/>
        <v>1</v>
      </c>
      <c r="CM315" s="1347">
        <f t="shared" si="800"/>
        <v>2</v>
      </c>
      <c r="CN315" s="1346" t="str">
        <f t="shared" si="800"/>
        <v/>
      </c>
      <c r="CO315" s="1346" t="str">
        <f t="shared" si="800"/>
        <v/>
      </c>
      <c r="CP315" s="1346" t="str">
        <f t="shared" si="800"/>
        <v/>
      </c>
      <c r="CQ315" s="1346" t="str">
        <f t="shared" si="800"/>
        <v/>
      </c>
      <c r="CR315" s="1346" t="str">
        <f t="shared" si="800"/>
        <v/>
      </c>
      <c r="CS315" s="1345" t="str">
        <f t="shared" si="800"/>
        <v/>
      </c>
      <c r="CT315" s="1348" t="str">
        <f t="shared" si="801"/>
        <v/>
      </c>
      <c r="CU315" s="548" t="str">
        <f t="shared" si="802"/>
        <v/>
      </c>
      <c r="CV315" s="549" t="str">
        <f t="shared" si="803"/>
        <v/>
      </c>
      <c r="CW315" s="550" t="str">
        <f t="shared" si="804"/>
        <v/>
      </c>
      <c r="CX315" s="550" t="str">
        <f t="shared" si="805"/>
        <v/>
      </c>
      <c r="CY315" s="550" t="str">
        <f t="shared" si="806"/>
        <v/>
      </c>
      <c r="CZ315" s="550">
        <f t="shared" si="807"/>
        <v>0.75</v>
      </c>
      <c r="DA315" s="550">
        <f t="shared" si="808"/>
        <v>1.25</v>
      </c>
      <c r="DB315" s="551">
        <f t="shared" si="809"/>
        <v>1.25</v>
      </c>
      <c r="DC315" s="551">
        <f t="shared" si="810"/>
        <v>2</v>
      </c>
      <c r="DD315" s="551">
        <f t="shared" si="811"/>
        <v>2</v>
      </c>
      <c r="DE315" s="550">
        <f t="shared" si="812"/>
        <v>2</v>
      </c>
      <c r="DF315" s="550">
        <f t="shared" si="813"/>
        <v>2</v>
      </c>
      <c r="DG315" s="550">
        <f t="shared" si="814"/>
        <v>2</v>
      </c>
      <c r="DH315" s="550" t="str">
        <f t="shared" si="815"/>
        <v/>
      </c>
      <c r="DI315" s="550" t="str">
        <f t="shared" si="816"/>
        <v/>
      </c>
      <c r="DJ315" s="549" t="str">
        <f t="shared" si="817"/>
        <v/>
      </c>
      <c r="DK315" s="548" t="str">
        <f t="shared" si="818"/>
        <v/>
      </c>
      <c r="DL315" s="653">
        <f t="shared" si="819"/>
        <v>2</v>
      </c>
      <c r="DM315" s="106">
        <f t="shared" si="820"/>
        <v>8</v>
      </c>
      <c r="DN315" s="106">
        <f t="shared" si="821"/>
        <v>1</v>
      </c>
      <c r="DO315" s="106">
        <f t="shared" si="822"/>
        <v>4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181</v>
      </c>
      <c r="B316" s="629">
        <f t="shared" ref="B316:R316" si="829">IF(B314="","",B314*B315)</f>
        <v>0</v>
      </c>
      <c r="C316" s="629">
        <f t="shared" si="829"/>
        <v>0</v>
      </c>
      <c r="D316" s="629">
        <f t="shared" si="829"/>
        <v>0</v>
      </c>
      <c r="E316" s="629">
        <f t="shared" si="829"/>
        <v>0</v>
      </c>
      <c r="F316" s="629">
        <f t="shared" si="829"/>
        <v>0</v>
      </c>
      <c r="G316" s="629">
        <f t="shared" si="829"/>
        <v>50</v>
      </c>
      <c r="H316" s="629" t="str">
        <f t="shared" si="829"/>
        <v/>
      </c>
      <c r="I316" s="629" t="str">
        <f t="shared" si="829"/>
        <v/>
      </c>
      <c r="J316" s="629">
        <f t="shared" si="829"/>
        <v>120</v>
      </c>
      <c r="K316" s="629" t="str">
        <f t="shared" si="829"/>
        <v/>
      </c>
      <c r="L316" s="629" t="str">
        <f t="shared" si="829"/>
        <v/>
      </c>
      <c r="M316" s="629" t="str">
        <f t="shared" si="829"/>
        <v/>
      </c>
      <c r="N316" s="629" t="str">
        <f t="shared" si="829"/>
        <v/>
      </c>
      <c r="O316" s="629" t="str">
        <f t="shared" si="829"/>
        <v/>
      </c>
      <c r="P316" s="629" t="str">
        <f t="shared" si="829"/>
        <v/>
      </c>
      <c r="Q316" s="629" t="str">
        <f t="shared" si="829"/>
        <v/>
      </c>
      <c r="R316" s="629" t="str">
        <f t="shared" si="829"/>
        <v/>
      </c>
      <c r="S316" s="662"/>
      <c r="T316" s="629">
        <f t="shared" ref="T316:AJ316" si="830">IF(T314="","",T314*T315)</f>
        <v>0</v>
      </c>
      <c r="U316" s="629">
        <f t="shared" si="830"/>
        <v>436</v>
      </c>
      <c r="V316" s="629">
        <f t="shared" si="830"/>
        <v>4</v>
      </c>
      <c r="W316" s="629">
        <f t="shared" si="830"/>
        <v>29</v>
      </c>
      <c r="X316" s="629">
        <f t="shared" si="830"/>
        <v>14</v>
      </c>
      <c r="Y316" s="629">
        <f t="shared" si="830"/>
        <v>20</v>
      </c>
      <c r="Z316" s="629">
        <f t="shared" si="830"/>
        <v>10</v>
      </c>
      <c r="AA316" s="629">
        <f t="shared" si="830"/>
        <v>30</v>
      </c>
      <c r="AB316" s="629">
        <f t="shared" si="830"/>
        <v>5.625</v>
      </c>
      <c r="AC316" s="629" t="str">
        <f t="shared" si="830"/>
        <v/>
      </c>
      <c r="AD316" s="629" t="str">
        <f t="shared" si="830"/>
        <v/>
      </c>
      <c r="AE316" s="629" t="str">
        <f t="shared" si="830"/>
        <v/>
      </c>
      <c r="AF316" s="629" t="str">
        <f t="shared" si="830"/>
        <v/>
      </c>
      <c r="AG316" s="629" t="str">
        <f t="shared" si="830"/>
        <v/>
      </c>
      <c r="AH316" s="629" t="str">
        <f t="shared" si="830"/>
        <v/>
      </c>
      <c r="AI316" s="629" t="str">
        <f t="shared" si="830"/>
        <v/>
      </c>
      <c r="AJ316" s="629" t="str">
        <f t="shared" si="830"/>
        <v/>
      </c>
      <c r="AK316" s="662"/>
      <c r="AL316" s="629" t="str">
        <f t="shared" ref="AL316:BB316" si="831">IF(AL314="","",AL314*AL315)</f>
        <v/>
      </c>
      <c r="AM316" s="629">
        <f t="shared" si="831"/>
        <v>50</v>
      </c>
      <c r="AN316" s="629" t="str">
        <f t="shared" si="831"/>
        <v/>
      </c>
      <c r="AO316" s="629" t="str">
        <f t="shared" si="831"/>
        <v/>
      </c>
      <c r="AP316" s="629" t="str">
        <f t="shared" si="831"/>
        <v/>
      </c>
      <c r="AQ316" s="629" t="str">
        <f t="shared" si="831"/>
        <v/>
      </c>
      <c r="AR316" s="629" t="str">
        <f t="shared" si="831"/>
        <v/>
      </c>
      <c r="AS316" s="629" t="str">
        <f t="shared" si="831"/>
        <v/>
      </c>
      <c r="AT316" s="629" t="str">
        <f t="shared" si="831"/>
        <v/>
      </c>
      <c r="AU316" s="629" t="str">
        <f t="shared" si="831"/>
        <v/>
      </c>
      <c r="AV316" s="629" t="str">
        <f t="shared" si="831"/>
        <v/>
      </c>
      <c r="AW316" s="629" t="str">
        <f t="shared" si="831"/>
        <v/>
      </c>
      <c r="AX316" s="629" t="str">
        <f t="shared" si="831"/>
        <v/>
      </c>
      <c r="AY316" s="629" t="str">
        <f t="shared" si="831"/>
        <v/>
      </c>
      <c r="AZ316" s="629" t="str">
        <f t="shared" si="831"/>
        <v/>
      </c>
      <c r="BA316" s="629" t="str">
        <f t="shared" si="831"/>
        <v/>
      </c>
      <c r="BB316" s="629" t="str">
        <f t="shared" si="831"/>
        <v/>
      </c>
      <c r="BC316" s="662"/>
      <c r="BD316" s="629" t="str">
        <f t="shared" ref="BD316:BT316" si="832">IF(BD314="","",BD314*BD315)</f>
        <v/>
      </c>
      <c r="BE316" s="629">
        <f t="shared" si="832"/>
        <v>532</v>
      </c>
      <c r="BF316" s="629">
        <f t="shared" si="832"/>
        <v>67.5</v>
      </c>
      <c r="BG316" s="629">
        <f t="shared" si="832"/>
        <v>1499.5199999999998</v>
      </c>
      <c r="BH316" s="629">
        <f t="shared" si="832"/>
        <v>765.59999999999991</v>
      </c>
      <c r="BI316" s="629">
        <f t="shared" si="832"/>
        <v>0</v>
      </c>
      <c r="BJ316" s="629">
        <f t="shared" si="832"/>
        <v>0</v>
      </c>
      <c r="BK316" s="629">
        <f t="shared" si="832"/>
        <v>0</v>
      </c>
      <c r="BL316" s="629">
        <f t="shared" si="832"/>
        <v>0</v>
      </c>
      <c r="BM316" s="629" t="str">
        <f t="shared" si="832"/>
        <v/>
      </c>
      <c r="BN316" s="629" t="str">
        <f t="shared" si="832"/>
        <v/>
      </c>
      <c r="BO316" s="629" t="str">
        <f t="shared" si="832"/>
        <v/>
      </c>
      <c r="BP316" s="629" t="str">
        <f t="shared" si="832"/>
        <v/>
      </c>
      <c r="BQ316" s="629" t="str">
        <f t="shared" si="832"/>
        <v/>
      </c>
      <c r="BR316" s="629" t="str">
        <f t="shared" si="832"/>
        <v/>
      </c>
      <c r="BS316" s="629" t="str">
        <f t="shared" si="832"/>
        <v/>
      </c>
      <c r="BT316" s="629" t="str">
        <f t="shared" si="832"/>
        <v/>
      </c>
      <c r="BU316" s="662"/>
      <c r="BV316" s="629" t="str">
        <f>IF(BV314="","",BV314*BV315)</f>
        <v/>
      </c>
      <c r="BW316" s="629" t="str">
        <f>IF(BW314="","",BW314*BW315)</f>
        <v/>
      </c>
      <c r="BX316" s="629" t="str">
        <f>IF(BX314="","",BX314*BX315)</f>
        <v/>
      </c>
      <c r="BY316" s="629" t="str">
        <f>IF(BY314="","",BY314*BY315)</f>
        <v/>
      </c>
      <c r="BZ316" s="597">
        <f t="shared" si="796"/>
        <v>10</v>
      </c>
      <c r="CA316" s="597">
        <f t="shared" si="797"/>
        <v>16.089285714285715</v>
      </c>
      <c r="CB316" s="597" t="str">
        <f t="shared" si="798"/>
        <v/>
      </c>
      <c r="CC316" s="688">
        <f t="shared" si="799"/>
        <v>227.51666666666662</v>
      </c>
      <c r="CD316" s="1344" t="str">
        <f t="shared" si="800"/>
        <v/>
      </c>
      <c r="CE316" s="1345" t="str">
        <f t="shared" si="800"/>
        <v/>
      </c>
      <c r="CF316" s="1346" t="str">
        <f t="shared" si="800"/>
        <v/>
      </c>
      <c r="CG316" s="1346" t="str">
        <f t="shared" si="800"/>
        <v/>
      </c>
      <c r="CH316" s="1346" t="str">
        <f t="shared" si="800"/>
        <v/>
      </c>
      <c r="CI316" s="1346">
        <f t="shared" si="800"/>
        <v>0</v>
      </c>
      <c r="CJ316" s="1346">
        <f t="shared" si="800"/>
        <v>0</v>
      </c>
      <c r="CK316" s="1347">
        <f t="shared" si="800"/>
        <v>0</v>
      </c>
      <c r="CL316" s="1347">
        <f t="shared" si="800"/>
        <v>0</v>
      </c>
      <c r="CM316" s="1347">
        <f t="shared" si="800"/>
        <v>0</v>
      </c>
      <c r="CN316" s="1346">
        <f t="shared" si="800"/>
        <v>50</v>
      </c>
      <c r="CO316" s="1346">
        <f t="shared" si="800"/>
        <v>120</v>
      </c>
      <c r="CP316" s="1346" t="str">
        <f t="shared" si="800"/>
        <v/>
      </c>
      <c r="CQ316" s="1346" t="str">
        <f t="shared" si="800"/>
        <v/>
      </c>
      <c r="CR316" s="1346" t="str">
        <f t="shared" si="800"/>
        <v/>
      </c>
      <c r="CS316" s="1345" t="str">
        <f t="shared" si="800"/>
        <v/>
      </c>
      <c r="CT316" s="1348" t="str">
        <f t="shared" si="801"/>
        <v/>
      </c>
      <c r="CU316" s="548" t="str">
        <f t="shared" si="802"/>
        <v/>
      </c>
      <c r="CV316" s="549" t="str">
        <f t="shared" si="803"/>
        <v/>
      </c>
      <c r="CW316" s="550" t="str">
        <f t="shared" si="804"/>
        <v/>
      </c>
      <c r="CX316" s="550" t="str">
        <f t="shared" si="805"/>
        <v/>
      </c>
      <c r="CY316" s="550">
        <f t="shared" si="806"/>
        <v>0</v>
      </c>
      <c r="CZ316" s="550">
        <f t="shared" si="807"/>
        <v>4</v>
      </c>
      <c r="DA316" s="550">
        <f t="shared" si="808"/>
        <v>5.625</v>
      </c>
      <c r="DB316" s="551">
        <f t="shared" si="809"/>
        <v>10</v>
      </c>
      <c r="DC316" s="551">
        <f t="shared" si="810"/>
        <v>14</v>
      </c>
      <c r="DD316" s="551">
        <f t="shared" si="811"/>
        <v>20</v>
      </c>
      <c r="DE316" s="550">
        <f t="shared" si="812"/>
        <v>29</v>
      </c>
      <c r="DF316" s="550">
        <f t="shared" si="813"/>
        <v>30</v>
      </c>
      <c r="DG316" s="550">
        <f t="shared" si="814"/>
        <v>436</v>
      </c>
      <c r="DH316" s="550" t="str">
        <f t="shared" si="815"/>
        <v/>
      </c>
      <c r="DI316" s="550" t="str">
        <f t="shared" si="816"/>
        <v/>
      </c>
      <c r="DJ316" s="549" t="str">
        <f t="shared" si="817"/>
        <v/>
      </c>
      <c r="DK316" s="548" t="str">
        <f t="shared" si="818"/>
        <v/>
      </c>
      <c r="DL316" s="653">
        <f t="shared" si="819"/>
        <v>7</v>
      </c>
      <c r="DM316" s="106">
        <f t="shared" si="820"/>
        <v>9</v>
      </c>
      <c r="DN316" s="106">
        <f t="shared" si="821"/>
        <v>1</v>
      </c>
      <c r="DO316" s="106">
        <f t="shared" si="822"/>
        <v>8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244</v>
      </c>
      <c r="B317" s="274"/>
      <c r="C317" s="274"/>
      <c r="D317" s="274"/>
      <c r="E317" s="274"/>
      <c r="F317" s="274"/>
      <c r="G317" s="274">
        <v>0</v>
      </c>
      <c r="H317" s="274"/>
      <c r="I317" s="274"/>
      <c r="J317" s="274">
        <v>0</v>
      </c>
      <c r="K317" s="274"/>
      <c r="L317" s="274"/>
      <c r="M317" s="274"/>
      <c r="N317" s="274"/>
      <c r="O317" s="274"/>
      <c r="P317" s="274"/>
      <c r="Q317" s="274"/>
      <c r="R317" s="274"/>
      <c r="S317" s="615"/>
      <c r="T317" s="274"/>
      <c r="U317" s="274">
        <v>0</v>
      </c>
      <c r="V317" s="274">
        <v>0</v>
      </c>
      <c r="W317" s="274">
        <v>0</v>
      </c>
      <c r="X317" s="274">
        <v>0</v>
      </c>
      <c r="Y317" s="274">
        <v>0</v>
      </c>
      <c r="Z317" s="274">
        <v>0</v>
      </c>
      <c r="AA317" s="274">
        <v>0</v>
      </c>
      <c r="AB317" s="274">
        <v>0</v>
      </c>
      <c r="AC317" s="274"/>
      <c r="AD317" s="274"/>
      <c r="AE317" s="274"/>
      <c r="AF317" s="274"/>
      <c r="AG317" s="274"/>
      <c r="AH317" s="274"/>
      <c r="AI317" s="274"/>
      <c r="AJ317" s="274"/>
      <c r="AK317" s="615"/>
      <c r="AL317" s="274"/>
      <c r="AM317" s="274">
        <v>0</v>
      </c>
      <c r="AN317" s="274"/>
      <c r="AO317" s="274"/>
      <c r="AP317" s="274"/>
      <c r="AQ317" s="274"/>
      <c r="AR317" s="274"/>
      <c r="AS317" s="274"/>
      <c r="AT317" s="274"/>
      <c r="AU317" s="274"/>
      <c r="AV317" s="274"/>
      <c r="AW317" s="274"/>
      <c r="AX317" s="274"/>
      <c r="AY317" s="274"/>
      <c r="AZ317" s="274"/>
      <c r="BA317" s="274"/>
      <c r="BB317" s="274"/>
      <c r="BC317" s="615"/>
      <c r="BD317" s="274"/>
      <c r="BE317" s="274">
        <v>38</v>
      </c>
      <c r="BF317" s="274">
        <v>5</v>
      </c>
      <c r="BG317" s="274">
        <v>22</v>
      </c>
      <c r="BH317" s="274">
        <v>80</v>
      </c>
      <c r="BI317" s="274"/>
      <c r="BJ317" s="274"/>
      <c r="BK317" s="274"/>
      <c r="BL317" s="274"/>
      <c r="BM317" s="274"/>
      <c r="BN317" s="274"/>
      <c r="BO317" s="274"/>
      <c r="BP317" s="274"/>
      <c r="BQ317" s="274"/>
      <c r="BR317" s="274"/>
      <c r="BS317" s="274"/>
      <c r="BT317" s="274"/>
      <c r="BU317" s="615"/>
      <c r="BV317" s="274"/>
      <c r="BW317" s="274"/>
      <c r="BX317" s="274"/>
      <c r="BY317" s="274"/>
      <c r="BZ317" s="597" t="str">
        <f t="shared" si="796"/>
        <v/>
      </c>
      <c r="CA317" s="597">
        <f t="shared" si="797"/>
        <v>0</v>
      </c>
      <c r="CB317" s="597" t="str">
        <f t="shared" si="798"/>
        <v/>
      </c>
      <c r="CC317" s="688">
        <f t="shared" si="799"/>
        <v>30</v>
      </c>
      <c r="CD317" s="1344" t="str">
        <f t="shared" si="800"/>
        <v/>
      </c>
      <c r="CE317" s="1345" t="str">
        <f t="shared" si="800"/>
        <v/>
      </c>
      <c r="CF317" s="1346" t="str">
        <f t="shared" si="800"/>
        <v/>
      </c>
      <c r="CG317" s="1346" t="str">
        <f t="shared" si="800"/>
        <v/>
      </c>
      <c r="CH317" s="1346" t="str">
        <f t="shared" si="800"/>
        <v/>
      </c>
      <c r="CI317" s="1346" t="str">
        <f t="shared" si="800"/>
        <v/>
      </c>
      <c r="CJ317" s="1346" t="str">
        <f t="shared" si="800"/>
        <v/>
      </c>
      <c r="CK317" s="1347" t="str">
        <f t="shared" si="800"/>
        <v/>
      </c>
      <c r="CL317" s="1347">
        <f t="shared" si="800"/>
        <v>0</v>
      </c>
      <c r="CM317" s="1347">
        <f t="shared" si="800"/>
        <v>0</v>
      </c>
      <c r="CN317" s="1346" t="str">
        <f t="shared" si="800"/>
        <v/>
      </c>
      <c r="CO317" s="1346" t="str">
        <f t="shared" si="800"/>
        <v/>
      </c>
      <c r="CP317" s="1346" t="str">
        <f t="shared" si="800"/>
        <v/>
      </c>
      <c r="CQ317" s="1346" t="str">
        <f t="shared" si="800"/>
        <v/>
      </c>
      <c r="CR317" s="1346" t="str">
        <f t="shared" si="800"/>
        <v/>
      </c>
      <c r="CS317" s="1345" t="str">
        <f t="shared" si="800"/>
        <v/>
      </c>
      <c r="CT317" s="1348" t="str">
        <f t="shared" si="801"/>
        <v/>
      </c>
      <c r="CU317" s="548" t="str">
        <f t="shared" si="802"/>
        <v/>
      </c>
      <c r="CV317" s="549" t="str">
        <f t="shared" si="803"/>
        <v/>
      </c>
      <c r="CW317" s="550" t="str">
        <f t="shared" si="804"/>
        <v/>
      </c>
      <c r="CX317" s="550" t="str">
        <f t="shared" si="805"/>
        <v/>
      </c>
      <c r="CY317" s="550" t="str">
        <f t="shared" si="806"/>
        <v/>
      </c>
      <c r="CZ317" s="550">
        <f t="shared" si="807"/>
        <v>0</v>
      </c>
      <c r="DA317" s="550">
        <f t="shared" si="808"/>
        <v>0</v>
      </c>
      <c r="DB317" s="551">
        <f t="shared" si="809"/>
        <v>0</v>
      </c>
      <c r="DC317" s="551">
        <f t="shared" si="810"/>
        <v>0</v>
      </c>
      <c r="DD317" s="551">
        <f t="shared" si="811"/>
        <v>0</v>
      </c>
      <c r="DE317" s="550">
        <f t="shared" si="812"/>
        <v>0</v>
      </c>
      <c r="DF317" s="550">
        <f t="shared" si="813"/>
        <v>0</v>
      </c>
      <c r="DG317" s="550">
        <f t="shared" si="814"/>
        <v>0</v>
      </c>
      <c r="DH317" s="550" t="str">
        <f t="shared" si="815"/>
        <v/>
      </c>
      <c r="DI317" s="550" t="str">
        <f t="shared" si="816"/>
        <v/>
      </c>
      <c r="DJ317" s="549" t="str">
        <f t="shared" si="817"/>
        <v/>
      </c>
      <c r="DK317" s="548" t="str">
        <f t="shared" si="818"/>
        <v/>
      </c>
      <c r="DL317" s="653">
        <f t="shared" si="819"/>
        <v>2</v>
      </c>
      <c r="DM317" s="106">
        <f t="shared" si="820"/>
        <v>8</v>
      </c>
      <c r="DN317" s="106">
        <f t="shared" si="821"/>
        <v>1</v>
      </c>
      <c r="DO317" s="106">
        <f t="shared" si="822"/>
        <v>4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8" t="str">
        <f>$H$1 &amp; " (%)"</f>
        <v>kcal (%)</v>
      </c>
      <c r="B318" s="632">
        <f t="shared" ref="B318:R318" si="833">IF(B312="","",(B312-B314-B317)*B313/B$46/365/$G$1)</f>
        <v>0</v>
      </c>
      <c r="C318" s="632">
        <f t="shared" si="833"/>
        <v>0</v>
      </c>
      <c r="D318" s="632">
        <f t="shared" si="833"/>
        <v>0</v>
      </c>
      <c r="E318" s="632">
        <f t="shared" si="833"/>
        <v>0</v>
      </c>
      <c r="F318" s="632">
        <f t="shared" si="833"/>
        <v>0</v>
      </c>
      <c r="G318" s="632">
        <f t="shared" si="833"/>
        <v>1.8754076973255054E-3</v>
      </c>
      <c r="H318" s="632">
        <f t="shared" si="833"/>
        <v>0</v>
      </c>
      <c r="I318" s="632">
        <f t="shared" si="833"/>
        <v>0</v>
      </c>
      <c r="J318" s="632">
        <f t="shared" si="833"/>
        <v>8.5732923306308824E-4</v>
      </c>
      <c r="K318" s="632" t="str">
        <f t="shared" si="833"/>
        <v/>
      </c>
      <c r="L318" s="632" t="str">
        <f t="shared" si="833"/>
        <v/>
      </c>
      <c r="M318" s="632" t="str">
        <f t="shared" si="833"/>
        <v/>
      </c>
      <c r="N318" s="632" t="str">
        <f t="shared" si="833"/>
        <v/>
      </c>
      <c r="O318" s="632" t="str">
        <f t="shared" si="833"/>
        <v/>
      </c>
      <c r="P318" s="632" t="str">
        <f t="shared" si="833"/>
        <v/>
      </c>
      <c r="Q318" s="632" t="str">
        <f t="shared" si="833"/>
        <v/>
      </c>
      <c r="R318" s="632" t="str">
        <f t="shared" si="833"/>
        <v/>
      </c>
      <c r="S318" s="652"/>
      <c r="T318" s="632">
        <f t="shared" ref="T318:AJ318" si="834">IF(T312="","",(T312-T314-T317)*T313/T$46/365/$G$1)</f>
        <v>0</v>
      </c>
      <c r="U318" s="632">
        <f t="shared" si="834"/>
        <v>6.5231572080887151E-5</v>
      </c>
      <c r="V318" s="632">
        <f t="shared" si="834"/>
        <v>7.4550368092442468E-5</v>
      </c>
      <c r="W318" s="632">
        <f t="shared" si="834"/>
        <v>1.1415525114155251E-4</v>
      </c>
      <c r="X318" s="632">
        <f t="shared" si="834"/>
        <v>9.7847358121330713E-5</v>
      </c>
      <c r="Y318" s="632">
        <f t="shared" si="834"/>
        <v>2.3720571665777145E-4</v>
      </c>
      <c r="Z318" s="632">
        <f t="shared" si="834"/>
        <v>1.391606871058926E-4</v>
      </c>
      <c r="AA318" s="632">
        <f t="shared" si="834"/>
        <v>3.4790171776473151E-4</v>
      </c>
      <c r="AB318" s="632">
        <f t="shared" si="834"/>
        <v>4.6593980057776539E-4</v>
      </c>
      <c r="AC318" s="632" t="str">
        <f t="shared" si="834"/>
        <v/>
      </c>
      <c r="AD318" s="632" t="str">
        <f t="shared" si="834"/>
        <v/>
      </c>
      <c r="AE318" s="632" t="str">
        <f t="shared" si="834"/>
        <v/>
      </c>
      <c r="AF318" s="632" t="str">
        <f t="shared" si="834"/>
        <v/>
      </c>
      <c r="AG318" s="632" t="str">
        <f t="shared" si="834"/>
        <v/>
      </c>
      <c r="AH318" s="632" t="str">
        <f t="shared" si="834"/>
        <v/>
      </c>
      <c r="AI318" s="632" t="str">
        <f t="shared" si="834"/>
        <v/>
      </c>
      <c r="AJ318" s="632" t="str">
        <f t="shared" si="834"/>
        <v/>
      </c>
      <c r="AK318" s="652"/>
      <c r="AL318" s="632">
        <f t="shared" ref="AL318:BB318" si="835">IF(AL312="","",(AL312-AL314-AL317)*AL313/AL$46/365/$G$1)</f>
        <v>0</v>
      </c>
      <c r="AM318" s="632">
        <f t="shared" si="835"/>
        <v>7.455036809244246E-4</v>
      </c>
      <c r="AN318" s="632">
        <f t="shared" si="835"/>
        <v>0</v>
      </c>
      <c r="AO318" s="632">
        <f t="shared" si="835"/>
        <v>0</v>
      </c>
      <c r="AP318" s="632">
        <f t="shared" si="835"/>
        <v>0</v>
      </c>
      <c r="AQ318" s="632">
        <f t="shared" si="835"/>
        <v>0</v>
      </c>
      <c r="AR318" s="632">
        <f t="shared" si="835"/>
        <v>0</v>
      </c>
      <c r="AS318" s="632">
        <f t="shared" si="835"/>
        <v>0</v>
      </c>
      <c r="AT318" s="632">
        <f t="shared" si="835"/>
        <v>0</v>
      </c>
      <c r="AU318" s="632" t="str">
        <f t="shared" si="835"/>
        <v/>
      </c>
      <c r="AV318" s="632" t="str">
        <f t="shared" si="835"/>
        <v/>
      </c>
      <c r="AW318" s="632" t="str">
        <f t="shared" si="835"/>
        <v/>
      </c>
      <c r="AX318" s="632" t="str">
        <f t="shared" si="835"/>
        <v/>
      </c>
      <c r="AY318" s="632" t="str">
        <f t="shared" si="835"/>
        <v/>
      </c>
      <c r="AZ318" s="632" t="str">
        <f t="shared" si="835"/>
        <v/>
      </c>
      <c r="BA318" s="632" t="str">
        <f t="shared" si="835"/>
        <v/>
      </c>
      <c r="BB318" s="632" t="str">
        <f t="shared" si="835"/>
        <v/>
      </c>
      <c r="BC318" s="652"/>
      <c r="BD318" s="632">
        <f t="shared" ref="BD318:BT318" si="836">IF(BD312="","",(BD312-BD314-BD317)*BD313/BD$46/365/$G$1)</f>
        <v>0</v>
      </c>
      <c r="BE318" s="632">
        <f t="shared" si="836"/>
        <v>2.4787997390737118E-3</v>
      </c>
      <c r="BF318" s="632">
        <f t="shared" si="836"/>
        <v>7.2479524534319051E-4</v>
      </c>
      <c r="BG318" s="632">
        <f t="shared" si="836"/>
        <v>7.1754729288975869E-4</v>
      </c>
      <c r="BH318" s="632">
        <f t="shared" si="836"/>
        <v>3.1409001956947164E-3</v>
      </c>
      <c r="BI318" s="632">
        <f t="shared" si="836"/>
        <v>0</v>
      </c>
      <c r="BJ318" s="632">
        <f t="shared" si="836"/>
        <v>0</v>
      </c>
      <c r="BK318" s="632">
        <f t="shared" si="836"/>
        <v>0</v>
      </c>
      <c r="BL318" s="632">
        <f t="shared" si="836"/>
        <v>0</v>
      </c>
      <c r="BM318" s="632" t="str">
        <f t="shared" si="836"/>
        <v/>
      </c>
      <c r="BN318" s="632" t="str">
        <f t="shared" si="836"/>
        <v/>
      </c>
      <c r="BO318" s="632" t="str">
        <f t="shared" si="836"/>
        <v/>
      </c>
      <c r="BP318" s="632" t="str">
        <f t="shared" si="836"/>
        <v/>
      </c>
      <c r="BQ318" s="632" t="str">
        <f t="shared" si="836"/>
        <v/>
      </c>
      <c r="BR318" s="632" t="str">
        <f t="shared" si="836"/>
        <v/>
      </c>
      <c r="BS318" s="632" t="str">
        <f t="shared" si="836"/>
        <v/>
      </c>
      <c r="BT318" s="632" t="str">
        <f t="shared" si="836"/>
        <v/>
      </c>
      <c r="BU318" s="652"/>
      <c r="BV318" s="632" t="str">
        <f>IF(BV312="","",(BV312-BV314-BV317)*BV313/BV$46/365/$G$1)</f>
        <v/>
      </c>
      <c r="BW318" s="632" t="str">
        <f>IF(BW312="","",(BW312-BW314-BW317)*BW313/BW$46/365/$G$1)</f>
        <v/>
      </c>
      <c r="BX318" s="632" t="str">
        <f>IF(BX312="","",(BX312-BX314-BX317)*BX313/BX$46/365/$G$1)</f>
        <v/>
      </c>
      <c r="BY318" s="632" t="str">
        <f>IF(BY312="","",(BY312-BY314-BY317)*BY313/BY$46/365/$G$1)</f>
        <v/>
      </c>
      <c r="BZ318" s="597">
        <f t="shared" si="796"/>
        <v>1.2247560472329833E-4</v>
      </c>
      <c r="CA318" s="622">
        <f t="shared" si="797"/>
        <v>1.5372181013780119E-4</v>
      </c>
      <c r="CB318" s="622">
        <f t="shared" si="798"/>
        <v>0</v>
      </c>
      <c r="CC318" s="691">
        <f t="shared" si="799"/>
        <v>5.6016318247238011E-4</v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7"/>
        <v/>
      </c>
      <c r="CG318" s="1351" t="str">
        <f t="shared" si="837"/>
        <v/>
      </c>
      <c r="CH318" s="1351">
        <f t="shared" si="837"/>
        <v>0</v>
      </c>
      <c r="CI318" s="1351">
        <f t="shared" si="837"/>
        <v>0</v>
      </c>
      <c r="CJ318" s="1351">
        <f t="shared" si="837"/>
        <v>0</v>
      </c>
      <c r="CK318" s="1352">
        <f t="shared" si="837"/>
        <v>0</v>
      </c>
      <c r="CL318" s="1352">
        <f t="shared" si="837"/>
        <v>0</v>
      </c>
      <c r="CM318" s="1352">
        <f t="shared" si="837"/>
        <v>0</v>
      </c>
      <c r="CN318" s="1351">
        <f t="shared" si="837"/>
        <v>0</v>
      </c>
      <c r="CO318" s="1351">
        <f t="shared" si="837"/>
        <v>8.5732923306308824E-4</v>
      </c>
      <c r="CP318" s="1351">
        <f t="shared" si="837"/>
        <v>1.8754076973255054E-3</v>
      </c>
      <c r="CQ318" s="1351" t="str">
        <f t="shared" si="837"/>
        <v/>
      </c>
      <c r="CR318" s="1351" t="str">
        <f t="shared" si="837"/>
        <v/>
      </c>
      <c r="CS318" s="1350" t="str">
        <f t="shared" si="837"/>
        <v/>
      </c>
      <c r="CT318" s="1353" t="str">
        <f t="shared" si="837"/>
        <v/>
      </c>
      <c r="CU318" s="536" t="str">
        <f t="shared" si="802"/>
        <v/>
      </c>
      <c r="CV318" s="537" t="str">
        <f t="shared" si="803"/>
        <v/>
      </c>
      <c r="CW318" s="538" t="str">
        <f t="shared" si="804"/>
        <v/>
      </c>
      <c r="CX318" s="538" t="str">
        <f t="shared" si="805"/>
        <v/>
      </c>
      <c r="CY318" s="538">
        <f t="shared" si="806"/>
        <v>0</v>
      </c>
      <c r="CZ318" s="538">
        <f t="shared" si="807"/>
        <v>6.5231572080887151E-5</v>
      </c>
      <c r="DA318" s="538">
        <f t="shared" si="808"/>
        <v>7.4550368092442468E-5</v>
      </c>
      <c r="DB318" s="539">
        <f t="shared" si="809"/>
        <v>9.7847358121330713E-5</v>
      </c>
      <c r="DC318" s="539">
        <f t="shared" si="810"/>
        <v>1.1415525114155251E-4</v>
      </c>
      <c r="DD318" s="539">
        <f t="shared" si="811"/>
        <v>1.391606871058926E-4</v>
      </c>
      <c r="DE318" s="538">
        <f t="shared" si="812"/>
        <v>2.3720571665777145E-4</v>
      </c>
      <c r="DF318" s="538">
        <f t="shared" si="813"/>
        <v>3.4790171776473151E-4</v>
      </c>
      <c r="DG318" s="538">
        <f t="shared" si="814"/>
        <v>4.6593980057776539E-4</v>
      </c>
      <c r="DH318" s="538" t="str">
        <f t="shared" si="815"/>
        <v/>
      </c>
      <c r="DI318" s="538" t="str">
        <f t="shared" si="816"/>
        <v/>
      </c>
      <c r="DJ318" s="537" t="str">
        <f t="shared" si="817"/>
        <v/>
      </c>
      <c r="DK318" s="536" t="str">
        <f t="shared" si="818"/>
        <v/>
      </c>
      <c r="DL318" s="653">
        <f t="shared" si="819"/>
        <v>9</v>
      </c>
      <c r="DM318" s="106">
        <f t="shared" si="820"/>
        <v>9</v>
      </c>
      <c r="DN318" s="106">
        <f t="shared" si="821"/>
        <v>9</v>
      </c>
      <c r="DO318" s="106">
        <f t="shared" si="822"/>
        <v>9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82" t="s">
        <v>988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88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88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88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88"/>
      <c r="BV319" s="159"/>
      <c r="BW319" s="159"/>
      <c r="BX319" s="159"/>
      <c r="BY319" s="159"/>
      <c r="BZ319" s="597">
        <f t="shared" si="796"/>
        <v>64.285714285714292</v>
      </c>
      <c r="CA319" s="597">
        <f t="shared" si="797"/>
        <v>40.071428571428569</v>
      </c>
      <c r="CB319" s="597">
        <f t="shared" si="798"/>
        <v>35.714285714285715</v>
      </c>
      <c r="CC319" s="688">
        <f t="shared" si="799"/>
        <v>189.28571428571428</v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7"/>
        <v/>
      </c>
      <c r="CF319" s="1346" t="str">
        <f t="shared" si="837"/>
        <v/>
      </c>
      <c r="CG319" s="1346" t="str">
        <f t="shared" si="837"/>
        <v/>
      </c>
      <c r="CH319" s="1346">
        <f t="shared" si="837"/>
        <v>0</v>
      </c>
      <c r="CI319" s="1346">
        <f t="shared" si="837"/>
        <v>0</v>
      </c>
      <c r="CJ319" s="1346">
        <f t="shared" si="837"/>
        <v>0</v>
      </c>
      <c r="CK319" s="1347">
        <f t="shared" si="837"/>
        <v>0</v>
      </c>
      <c r="CL319" s="1347">
        <f t="shared" si="837"/>
        <v>0</v>
      </c>
      <c r="CM319" s="1347">
        <f t="shared" si="837"/>
        <v>100</v>
      </c>
      <c r="CN319" s="1346">
        <f t="shared" si="837"/>
        <v>150</v>
      </c>
      <c r="CO319" s="1346">
        <f t="shared" si="837"/>
        <v>200</v>
      </c>
      <c r="CP319" s="1346">
        <f t="shared" si="837"/>
        <v>450</v>
      </c>
      <c r="CQ319" s="1346" t="str">
        <f t="shared" si="837"/>
        <v/>
      </c>
      <c r="CR319" s="1346" t="str">
        <f t="shared" si="837"/>
        <v/>
      </c>
      <c r="CS319" s="1345" t="str">
        <f t="shared" si="837"/>
        <v/>
      </c>
      <c r="CT319" s="1348" t="str">
        <f t="shared" si="837"/>
        <v/>
      </c>
      <c r="CU319" s="548" t="str">
        <f t="shared" si="802"/>
        <v/>
      </c>
      <c r="CV319" s="549" t="str">
        <f t="shared" si="803"/>
        <v/>
      </c>
      <c r="CW319" s="550" t="str">
        <f t="shared" si="804"/>
        <v/>
      </c>
      <c r="CX319" s="550" t="str">
        <f t="shared" si="805"/>
        <v/>
      </c>
      <c r="CY319" s="550">
        <f t="shared" si="806"/>
        <v>15</v>
      </c>
      <c r="CZ319" s="550">
        <f t="shared" si="807"/>
        <v>15</v>
      </c>
      <c r="DA319" s="550">
        <f t="shared" si="808"/>
        <v>25</v>
      </c>
      <c r="DB319" s="551">
        <f t="shared" si="809"/>
        <v>35</v>
      </c>
      <c r="DC319" s="551">
        <f t="shared" si="810"/>
        <v>40</v>
      </c>
      <c r="DD319" s="551">
        <f t="shared" si="811"/>
        <v>50</v>
      </c>
      <c r="DE319" s="550">
        <f t="shared" si="812"/>
        <v>53</v>
      </c>
      <c r="DF319" s="550">
        <f t="shared" si="813"/>
        <v>62.5</v>
      </c>
      <c r="DG319" s="550">
        <f t="shared" si="814"/>
        <v>100</v>
      </c>
      <c r="DH319" s="550" t="str">
        <f t="shared" si="815"/>
        <v/>
      </c>
      <c r="DI319" s="550" t="str">
        <f t="shared" si="816"/>
        <v/>
      </c>
      <c r="DJ319" s="549" t="str">
        <f t="shared" si="817"/>
        <v/>
      </c>
      <c r="DK319" s="548" t="str">
        <f t="shared" si="818"/>
        <v/>
      </c>
      <c r="DL319" s="653">
        <f t="shared" si="819"/>
        <v>9</v>
      </c>
      <c r="DM319" s="106">
        <f t="shared" si="820"/>
        <v>9</v>
      </c>
      <c r="DN319" s="106">
        <f t="shared" si="821"/>
        <v>9</v>
      </c>
      <c r="DO319" s="106">
        <f t="shared" si="822"/>
        <v>9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709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25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25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25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25"/>
      <c r="BV320" s="159"/>
      <c r="BW320" s="159"/>
      <c r="BX320" s="159"/>
      <c r="BY320" s="159"/>
      <c r="BZ320" s="589"/>
      <c r="CA320" s="589"/>
      <c r="CB320" s="589"/>
      <c r="CC320" s="687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1"/>
      <c r="CV320" s="721"/>
      <c r="CW320" s="721"/>
      <c r="CX320" s="721"/>
      <c r="CY320" s="721"/>
      <c r="CZ320" s="721"/>
      <c r="DA320" s="721"/>
      <c r="DB320" s="721"/>
      <c r="DC320" s="721"/>
      <c r="DD320" s="721"/>
      <c r="DE320" s="721"/>
      <c r="DF320" s="721"/>
      <c r="DG320" s="721"/>
      <c r="DH320" s="721"/>
      <c r="DI320" s="721"/>
      <c r="DJ320" s="721"/>
      <c r="DK320" s="721"/>
      <c r="DL320" s="598"/>
      <c r="DM320" s="108"/>
      <c r="DN320" s="108"/>
      <c r="DO320" s="108"/>
      <c r="DP320" s="591"/>
      <c r="DQ320" s="617"/>
      <c r="DR320" s="617"/>
      <c r="DS320" s="617"/>
      <c r="DT320" s="617"/>
      <c r="DU320" s="617"/>
      <c r="DV320" s="617"/>
      <c r="DW320" s="617"/>
      <c r="DX320" s="617"/>
      <c r="DY320" s="484"/>
    </row>
    <row r="321" spans="1:129" s="486" customFormat="1" ht="15.75" customHeight="1">
      <c r="A321" s="709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88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88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88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88"/>
      <c r="BV321" s="159"/>
      <c r="BW321" s="159"/>
      <c r="BX321" s="159"/>
      <c r="BY321" s="159"/>
      <c r="BZ321" s="597">
        <f t="shared" ref="BZ321:BZ329" si="838">IF(DL321&lt;3,"",(SUM(B321:R321)-MIN(B321:R321)-MAX(B321:R321))/(DL321-2))</f>
        <v>1</v>
      </c>
      <c r="CA321" s="597">
        <f t="shared" ref="CA321:CA329" si="839">IF(DM321&lt;3,"",(SUM(T321:AJ321)-MIN(T321:AJ321)-MAX(T321:AJ321))/(DM321-2))</f>
        <v>1</v>
      </c>
      <c r="CB321" s="597" t="str">
        <f t="shared" ref="CB321:CB329" si="840">IF(DN321&lt;3,"",(SUM(AL321:BB321)-MIN(AL321:BB321)-MAX(AL321:BB321))/(DN321-2))</f>
        <v/>
      </c>
      <c r="CC321" s="688">
        <f t="shared" ref="CC321:CC329" si="841">IF(DO321&lt;3,"",(SUM(BD321:BT321)-MIN(BD321:BT321)-MAX(BD321:BT321))/(DO321-2))</f>
        <v>1</v>
      </c>
      <c r="CD321" s="1344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42"/>
        <v/>
      </c>
      <c r="CF321" s="1346" t="str">
        <f t="shared" si="842"/>
        <v/>
      </c>
      <c r="CG321" s="1346" t="str">
        <f t="shared" si="842"/>
        <v/>
      </c>
      <c r="CH321" s="1346" t="str">
        <f t="shared" si="842"/>
        <v/>
      </c>
      <c r="CI321" s="1346" t="str">
        <f t="shared" si="842"/>
        <v/>
      </c>
      <c r="CJ321" s="1346" t="str">
        <f t="shared" si="842"/>
        <v/>
      </c>
      <c r="CK321" s="1347">
        <f t="shared" si="842"/>
        <v>1</v>
      </c>
      <c r="CL321" s="1347">
        <f t="shared" si="842"/>
        <v>1</v>
      </c>
      <c r="CM321" s="1347">
        <f t="shared" si="842"/>
        <v>1</v>
      </c>
      <c r="CN321" s="1346">
        <f t="shared" si="842"/>
        <v>1</v>
      </c>
      <c r="CO321" s="1346" t="str">
        <f t="shared" si="842"/>
        <v/>
      </c>
      <c r="CP321" s="1346" t="str">
        <f t="shared" si="842"/>
        <v/>
      </c>
      <c r="CQ321" s="1346" t="str">
        <f t="shared" si="842"/>
        <v/>
      </c>
      <c r="CR321" s="1346" t="str">
        <f t="shared" si="842"/>
        <v/>
      </c>
      <c r="CS321" s="1345" t="str">
        <f t="shared" si="842"/>
        <v/>
      </c>
      <c r="CT321" s="1348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8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9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0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0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0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>1</v>
      </c>
      <c r="CZ321" s="550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>1</v>
      </c>
      <c r="DA321" s="550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51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51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51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50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50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50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>1</v>
      </c>
      <c r="DH321" s="550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0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9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8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3">
        <f t="shared" ref="DL321:DL329" si="861">COUNT(B321:R321)</f>
        <v>4</v>
      </c>
      <c r="DM321" s="106">
        <f t="shared" ref="DM321:DM329" si="862">COUNT(T321:AJ321)</f>
        <v>9</v>
      </c>
      <c r="DN321" s="106">
        <f t="shared" ref="DN321:DN329" si="863">COUNT(AL321:BB321)</f>
        <v>2</v>
      </c>
      <c r="DO321" s="106">
        <f t="shared" ref="DO321:DO329" si="864">COUNT(BD321:BT321)</f>
        <v>6</v>
      </c>
      <c r="DP321" s="483"/>
      <c r="DQ321" s="618"/>
      <c r="DR321" s="618"/>
      <c r="DS321" s="618"/>
      <c r="DT321" s="618"/>
      <c r="DU321" s="618"/>
      <c r="DV321" s="618"/>
      <c r="DW321" s="618"/>
      <c r="DX321" s="618"/>
      <c r="DY321" s="484"/>
    </row>
    <row r="322" spans="1:129" s="486" customFormat="1" ht="15.75" customHeight="1">
      <c r="A322" s="709" t="s">
        <v>249</v>
      </c>
      <c r="B322" s="629">
        <f t="shared" ref="B322:R322" si="865">IF(B319="","",B319*B321)</f>
        <v>100</v>
      </c>
      <c r="C322" s="629">
        <f t="shared" si="865"/>
        <v>450</v>
      </c>
      <c r="D322" s="629">
        <f t="shared" si="865"/>
        <v>150</v>
      </c>
      <c r="E322" s="629">
        <f t="shared" si="865"/>
        <v>0</v>
      </c>
      <c r="F322" s="629">
        <f t="shared" si="865"/>
        <v>0</v>
      </c>
      <c r="G322" s="629">
        <f t="shared" si="865"/>
        <v>200</v>
      </c>
      <c r="H322" s="629">
        <f t="shared" si="865"/>
        <v>0</v>
      </c>
      <c r="I322" s="629">
        <f t="shared" si="865"/>
        <v>0</v>
      </c>
      <c r="J322" s="629">
        <f t="shared" si="865"/>
        <v>0</v>
      </c>
      <c r="K322" s="629" t="str">
        <f t="shared" si="865"/>
        <v/>
      </c>
      <c r="L322" s="629" t="str">
        <f t="shared" si="865"/>
        <v/>
      </c>
      <c r="M322" s="629" t="str">
        <f t="shared" si="865"/>
        <v/>
      </c>
      <c r="N322" s="629" t="str">
        <f t="shared" si="865"/>
        <v/>
      </c>
      <c r="O322" s="629" t="str">
        <f t="shared" si="865"/>
        <v/>
      </c>
      <c r="P322" s="629" t="str">
        <f t="shared" si="865"/>
        <v/>
      </c>
      <c r="Q322" s="629" t="str">
        <f t="shared" si="865"/>
        <v/>
      </c>
      <c r="R322" s="629" t="str">
        <f t="shared" si="865"/>
        <v/>
      </c>
      <c r="S322" s="662"/>
      <c r="T322" s="629">
        <f t="shared" ref="T322:AJ322" si="866">IF(T319="","",T319*T321)</f>
        <v>25</v>
      </c>
      <c r="U322" s="629">
        <f t="shared" si="866"/>
        <v>62.5</v>
      </c>
      <c r="V322" s="629">
        <f t="shared" si="866"/>
        <v>100</v>
      </c>
      <c r="W322" s="629">
        <f t="shared" si="866"/>
        <v>15</v>
      </c>
      <c r="X322" s="629">
        <f t="shared" si="866"/>
        <v>35</v>
      </c>
      <c r="Y322" s="629">
        <f t="shared" si="866"/>
        <v>15</v>
      </c>
      <c r="Z322" s="629">
        <f t="shared" si="866"/>
        <v>50</v>
      </c>
      <c r="AA322" s="629">
        <f t="shared" si="866"/>
        <v>53</v>
      </c>
      <c r="AB322" s="629">
        <f t="shared" si="866"/>
        <v>40</v>
      </c>
      <c r="AC322" s="629" t="str">
        <f t="shared" si="866"/>
        <v/>
      </c>
      <c r="AD322" s="629" t="str">
        <f t="shared" si="866"/>
        <v/>
      </c>
      <c r="AE322" s="629" t="str">
        <f t="shared" si="866"/>
        <v/>
      </c>
      <c r="AF322" s="629" t="str">
        <f t="shared" si="866"/>
        <v/>
      </c>
      <c r="AG322" s="629" t="str">
        <f t="shared" si="866"/>
        <v/>
      </c>
      <c r="AH322" s="629" t="str">
        <f t="shared" si="866"/>
        <v/>
      </c>
      <c r="AI322" s="629" t="str">
        <f t="shared" si="866"/>
        <v/>
      </c>
      <c r="AJ322" s="629" t="str">
        <f t="shared" si="866"/>
        <v/>
      </c>
      <c r="AK322" s="662"/>
      <c r="AL322" s="629">
        <f t="shared" ref="AL322:BB322" si="867">IF(AL319="","",AL319*AL321)</f>
        <v>0</v>
      </c>
      <c r="AM322" s="629">
        <f t="shared" si="867"/>
        <v>250</v>
      </c>
      <c r="AN322" s="629">
        <f t="shared" si="867"/>
        <v>0</v>
      </c>
      <c r="AO322" s="629">
        <f t="shared" si="867"/>
        <v>0</v>
      </c>
      <c r="AP322" s="629">
        <f t="shared" si="867"/>
        <v>0</v>
      </c>
      <c r="AQ322" s="629">
        <f t="shared" si="867"/>
        <v>485</v>
      </c>
      <c r="AR322" s="629">
        <f t="shared" si="867"/>
        <v>0</v>
      </c>
      <c r="AS322" s="629">
        <f t="shared" si="867"/>
        <v>0</v>
      </c>
      <c r="AT322" s="629">
        <f t="shared" si="867"/>
        <v>0</v>
      </c>
      <c r="AU322" s="629" t="str">
        <f t="shared" si="867"/>
        <v/>
      </c>
      <c r="AV322" s="629" t="str">
        <f t="shared" si="867"/>
        <v/>
      </c>
      <c r="AW322" s="629" t="str">
        <f t="shared" si="867"/>
        <v/>
      </c>
      <c r="AX322" s="629" t="str">
        <f t="shared" si="867"/>
        <v/>
      </c>
      <c r="AY322" s="629" t="str">
        <f t="shared" si="867"/>
        <v/>
      </c>
      <c r="AZ322" s="629" t="str">
        <f t="shared" si="867"/>
        <v/>
      </c>
      <c r="BA322" s="629" t="str">
        <f t="shared" si="867"/>
        <v/>
      </c>
      <c r="BB322" s="629" t="str">
        <f t="shared" si="867"/>
        <v/>
      </c>
      <c r="BC322" s="662"/>
      <c r="BD322" s="629">
        <f t="shared" ref="BD322:BT322" si="868">IF(BD319="","",BD319*BD321)</f>
        <v>0</v>
      </c>
      <c r="BE322" s="629">
        <f t="shared" si="868"/>
        <v>1200</v>
      </c>
      <c r="BF322" s="629">
        <f t="shared" si="868"/>
        <v>25</v>
      </c>
      <c r="BG322" s="629">
        <f t="shared" si="868"/>
        <v>800</v>
      </c>
      <c r="BH322" s="629">
        <f t="shared" si="868"/>
        <v>300</v>
      </c>
      <c r="BI322" s="629">
        <f t="shared" si="868"/>
        <v>100</v>
      </c>
      <c r="BJ322" s="629">
        <f t="shared" si="868"/>
        <v>0</v>
      </c>
      <c r="BK322" s="629">
        <f t="shared" si="868"/>
        <v>0</v>
      </c>
      <c r="BL322" s="629">
        <f t="shared" si="868"/>
        <v>100</v>
      </c>
      <c r="BM322" s="629" t="str">
        <f t="shared" si="868"/>
        <v/>
      </c>
      <c r="BN322" s="629" t="str">
        <f t="shared" si="868"/>
        <v/>
      </c>
      <c r="BO322" s="629" t="str">
        <f t="shared" si="868"/>
        <v/>
      </c>
      <c r="BP322" s="629" t="str">
        <f t="shared" si="868"/>
        <v/>
      </c>
      <c r="BQ322" s="629" t="str">
        <f t="shared" si="868"/>
        <v/>
      </c>
      <c r="BR322" s="629" t="str">
        <f t="shared" si="868"/>
        <v/>
      </c>
      <c r="BS322" s="629" t="str">
        <f t="shared" si="868"/>
        <v/>
      </c>
      <c r="BT322" s="629" t="str">
        <f t="shared" si="868"/>
        <v/>
      </c>
      <c r="BU322" s="662"/>
      <c r="BV322" s="629" t="str">
        <f>IF(BV319="","",BV319*BV321)</f>
        <v/>
      </c>
      <c r="BW322" s="629" t="str">
        <f>IF(BW319="","",BW319*BW321)</f>
        <v/>
      </c>
      <c r="BX322" s="629" t="str">
        <f>IF(BX319="","",BX319*BX321)</f>
        <v/>
      </c>
      <c r="BY322" s="629" t="str">
        <f>IF(BY319="","",BY319*BY321)</f>
        <v/>
      </c>
      <c r="BZ322" s="597">
        <f t="shared" si="838"/>
        <v>64.285714285714292</v>
      </c>
      <c r="CA322" s="597">
        <f t="shared" si="839"/>
        <v>40.071428571428569</v>
      </c>
      <c r="CB322" s="597">
        <f t="shared" si="840"/>
        <v>35.714285714285715</v>
      </c>
      <c r="CC322" s="688">
        <f t="shared" si="841"/>
        <v>189.28571428571428</v>
      </c>
      <c r="CD322" s="1344" t="str">
        <f t="shared" si="842"/>
        <v/>
      </c>
      <c r="CE322" s="1345" t="str">
        <f t="shared" si="842"/>
        <v/>
      </c>
      <c r="CF322" s="1346" t="str">
        <f t="shared" si="842"/>
        <v/>
      </c>
      <c r="CG322" s="1346" t="str">
        <f t="shared" si="842"/>
        <v/>
      </c>
      <c r="CH322" s="1346">
        <f t="shared" si="842"/>
        <v>0</v>
      </c>
      <c r="CI322" s="1346">
        <f t="shared" si="842"/>
        <v>0</v>
      </c>
      <c r="CJ322" s="1346">
        <f t="shared" si="842"/>
        <v>0</v>
      </c>
      <c r="CK322" s="1347">
        <f t="shared" si="842"/>
        <v>0</v>
      </c>
      <c r="CL322" s="1347">
        <f t="shared" si="842"/>
        <v>0</v>
      </c>
      <c r="CM322" s="1347">
        <f t="shared" si="842"/>
        <v>100</v>
      </c>
      <c r="CN322" s="1346">
        <f t="shared" si="842"/>
        <v>150</v>
      </c>
      <c r="CO322" s="1346">
        <f t="shared" si="842"/>
        <v>200</v>
      </c>
      <c r="CP322" s="1346">
        <f t="shared" si="842"/>
        <v>450</v>
      </c>
      <c r="CQ322" s="1346" t="str">
        <f t="shared" si="842"/>
        <v/>
      </c>
      <c r="CR322" s="1346" t="str">
        <f t="shared" si="842"/>
        <v/>
      </c>
      <c r="CS322" s="1345" t="str">
        <f t="shared" si="842"/>
        <v/>
      </c>
      <c r="CT322" s="1348" t="str">
        <f t="shared" si="843"/>
        <v/>
      </c>
      <c r="CU322" s="548" t="str">
        <f t="shared" si="844"/>
        <v/>
      </c>
      <c r="CV322" s="549" t="str">
        <f t="shared" si="845"/>
        <v/>
      </c>
      <c r="CW322" s="550" t="str">
        <f t="shared" si="846"/>
        <v/>
      </c>
      <c r="CX322" s="550" t="str">
        <f t="shared" si="847"/>
        <v/>
      </c>
      <c r="CY322" s="550">
        <f t="shared" si="848"/>
        <v>15</v>
      </c>
      <c r="CZ322" s="550">
        <f t="shared" si="849"/>
        <v>15</v>
      </c>
      <c r="DA322" s="550">
        <f t="shared" si="850"/>
        <v>25</v>
      </c>
      <c r="DB322" s="551">
        <f t="shared" si="851"/>
        <v>35</v>
      </c>
      <c r="DC322" s="551">
        <f t="shared" si="852"/>
        <v>40</v>
      </c>
      <c r="DD322" s="551">
        <f t="shared" si="853"/>
        <v>50</v>
      </c>
      <c r="DE322" s="550">
        <f t="shared" si="854"/>
        <v>53</v>
      </c>
      <c r="DF322" s="550">
        <f t="shared" si="855"/>
        <v>62.5</v>
      </c>
      <c r="DG322" s="550">
        <f t="shared" si="856"/>
        <v>100</v>
      </c>
      <c r="DH322" s="550" t="str">
        <f t="shared" si="857"/>
        <v/>
      </c>
      <c r="DI322" s="550" t="str">
        <f t="shared" si="858"/>
        <v/>
      </c>
      <c r="DJ322" s="549" t="str">
        <f t="shared" si="859"/>
        <v/>
      </c>
      <c r="DK322" s="548" t="str">
        <f t="shared" si="860"/>
        <v/>
      </c>
      <c r="DL322" s="653">
        <f t="shared" si="861"/>
        <v>9</v>
      </c>
      <c r="DM322" s="106">
        <f t="shared" si="862"/>
        <v>9</v>
      </c>
      <c r="DN322" s="106">
        <f t="shared" si="863"/>
        <v>9</v>
      </c>
      <c r="DO322" s="106">
        <f t="shared" si="864"/>
        <v>9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tr">
        <f>$H$1 &amp; " per kg"</f>
        <v>kcal per kg</v>
      </c>
      <c r="B323" s="702">
        <v>480</v>
      </c>
      <c r="C323" s="702">
        <v>230</v>
      </c>
      <c r="D323" s="702">
        <v>480</v>
      </c>
      <c r="E323" s="702">
        <f t="shared" ref="E323:R323" si="869">750*$K$1</f>
        <v>750</v>
      </c>
      <c r="F323" s="702">
        <f t="shared" si="869"/>
        <v>750</v>
      </c>
      <c r="G323" s="702">
        <v>480</v>
      </c>
      <c r="H323" s="702">
        <f t="shared" si="869"/>
        <v>750</v>
      </c>
      <c r="I323" s="702">
        <f t="shared" si="869"/>
        <v>750</v>
      </c>
      <c r="J323" s="702">
        <f t="shared" si="869"/>
        <v>750</v>
      </c>
      <c r="K323" s="702">
        <f t="shared" si="869"/>
        <v>750</v>
      </c>
      <c r="L323" s="702">
        <f t="shared" si="869"/>
        <v>750</v>
      </c>
      <c r="M323" s="702">
        <f t="shared" si="869"/>
        <v>750</v>
      </c>
      <c r="N323" s="702">
        <f t="shared" si="869"/>
        <v>750</v>
      </c>
      <c r="O323" s="702">
        <f t="shared" si="869"/>
        <v>750</v>
      </c>
      <c r="P323" s="702">
        <f t="shared" si="869"/>
        <v>750</v>
      </c>
      <c r="Q323" s="702">
        <f t="shared" si="869"/>
        <v>750</v>
      </c>
      <c r="R323" s="702">
        <f t="shared" si="869"/>
        <v>750</v>
      </c>
      <c r="S323" s="710"/>
      <c r="T323" s="702">
        <v>480</v>
      </c>
      <c r="U323" s="702">
        <v>480</v>
      </c>
      <c r="V323" s="702">
        <v>480</v>
      </c>
      <c r="W323" s="702">
        <v>480</v>
      </c>
      <c r="X323" s="702">
        <v>480</v>
      </c>
      <c r="Y323" s="702">
        <v>480</v>
      </c>
      <c r="Z323" s="702">
        <v>480</v>
      </c>
      <c r="AA323" s="702">
        <v>480</v>
      </c>
      <c r="AB323" s="702">
        <f t="shared" ref="AB323:AJ323" si="870">750*$K$1</f>
        <v>750</v>
      </c>
      <c r="AC323" s="702">
        <f t="shared" si="870"/>
        <v>750</v>
      </c>
      <c r="AD323" s="702">
        <f t="shared" si="870"/>
        <v>750</v>
      </c>
      <c r="AE323" s="702">
        <f t="shared" si="870"/>
        <v>750</v>
      </c>
      <c r="AF323" s="702">
        <f t="shared" si="870"/>
        <v>750</v>
      </c>
      <c r="AG323" s="702">
        <f t="shared" si="870"/>
        <v>750</v>
      </c>
      <c r="AH323" s="702">
        <f t="shared" si="870"/>
        <v>750</v>
      </c>
      <c r="AI323" s="702">
        <f t="shared" si="870"/>
        <v>750</v>
      </c>
      <c r="AJ323" s="702">
        <f t="shared" si="870"/>
        <v>750</v>
      </c>
      <c r="AK323" s="710"/>
      <c r="AL323" s="702">
        <v>480</v>
      </c>
      <c r="AM323" s="702">
        <v>480</v>
      </c>
      <c r="AN323" s="702">
        <v>480</v>
      </c>
      <c r="AO323" s="702">
        <v>480</v>
      </c>
      <c r="AP323" s="702">
        <v>480</v>
      </c>
      <c r="AQ323" s="702">
        <v>480</v>
      </c>
      <c r="AR323" s="702">
        <v>480</v>
      </c>
      <c r="AS323" s="702">
        <v>480</v>
      </c>
      <c r="AT323" s="702">
        <v>480</v>
      </c>
      <c r="AU323" s="702">
        <f t="shared" ref="AU323:BB323" si="871">750*$K$1</f>
        <v>750</v>
      </c>
      <c r="AV323" s="702">
        <f t="shared" si="871"/>
        <v>750</v>
      </c>
      <c r="AW323" s="702">
        <f t="shared" si="871"/>
        <v>750</v>
      </c>
      <c r="AX323" s="702">
        <f t="shared" si="871"/>
        <v>750</v>
      </c>
      <c r="AY323" s="702">
        <f t="shared" si="871"/>
        <v>750</v>
      </c>
      <c r="AZ323" s="702">
        <f t="shared" si="871"/>
        <v>750</v>
      </c>
      <c r="BA323" s="702">
        <f t="shared" si="871"/>
        <v>750</v>
      </c>
      <c r="BB323" s="702">
        <f t="shared" si="871"/>
        <v>750</v>
      </c>
      <c r="BC323" s="710"/>
      <c r="BD323" s="702">
        <v>480</v>
      </c>
      <c r="BE323" s="702">
        <v>480</v>
      </c>
      <c r="BF323" s="702">
        <v>480</v>
      </c>
      <c r="BG323" s="702">
        <v>480</v>
      </c>
      <c r="BH323" s="702">
        <v>480</v>
      </c>
      <c r="BI323" s="702">
        <v>480</v>
      </c>
      <c r="BJ323" s="702">
        <v>480</v>
      </c>
      <c r="BK323" s="702">
        <v>480</v>
      </c>
      <c r="BL323" s="702">
        <v>480</v>
      </c>
      <c r="BM323" s="702">
        <f t="shared" ref="BM323:BT323" si="872">750*$K$1</f>
        <v>750</v>
      </c>
      <c r="BN323" s="702">
        <f t="shared" si="872"/>
        <v>750</v>
      </c>
      <c r="BO323" s="702">
        <f t="shared" si="872"/>
        <v>750</v>
      </c>
      <c r="BP323" s="702">
        <f t="shared" si="872"/>
        <v>750</v>
      </c>
      <c r="BQ323" s="702">
        <f t="shared" si="872"/>
        <v>750</v>
      </c>
      <c r="BR323" s="702">
        <f t="shared" si="872"/>
        <v>750</v>
      </c>
      <c r="BS323" s="702">
        <f t="shared" si="872"/>
        <v>750</v>
      </c>
      <c r="BT323" s="702">
        <f t="shared" si="872"/>
        <v>750</v>
      </c>
      <c r="BU323" s="725"/>
      <c r="BV323" s="702">
        <f>750*$K$1</f>
        <v>750</v>
      </c>
      <c r="BW323" s="702">
        <f>750*$K$1</f>
        <v>750</v>
      </c>
      <c r="BX323" s="702">
        <f>750*$K$1</f>
        <v>750</v>
      </c>
      <c r="BY323" s="702">
        <f>750*$K$1</f>
        <v>750</v>
      </c>
      <c r="BZ323" s="597">
        <f t="shared" si="838"/>
        <v>696</v>
      </c>
      <c r="CA323" s="597">
        <f t="shared" si="839"/>
        <v>624</v>
      </c>
      <c r="CB323" s="597">
        <f t="shared" si="840"/>
        <v>606</v>
      </c>
      <c r="CC323" s="688">
        <f t="shared" si="841"/>
        <v>606</v>
      </c>
      <c r="CD323" s="1344">
        <f t="shared" si="842"/>
        <v>230</v>
      </c>
      <c r="CE323" s="1345">
        <f t="shared" si="842"/>
        <v>480</v>
      </c>
      <c r="CF323" s="1346">
        <f t="shared" si="842"/>
        <v>480</v>
      </c>
      <c r="CG323" s="1346">
        <f t="shared" si="842"/>
        <v>480</v>
      </c>
      <c r="CH323" s="1346">
        <f t="shared" si="842"/>
        <v>750</v>
      </c>
      <c r="CI323" s="1346">
        <f t="shared" si="842"/>
        <v>750</v>
      </c>
      <c r="CJ323" s="1346">
        <f t="shared" si="842"/>
        <v>750</v>
      </c>
      <c r="CK323" s="1347">
        <f t="shared" si="842"/>
        <v>750</v>
      </c>
      <c r="CL323" s="1347">
        <f t="shared" si="842"/>
        <v>750</v>
      </c>
      <c r="CM323" s="1347">
        <f t="shared" si="842"/>
        <v>750</v>
      </c>
      <c r="CN323" s="1346">
        <f t="shared" si="842"/>
        <v>750</v>
      </c>
      <c r="CO323" s="1346">
        <f t="shared" si="842"/>
        <v>750</v>
      </c>
      <c r="CP323" s="1346">
        <f t="shared" si="842"/>
        <v>750</v>
      </c>
      <c r="CQ323" s="1346">
        <f t="shared" si="842"/>
        <v>750</v>
      </c>
      <c r="CR323" s="1346">
        <f t="shared" si="842"/>
        <v>750</v>
      </c>
      <c r="CS323" s="1345">
        <f t="shared" si="842"/>
        <v>750</v>
      </c>
      <c r="CT323" s="1348">
        <f t="shared" si="843"/>
        <v>750</v>
      </c>
      <c r="CU323" s="548">
        <f t="shared" si="844"/>
        <v>480</v>
      </c>
      <c r="CV323" s="549">
        <f t="shared" si="845"/>
        <v>480</v>
      </c>
      <c r="CW323" s="550">
        <f t="shared" si="846"/>
        <v>480</v>
      </c>
      <c r="CX323" s="550">
        <f t="shared" si="847"/>
        <v>480</v>
      </c>
      <c r="CY323" s="550">
        <f t="shared" si="848"/>
        <v>480</v>
      </c>
      <c r="CZ323" s="550">
        <f t="shared" si="849"/>
        <v>480</v>
      </c>
      <c r="DA323" s="550">
        <f t="shared" si="850"/>
        <v>480</v>
      </c>
      <c r="DB323" s="551">
        <f t="shared" si="851"/>
        <v>480</v>
      </c>
      <c r="DC323" s="551">
        <f t="shared" si="852"/>
        <v>750</v>
      </c>
      <c r="DD323" s="551">
        <f t="shared" si="853"/>
        <v>750</v>
      </c>
      <c r="DE323" s="550">
        <f t="shared" si="854"/>
        <v>750</v>
      </c>
      <c r="DF323" s="550">
        <f t="shared" si="855"/>
        <v>750</v>
      </c>
      <c r="DG323" s="550">
        <f t="shared" si="856"/>
        <v>750</v>
      </c>
      <c r="DH323" s="550">
        <f t="shared" si="857"/>
        <v>750</v>
      </c>
      <c r="DI323" s="550">
        <f t="shared" si="858"/>
        <v>750</v>
      </c>
      <c r="DJ323" s="549">
        <f t="shared" si="859"/>
        <v>750</v>
      </c>
      <c r="DK323" s="548">
        <f t="shared" si="860"/>
        <v>750</v>
      </c>
      <c r="DL323" s="653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657" t="s">
        <v>243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88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88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88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88"/>
      <c r="BV324" s="224"/>
      <c r="BW324" s="224"/>
      <c r="BX324" s="224"/>
      <c r="BY324" s="224"/>
      <c r="BZ324" s="597">
        <f t="shared" si="838"/>
        <v>50</v>
      </c>
      <c r="CA324" s="597">
        <f t="shared" si="839"/>
        <v>24.357142857142858</v>
      </c>
      <c r="CB324" s="597" t="str">
        <f t="shared" si="840"/>
        <v/>
      </c>
      <c r="CC324" s="688">
        <f t="shared" si="841"/>
        <v>275.75</v>
      </c>
      <c r="CD324" s="1344" t="str">
        <f t="shared" si="842"/>
        <v/>
      </c>
      <c r="CE324" s="1345" t="str">
        <f t="shared" si="842"/>
        <v/>
      </c>
      <c r="CF324" s="1346" t="str">
        <f t="shared" si="842"/>
        <v/>
      </c>
      <c r="CG324" s="1346" t="str">
        <f t="shared" si="842"/>
        <v/>
      </c>
      <c r="CH324" s="1346" t="str">
        <f t="shared" si="842"/>
        <v/>
      </c>
      <c r="CI324" s="1346" t="str">
        <f t="shared" si="842"/>
        <v/>
      </c>
      <c r="CJ324" s="1346">
        <f t="shared" si="842"/>
        <v>0</v>
      </c>
      <c r="CK324" s="1347">
        <f t="shared" si="842"/>
        <v>0</v>
      </c>
      <c r="CL324" s="1347">
        <f t="shared" si="842"/>
        <v>0</v>
      </c>
      <c r="CM324" s="1347">
        <f t="shared" si="842"/>
        <v>50</v>
      </c>
      <c r="CN324" s="1346">
        <f t="shared" si="842"/>
        <v>150</v>
      </c>
      <c r="CO324" s="1346">
        <f t="shared" si="842"/>
        <v>300</v>
      </c>
      <c r="CP324" s="1346" t="str">
        <f t="shared" si="842"/>
        <v/>
      </c>
      <c r="CQ324" s="1346" t="str">
        <f t="shared" si="842"/>
        <v/>
      </c>
      <c r="CR324" s="1346" t="str">
        <f t="shared" si="842"/>
        <v/>
      </c>
      <c r="CS324" s="1345" t="str">
        <f t="shared" si="842"/>
        <v/>
      </c>
      <c r="CT324" s="1348" t="str">
        <f t="shared" si="843"/>
        <v/>
      </c>
      <c r="CU324" s="548" t="str">
        <f t="shared" si="844"/>
        <v/>
      </c>
      <c r="CV324" s="549" t="str">
        <f t="shared" si="845"/>
        <v/>
      </c>
      <c r="CW324" s="550" t="str">
        <f t="shared" si="846"/>
        <v/>
      </c>
      <c r="CX324" s="550" t="str">
        <f t="shared" si="847"/>
        <v/>
      </c>
      <c r="CY324" s="550">
        <f t="shared" si="848"/>
        <v>7</v>
      </c>
      <c r="CZ324" s="550">
        <f t="shared" si="849"/>
        <v>8</v>
      </c>
      <c r="DA324" s="550">
        <f t="shared" si="850"/>
        <v>12.5</v>
      </c>
      <c r="DB324" s="551">
        <f t="shared" si="851"/>
        <v>20</v>
      </c>
      <c r="DC324" s="551">
        <f t="shared" si="852"/>
        <v>25</v>
      </c>
      <c r="DD324" s="551">
        <f t="shared" si="853"/>
        <v>25</v>
      </c>
      <c r="DE324" s="550">
        <f t="shared" si="854"/>
        <v>30</v>
      </c>
      <c r="DF324" s="550">
        <f t="shared" si="855"/>
        <v>50</v>
      </c>
      <c r="DG324" s="550">
        <f t="shared" si="856"/>
        <v>80</v>
      </c>
      <c r="DH324" s="550" t="str">
        <f t="shared" si="857"/>
        <v/>
      </c>
      <c r="DI324" s="550" t="str">
        <f t="shared" si="858"/>
        <v/>
      </c>
      <c r="DJ324" s="549" t="str">
        <f t="shared" si="859"/>
        <v/>
      </c>
      <c r="DK324" s="548" t="str">
        <f t="shared" si="860"/>
        <v/>
      </c>
      <c r="DL324" s="653">
        <f t="shared" si="861"/>
        <v>6</v>
      </c>
      <c r="DM324" s="106">
        <f t="shared" si="862"/>
        <v>9</v>
      </c>
      <c r="DN324" s="106">
        <f t="shared" si="863"/>
        <v>2</v>
      </c>
      <c r="DO324" s="106">
        <f t="shared" si="864"/>
        <v>6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40" t="s">
        <v>179</v>
      </c>
      <c r="B325" s="274"/>
      <c r="C325" s="274">
        <v>1</v>
      </c>
      <c r="D325" s="274">
        <v>1</v>
      </c>
      <c r="E325" s="274"/>
      <c r="F325" s="274"/>
      <c r="G325" s="274">
        <v>1</v>
      </c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588"/>
      <c r="T325" s="274">
        <v>0.5</v>
      </c>
      <c r="U325" s="274">
        <v>1</v>
      </c>
      <c r="V325" s="274">
        <v>0.5</v>
      </c>
      <c r="W325" s="274">
        <v>0.5</v>
      </c>
      <c r="X325" s="274">
        <v>0.5</v>
      </c>
      <c r="Y325" s="274">
        <v>1</v>
      </c>
      <c r="Z325" s="274">
        <v>1</v>
      </c>
      <c r="AA325" s="274">
        <v>0.5</v>
      </c>
      <c r="AB325" s="274">
        <v>0.75</v>
      </c>
      <c r="AC325" s="274"/>
      <c r="AD325" s="274"/>
      <c r="AE325" s="274"/>
      <c r="AF325" s="274"/>
      <c r="AG325" s="274"/>
      <c r="AH325" s="274"/>
      <c r="AI325" s="274"/>
      <c r="AJ325" s="274"/>
      <c r="AK325" s="588"/>
      <c r="AL325" s="274"/>
      <c r="AM325" s="274">
        <v>0.5</v>
      </c>
      <c r="AN325" s="274"/>
      <c r="AO325" s="274"/>
      <c r="AP325" s="274"/>
      <c r="AQ325" s="274">
        <v>0.5</v>
      </c>
      <c r="AR325" s="274"/>
      <c r="AS325" s="274"/>
      <c r="AT325" s="274"/>
      <c r="AU325" s="274"/>
      <c r="AV325" s="274"/>
      <c r="AW325" s="274"/>
      <c r="AX325" s="274"/>
      <c r="AY325" s="274"/>
      <c r="AZ325" s="274"/>
      <c r="BA325" s="274"/>
      <c r="BB325" s="274"/>
      <c r="BC325" s="588"/>
      <c r="BD325" s="274"/>
      <c r="BE325" s="274">
        <v>1</v>
      </c>
      <c r="BF325" s="274">
        <v>1</v>
      </c>
      <c r="BG325" s="274">
        <v>0.5</v>
      </c>
      <c r="BH325" s="274">
        <v>0.5</v>
      </c>
      <c r="BI325" s="274">
        <v>0.5</v>
      </c>
      <c r="BJ325" s="274"/>
      <c r="BK325" s="274"/>
      <c r="BL325" s="274"/>
      <c r="BM325" s="274"/>
      <c r="BN325" s="274"/>
      <c r="BO325" s="274"/>
      <c r="BP325" s="274"/>
      <c r="BQ325" s="274"/>
      <c r="BR325" s="274"/>
      <c r="BS325" s="274"/>
      <c r="BT325" s="274"/>
      <c r="BU325" s="588"/>
      <c r="BV325" s="274"/>
      <c r="BW325" s="274"/>
      <c r="BX325" s="274"/>
      <c r="BY325" s="274"/>
      <c r="BZ325" s="597">
        <f t="shared" si="838"/>
        <v>1</v>
      </c>
      <c r="CA325" s="597">
        <f t="shared" si="839"/>
        <v>0.6785714285714286</v>
      </c>
      <c r="CB325" s="597" t="str">
        <f t="shared" si="840"/>
        <v/>
      </c>
      <c r="CC325" s="688">
        <f t="shared" si="841"/>
        <v>0.66666666666666663</v>
      </c>
      <c r="CD325" s="1344" t="str">
        <f t="shared" si="842"/>
        <v/>
      </c>
      <c r="CE325" s="1345" t="str">
        <f t="shared" si="842"/>
        <v/>
      </c>
      <c r="CF325" s="1346" t="str">
        <f t="shared" si="842"/>
        <v/>
      </c>
      <c r="CG325" s="1346" t="str">
        <f t="shared" si="842"/>
        <v/>
      </c>
      <c r="CH325" s="1346" t="str">
        <f t="shared" si="842"/>
        <v/>
      </c>
      <c r="CI325" s="1346" t="str">
        <f t="shared" si="842"/>
        <v/>
      </c>
      <c r="CJ325" s="1346" t="str">
        <f t="shared" si="842"/>
        <v/>
      </c>
      <c r="CK325" s="1347">
        <f t="shared" si="842"/>
        <v>1</v>
      </c>
      <c r="CL325" s="1347">
        <f t="shared" si="842"/>
        <v>1</v>
      </c>
      <c r="CM325" s="1347">
        <f t="shared" si="842"/>
        <v>1</v>
      </c>
      <c r="CN325" s="1346" t="str">
        <f t="shared" si="842"/>
        <v/>
      </c>
      <c r="CO325" s="1346" t="str">
        <f t="shared" si="842"/>
        <v/>
      </c>
      <c r="CP325" s="1346" t="str">
        <f t="shared" si="842"/>
        <v/>
      </c>
      <c r="CQ325" s="1346" t="str">
        <f t="shared" si="842"/>
        <v/>
      </c>
      <c r="CR325" s="1346" t="str">
        <f t="shared" si="842"/>
        <v/>
      </c>
      <c r="CS325" s="1345" t="str">
        <f t="shared" si="842"/>
        <v/>
      </c>
      <c r="CT325" s="1348" t="str">
        <f t="shared" si="843"/>
        <v/>
      </c>
      <c r="CU325" s="548" t="str">
        <f t="shared" si="844"/>
        <v/>
      </c>
      <c r="CV325" s="549" t="str">
        <f t="shared" si="845"/>
        <v/>
      </c>
      <c r="CW325" s="550" t="str">
        <f t="shared" si="846"/>
        <v/>
      </c>
      <c r="CX325" s="550" t="str">
        <f t="shared" si="847"/>
        <v/>
      </c>
      <c r="CY325" s="550">
        <f t="shared" si="848"/>
        <v>0.5</v>
      </c>
      <c r="CZ325" s="550">
        <f t="shared" si="849"/>
        <v>0.5</v>
      </c>
      <c r="DA325" s="550">
        <f t="shared" si="850"/>
        <v>0.5</v>
      </c>
      <c r="DB325" s="551">
        <f t="shared" si="851"/>
        <v>0.5</v>
      </c>
      <c r="DC325" s="551">
        <f t="shared" si="852"/>
        <v>0.5</v>
      </c>
      <c r="DD325" s="551">
        <f t="shared" si="853"/>
        <v>0.75</v>
      </c>
      <c r="DE325" s="550">
        <f t="shared" si="854"/>
        <v>1</v>
      </c>
      <c r="DF325" s="550">
        <f t="shared" si="855"/>
        <v>1</v>
      </c>
      <c r="DG325" s="550">
        <f t="shared" si="856"/>
        <v>1</v>
      </c>
      <c r="DH325" s="550" t="str">
        <f t="shared" si="857"/>
        <v/>
      </c>
      <c r="DI325" s="550" t="str">
        <f t="shared" si="858"/>
        <v/>
      </c>
      <c r="DJ325" s="549" t="str">
        <f t="shared" si="859"/>
        <v/>
      </c>
      <c r="DK325" s="548" t="str">
        <f t="shared" si="860"/>
        <v/>
      </c>
      <c r="DL325" s="653">
        <f t="shared" si="861"/>
        <v>3</v>
      </c>
      <c r="DM325" s="106">
        <f t="shared" si="862"/>
        <v>9</v>
      </c>
      <c r="DN325" s="106">
        <f t="shared" si="863"/>
        <v>2</v>
      </c>
      <c r="DO325" s="106">
        <f t="shared" si="864"/>
        <v>5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181</v>
      </c>
      <c r="B326" s="629">
        <f t="shared" ref="B326:R326" si="873">IF(B324="","",B324*B325)</f>
        <v>0</v>
      </c>
      <c r="C326" s="629">
        <f t="shared" si="873"/>
        <v>300</v>
      </c>
      <c r="D326" s="629">
        <f t="shared" si="873"/>
        <v>50</v>
      </c>
      <c r="E326" s="629">
        <f t="shared" si="873"/>
        <v>0</v>
      </c>
      <c r="F326" s="629">
        <f t="shared" si="873"/>
        <v>0</v>
      </c>
      <c r="G326" s="629">
        <f t="shared" si="873"/>
        <v>150</v>
      </c>
      <c r="H326" s="629" t="str">
        <f t="shared" si="873"/>
        <v/>
      </c>
      <c r="I326" s="629" t="str">
        <f t="shared" si="873"/>
        <v/>
      </c>
      <c r="J326" s="629" t="str">
        <f t="shared" si="873"/>
        <v/>
      </c>
      <c r="K326" s="629" t="str">
        <f t="shared" si="873"/>
        <v/>
      </c>
      <c r="L326" s="629" t="str">
        <f t="shared" si="873"/>
        <v/>
      </c>
      <c r="M326" s="629" t="str">
        <f t="shared" si="873"/>
        <v/>
      </c>
      <c r="N326" s="629" t="str">
        <f t="shared" si="873"/>
        <v/>
      </c>
      <c r="O326" s="629" t="str">
        <f t="shared" si="873"/>
        <v/>
      </c>
      <c r="P326" s="629" t="str">
        <f t="shared" si="873"/>
        <v/>
      </c>
      <c r="Q326" s="629" t="str">
        <f t="shared" si="873"/>
        <v/>
      </c>
      <c r="R326" s="629" t="str">
        <f t="shared" si="873"/>
        <v/>
      </c>
      <c r="S326" s="662"/>
      <c r="T326" s="629">
        <f t="shared" ref="T326:AJ326" si="874">IF(T324="","",T324*T325)</f>
        <v>6.25</v>
      </c>
      <c r="U326" s="629">
        <f t="shared" si="874"/>
        <v>50</v>
      </c>
      <c r="V326" s="629">
        <f t="shared" si="874"/>
        <v>40</v>
      </c>
      <c r="W326" s="629">
        <f t="shared" si="874"/>
        <v>4</v>
      </c>
      <c r="X326" s="629">
        <f t="shared" si="874"/>
        <v>12.5</v>
      </c>
      <c r="Y326" s="629">
        <f t="shared" si="874"/>
        <v>7</v>
      </c>
      <c r="Z326" s="629">
        <f t="shared" si="874"/>
        <v>20</v>
      </c>
      <c r="AA326" s="629">
        <f t="shared" si="874"/>
        <v>15</v>
      </c>
      <c r="AB326" s="629">
        <f t="shared" si="874"/>
        <v>18.75</v>
      </c>
      <c r="AC326" s="629" t="str">
        <f t="shared" si="874"/>
        <v/>
      </c>
      <c r="AD326" s="629" t="str">
        <f t="shared" si="874"/>
        <v/>
      </c>
      <c r="AE326" s="629" t="str">
        <f t="shared" si="874"/>
        <v/>
      </c>
      <c r="AF326" s="629" t="str">
        <f t="shared" si="874"/>
        <v/>
      </c>
      <c r="AG326" s="629" t="str">
        <f t="shared" si="874"/>
        <v/>
      </c>
      <c r="AH326" s="629" t="str">
        <f t="shared" si="874"/>
        <v/>
      </c>
      <c r="AI326" s="629" t="str">
        <f t="shared" si="874"/>
        <v/>
      </c>
      <c r="AJ326" s="629" t="str">
        <f t="shared" si="874"/>
        <v/>
      </c>
      <c r="AK326" s="662"/>
      <c r="AL326" s="629" t="str">
        <f t="shared" ref="AL326:BB326" si="875">IF(AL324="","",AL324*AL325)</f>
        <v/>
      </c>
      <c r="AM326" s="629">
        <f t="shared" si="875"/>
        <v>75</v>
      </c>
      <c r="AN326" s="629" t="str">
        <f t="shared" si="875"/>
        <v/>
      </c>
      <c r="AO326" s="629" t="str">
        <f t="shared" si="875"/>
        <v/>
      </c>
      <c r="AP326" s="629" t="str">
        <f t="shared" si="875"/>
        <v/>
      </c>
      <c r="AQ326" s="629">
        <f t="shared" si="875"/>
        <v>200</v>
      </c>
      <c r="AR326" s="629" t="str">
        <f t="shared" si="875"/>
        <v/>
      </c>
      <c r="AS326" s="629" t="str">
        <f t="shared" si="875"/>
        <v/>
      </c>
      <c r="AT326" s="629" t="str">
        <f t="shared" si="875"/>
        <v/>
      </c>
      <c r="AU326" s="629" t="str">
        <f t="shared" si="875"/>
        <v/>
      </c>
      <c r="AV326" s="629" t="str">
        <f t="shared" si="875"/>
        <v/>
      </c>
      <c r="AW326" s="629" t="str">
        <f t="shared" si="875"/>
        <v/>
      </c>
      <c r="AX326" s="629" t="str">
        <f t="shared" si="875"/>
        <v/>
      </c>
      <c r="AY326" s="629" t="str">
        <f t="shared" si="875"/>
        <v/>
      </c>
      <c r="AZ326" s="629" t="str">
        <f t="shared" si="875"/>
        <v/>
      </c>
      <c r="BA326" s="629" t="str">
        <f t="shared" si="875"/>
        <v/>
      </c>
      <c r="BB326" s="629" t="str">
        <f t="shared" si="875"/>
        <v/>
      </c>
      <c r="BC326" s="662"/>
      <c r="BD326" s="629" t="str">
        <f t="shared" ref="BD326:BT326" si="876">IF(BD324="","",BD324*BD325)</f>
        <v/>
      </c>
      <c r="BE326" s="629">
        <f t="shared" si="876"/>
        <v>1000</v>
      </c>
      <c r="BF326" s="629">
        <f t="shared" si="876"/>
        <v>13</v>
      </c>
      <c r="BG326" s="629">
        <f t="shared" si="876"/>
        <v>375</v>
      </c>
      <c r="BH326" s="629">
        <f t="shared" si="876"/>
        <v>125</v>
      </c>
      <c r="BI326" s="629">
        <f t="shared" si="876"/>
        <v>45</v>
      </c>
      <c r="BJ326" s="629" t="str">
        <f t="shared" si="876"/>
        <v/>
      </c>
      <c r="BK326" s="629" t="str">
        <f t="shared" si="876"/>
        <v/>
      </c>
      <c r="BL326" s="629">
        <f t="shared" si="876"/>
        <v>0</v>
      </c>
      <c r="BM326" s="629" t="str">
        <f t="shared" si="876"/>
        <v/>
      </c>
      <c r="BN326" s="629" t="str">
        <f t="shared" si="876"/>
        <v/>
      </c>
      <c r="BO326" s="629" t="str">
        <f t="shared" si="876"/>
        <v/>
      </c>
      <c r="BP326" s="629" t="str">
        <f t="shared" si="876"/>
        <v/>
      </c>
      <c r="BQ326" s="629" t="str">
        <f t="shared" si="876"/>
        <v/>
      </c>
      <c r="BR326" s="629" t="str">
        <f t="shared" si="876"/>
        <v/>
      </c>
      <c r="BS326" s="629" t="str">
        <f t="shared" si="876"/>
        <v/>
      </c>
      <c r="BT326" s="629" t="str">
        <f t="shared" si="876"/>
        <v/>
      </c>
      <c r="BU326" s="662"/>
      <c r="BV326" s="629" t="str">
        <f>IF(BV324="","",BV324*BV325)</f>
        <v/>
      </c>
      <c r="BW326" s="629" t="str">
        <f>IF(BW324="","",BW324*BW325)</f>
        <v/>
      </c>
      <c r="BX326" s="629" t="str">
        <f>IF(BX324="","",BX324*BX325)</f>
        <v/>
      </c>
      <c r="BY326" s="629" t="str">
        <f>IF(BY324="","",BY324*BY325)</f>
        <v/>
      </c>
      <c r="BZ326" s="597">
        <f t="shared" si="838"/>
        <v>50</v>
      </c>
      <c r="CA326" s="597">
        <f t="shared" si="839"/>
        <v>17.071428571428573</v>
      </c>
      <c r="CB326" s="597" t="str">
        <f t="shared" si="840"/>
        <v/>
      </c>
      <c r="CC326" s="688">
        <f t="shared" si="841"/>
        <v>139.5</v>
      </c>
      <c r="CD326" s="1344" t="str">
        <f t="shared" si="842"/>
        <v/>
      </c>
      <c r="CE326" s="1345" t="str">
        <f t="shared" si="842"/>
        <v/>
      </c>
      <c r="CF326" s="1346" t="str">
        <f t="shared" si="842"/>
        <v/>
      </c>
      <c r="CG326" s="1346" t="str">
        <f t="shared" si="842"/>
        <v/>
      </c>
      <c r="CH326" s="1346" t="str">
        <f t="shared" si="842"/>
        <v/>
      </c>
      <c r="CI326" s="1346" t="str">
        <f t="shared" si="842"/>
        <v/>
      </c>
      <c r="CJ326" s="1346">
        <f t="shared" si="842"/>
        <v>0</v>
      </c>
      <c r="CK326" s="1347">
        <f t="shared" si="842"/>
        <v>0</v>
      </c>
      <c r="CL326" s="1347">
        <f t="shared" si="842"/>
        <v>0</v>
      </c>
      <c r="CM326" s="1347">
        <f t="shared" si="842"/>
        <v>50</v>
      </c>
      <c r="CN326" s="1346">
        <f t="shared" si="842"/>
        <v>150</v>
      </c>
      <c r="CO326" s="1346">
        <f t="shared" si="842"/>
        <v>300</v>
      </c>
      <c r="CP326" s="1346" t="str">
        <f t="shared" si="842"/>
        <v/>
      </c>
      <c r="CQ326" s="1346" t="str">
        <f t="shared" si="842"/>
        <v/>
      </c>
      <c r="CR326" s="1346" t="str">
        <f t="shared" si="842"/>
        <v/>
      </c>
      <c r="CS326" s="1345" t="str">
        <f t="shared" si="842"/>
        <v/>
      </c>
      <c r="CT326" s="1348" t="str">
        <f t="shared" si="843"/>
        <v/>
      </c>
      <c r="CU326" s="548" t="str">
        <f t="shared" si="844"/>
        <v/>
      </c>
      <c r="CV326" s="549" t="str">
        <f t="shared" si="845"/>
        <v/>
      </c>
      <c r="CW326" s="550" t="str">
        <f t="shared" si="846"/>
        <v/>
      </c>
      <c r="CX326" s="550" t="str">
        <f t="shared" si="847"/>
        <v/>
      </c>
      <c r="CY326" s="550">
        <f t="shared" si="848"/>
        <v>4</v>
      </c>
      <c r="CZ326" s="550">
        <f t="shared" si="849"/>
        <v>6.25</v>
      </c>
      <c r="DA326" s="550">
        <f t="shared" si="850"/>
        <v>7</v>
      </c>
      <c r="DB326" s="551">
        <f t="shared" si="851"/>
        <v>12.5</v>
      </c>
      <c r="DC326" s="551">
        <f t="shared" si="852"/>
        <v>15</v>
      </c>
      <c r="DD326" s="551">
        <f t="shared" si="853"/>
        <v>18.75</v>
      </c>
      <c r="DE326" s="550">
        <f t="shared" si="854"/>
        <v>20</v>
      </c>
      <c r="DF326" s="550">
        <f t="shared" si="855"/>
        <v>40</v>
      </c>
      <c r="DG326" s="550">
        <f t="shared" si="856"/>
        <v>50</v>
      </c>
      <c r="DH326" s="550" t="str">
        <f t="shared" si="857"/>
        <v/>
      </c>
      <c r="DI326" s="550" t="str">
        <f t="shared" si="858"/>
        <v/>
      </c>
      <c r="DJ326" s="549" t="str">
        <f t="shared" si="859"/>
        <v/>
      </c>
      <c r="DK326" s="548" t="str">
        <f t="shared" si="860"/>
        <v/>
      </c>
      <c r="DL326" s="653">
        <f t="shared" si="861"/>
        <v>6</v>
      </c>
      <c r="DM326" s="106">
        <f t="shared" si="862"/>
        <v>9</v>
      </c>
      <c r="DN326" s="106">
        <f t="shared" si="863"/>
        <v>2</v>
      </c>
      <c r="DO326" s="106">
        <f t="shared" si="864"/>
        <v>6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244</v>
      </c>
      <c r="B327" s="274">
        <v>0</v>
      </c>
      <c r="C327" s="274">
        <v>0</v>
      </c>
      <c r="D327" s="274">
        <v>0</v>
      </c>
      <c r="E327" s="274">
        <v>0</v>
      </c>
      <c r="F327" s="274">
        <v>0</v>
      </c>
      <c r="G327" s="274">
        <v>0</v>
      </c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588"/>
      <c r="T327" s="274">
        <v>0</v>
      </c>
      <c r="U327" s="274">
        <v>0</v>
      </c>
      <c r="V327" s="274">
        <v>0</v>
      </c>
      <c r="W327" s="274">
        <v>0</v>
      </c>
      <c r="X327" s="274">
        <v>0</v>
      </c>
      <c r="Y327" s="274">
        <v>0</v>
      </c>
      <c r="Z327" s="274">
        <v>0</v>
      </c>
      <c r="AA327" s="274">
        <v>0</v>
      </c>
      <c r="AB327" s="274">
        <v>0</v>
      </c>
      <c r="AC327" s="274"/>
      <c r="AD327" s="274"/>
      <c r="AE327" s="274"/>
      <c r="AF327" s="274"/>
      <c r="AG327" s="274"/>
      <c r="AH327" s="274"/>
      <c r="AI327" s="274"/>
      <c r="AJ327" s="274"/>
      <c r="AK327" s="588"/>
      <c r="AL327" s="274"/>
      <c r="AM327" s="274">
        <v>0</v>
      </c>
      <c r="AN327" s="274"/>
      <c r="AO327" s="274"/>
      <c r="AP327" s="274"/>
      <c r="AQ327" s="274">
        <v>0</v>
      </c>
      <c r="AR327" s="274"/>
      <c r="AS327" s="274"/>
      <c r="AT327" s="274"/>
      <c r="AU327" s="274"/>
      <c r="AV327" s="274"/>
      <c r="AW327" s="274"/>
      <c r="AX327" s="274"/>
      <c r="AY327" s="274"/>
      <c r="AZ327" s="274"/>
      <c r="BA327" s="274"/>
      <c r="BB327" s="274"/>
      <c r="BC327" s="588"/>
      <c r="BD327" s="274"/>
      <c r="BE327" s="274">
        <v>50</v>
      </c>
      <c r="BF327" s="274">
        <v>3</v>
      </c>
      <c r="BG327" s="274">
        <v>0</v>
      </c>
      <c r="BH327" s="274">
        <v>10</v>
      </c>
      <c r="BI327" s="274">
        <v>10</v>
      </c>
      <c r="BJ327" s="274"/>
      <c r="BK327" s="274"/>
      <c r="BL327" s="274">
        <v>70</v>
      </c>
      <c r="BM327" s="274"/>
      <c r="BN327" s="274"/>
      <c r="BO327" s="274"/>
      <c r="BP327" s="274"/>
      <c r="BQ327" s="274"/>
      <c r="BR327" s="274"/>
      <c r="BS327" s="274"/>
      <c r="BT327" s="274"/>
      <c r="BU327" s="588"/>
      <c r="BV327" s="274"/>
      <c r="BW327" s="274"/>
      <c r="BX327" s="274"/>
      <c r="BY327" s="274"/>
      <c r="BZ327" s="597">
        <f t="shared" si="838"/>
        <v>0</v>
      </c>
      <c r="CA327" s="597">
        <f t="shared" si="839"/>
        <v>0</v>
      </c>
      <c r="CB327" s="597" t="str">
        <f t="shared" si="840"/>
        <v/>
      </c>
      <c r="CC327" s="688">
        <f t="shared" si="841"/>
        <v>18.25</v>
      </c>
      <c r="CD327" s="1344" t="str">
        <f t="shared" si="842"/>
        <v/>
      </c>
      <c r="CE327" s="1345" t="str">
        <f t="shared" si="842"/>
        <v/>
      </c>
      <c r="CF327" s="1346" t="str">
        <f t="shared" si="842"/>
        <v/>
      </c>
      <c r="CG327" s="1346" t="str">
        <f t="shared" si="842"/>
        <v/>
      </c>
      <c r="CH327" s="1346" t="str">
        <f t="shared" si="842"/>
        <v/>
      </c>
      <c r="CI327" s="1346" t="str">
        <f t="shared" si="842"/>
        <v/>
      </c>
      <c r="CJ327" s="1346">
        <f t="shared" si="842"/>
        <v>0</v>
      </c>
      <c r="CK327" s="1347">
        <f t="shared" si="842"/>
        <v>0</v>
      </c>
      <c r="CL327" s="1347">
        <f t="shared" si="842"/>
        <v>0</v>
      </c>
      <c r="CM327" s="1347">
        <f t="shared" si="842"/>
        <v>0</v>
      </c>
      <c r="CN327" s="1346">
        <f t="shared" si="842"/>
        <v>0</v>
      </c>
      <c r="CO327" s="1346">
        <f t="shared" si="842"/>
        <v>0</v>
      </c>
      <c r="CP327" s="1346" t="str">
        <f t="shared" si="842"/>
        <v/>
      </c>
      <c r="CQ327" s="1346" t="str">
        <f t="shared" si="842"/>
        <v/>
      </c>
      <c r="CR327" s="1346" t="str">
        <f t="shared" si="842"/>
        <v/>
      </c>
      <c r="CS327" s="1345" t="str">
        <f t="shared" si="842"/>
        <v/>
      </c>
      <c r="CT327" s="1348" t="str">
        <f t="shared" si="843"/>
        <v/>
      </c>
      <c r="CU327" s="548" t="str">
        <f t="shared" si="844"/>
        <v/>
      </c>
      <c r="CV327" s="549" t="str">
        <f t="shared" si="845"/>
        <v/>
      </c>
      <c r="CW327" s="550" t="str">
        <f t="shared" si="846"/>
        <v/>
      </c>
      <c r="CX327" s="550" t="str">
        <f t="shared" si="847"/>
        <v/>
      </c>
      <c r="CY327" s="550">
        <f t="shared" si="848"/>
        <v>0</v>
      </c>
      <c r="CZ327" s="550">
        <f t="shared" si="849"/>
        <v>0</v>
      </c>
      <c r="DA327" s="550">
        <f t="shared" si="850"/>
        <v>0</v>
      </c>
      <c r="DB327" s="551">
        <f t="shared" si="851"/>
        <v>0</v>
      </c>
      <c r="DC327" s="551">
        <f t="shared" si="852"/>
        <v>0</v>
      </c>
      <c r="DD327" s="551">
        <f t="shared" si="853"/>
        <v>0</v>
      </c>
      <c r="DE327" s="550">
        <f t="shared" si="854"/>
        <v>0</v>
      </c>
      <c r="DF327" s="550">
        <f t="shared" si="855"/>
        <v>0</v>
      </c>
      <c r="DG327" s="550">
        <f t="shared" si="856"/>
        <v>0</v>
      </c>
      <c r="DH327" s="550" t="str">
        <f t="shared" si="857"/>
        <v/>
      </c>
      <c r="DI327" s="550" t="str">
        <f t="shared" si="858"/>
        <v/>
      </c>
      <c r="DJ327" s="549" t="str">
        <f t="shared" si="859"/>
        <v/>
      </c>
      <c r="DK327" s="548" t="str">
        <f t="shared" si="860"/>
        <v/>
      </c>
      <c r="DL327" s="653">
        <f t="shared" si="861"/>
        <v>6</v>
      </c>
      <c r="DM327" s="106">
        <f t="shared" si="862"/>
        <v>9</v>
      </c>
      <c r="DN327" s="106">
        <f t="shared" si="863"/>
        <v>2</v>
      </c>
      <c r="DO327" s="106">
        <f t="shared" si="864"/>
        <v>6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8" t="str">
        <f>$H$1 &amp; " (%)"</f>
        <v>kcal (%)</v>
      </c>
      <c r="B328" s="632">
        <f t="shared" ref="B328:R328" si="877">IF(B322="","",(B322-B324-B327)*B323/B$46/365/$G$1)</f>
        <v>6.9580343552946289E-3</v>
      </c>
      <c r="C328" s="632">
        <f t="shared" si="877"/>
        <v>5.6262230919765163E-3</v>
      </c>
      <c r="D328" s="632">
        <f t="shared" si="877"/>
        <v>8.9460441710930948E-3</v>
      </c>
      <c r="E328" s="632">
        <f t="shared" si="877"/>
        <v>0</v>
      </c>
      <c r="F328" s="632">
        <f t="shared" si="877"/>
        <v>0</v>
      </c>
      <c r="G328" s="632">
        <f t="shared" si="877"/>
        <v>3.9138943248532296E-3</v>
      </c>
      <c r="H328" s="632">
        <f t="shared" si="877"/>
        <v>0</v>
      </c>
      <c r="I328" s="632">
        <f t="shared" si="877"/>
        <v>0</v>
      </c>
      <c r="J328" s="632">
        <f t="shared" si="877"/>
        <v>0</v>
      </c>
      <c r="K328" s="632" t="str">
        <f t="shared" si="877"/>
        <v/>
      </c>
      <c r="L328" s="632" t="str">
        <f t="shared" si="877"/>
        <v/>
      </c>
      <c r="M328" s="632" t="str">
        <f t="shared" si="877"/>
        <v/>
      </c>
      <c r="N328" s="632" t="str">
        <f t="shared" si="877"/>
        <v/>
      </c>
      <c r="O328" s="632" t="str">
        <f t="shared" si="877"/>
        <v/>
      </c>
      <c r="P328" s="632" t="str">
        <f t="shared" si="877"/>
        <v/>
      </c>
      <c r="Q328" s="632" t="str">
        <f t="shared" si="877"/>
        <v/>
      </c>
      <c r="R328" s="632" t="str">
        <f t="shared" si="877"/>
        <v/>
      </c>
      <c r="S328" s="652"/>
      <c r="T328" s="632">
        <f t="shared" ref="T328:AJ328" si="878">IF(T322="","",(T322-T324-T327)*T323/T$46/365/$G$1)</f>
        <v>9.784735812133074E-4</v>
      </c>
      <c r="U328" s="632">
        <f t="shared" si="878"/>
        <v>9.784735812133074E-4</v>
      </c>
      <c r="V328" s="632">
        <f t="shared" si="878"/>
        <v>1.7892088342186189E-3</v>
      </c>
      <c r="W328" s="632">
        <f t="shared" si="878"/>
        <v>5.4794520547945202E-4</v>
      </c>
      <c r="X328" s="632">
        <f t="shared" si="878"/>
        <v>7.8277886497064571E-4</v>
      </c>
      <c r="Y328" s="632">
        <f t="shared" si="878"/>
        <v>4.5543497598292117E-4</v>
      </c>
      <c r="Z328" s="632">
        <f t="shared" si="878"/>
        <v>1.2524461839530333E-3</v>
      </c>
      <c r="AA328" s="632">
        <f t="shared" si="878"/>
        <v>1.6003479017177649E-3</v>
      </c>
      <c r="AB328" s="632">
        <f t="shared" si="878"/>
        <v>2.096729102599944E-3</v>
      </c>
      <c r="AC328" s="632" t="str">
        <f t="shared" si="878"/>
        <v/>
      </c>
      <c r="AD328" s="632" t="str">
        <f t="shared" si="878"/>
        <v/>
      </c>
      <c r="AE328" s="632" t="str">
        <f t="shared" si="878"/>
        <v/>
      </c>
      <c r="AF328" s="632" t="str">
        <f t="shared" si="878"/>
        <v/>
      </c>
      <c r="AG328" s="632" t="str">
        <f t="shared" si="878"/>
        <v/>
      </c>
      <c r="AH328" s="632" t="str">
        <f t="shared" si="878"/>
        <v/>
      </c>
      <c r="AI328" s="632" t="str">
        <f t="shared" si="878"/>
        <v/>
      </c>
      <c r="AJ328" s="632" t="str">
        <f t="shared" si="878"/>
        <v/>
      </c>
      <c r="AK328" s="652"/>
      <c r="AL328" s="632">
        <f t="shared" ref="AL328:BB328" si="879">IF(AL322="","",(AL322-AL324-AL327)*AL323/AL$46/365/$G$1)</f>
        <v>0</v>
      </c>
      <c r="AM328" s="632">
        <f t="shared" si="879"/>
        <v>8.9460441710930948E-3</v>
      </c>
      <c r="AN328" s="632">
        <f t="shared" si="879"/>
        <v>0</v>
      </c>
      <c r="AO328" s="632">
        <f t="shared" si="879"/>
        <v>0</v>
      </c>
      <c r="AP328" s="632">
        <f t="shared" si="879"/>
        <v>0</v>
      </c>
      <c r="AQ328" s="632">
        <f t="shared" si="879"/>
        <v>4.4357469015003257E-3</v>
      </c>
      <c r="AR328" s="632">
        <f t="shared" si="879"/>
        <v>0</v>
      </c>
      <c r="AS328" s="632">
        <f t="shared" si="879"/>
        <v>0</v>
      </c>
      <c r="AT328" s="632">
        <f t="shared" si="879"/>
        <v>0</v>
      </c>
      <c r="AU328" s="632" t="str">
        <f t="shared" si="879"/>
        <v/>
      </c>
      <c r="AV328" s="632" t="str">
        <f t="shared" si="879"/>
        <v/>
      </c>
      <c r="AW328" s="632" t="str">
        <f t="shared" si="879"/>
        <v/>
      </c>
      <c r="AX328" s="632" t="str">
        <f t="shared" si="879"/>
        <v/>
      </c>
      <c r="AY328" s="632" t="str">
        <f t="shared" si="879"/>
        <v/>
      </c>
      <c r="AZ328" s="632" t="str">
        <f t="shared" si="879"/>
        <v/>
      </c>
      <c r="BA328" s="632" t="str">
        <f t="shared" si="879"/>
        <v/>
      </c>
      <c r="BB328" s="632" t="str">
        <f t="shared" si="879"/>
        <v/>
      </c>
      <c r="BC328" s="652"/>
      <c r="BD328" s="632">
        <f t="shared" ref="BD328:BT328" si="880">IF(BD322="","",(BD322-BD324-BD327)*BD323/BD$46/365/$G$1)</f>
        <v>0</v>
      </c>
      <c r="BE328" s="632">
        <f t="shared" si="880"/>
        <v>1.1741682974559686E-2</v>
      </c>
      <c r="BF328" s="632">
        <f t="shared" si="880"/>
        <v>6.2622309197651665E-4</v>
      </c>
      <c r="BG328" s="632">
        <f t="shared" si="880"/>
        <v>3.9138943248532296E-3</v>
      </c>
      <c r="BH328" s="632">
        <f t="shared" si="880"/>
        <v>2.0874103065883888E-3</v>
      </c>
      <c r="BI328" s="632">
        <f t="shared" si="880"/>
        <v>0</v>
      </c>
      <c r="BJ328" s="632">
        <f t="shared" si="880"/>
        <v>0</v>
      </c>
      <c r="BK328" s="632">
        <f t="shared" si="880"/>
        <v>0</v>
      </c>
      <c r="BL328" s="632">
        <f t="shared" si="880"/>
        <v>1.2524461839530333E-3</v>
      </c>
      <c r="BM328" s="632" t="str">
        <f t="shared" si="880"/>
        <v/>
      </c>
      <c r="BN328" s="632" t="str">
        <f t="shared" si="880"/>
        <v/>
      </c>
      <c r="BO328" s="632" t="str">
        <f t="shared" si="880"/>
        <v/>
      </c>
      <c r="BP328" s="632" t="str">
        <f t="shared" si="880"/>
        <v/>
      </c>
      <c r="BQ328" s="632" t="str">
        <f t="shared" si="880"/>
        <v/>
      </c>
      <c r="BR328" s="632" t="str">
        <f t="shared" si="880"/>
        <v/>
      </c>
      <c r="BS328" s="632" t="str">
        <f t="shared" si="880"/>
        <v/>
      </c>
      <c r="BT328" s="632" t="str">
        <f t="shared" si="880"/>
        <v/>
      </c>
      <c r="BU328" s="652"/>
      <c r="BV328" s="632" t="str">
        <f>IF(BV322="","",(BV322-BV324-BV327)*BV323/BV$46/365/$G$1)</f>
        <v/>
      </c>
      <c r="BW328" s="632" t="str">
        <f>IF(BW322="","",(BW322-BW324-BW327)*BW323/BW$46/365/$G$1)</f>
        <v/>
      </c>
      <c r="BX328" s="632" t="str">
        <f>IF(BX322="","",(BX322-BX324-BX327)*BX323/BX$46/365/$G$1)</f>
        <v/>
      </c>
      <c r="BY328" s="632" t="str">
        <f>IF(BY322="","",(BY322-BY324-BY327)*BY323/BY$46/365/$G$1)</f>
        <v/>
      </c>
      <c r="BZ328" s="597">
        <f t="shared" si="838"/>
        <v>2.3568788245891962E-3</v>
      </c>
      <c r="CA328" s="622">
        <f t="shared" si="839"/>
        <v>1.1328105932523044E-3</v>
      </c>
      <c r="CB328" s="622">
        <f t="shared" si="840"/>
        <v>6.3367812878576096E-4</v>
      </c>
      <c r="CC328" s="691">
        <f t="shared" si="841"/>
        <v>1.1257105581958815E-3</v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81"/>
        <v/>
      </c>
      <c r="CG328" s="1351" t="str">
        <f t="shared" si="881"/>
        <v/>
      </c>
      <c r="CH328" s="1351">
        <f t="shared" si="881"/>
        <v>0</v>
      </c>
      <c r="CI328" s="1351">
        <f t="shared" si="881"/>
        <v>0</v>
      </c>
      <c r="CJ328" s="1351">
        <f t="shared" si="881"/>
        <v>0</v>
      </c>
      <c r="CK328" s="1352">
        <f t="shared" si="881"/>
        <v>0</v>
      </c>
      <c r="CL328" s="1352">
        <f t="shared" si="881"/>
        <v>0</v>
      </c>
      <c r="CM328" s="1352">
        <f t="shared" si="881"/>
        <v>3.9138943248532296E-3</v>
      </c>
      <c r="CN328" s="1351">
        <f t="shared" si="881"/>
        <v>5.6262230919765163E-3</v>
      </c>
      <c r="CO328" s="1351">
        <f t="shared" si="881"/>
        <v>6.9580343552946289E-3</v>
      </c>
      <c r="CP328" s="1351">
        <f t="shared" si="881"/>
        <v>8.9460441710930948E-3</v>
      </c>
      <c r="CQ328" s="1351" t="str">
        <f t="shared" si="881"/>
        <v/>
      </c>
      <c r="CR328" s="1351" t="str">
        <f t="shared" si="881"/>
        <v/>
      </c>
      <c r="CS328" s="1350" t="str">
        <f t="shared" si="881"/>
        <v/>
      </c>
      <c r="CT328" s="1353" t="str">
        <f t="shared" si="881"/>
        <v/>
      </c>
      <c r="CU328" s="536" t="str">
        <f t="shared" si="844"/>
        <v/>
      </c>
      <c r="CV328" s="537" t="str">
        <f t="shared" si="845"/>
        <v/>
      </c>
      <c r="CW328" s="538" t="str">
        <f t="shared" si="846"/>
        <v/>
      </c>
      <c r="CX328" s="538" t="str">
        <f t="shared" si="847"/>
        <v/>
      </c>
      <c r="CY328" s="538">
        <f t="shared" si="848"/>
        <v>4.5543497598292117E-4</v>
      </c>
      <c r="CZ328" s="538">
        <f t="shared" si="849"/>
        <v>5.4794520547945202E-4</v>
      </c>
      <c r="DA328" s="538">
        <f t="shared" si="850"/>
        <v>7.8277886497064571E-4</v>
      </c>
      <c r="DB328" s="539">
        <f t="shared" si="851"/>
        <v>9.784735812133074E-4</v>
      </c>
      <c r="DC328" s="539">
        <f t="shared" si="852"/>
        <v>9.784735812133074E-4</v>
      </c>
      <c r="DD328" s="539">
        <f t="shared" si="853"/>
        <v>1.2524461839530333E-3</v>
      </c>
      <c r="DE328" s="538">
        <f t="shared" si="854"/>
        <v>1.6003479017177649E-3</v>
      </c>
      <c r="DF328" s="538">
        <f t="shared" si="855"/>
        <v>1.7892088342186189E-3</v>
      </c>
      <c r="DG328" s="538">
        <f t="shared" si="856"/>
        <v>2.096729102599944E-3</v>
      </c>
      <c r="DH328" s="538" t="str">
        <f t="shared" si="857"/>
        <v/>
      </c>
      <c r="DI328" s="538" t="str">
        <f t="shared" si="858"/>
        <v/>
      </c>
      <c r="DJ328" s="537" t="str">
        <f t="shared" si="859"/>
        <v/>
      </c>
      <c r="DK328" s="536" t="str">
        <f t="shared" si="860"/>
        <v/>
      </c>
      <c r="DL328" s="653">
        <f t="shared" si="861"/>
        <v>9</v>
      </c>
      <c r="DM328" s="106">
        <f t="shared" si="862"/>
        <v>9</v>
      </c>
      <c r="DN328" s="106">
        <f t="shared" si="863"/>
        <v>9</v>
      </c>
      <c r="DO328" s="106">
        <f t="shared" si="864"/>
        <v>9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717" customFormat="1" ht="15.75" customHeight="1">
      <c r="A329" s="682" t="s">
        <v>950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25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25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25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25"/>
      <c r="BV329" s="159"/>
      <c r="BW329" s="159"/>
      <c r="BX329" s="159"/>
      <c r="BY329" s="159"/>
      <c r="BZ329" s="597">
        <f t="shared" si="838"/>
        <v>0</v>
      </c>
      <c r="CA329" s="597">
        <f t="shared" si="839"/>
        <v>2.2857142857142856</v>
      </c>
      <c r="CB329" s="597">
        <f t="shared" si="840"/>
        <v>0</v>
      </c>
      <c r="CC329" s="688">
        <f t="shared" si="841"/>
        <v>7.1428571428571432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81"/>
        <v/>
      </c>
      <c r="CF329" s="1346" t="str">
        <f t="shared" si="881"/>
        <v/>
      </c>
      <c r="CG329" s="1346" t="str">
        <f t="shared" si="881"/>
        <v/>
      </c>
      <c r="CH329" s="1346">
        <f t="shared" si="881"/>
        <v>0</v>
      </c>
      <c r="CI329" s="1346">
        <f t="shared" si="881"/>
        <v>0</v>
      </c>
      <c r="CJ329" s="1346">
        <f t="shared" si="881"/>
        <v>0</v>
      </c>
      <c r="CK329" s="1347">
        <f t="shared" si="881"/>
        <v>0</v>
      </c>
      <c r="CL329" s="1347">
        <f t="shared" si="881"/>
        <v>0</v>
      </c>
      <c r="CM329" s="1347">
        <f t="shared" si="881"/>
        <v>0</v>
      </c>
      <c r="CN329" s="1346">
        <f t="shared" si="881"/>
        <v>0</v>
      </c>
      <c r="CO329" s="1346">
        <f t="shared" si="881"/>
        <v>0</v>
      </c>
      <c r="CP329" s="1346">
        <f t="shared" si="881"/>
        <v>861</v>
      </c>
      <c r="CQ329" s="1346" t="str">
        <f t="shared" si="881"/>
        <v/>
      </c>
      <c r="CR329" s="1346" t="str">
        <f t="shared" si="881"/>
        <v/>
      </c>
      <c r="CS329" s="1345" t="str">
        <f t="shared" si="881"/>
        <v/>
      </c>
      <c r="CT329" s="1348" t="str">
        <f t="shared" si="881"/>
        <v/>
      </c>
      <c r="CU329" s="548" t="str">
        <f t="shared" si="844"/>
        <v/>
      </c>
      <c r="CV329" s="549" t="str">
        <f t="shared" si="845"/>
        <v/>
      </c>
      <c r="CW329" s="550" t="str">
        <f t="shared" si="846"/>
        <v/>
      </c>
      <c r="CX329" s="550" t="str">
        <f t="shared" si="847"/>
        <v/>
      </c>
      <c r="CY329" s="550">
        <f t="shared" si="848"/>
        <v>0</v>
      </c>
      <c r="CZ329" s="550">
        <f t="shared" si="849"/>
        <v>0</v>
      </c>
      <c r="DA329" s="550">
        <f t="shared" si="850"/>
        <v>0</v>
      </c>
      <c r="DB329" s="551">
        <f t="shared" si="851"/>
        <v>0</v>
      </c>
      <c r="DC329" s="551">
        <f t="shared" si="852"/>
        <v>0</v>
      </c>
      <c r="DD329" s="551">
        <f t="shared" si="853"/>
        <v>1</v>
      </c>
      <c r="DE329" s="550">
        <f t="shared" si="854"/>
        <v>5</v>
      </c>
      <c r="DF329" s="550">
        <f t="shared" si="855"/>
        <v>10</v>
      </c>
      <c r="DG329" s="550">
        <f t="shared" si="856"/>
        <v>100</v>
      </c>
      <c r="DH329" s="550" t="str">
        <f t="shared" si="857"/>
        <v/>
      </c>
      <c r="DI329" s="550" t="str">
        <f t="shared" si="858"/>
        <v/>
      </c>
      <c r="DJ329" s="549" t="str">
        <f t="shared" si="859"/>
        <v/>
      </c>
      <c r="DK329" s="548" t="str">
        <f t="shared" si="860"/>
        <v/>
      </c>
      <c r="DL329" s="653">
        <f t="shared" si="861"/>
        <v>9</v>
      </c>
      <c r="DM329" s="106">
        <f t="shared" si="862"/>
        <v>9</v>
      </c>
      <c r="DN329" s="106">
        <f t="shared" si="863"/>
        <v>9</v>
      </c>
      <c r="DO329" s="106">
        <f t="shared" si="864"/>
        <v>9</v>
      </c>
      <c r="DP329" s="715"/>
      <c r="DQ329" s="645"/>
      <c r="DR329" s="645"/>
      <c r="DS329" s="645"/>
      <c r="DT329" s="645"/>
      <c r="DU329" s="645"/>
      <c r="DV329" s="645"/>
      <c r="DW329" s="645"/>
      <c r="DX329" s="645"/>
      <c r="DY329" s="716"/>
    </row>
    <row r="330" spans="1:129" s="486" customFormat="1" ht="15.75" customHeight="1">
      <c r="A330" s="709" t="s">
        <v>247</v>
      </c>
      <c r="B330" s="726"/>
      <c r="C330" s="726"/>
      <c r="D330" s="726"/>
      <c r="E330" s="726"/>
      <c r="F330" s="726"/>
      <c r="G330" s="726"/>
      <c r="H330" s="726"/>
      <c r="I330" s="726" t="s">
        <v>249</v>
      </c>
      <c r="J330" s="726"/>
      <c r="K330" s="726"/>
      <c r="L330" s="726"/>
      <c r="M330" s="726"/>
      <c r="N330" s="726"/>
      <c r="O330" s="726"/>
      <c r="P330" s="726"/>
      <c r="Q330" s="726"/>
      <c r="R330" s="726"/>
      <c r="S330" s="588"/>
      <c r="T330" s="726"/>
      <c r="U330" s="726" t="s">
        <v>249</v>
      </c>
      <c r="V330" s="726"/>
      <c r="W330" s="726" t="s">
        <v>249</v>
      </c>
      <c r="X330" s="726" t="s">
        <v>249</v>
      </c>
      <c r="Y330" s="726"/>
      <c r="Z330" s="726"/>
      <c r="AA330" s="726" t="s">
        <v>249</v>
      </c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588"/>
      <c r="AL330" s="726"/>
      <c r="AM330" s="726"/>
      <c r="AN330" s="726"/>
      <c r="AO330" s="726"/>
      <c r="AP330" s="726"/>
      <c r="AQ330" s="726" t="s">
        <v>249</v>
      </c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588"/>
      <c r="BD330" s="726"/>
      <c r="BE330" s="726" t="s">
        <v>970</v>
      </c>
      <c r="BF330" s="726"/>
      <c r="BG330" s="726" t="s">
        <v>249</v>
      </c>
      <c r="BH330" s="726"/>
      <c r="BI330" s="726"/>
      <c r="BJ330" s="726"/>
      <c r="BK330" s="726"/>
      <c r="BL330" s="726"/>
      <c r="BM330" s="726"/>
      <c r="BN330" s="726"/>
      <c r="BO330" s="726"/>
      <c r="BP330" s="726"/>
      <c r="BQ330" s="726"/>
      <c r="BR330" s="726"/>
      <c r="BS330" s="726"/>
      <c r="BT330" s="726"/>
      <c r="BU330" s="588"/>
      <c r="BV330" s="726"/>
      <c r="BW330" s="726"/>
      <c r="BX330" s="726"/>
      <c r="BY330" s="726"/>
      <c r="BZ330" s="589"/>
      <c r="CA330" s="589"/>
      <c r="CB330" s="589"/>
      <c r="CC330" s="687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1"/>
      <c r="CV330" s="721"/>
      <c r="CW330" s="721"/>
      <c r="CX330" s="721"/>
      <c r="CY330" s="721"/>
      <c r="CZ330" s="721"/>
      <c r="DA330" s="721"/>
      <c r="DB330" s="721"/>
      <c r="DC330" s="721"/>
      <c r="DD330" s="721"/>
      <c r="DE330" s="721"/>
      <c r="DF330" s="721"/>
      <c r="DG330" s="721"/>
      <c r="DH330" s="721"/>
      <c r="DI330" s="721"/>
      <c r="DJ330" s="721"/>
      <c r="DK330" s="721"/>
      <c r="DL330" s="590"/>
      <c r="DM330" s="200"/>
      <c r="DN330" s="200"/>
      <c r="DO330" s="200"/>
      <c r="DP330" s="591"/>
      <c r="DQ330" s="617"/>
      <c r="DR330" s="617"/>
      <c r="DS330" s="617"/>
      <c r="DT330" s="617"/>
      <c r="DU330" s="617"/>
      <c r="DV330" s="617"/>
      <c r="DW330" s="617"/>
      <c r="DX330" s="617"/>
      <c r="DY330" s="484"/>
    </row>
    <row r="331" spans="1:129" s="717" customFormat="1" ht="15.75" customHeight="1">
      <c r="A331" s="727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88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88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88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88"/>
      <c r="BV331" s="159"/>
      <c r="BW331" s="159"/>
      <c r="BX331" s="159"/>
      <c r="BY331" s="159"/>
      <c r="BZ331" s="597" t="str">
        <f t="shared" ref="BZ331:BZ339" si="882">IF(DL331&lt;3,"",(SUM(B331:R331)-MIN(B331:R331)-MAX(B331:R331))/(DL331-2))</f>
        <v/>
      </c>
      <c r="CA331" s="597">
        <f t="shared" ref="CA331:CA339" si="883">IF(DM331&lt;3,"",(SUM(T331:AJ331)-MIN(T331:AJ331)-MAX(T331:AJ331))/(DM331-2))</f>
        <v>35</v>
      </c>
      <c r="CB331" s="597" t="str">
        <f t="shared" ref="CB331:CB339" si="884">IF(DN331&lt;3,"",(SUM(AL331:BB331)-MIN(AL331:BB331)-MAX(AL331:BB331))/(DN331-2))</f>
        <v/>
      </c>
      <c r="CC331" s="688" t="str">
        <f t="shared" ref="CC331:CC339" si="885">IF(DO331&lt;3,"",(SUM(BD331:BT331)-MIN(BD331:BT331)-MAX(BD331:BT331))/(DO331-2))</f>
        <v/>
      </c>
      <c r="CD331" s="1344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86"/>
        <v/>
      </c>
      <c r="CF331" s="1346" t="str">
        <f t="shared" si="886"/>
        <v/>
      </c>
      <c r="CG331" s="1346" t="str">
        <f t="shared" si="886"/>
        <v/>
      </c>
      <c r="CH331" s="1346" t="str">
        <f t="shared" si="886"/>
        <v/>
      </c>
      <c r="CI331" s="1346" t="str">
        <f t="shared" si="886"/>
        <v/>
      </c>
      <c r="CJ331" s="1346" t="str">
        <f t="shared" si="886"/>
        <v/>
      </c>
      <c r="CK331" s="1347" t="str">
        <f t="shared" si="886"/>
        <v/>
      </c>
      <c r="CL331" s="1347">
        <f t="shared" si="886"/>
        <v>1</v>
      </c>
      <c r="CM331" s="1347" t="str">
        <f t="shared" si="886"/>
        <v/>
      </c>
      <c r="CN331" s="1346" t="str">
        <f t="shared" si="886"/>
        <v/>
      </c>
      <c r="CO331" s="1346" t="str">
        <f t="shared" si="886"/>
        <v/>
      </c>
      <c r="CP331" s="1346" t="str">
        <f t="shared" si="886"/>
        <v/>
      </c>
      <c r="CQ331" s="1346" t="str">
        <f t="shared" si="886"/>
        <v/>
      </c>
      <c r="CR331" s="1346" t="str">
        <f t="shared" si="886"/>
        <v/>
      </c>
      <c r="CS331" s="1345" t="str">
        <f t="shared" si="886"/>
        <v/>
      </c>
      <c r="CT331" s="1348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8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9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0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0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0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0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0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1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1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20</v>
      </c>
      <c r="DD331" s="551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0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0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0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0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0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9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8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3">
        <f t="shared" ref="DL331:DL339" si="905">COUNT(B331:R331)</f>
        <v>1</v>
      </c>
      <c r="DM331" s="106">
        <f t="shared" ref="DM331:DM339" si="906">COUNT(T331:AJ331)</f>
        <v>4</v>
      </c>
      <c r="DN331" s="106">
        <f t="shared" ref="DN331:DN339" si="907">COUNT(AL331:BB331)</f>
        <v>1</v>
      </c>
      <c r="DO331" s="106">
        <f t="shared" ref="DO331:DO339" si="908">COUNT(BD331:BT331)</f>
        <v>2</v>
      </c>
      <c r="DP331" s="715"/>
      <c r="DQ331" s="645"/>
      <c r="DR331" s="645"/>
      <c r="DS331" s="645"/>
      <c r="DT331" s="645"/>
      <c r="DU331" s="645"/>
      <c r="DV331" s="645"/>
      <c r="DW331" s="645"/>
      <c r="DX331" s="645"/>
      <c r="DY331" s="716"/>
    </row>
    <row r="332" spans="1:129" s="486" customFormat="1" ht="15.75" customHeight="1">
      <c r="A332" s="709" t="s">
        <v>249</v>
      </c>
      <c r="B332" s="629">
        <f t="shared" ref="B332:R332" si="909">IF(B329="","",B329*B331)</f>
        <v>0</v>
      </c>
      <c r="C332" s="629">
        <f t="shared" si="909"/>
        <v>0</v>
      </c>
      <c r="D332" s="629">
        <f t="shared" si="909"/>
        <v>0</v>
      </c>
      <c r="E332" s="629">
        <f t="shared" si="909"/>
        <v>0</v>
      </c>
      <c r="F332" s="629">
        <f t="shared" si="909"/>
        <v>0</v>
      </c>
      <c r="G332" s="629">
        <f t="shared" si="909"/>
        <v>0</v>
      </c>
      <c r="H332" s="629">
        <f t="shared" si="909"/>
        <v>0</v>
      </c>
      <c r="I332" s="629">
        <f t="shared" si="909"/>
        <v>861</v>
      </c>
      <c r="J332" s="629">
        <f t="shared" si="909"/>
        <v>0</v>
      </c>
      <c r="K332" s="629" t="str">
        <f t="shared" si="909"/>
        <v/>
      </c>
      <c r="L332" s="629" t="str">
        <f t="shared" si="909"/>
        <v/>
      </c>
      <c r="M332" s="629" t="str">
        <f t="shared" si="909"/>
        <v/>
      </c>
      <c r="N332" s="629" t="str">
        <f t="shared" si="909"/>
        <v/>
      </c>
      <c r="O332" s="629" t="str">
        <f t="shared" si="909"/>
        <v/>
      </c>
      <c r="P332" s="629" t="str">
        <f t="shared" si="909"/>
        <v/>
      </c>
      <c r="Q332" s="629" t="str">
        <f t="shared" si="909"/>
        <v/>
      </c>
      <c r="R332" s="629" t="str">
        <f t="shared" si="909"/>
        <v/>
      </c>
      <c r="S332" s="662"/>
      <c r="T332" s="629">
        <f t="shared" ref="T332:AJ332" si="910">IF(T329="","",T329*T331)</f>
        <v>0</v>
      </c>
      <c r="U332" s="629">
        <f t="shared" si="910"/>
        <v>500</v>
      </c>
      <c r="V332" s="629">
        <f t="shared" si="910"/>
        <v>0</v>
      </c>
      <c r="W332" s="629">
        <f t="shared" si="910"/>
        <v>20</v>
      </c>
      <c r="X332" s="629">
        <f t="shared" si="910"/>
        <v>100</v>
      </c>
      <c r="Y332" s="629">
        <f t="shared" si="910"/>
        <v>0</v>
      </c>
      <c r="Z332" s="629">
        <f t="shared" si="910"/>
        <v>0</v>
      </c>
      <c r="AA332" s="629">
        <f t="shared" si="910"/>
        <v>250</v>
      </c>
      <c r="AB332" s="629">
        <f t="shared" si="910"/>
        <v>0</v>
      </c>
      <c r="AC332" s="629" t="str">
        <f t="shared" si="910"/>
        <v/>
      </c>
      <c r="AD332" s="629" t="str">
        <f t="shared" si="910"/>
        <v/>
      </c>
      <c r="AE332" s="629" t="str">
        <f t="shared" si="910"/>
        <v/>
      </c>
      <c r="AF332" s="629" t="str">
        <f t="shared" si="910"/>
        <v/>
      </c>
      <c r="AG332" s="629" t="str">
        <f t="shared" si="910"/>
        <v/>
      </c>
      <c r="AH332" s="629" t="str">
        <f t="shared" si="910"/>
        <v/>
      </c>
      <c r="AI332" s="629" t="str">
        <f t="shared" si="910"/>
        <v/>
      </c>
      <c r="AJ332" s="629" t="str">
        <f t="shared" si="910"/>
        <v/>
      </c>
      <c r="AK332" s="662"/>
      <c r="AL332" s="629">
        <f t="shared" ref="AL332:BB332" si="911">IF(AL329="","",AL329*AL331)</f>
        <v>0</v>
      </c>
      <c r="AM332" s="629">
        <f t="shared" si="911"/>
        <v>0</v>
      </c>
      <c r="AN332" s="629">
        <f t="shared" si="911"/>
        <v>0</v>
      </c>
      <c r="AO332" s="629">
        <f t="shared" si="911"/>
        <v>0</v>
      </c>
      <c r="AP332" s="629">
        <f t="shared" si="911"/>
        <v>0</v>
      </c>
      <c r="AQ332" s="629">
        <f t="shared" si="911"/>
        <v>1450</v>
      </c>
      <c r="AR332" s="629">
        <f t="shared" si="911"/>
        <v>0</v>
      </c>
      <c r="AS332" s="629">
        <f t="shared" si="911"/>
        <v>0</v>
      </c>
      <c r="AT332" s="629">
        <f t="shared" si="911"/>
        <v>0</v>
      </c>
      <c r="AU332" s="629" t="str">
        <f t="shared" si="911"/>
        <v/>
      </c>
      <c r="AV332" s="629" t="str">
        <f t="shared" si="911"/>
        <v/>
      </c>
      <c r="AW332" s="629" t="str">
        <f t="shared" si="911"/>
        <v/>
      </c>
      <c r="AX332" s="629" t="str">
        <f t="shared" si="911"/>
        <v/>
      </c>
      <c r="AY332" s="629" t="str">
        <f t="shared" si="911"/>
        <v/>
      </c>
      <c r="AZ332" s="629" t="str">
        <f t="shared" si="911"/>
        <v/>
      </c>
      <c r="BA332" s="629" t="str">
        <f t="shared" si="911"/>
        <v/>
      </c>
      <c r="BB332" s="629" t="str">
        <f t="shared" si="911"/>
        <v/>
      </c>
      <c r="BC332" s="662"/>
      <c r="BD332" s="629">
        <f t="shared" ref="BD332:BT332" si="912">IF(BD329="","",BD329*BD331)</f>
        <v>0</v>
      </c>
      <c r="BE332" s="629">
        <f t="shared" si="912"/>
        <v>2500</v>
      </c>
      <c r="BF332" s="629">
        <f t="shared" si="912"/>
        <v>0</v>
      </c>
      <c r="BG332" s="629">
        <f t="shared" si="912"/>
        <v>1500</v>
      </c>
      <c r="BH332" s="629">
        <f t="shared" si="912"/>
        <v>0</v>
      </c>
      <c r="BI332" s="629">
        <f t="shared" si="912"/>
        <v>0</v>
      </c>
      <c r="BJ332" s="629">
        <f t="shared" si="912"/>
        <v>0</v>
      </c>
      <c r="BK332" s="629">
        <f t="shared" si="912"/>
        <v>0</v>
      </c>
      <c r="BL332" s="629">
        <f t="shared" si="912"/>
        <v>0</v>
      </c>
      <c r="BM332" s="629" t="str">
        <f t="shared" si="912"/>
        <v/>
      </c>
      <c r="BN332" s="629" t="str">
        <f t="shared" si="912"/>
        <v/>
      </c>
      <c r="BO332" s="629" t="str">
        <f t="shared" si="912"/>
        <v/>
      </c>
      <c r="BP332" s="629" t="str">
        <f t="shared" si="912"/>
        <v/>
      </c>
      <c r="BQ332" s="629" t="str">
        <f t="shared" si="912"/>
        <v/>
      </c>
      <c r="BR332" s="629" t="str">
        <f t="shared" si="912"/>
        <v/>
      </c>
      <c r="BS332" s="629" t="str">
        <f t="shared" si="912"/>
        <v/>
      </c>
      <c r="BT332" s="629" t="str">
        <f t="shared" si="912"/>
        <v/>
      </c>
      <c r="BU332" s="662"/>
      <c r="BV332" s="629" t="str">
        <f>IF(BV329="","",BV329*BV331)</f>
        <v/>
      </c>
      <c r="BW332" s="629" t="str">
        <f>IF(BW329="","",BW329*BW331)</f>
        <v/>
      </c>
      <c r="BX332" s="629" t="str">
        <f>IF(BX329="","",BX329*BX331)</f>
        <v/>
      </c>
      <c r="BY332" s="629" t="str">
        <f>IF(BY329="","",BY329*BY331)</f>
        <v/>
      </c>
      <c r="BZ332" s="597">
        <f t="shared" si="882"/>
        <v>0</v>
      </c>
      <c r="CA332" s="597">
        <f t="shared" si="883"/>
        <v>52.857142857142854</v>
      </c>
      <c r="CB332" s="597">
        <f t="shared" si="884"/>
        <v>0</v>
      </c>
      <c r="CC332" s="688">
        <f t="shared" si="885"/>
        <v>214.28571428571428</v>
      </c>
      <c r="CD332" s="1344" t="str">
        <f t="shared" si="886"/>
        <v/>
      </c>
      <c r="CE332" s="1345" t="str">
        <f t="shared" si="886"/>
        <v/>
      </c>
      <c r="CF332" s="1346" t="str">
        <f t="shared" si="886"/>
        <v/>
      </c>
      <c r="CG332" s="1346" t="str">
        <f t="shared" si="886"/>
        <v/>
      </c>
      <c r="CH332" s="1346">
        <f t="shared" si="886"/>
        <v>0</v>
      </c>
      <c r="CI332" s="1346">
        <f t="shared" si="886"/>
        <v>0</v>
      </c>
      <c r="CJ332" s="1346">
        <f t="shared" si="886"/>
        <v>0</v>
      </c>
      <c r="CK332" s="1347">
        <f t="shared" si="886"/>
        <v>0</v>
      </c>
      <c r="CL332" s="1347">
        <f t="shared" si="886"/>
        <v>0</v>
      </c>
      <c r="CM332" s="1347">
        <f t="shared" si="886"/>
        <v>0</v>
      </c>
      <c r="CN332" s="1346">
        <f t="shared" si="886"/>
        <v>0</v>
      </c>
      <c r="CO332" s="1346">
        <f t="shared" si="886"/>
        <v>0</v>
      </c>
      <c r="CP332" s="1346">
        <f t="shared" si="886"/>
        <v>861</v>
      </c>
      <c r="CQ332" s="1346" t="str">
        <f t="shared" si="886"/>
        <v/>
      </c>
      <c r="CR332" s="1346" t="str">
        <f t="shared" si="886"/>
        <v/>
      </c>
      <c r="CS332" s="1345" t="str">
        <f t="shared" si="886"/>
        <v/>
      </c>
      <c r="CT332" s="1348" t="str">
        <f t="shared" si="887"/>
        <v/>
      </c>
      <c r="CU332" s="548" t="str">
        <f t="shared" si="888"/>
        <v/>
      </c>
      <c r="CV332" s="549" t="str">
        <f t="shared" si="889"/>
        <v/>
      </c>
      <c r="CW332" s="550" t="str">
        <f t="shared" si="890"/>
        <v/>
      </c>
      <c r="CX332" s="550" t="str">
        <f t="shared" si="891"/>
        <v/>
      </c>
      <c r="CY332" s="550">
        <f t="shared" si="892"/>
        <v>0</v>
      </c>
      <c r="CZ332" s="550">
        <f t="shared" si="893"/>
        <v>0</v>
      </c>
      <c r="DA332" s="550">
        <f t="shared" si="894"/>
        <v>0</v>
      </c>
      <c r="DB332" s="551">
        <f t="shared" si="895"/>
        <v>0</v>
      </c>
      <c r="DC332" s="551">
        <f t="shared" si="896"/>
        <v>0</v>
      </c>
      <c r="DD332" s="551">
        <f t="shared" si="897"/>
        <v>20</v>
      </c>
      <c r="DE332" s="550">
        <f t="shared" si="898"/>
        <v>100</v>
      </c>
      <c r="DF332" s="550">
        <f t="shared" si="899"/>
        <v>250</v>
      </c>
      <c r="DG332" s="550">
        <f t="shared" si="900"/>
        <v>500</v>
      </c>
      <c r="DH332" s="550" t="str">
        <f t="shared" si="901"/>
        <v/>
      </c>
      <c r="DI332" s="550" t="str">
        <f t="shared" si="902"/>
        <v/>
      </c>
      <c r="DJ332" s="549" t="str">
        <f t="shared" si="903"/>
        <v/>
      </c>
      <c r="DK332" s="548" t="str">
        <f t="shared" si="904"/>
        <v/>
      </c>
      <c r="DL332" s="653">
        <f t="shared" si="905"/>
        <v>9</v>
      </c>
      <c r="DM332" s="106">
        <f t="shared" si="906"/>
        <v>9</v>
      </c>
      <c r="DN332" s="106">
        <f t="shared" si="907"/>
        <v>9</v>
      </c>
      <c r="DO332" s="106">
        <f t="shared" si="908"/>
        <v>9</v>
      </c>
      <c r="DP332" s="483"/>
      <c r="DQ332" s="618"/>
      <c r="DR332" s="618"/>
      <c r="DS332" s="618"/>
      <c r="DT332" s="618"/>
      <c r="DU332" s="618"/>
      <c r="DV332" s="618"/>
      <c r="DW332" s="618"/>
      <c r="DX332" s="618"/>
      <c r="DY332" s="484"/>
    </row>
    <row r="333" spans="1:129" s="486" customFormat="1" ht="15.75" customHeight="1">
      <c r="A333" s="709" t="str">
        <f>$H$1 &amp; " per kg"</f>
        <v>kcal per kg</v>
      </c>
      <c r="B333" s="257"/>
      <c r="C333" s="257"/>
      <c r="D333" s="257"/>
      <c r="E333" s="257"/>
      <c r="F333" s="257"/>
      <c r="G333" s="257"/>
      <c r="H333" s="257"/>
      <c r="I333" s="257">
        <v>1140</v>
      </c>
      <c r="J333" s="257"/>
      <c r="K333" s="257"/>
      <c r="L333" s="257"/>
      <c r="M333" s="257"/>
      <c r="N333" s="257"/>
      <c r="O333" s="257"/>
      <c r="P333" s="257"/>
      <c r="Q333" s="257"/>
      <c r="R333" s="257"/>
      <c r="S333" s="588"/>
      <c r="T333" s="257"/>
      <c r="U333" s="257">
        <v>1140</v>
      </c>
      <c r="V333" s="257"/>
      <c r="W333" s="257">
        <v>1140</v>
      </c>
      <c r="X333" s="257">
        <v>1140</v>
      </c>
      <c r="Y333" s="257"/>
      <c r="Z333" s="257"/>
      <c r="AA333" s="257">
        <v>1140</v>
      </c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588"/>
      <c r="AL333" s="257"/>
      <c r="AM333" s="257"/>
      <c r="AN333" s="257"/>
      <c r="AO333" s="257"/>
      <c r="AP333" s="257"/>
      <c r="AQ333" s="257">
        <v>1140</v>
      </c>
      <c r="AR333" s="257"/>
      <c r="AS333" s="257"/>
      <c r="AT333" s="257"/>
      <c r="AU333" s="257"/>
      <c r="AV333" s="257"/>
      <c r="AW333" s="257"/>
      <c r="AX333" s="257"/>
      <c r="AY333" s="257"/>
      <c r="AZ333" s="257"/>
      <c r="BA333" s="257"/>
      <c r="BB333" s="257"/>
      <c r="BC333" s="588"/>
      <c r="BD333" s="257"/>
      <c r="BE333" s="257">
        <v>1140</v>
      </c>
      <c r="BF333" s="257"/>
      <c r="BG333" s="257">
        <v>1140</v>
      </c>
      <c r="BH333" s="257"/>
      <c r="BI333" s="257"/>
      <c r="BJ333" s="257"/>
      <c r="BK333" s="257"/>
      <c r="BL333" s="257"/>
      <c r="BM333" s="257"/>
      <c r="BN333" s="257"/>
      <c r="BO333" s="257"/>
      <c r="BP333" s="257"/>
      <c r="BQ333" s="257"/>
      <c r="BR333" s="257"/>
      <c r="BS333" s="257"/>
      <c r="BT333" s="257"/>
      <c r="BU333" s="588"/>
      <c r="BV333" s="257"/>
      <c r="BW333" s="257"/>
      <c r="BX333" s="257"/>
      <c r="BY333" s="257"/>
      <c r="BZ333" s="597" t="str">
        <f t="shared" si="882"/>
        <v/>
      </c>
      <c r="CA333" s="597">
        <f t="shared" si="883"/>
        <v>1140</v>
      </c>
      <c r="CB333" s="597" t="str">
        <f t="shared" si="884"/>
        <v/>
      </c>
      <c r="CC333" s="688" t="str">
        <f t="shared" si="885"/>
        <v/>
      </c>
      <c r="CD333" s="1344" t="str">
        <f t="shared" si="886"/>
        <v/>
      </c>
      <c r="CE333" s="1345" t="str">
        <f t="shared" si="886"/>
        <v/>
      </c>
      <c r="CF333" s="1346" t="str">
        <f t="shared" si="886"/>
        <v/>
      </c>
      <c r="CG333" s="1346" t="str">
        <f t="shared" si="886"/>
        <v/>
      </c>
      <c r="CH333" s="1346" t="str">
        <f t="shared" si="886"/>
        <v/>
      </c>
      <c r="CI333" s="1346" t="str">
        <f t="shared" si="886"/>
        <v/>
      </c>
      <c r="CJ333" s="1346" t="str">
        <f t="shared" si="886"/>
        <v/>
      </c>
      <c r="CK333" s="1347" t="str">
        <f t="shared" si="886"/>
        <v/>
      </c>
      <c r="CL333" s="1347">
        <f t="shared" si="886"/>
        <v>1140</v>
      </c>
      <c r="CM333" s="1347" t="str">
        <f t="shared" si="886"/>
        <v/>
      </c>
      <c r="CN333" s="1346" t="str">
        <f t="shared" si="886"/>
        <v/>
      </c>
      <c r="CO333" s="1346" t="str">
        <f t="shared" si="886"/>
        <v/>
      </c>
      <c r="CP333" s="1346" t="str">
        <f t="shared" si="886"/>
        <v/>
      </c>
      <c r="CQ333" s="1346" t="str">
        <f t="shared" si="886"/>
        <v/>
      </c>
      <c r="CR333" s="1346" t="str">
        <f t="shared" si="886"/>
        <v/>
      </c>
      <c r="CS333" s="1345" t="str">
        <f t="shared" si="886"/>
        <v/>
      </c>
      <c r="CT333" s="1348" t="str">
        <f t="shared" si="887"/>
        <v/>
      </c>
      <c r="CU333" s="548" t="str">
        <f t="shared" si="888"/>
        <v/>
      </c>
      <c r="CV333" s="549" t="str">
        <f t="shared" si="889"/>
        <v/>
      </c>
      <c r="CW333" s="550" t="str">
        <f t="shared" si="890"/>
        <v/>
      </c>
      <c r="CX333" s="550" t="str">
        <f t="shared" si="891"/>
        <v/>
      </c>
      <c r="CY333" s="550" t="str">
        <f t="shared" si="892"/>
        <v/>
      </c>
      <c r="CZ333" s="550" t="str">
        <f t="shared" si="893"/>
        <v/>
      </c>
      <c r="DA333" s="550" t="str">
        <f t="shared" si="894"/>
        <v/>
      </c>
      <c r="DB333" s="551">
        <f t="shared" si="895"/>
        <v>1140</v>
      </c>
      <c r="DC333" s="551">
        <f t="shared" si="896"/>
        <v>1140</v>
      </c>
      <c r="DD333" s="551">
        <f t="shared" si="897"/>
        <v>1140</v>
      </c>
      <c r="DE333" s="550">
        <f t="shared" si="898"/>
        <v>1140</v>
      </c>
      <c r="DF333" s="550" t="str">
        <f t="shared" si="899"/>
        <v/>
      </c>
      <c r="DG333" s="550" t="str">
        <f t="shared" si="900"/>
        <v/>
      </c>
      <c r="DH333" s="550" t="str">
        <f t="shared" si="901"/>
        <v/>
      </c>
      <c r="DI333" s="550" t="str">
        <f t="shared" si="902"/>
        <v/>
      </c>
      <c r="DJ333" s="549" t="str">
        <f t="shared" si="903"/>
        <v/>
      </c>
      <c r="DK333" s="548" t="str">
        <f t="shared" si="904"/>
        <v/>
      </c>
      <c r="DL333" s="653">
        <f t="shared" si="905"/>
        <v>1</v>
      </c>
      <c r="DM333" s="106">
        <f t="shared" si="906"/>
        <v>4</v>
      </c>
      <c r="DN333" s="106">
        <f t="shared" si="907"/>
        <v>1</v>
      </c>
      <c r="DO333" s="106">
        <f t="shared" si="908"/>
        <v>2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657" t="s">
        <v>243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602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602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602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602"/>
      <c r="BV334" s="224"/>
      <c r="BW334" s="224"/>
      <c r="BX334" s="224"/>
      <c r="BY334" s="224"/>
      <c r="BZ334" s="597">
        <f t="shared" si="882"/>
        <v>0</v>
      </c>
      <c r="CA334" s="597">
        <f t="shared" si="883"/>
        <v>4</v>
      </c>
      <c r="CB334" s="597" t="str">
        <f t="shared" si="884"/>
        <v/>
      </c>
      <c r="CC334" s="688" t="str">
        <f t="shared" si="885"/>
        <v/>
      </c>
      <c r="CD334" s="1344" t="str">
        <f t="shared" si="886"/>
        <v/>
      </c>
      <c r="CE334" s="1345" t="str">
        <f t="shared" si="886"/>
        <v/>
      </c>
      <c r="CF334" s="1346" t="str">
        <f t="shared" si="886"/>
        <v/>
      </c>
      <c r="CG334" s="1346" t="str">
        <f t="shared" si="886"/>
        <v/>
      </c>
      <c r="CH334" s="1346" t="str">
        <f t="shared" si="886"/>
        <v/>
      </c>
      <c r="CI334" s="1346">
        <f t="shared" si="886"/>
        <v>0</v>
      </c>
      <c r="CJ334" s="1346">
        <f t="shared" si="886"/>
        <v>0</v>
      </c>
      <c r="CK334" s="1347">
        <f t="shared" si="886"/>
        <v>0</v>
      </c>
      <c r="CL334" s="1347">
        <f t="shared" si="886"/>
        <v>0</v>
      </c>
      <c r="CM334" s="1347">
        <f t="shared" si="886"/>
        <v>0</v>
      </c>
      <c r="CN334" s="1346">
        <f t="shared" si="886"/>
        <v>0</v>
      </c>
      <c r="CO334" s="1346">
        <f t="shared" si="886"/>
        <v>0</v>
      </c>
      <c r="CP334" s="1346">
        <f t="shared" si="886"/>
        <v>534</v>
      </c>
      <c r="CQ334" s="1346" t="str">
        <f t="shared" si="886"/>
        <v/>
      </c>
      <c r="CR334" s="1346" t="str">
        <f t="shared" si="886"/>
        <v/>
      </c>
      <c r="CS334" s="1345" t="str">
        <f t="shared" si="886"/>
        <v/>
      </c>
      <c r="CT334" s="1348" t="str">
        <f t="shared" si="887"/>
        <v/>
      </c>
      <c r="CU334" s="548" t="str">
        <f t="shared" si="888"/>
        <v/>
      </c>
      <c r="CV334" s="549" t="str">
        <f t="shared" si="889"/>
        <v/>
      </c>
      <c r="CW334" s="550" t="str">
        <f t="shared" si="890"/>
        <v/>
      </c>
      <c r="CX334" s="550" t="str">
        <f t="shared" si="891"/>
        <v/>
      </c>
      <c r="CY334" s="550" t="str">
        <f t="shared" si="892"/>
        <v/>
      </c>
      <c r="CZ334" s="550" t="str">
        <f t="shared" si="893"/>
        <v/>
      </c>
      <c r="DA334" s="550" t="str">
        <f t="shared" si="894"/>
        <v/>
      </c>
      <c r="DB334" s="551">
        <f t="shared" si="895"/>
        <v>0</v>
      </c>
      <c r="DC334" s="551">
        <f t="shared" si="896"/>
        <v>0</v>
      </c>
      <c r="DD334" s="551">
        <f t="shared" si="897"/>
        <v>8</v>
      </c>
      <c r="DE334" s="550">
        <f t="shared" si="898"/>
        <v>400</v>
      </c>
      <c r="DF334" s="550" t="str">
        <f t="shared" si="899"/>
        <v/>
      </c>
      <c r="DG334" s="550" t="str">
        <f t="shared" si="900"/>
        <v/>
      </c>
      <c r="DH334" s="550" t="str">
        <f t="shared" si="901"/>
        <v/>
      </c>
      <c r="DI334" s="550" t="str">
        <f t="shared" si="902"/>
        <v/>
      </c>
      <c r="DJ334" s="549" t="str">
        <f t="shared" si="903"/>
        <v/>
      </c>
      <c r="DK334" s="548" t="str">
        <f t="shared" si="904"/>
        <v/>
      </c>
      <c r="DL334" s="653">
        <f t="shared" si="905"/>
        <v>8</v>
      </c>
      <c r="DM334" s="106">
        <f t="shared" si="906"/>
        <v>4</v>
      </c>
      <c r="DN334" s="106">
        <f t="shared" si="907"/>
        <v>1</v>
      </c>
      <c r="DO334" s="106">
        <f t="shared" si="908"/>
        <v>2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40" t="s">
        <v>179</v>
      </c>
      <c r="B335" s="274"/>
      <c r="C335" s="274"/>
      <c r="D335" s="274"/>
      <c r="E335" s="274"/>
      <c r="F335" s="274"/>
      <c r="G335" s="274"/>
      <c r="H335" s="274"/>
      <c r="I335" s="274">
        <v>1</v>
      </c>
      <c r="J335" s="274"/>
      <c r="K335" s="274"/>
      <c r="L335" s="274"/>
      <c r="M335" s="274"/>
      <c r="N335" s="274"/>
      <c r="O335" s="274"/>
      <c r="P335" s="274"/>
      <c r="Q335" s="274"/>
      <c r="R335" s="274"/>
      <c r="S335" s="728"/>
      <c r="T335" s="274"/>
      <c r="U335" s="274">
        <v>0.7</v>
      </c>
      <c r="V335" s="274"/>
      <c r="W335" s="274">
        <v>0.5</v>
      </c>
      <c r="X335" s="274"/>
      <c r="Y335" s="274"/>
      <c r="Z335" s="274"/>
      <c r="AA335" s="274"/>
      <c r="AB335" s="274"/>
      <c r="AC335" s="274"/>
      <c r="AD335" s="274"/>
      <c r="AE335" s="274"/>
      <c r="AF335" s="274"/>
      <c r="AG335" s="274"/>
      <c r="AH335" s="274"/>
      <c r="AI335" s="274"/>
      <c r="AJ335" s="274"/>
      <c r="AK335" s="728"/>
      <c r="AL335" s="274"/>
      <c r="AM335" s="274"/>
      <c r="AN335" s="274"/>
      <c r="AO335" s="274"/>
      <c r="AP335" s="274"/>
      <c r="AQ335" s="274">
        <v>0.5</v>
      </c>
      <c r="AR335" s="274"/>
      <c r="AS335" s="274"/>
      <c r="AT335" s="274"/>
      <c r="AU335" s="274"/>
      <c r="AV335" s="274"/>
      <c r="AW335" s="274"/>
      <c r="AX335" s="274"/>
      <c r="AY335" s="274"/>
      <c r="AZ335" s="274"/>
      <c r="BA335" s="274"/>
      <c r="BB335" s="274"/>
      <c r="BC335" s="728"/>
      <c r="BD335" s="274"/>
      <c r="BE335" s="274">
        <v>0.34</v>
      </c>
      <c r="BF335" s="274"/>
      <c r="BG335" s="274">
        <v>1</v>
      </c>
      <c r="BH335" s="274"/>
      <c r="BI335" s="274"/>
      <c r="BJ335" s="274"/>
      <c r="BK335" s="274"/>
      <c r="BL335" s="274"/>
      <c r="BM335" s="274"/>
      <c r="BN335" s="274"/>
      <c r="BO335" s="274"/>
      <c r="BP335" s="274"/>
      <c r="BQ335" s="274"/>
      <c r="BR335" s="274"/>
      <c r="BS335" s="274"/>
      <c r="BT335" s="274"/>
      <c r="BU335" s="728"/>
      <c r="BV335" s="274"/>
      <c r="BW335" s="274"/>
      <c r="BX335" s="274"/>
      <c r="BY335" s="274"/>
      <c r="BZ335" s="597" t="str">
        <f t="shared" si="882"/>
        <v/>
      </c>
      <c r="CA335" s="597" t="str">
        <f t="shared" si="883"/>
        <v/>
      </c>
      <c r="CB335" s="597" t="str">
        <f t="shared" si="884"/>
        <v/>
      </c>
      <c r="CC335" s="688" t="str">
        <f t="shared" si="885"/>
        <v/>
      </c>
      <c r="CD335" s="1344" t="str">
        <f t="shared" si="886"/>
        <v/>
      </c>
      <c r="CE335" s="1345" t="str">
        <f t="shared" si="886"/>
        <v/>
      </c>
      <c r="CF335" s="1346" t="str">
        <f t="shared" si="886"/>
        <v/>
      </c>
      <c r="CG335" s="1346" t="str">
        <f t="shared" si="886"/>
        <v/>
      </c>
      <c r="CH335" s="1346" t="str">
        <f t="shared" si="886"/>
        <v/>
      </c>
      <c r="CI335" s="1346" t="str">
        <f t="shared" si="886"/>
        <v/>
      </c>
      <c r="CJ335" s="1346" t="str">
        <f t="shared" si="886"/>
        <v/>
      </c>
      <c r="CK335" s="1347" t="str">
        <f t="shared" si="886"/>
        <v/>
      </c>
      <c r="CL335" s="1347">
        <f t="shared" si="886"/>
        <v>1</v>
      </c>
      <c r="CM335" s="1347" t="str">
        <f t="shared" si="886"/>
        <v/>
      </c>
      <c r="CN335" s="1346" t="str">
        <f t="shared" si="886"/>
        <v/>
      </c>
      <c r="CO335" s="1346" t="str">
        <f t="shared" si="886"/>
        <v/>
      </c>
      <c r="CP335" s="1346" t="str">
        <f t="shared" si="886"/>
        <v/>
      </c>
      <c r="CQ335" s="1346" t="str">
        <f t="shared" si="886"/>
        <v/>
      </c>
      <c r="CR335" s="1346" t="str">
        <f t="shared" si="886"/>
        <v/>
      </c>
      <c r="CS335" s="1345" t="str">
        <f t="shared" si="886"/>
        <v/>
      </c>
      <c r="CT335" s="1348" t="str">
        <f t="shared" si="887"/>
        <v/>
      </c>
      <c r="CU335" s="548" t="str">
        <f t="shared" si="888"/>
        <v/>
      </c>
      <c r="CV335" s="549" t="str">
        <f t="shared" si="889"/>
        <v/>
      </c>
      <c r="CW335" s="550" t="str">
        <f t="shared" si="890"/>
        <v/>
      </c>
      <c r="CX335" s="550" t="str">
        <f t="shared" si="891"/>
        <v/>
      </c>
      <c r="CY335" s="550" t="str">
        <f t="shared" si="892"/>
        <v/>
      </c>
      <c r="CZ335" s="550" t="str">
        <f t="shared" si="893"/>
        <v/>
      </c>
      <c r="DA335" s="550" t="str">
        <f t="shared" si="894"/>
        <v/>
      </c>
      <c r="DB335" s="551" t="str">
        <f t="shared" si="895"/>
        <v/>
      </c>
      <c r="DC335" s="551">
        <f t="shared" si="896"/>
        <v>0.5</v>
      </c>
      <c r="DD335" s="551">
        <f t="shared" si="897"/>
        <v>0.7</v>
      </c>
      <c r="DE335" s="550" t="str">
        <f t="shared" si="898"/>
        <v/>
      </c>
      <c r="DF335" s="550" t="str">
        <f t="shared" si="899"/>
        <v/>
      </c>
      <c r="DG335" s="550" t="str">
        <f t="shared" si="900"/>
        <v/>
      </c>
      <c r="DH335" s="550" t="str">
        <f t="shared" si="901"/>
        <v/>
      </c>
      <c r="DI335" s="550" t="str">
        <f t="shared" si="902"/>
        <v/>
      </c>
      <c r="DJ335" s="549" t="str">
        <f t="shared" si="903"/>
        <v/>
      </c>
      <c r="DK335" s="548" t="str">
        <f t="shared" si="904"/>
        <v/>
      </c>
      <c r="DL335" s="653">
        <f t="shared" si="905"/>
        <v>1</v>
      </c>
      <c r="DM335" s="106">
        <f t="shared" si="906"/>
        <v>2</v>
      </c>
      <c r="DN335" s="106">
        <f t="shared" si="907"/>
        <v>1</v>
      </c>
      <c r="DO335" s="106">
        <f t="shared" si="908"/>
        <v>2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181</v>
      </c>
      <c r="B336" s="629">
        <f t="shared" ref="B336:R336" si="913">IF(B334="","",B334*B335)</f>
        <v>0</v>
      </c>
      <c r="C336" s="629">
        <f t="shared" si="913"/>
        <v>0</v>
      </c>
      <c r="D336" s="629">
        <f t="shared" si="913"/>
        <v>0</v>
      </c>
      <c r="E336" s="629">
        <f t="shared" si="913"/>
        <v>0</v>
      </c>
      <c r="F336" s="629">
        <f t="shared" si="913"/>
        <v>0</v>
      </c>
      <c r="G336" s="629">
        <f t="shared" si="913"/>
        <v>0</v>
      </c>
      <c r="H336" s="629">
        <f t="shared" si="913"/>
        <v>0</v>
      </c>
      <c r="I336" s="629">
        <f t="shared" si="913"/>
        <v>534</v>
      </c>
      <c r="J336" s="629" t="str">
        <f t="shared" si="913"/>
        <v/>
      </c>
      <c r="K336" s="629" t="str">
        <f t="shared" si="913"/>
        <v/>
      </c>
      <c r="L336" s="629" t="str">
        <f t="shared" si="913"/>
        <v/>
      </c>
      <c r="M336" s="629" t="str">
        <f t="shared" si="913"/>
        <v/>
      </c>
      <c r="N336" s="629" t="str">
        <f t="shared" si="913"/>
        <v/>
      </c>
      <c r="O336" s="629" t="str">
        <f t="shared" si="913"/>
        <v/>
      </c>
      <c r="P336" s="629" t="str">
        <f t="shared" si="913"/>
        <v/>
      </c>
      <c r="Q336" s="629" t="str">
        <f t="shared" si="913"/>
        <v/>
      </c>
      <c r="R336" s="629" t="str">
        <f t="shared" si="913"/>
        <v/>
      </c>
      <c r="S336" s="662"/>
      <c r="T336" s="629" t="str">
        <f t="shared" ref="T336:AJ336" si="914">IF(T334="","",T334*T335)</f>
        <v/>
      </c>
      <c r="U336" s="629">
        <f t="shared" si="914"/>
        <v>280</v>
      </c>
      <c r="V336" s="629" t="str">
        <f t="shared" si="914"/>
        <v/>
      </c>
      <c r="W336" s="629">
        <f t="shared" si="914"/>
        <v>4</v>
      </c>
      <c r="X336" s="629">
        <f t="shared" si="914"/>
        <v>0</v>
      </c>
      <c r="Y336" s="629" t="str">
        <f t="shared" si="914"/>
        <v/>
      </c>
      <c r="Z336" s="629" t="str">
        <f t="shared" si="914"/>
        <v/>
      </c>
      <c r="AA336" s="629">
        <f t="shared" si="914"/>
        <v>0</v>
      </c>
      <c r="AB336" s="629" t="str">
        <f t="shared" si="914"/>
        <v/>
      </c>
      <c r="AC336" s="629" t="str">
        <f t="shared" si="914"/>
        <v/>
      </c>
      <c r="AD336" s="629" t="str">
        <f t="shared" si="914"/>
        <v/>
      </c>
      <c r="AE336" s="629" t="str">
        <f t="shared" si="914"/>
        <v/>
      </c>
      <c r="AF336" s="629" t="str">
        <f t="shared" si="914"/>
        <v/>
      </c>
      <c r="AG336" s="629" t="str">
        <f t="shared" si="914"/>
        <v/>
      </c>
      <c r="AH336" s="629" t="str">
        <f t="shared" si="914"/>
        <v/>
      </c>
      <c r="AI336" s="629" t="str">
        <f t="shared" si="914"/>
        <v/>
      </c>
      <c r="AJ336" s="629" t="str">
        <f t="shared" si="914"/>
        <v/>
      </c>
      <c r="AK336" s="662"/>
      <c r="AL336" s="629" t="str">
        <f t="shared" ref="AL336:BB336" si="915">IF(AL334="","",AL334*AL335)</f>
        <v/>
      </c>
      <c r="AM336" s="629" t="str">
        <f t="shared" si="915"/>
        <v/>
      </c>
      <c r="AN336" s="629" t="str">
        <f t="shared" si="915"/>
        <v/>
      </c>
      <c r="AO336" s="629" t="str">
        <f t="shared" si="915"/>
        <v/>
      </c>
      <c r="AP336" s="629" t="str">
        <f t="shared" si="915"/>
        <v/>
      </c>
      <c r="AQ336" s="629">
        <f t="shared" si="915"/>
        <v>600</v>
      </c>
      <c r="AR336" s="629" t="str">
        <f t="shared" si="915"/>
        <v/>
      </c>
      <c r="AS336" s="629" t="str">
        <f t="shared" si="915"/>
        <v/>
      </c>
      <c r="AT336" s="629" t="str">
        <f t="shared" si="915"/>
        <v/>
      </c>
      <c r="AU336" s="629" t="str">
        <f t="shared" si="915"/>
        <v/>
      </c>
      <c r="AV336" s="629" t="str">
        <f t="shared" si="915"/>
        <v/>
      </c>
      <c r="AW336" s="629" t="str">
        <f t="shared" si="915"/>
        <v/>
      </c>
      <c r="AX336" s="629" t="str">
        <f t="shared" si="915"/>
        <v/>
      </c>
      <c r="AY336" s="629" t="str">
        <f t="shared" si="915"/>
        <v/>
      </c>
      <c r="AZ336" s="629" t="str">
        <f t="shared" si="915"/>
        <v/>
      </c>
      <c r="BA336" s="629" t="str">
        <f t="shared" si="915"/>
        <v/>
      </c>
      <c r="BB336" s="629" t="str">
        <f t="shared" si="915"/>
        <v/>
      </c>
      <c r="BC336" s="662"/>
      <c r="BD336" s="629" t="str">
        <f t="shared" ref="BD336:BT336" si="916">IF(BD334="","",BD334*BD335)</f>
        <v/>
      </c>
      <c r="BE336" s="629">
        <f t="shared" si="916"/>
        <v>680</v>
      </c>
      <c r="BF336" s="629" t="str">
        <f t="shared" si="916"/>
        <v/>
      </c>
      <c r="BG336" s="629">
        <f t="shared" si="916"/>
        <v>875</v>
      </c>
      <c r="BH336" s="629" t="str">
        <f t="shared" si="916"/>
        <v/>
      </c>
      <c r="BI336" s="629" t="str">
        <f t="shared" si="916"/>
        <v/>
      </c>
      <c r="BJ336" s="629" t="str">
        <f t="shared" si="916"/>
        <v/>
      </c>
      <c r="BK336" s="629" t="str">
        <f t="shared" si="916"/>
        <v/>
      </c>
      <c r="BL336" s="629" t="str">
        <f t="shared" si="916"/>
        <v/>
      </c>
      <c r="BM336" s="629" t="str">
        <f t="shared" si="916"/>
        <v/>
      </c>
      <c r="BN336" s="629" t="str">
        <f t="shared" si="916"/>
        <v/>
      </c>
      <c r="BO336" s="629" t="str">
        <f t="shared" si="916"/>
        <v/>
      </c>
      <c r="BP336" s="629" t="str">
        <f t="shared" si="916"/>
        <v/>
      </c>
      <c r="BQ336" s="629" t="str">
        <f t="shared" si="916"/>
        <v/>
      </c>
      <c r="BR336" s="629" t="str">
        <f t="shared" si="916"/>
        <v/>
      </c>
      <c r="BS336" s="629" t="str">
        <f t="shared" si="916"/>
        <v/>
      </c>
      <c r="BT336" s="629" t="str">
        <f t="shared" si="916"/>
        <v/>
      </c>
      <c r="BU336" s="662"/>
      <c r="BV336" s="629" t="str">
        <f>IF(BV334="","",BV334*BV335)</f>
        <v/>
      </c>
      <c r="BW336" s="629" t="str">
        <f>IF(BW334="","",BW334*BW335)</f>
        <v/>
      </c>
      <c r="BX336" s="629" t="str">
        <f>IF(BX334="","",BX334*BX335)</f>
        <v/>
      </c>
      <c r="BY336" s="629" t="str">
        <f>IF(BY334="","",BY334*BY335)</f>
        <v/>
      </c>
      <c r="BZ336" s="597">
        <f t="shared" si="882"/>
        <v>0</v>
      </c>
      <c r="CA336" s="597">
        <f t="shared" si="883"/>
        <v>2</v>
      </c>
      <c r="CB336" s="597" t="str">
        <f t="shared" si="884"/>
        <v/>
      </c>
      <c r="CC336" s="688" t="str">
        <f t="shared" si="885"/>
        <v/>
      </c>
      <c r="CD336" s="1344" t="str">
        <f t="shared" si="886"/>
        <v/>
      </c>
      <c r="CE336" s="1345" t="str">
        <f t="shared" si="886"/>
        <v/>
      </c>
      <c r="CF336" s="1346" t="str">
        <f t="shared" si="886"/>
        <v/>
      </c>
      <c r="CG336" s="1346" t="str">
        <f t="shared" si="886"/>
        <v/>
      </c>
      <c r="CH336" s="1346" t="str">
        <f t="shared" si="886"/>
        <v/>
      </c>
      <c r="CI336" s="1346">
        <f t="shared" si="886"/>
        <v>0</v>
      </c>
      <c r="CJ336" s="1346">
        <f t="shared" si="886"/>
        <v>0</v>
      </c>
      <c r="CK336" s="1347">
        <f t="shared" si="886"/>
        <v>0</v>
      </c>
      <c r="CL336" s="1347">
        <f t="shared" si="886"/>
        <v>0</v>
      </c>
      <c r="CM336" s="1347">
        <f t="shared" si="886"/>
        <v>0</v>
      </c>
      <c r="CN336" s="1346">
        <f t="shared" si="886"/>
        <v>0</v>
      </c>
      <c r="CO336" s="1346">
        <f t="shared" si="886"/>
        <v>0</v>
      </c>
      <c r="CP336" s="1346">
        <f t="shared" si="886"/>
        <v>534</v>
      </c>
      <c r="CQ336" s="1346" t="str">
        <f t="shared" si="886"/>
        <v/>
      </c>
      <c r="CR336" s="1346" t="str">
        <f t="shared" si="886"/>
        <v/>
      </c>
      <c r="CS336" s="1345" t="str">
        <f t="shared" si="886"/>
        <v/>
      </c>
      <c r="CT336" s="1348" t="str">
        <f t="shared" si="887"/>
        <v/>
      </c>
      <c r="CU336" s="548" t="str">
        <f t="shared" si="888"/>
        <v/>
      </c>
      <c r="CV336" s="549" t="str">
        <f t="shared" si="889"/>
        <v/>
      </c>
      <c r="CW336" s="550" t="str">
        <f t="shared" si="890"/>
        <v/>
      </c>
      <c r="CX336" s="550" t="str">
        <f t="shared" si="891"/>
        <v/>
      </c>
      <c r="CY336" s="550" t="str">
        <f t="shared" si="892"/>
        <v/>
      </c>
      <c r="CZ336" s="550" t="str">
        <f t="shared" si="893"/>
        <v/>
      </c>
      <c r="DA336" s="550" t="str">
        <f t="shared" si="894"/>
        <v/>
      </c>
      <c r="DB336" s="551">
        <f t="shared" si="895"/>
        <v>0</v>
      </c>
      <c r="DC336" s="551">
        <f t="shared" si="896"/>
        <v>0</v>
      </c>
      <c r="DD336" s="551">
        <f t="shared" si="897"/>
        <v>4</v>
      </c>
      <c r="DE336" s="550">
        <f t="shared" si="898"/>
        <v>280</v>
      </c>
      <c r="DF336" s="550" t="str">
        <f t="shared" si="899"/>
        <v/>
      </c>
      <c r="DG336" s="550" t="str">
        <f t="shared" si="900"/>
        <v/>
      </c>
      <c r="DH336" s="550" t="str">
        <f t="shared" si="901"/>
        <v/>
      </c>
      <c r="DI336" s="550" t="str">
        <f t="shared" si="902"/>
        <v/>
      </c>
      <c r="DJ336" s="549" t="str">
        <f t="shared" si="903"/>
        <v/>
      </c>
      <c r="DK336" s="548" t="str">
        <f t="shared" si="904"/>
        <v/>
      </c>
      <c r="DL336" s="653">
        <f t="shared" si="905"/>
        <v>8</v>
      </c>
      <c r="DM336" s="106">
        <f t="shared" si="906"/>
        <v>4</v>
      </c>
      <c r="DN336" s="106">
        <f t="shared" si="907"/>
        <v>1</v>
      </c>
      <c r="DO336" s="106">
        <f t="shared" si="908"/>
        <v>2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244</v>
      </c>
      <c r="B337" s="274"/>
      <c r="C337" s="274"/>
      <c r="D337" s="274"/>
      <c r="E337" s="274"/>
      <c r="F337" s="274"/>
      <c r="G337" s="274"/>
      <c r="H337" s="274"/>
      <c r="I337" s="274">
        <v>25</v>
      </c>
      <c r="J337" s="274"/>
      <c r="K337" s="274"/>
      <c r="L337" s="274"/>
      <c r="M337" s="274"/>
      <c r="N337" s="274"/>
      <c r="O337" s="274"/>
      <c r="P337" s="274"/>
      <c r="Q337" s="274"/>
      <c r="R337" s="274"/>
      <c r="S337" s="729"/>
      <c r="T337" s="274"/>
      <c r="U337" s="274">
        <v>0</v>
      </c>
      <c r="V337" s="274"/>
      <c r="W337" s="274">
        <v>0</v>
      </c>
      <c r="X337" s="274">
        <v>0</v>
      </c>
      <c r="Y337" s="274"/>
      <c r="Z337" s="274"/>
      <c r="AA337" s="274">
        <v>0</v>
      </c>
      <c r="AB337" s="274"/>
      <c r="AC337" s="274"/>
      <c r="AD337" s="274"/>
      <c r="AE337" s="274"/>
      <c r="AF337" s="274"/>
      <c r="AG337" s="274"/>
      <c r="AH337" s="274"/>
      <c r="AI337" s="274"/>
      <c r="AJ337" s="274"/>
      <c r="AK337" s="729"/>
      <c r="AL337" s="274"/>
      <c r="AM337" s="274"/>
      <c r="AN337" s="274"/>
      <c r="AO337" s="274"/>
      <c r="AP337" s="274"/>
      <c r="AQ337" s="274">
        <v>0</v>
      </c>
      <c r="AR337" s="274"/>
      <c r="AS337" s="274"/>
      <c r="AT337" s="274"/>
      <c r="AU337" s="274"/>
      <c r="AV337" s="274"/>
      <c r="AW337" s="274"/>
      <c r="AX337" s="274"/>
      <c r="AY337" s="274"/>
      <c r="AZ337" s="274"/>
      <c r="BA337" s="274"/>
      <c r="BB337" s="274"/>
      <c r="BC337" s="729"/>
      <c r="BD337" s="274"/>
      <c r="BE337" s="274">
        <v>300</v>
      </c>
      <c r="BF337" s="274"/>
      <c r="BG337" s="274">
        <v>325</v>
      </c>
      <c r="BH337" s="274"/>
      <c r="BI337" s="274"/>
      <c r="BJ337" s="274"/>
      <c r="BK337" s="274"/>
      <c r="BL337" s="274"/>
      <c r="BM337" s="274"/>
      <c r="BN337" s="274"/>
      <c r="BO337" s="274"/>
      <c r="BP337" s="274"/>
      <c r="BQ337" s="274"/>
      <c r="BR337" s="274"/>
      <c r="BS337" s="274"/>
      <c r="BT337" s="274"/>
      <c r="BU337" s="729"/>
      <c r="BV337" s="274"/>
      <c r="BW337" s="274"/>
      <c r="BX337" s="274"/>
      <c r="BY337" s="274"/>
      <c r="BZ337" s="597" t="str">
        <f t="shared" si="882"/>
        <v/>
      </c>
      <c r="CA337" s="597">
        <f t="shared" si="883"/>
        <v>0</v>
      </c>
      <c r="CB337" s="597" t="str">
        <f t="shared" si="884"/>
        <v/>
      </c>
      <c r="CC337" s="688" t="str">
        <f t="shared" si="885"/>
        <v/>
      </c>
      <c r="CD337" s="1344" t="str">
        <f t="shared" si="886"/>
        <v/>
      </c>
      <c r="CE337" s="1345" t="str">
        <f t="shared" si="886"/>
        <v/>
      </c>
      <c r="CF337" s="1346" t="str">
        <f t="shared" si="886"/>
        <v/>
      </c>
      <c r="CG337" s="1346" t="str">
        <f t="shared" si="886"/>
        <v/>
      </c>
      <c r="CH337" s="1346" t="str">
        <f t="shared" si="886"/>
        <v/>
      </c>
      <c r="CI337" s="1346" t="str">
        <f t="shared" si="886"/>
        <v/>
      </c>
      <c r="CJ337" s="1346" t="str">
        <f t="shared" si="886"/>
        <v/>
      </c>
      <c r="CK337" s="1347" t="str">
        <f t="shared" si="886"/>
        <v/>
      </c>
      <c r="CL337" s="1347">
        <f t="shared" si="886"/>
        <v>25</v>
      </c>
      <c r="CM337" s="1347" t="str">
        <f t="shared" si="886"/>
        <v/>
      </c>
      <c r="CN337" s="1346" t="str">
        <f t="shared" si="886"/>
        <v/>
      </c>
      <c r="CO337" s="1346" t="str">
        <f t="shared" si="886"/>
        <v/>
      </c>
      <c r="CP337" s="1346" t="str">
        <f t="shared" si="886"/>
        <v/>
      </c>
      <c r="CQ337" s="1346" t="str">
        <f t="shared" si="886"/>
        <v/>
      </c>
      <c r="CR337" s="1346" t="str">
        <f t="shared" si="886"/>
        <v/>
      </c>
      <c r="CS337" s="1345" t="str">
        <f t="shared" si="886"/>
        <v/>
      </c>
      <c r="CT337" s="1348" t="str">
        <f t="shared" si="887"/>
        <v/>
      </c>
      <c r="CU337" s="548" t="str">
        <f t="shared" si="888"/>
        <v/>
      </c>
      <c r="CV337" s="549" t="str">
        <f t="shared" si="889"/>
        <v/>
      </c>
      <c r="CW337" s="550" t="str">
        <f t="shared" si="890"/>
        <v/>
      </c>
      <c r="CX337" s="550" t="str">
        <f t="shared" si="891"/>
        <v/>
      </c>
      <c r="CY337" s="550" t="str">
        <f t="shared" si="892"/>
        <v/>
      </c>
      <c r="CZ337" s="550" t="str">
        <f t="shared" si="893"/>
        <v/>
      </c>
      <c r="DA337" s="550" t="str">
        <f t="shared" si="894"/>
        <v/>
      </c>
      <c r="DB337" s="551">
        <f t="shared" si="895"/>
        <v>0</v>
      </c>
      <c r="DC337" s="551">
        <f t="shared" si="896"/>
        <v>0</v>
      </c>
      <c r="DD337" s="551">
        <f t="shared" si="897"/>
        <v>0</v>
      </c>
      <c r="DE337" s="550">
        <f t="shared" si="898"/>
        <v>0</v>
      </c>
      <c r="DF337" s="550" t="str">
        <f t="shared" si="899"/>
        <v/>
      </c>
      <c r="DG337" s="550" t="str">
        <f t="shared" si="900"/>
        <v/>
      </c>
      <c r="DH337" s="550" t="str">
        <f t="shared" si="901"/>
        <v/>
      </c>
      <c r="DI337" s="550" t="str">
        <f t="shared" si="902"/>
        <v/>
      </c>
      <c r="DJ337" s="549" t="str">
        <f t="shared" si="903"/>
        <v/>
      </c>
      <c r="DK337" s="548" t="str">
        <f t="shared" si="904"/>
        <v/>
      </c>
      <c r="DL337" s="653">
        <f t="shared" si="905"/>
        <v>1</v>
      </c>
      <c r="DM337" s="106">
        <f t="shared" si="906"/>
        <v>4</v>
      </c>
      <c r="DN337" s="106">
        <f t="shared" si="907"/>
        <v>1</v>
      </c>
      <c r="DO337" s="106">
        <f t="shared" si="908"/>
        <v>2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8" t="str">
        <f>$H$1 &amp; " (%)"</f>
        <v>kcal (%)</v>
      </c>
      <c r="B338" s="632">
        <f t="shared" ref="B338:R338" si="917">IF(B332="","",(B332-B334-B337)*B333/B$46/365/$G$1)</f>
        <v>0</v>
      </c>
      <c r="C338" s="632">
        <f t="shared" si="917"/>
        <v>0</v>
      </c>
      <c r="D338" s="632">
        <f t="shared" si="917"/>
        <v>0</v>
      </c>
      <c r="E338" s="632">
        <f t="shared" si="917"/>
        <v>0</v>
      </c>
      <c r="F338" s="632">
        <f t="shared" si="917"/>
        <v>0</v>
      </c>
      <c r="G338" s="632">
        <f t="shared" si="917"/>
        <v>0</v>
      </c>
      <c r="H338" s="632">
        <f t="shared" si="917"/>
        <v>0</v>
      </c>
      <c r="I338" s="632">
        <f t="shared" si="917"/>
        <v>4.4915851272015653E-2</v>
      </c>
      <c r="J338" s="632">
        <f t="shared" si="917"/>
        <v>0</v>
      </c>
      <c r="K338" s="632" t="str">
        <f t="shared" si="917"/>
        <v/>
      </c>
      <c r="L338" s="632" t="str">
        <f t="shared" si="917"/>
        <v/>
      </c>
      <c r="M338" s="632" t="str">
        <f t="shared" si="917"/>
        <v/>
      </c>
      <c r="N338" s="632" t="str">
        <f t="shared" si="917"/>
        <v/>
      </c>
      <c r="O338" s="632" t="str">
        <f t="shared" si="917"/>
        <v/>
      </c>
      <c r="P338" s="632" t="str">
        <f t="shared" si="917"/>
        <v/>
      </c>
      <c r="Q338" s="632" t="str">
        <f t="shared" si="917"/>
        <v/>
      </c>
      <c r="R338" s="632" t="str">
        <f t="shared" si="917"/>
        <v/>
      </c>
      <c r="S338" s="652"/>
      <c r="T338" s="632">
        <f t="shared" ref="T338:AJ338" si="918">IF(T332="","",(T332-T334-T337)*T333/T$46/365/$G$1)</f>
        <v>0</v>
      </c>
      <c r="U338" s="632">
        <f t="shared" si="918"/>
        <v>1.8590998043052837E-2</v>
      </c>
      <c r="V338" s="632">
        <f t="shared" si="918"/>
        <v>0</v>
      </c>
      <c r="W338" s="632">
        <f t="shared" si="918"/>
        <v>2.2309197651663405E-3</v>
      </c>
      <c r="X338" s="632">
        <f t="shared" si="918"/>
        <v>1.8590998043052837E-2</v>
      </c>
      <c r="Y338" s="632">
        <f t="shared" si="918"/>
        <v>0</v>
      </c>
      <c r="Z338" s="632">
        <f t="shared" si="918"/>
        <v>0</v>
      </c>
      <c r="AA338" s="632">
        <f t="shared" si="918"/>
        <v>4.1313328984561859E-2</v>
      </c>
      <c r="AB338" s="632">
        <f t="shared" si="918"/>
        <v>0</v>
      </c>
      <c r="AC338" s="632" t="str">
        <f t="shared" si="918"/>
        <v/>
      </c>
      <c r="AD338" s="632" t="str">
        <f t="shared" si="918"/>
        <v/>
      </c>
      <c r="AE338" s="632" t="str">
        <f t="shared" si="918"/>
        <v/>
      </c>
      <c r="AF338" s="632" t="str">
        <f t="shared" si="918"/>
        <v/>
      </c>
      <c r="AG338" s="632" t="str">
        <f t="shared" si="918"/>
        <v/>
      </c>
      <c r="AH338" s="632" t="str">
        <f t="shared" si="918"/>
        <v/>
      </c>
      <c r="AI338" s="632" t="str">
        <f t="shared" si="918"/>
        <v/>
      </c>
      <c r="AJ338" s="632" t="str">
        <f t="shared" si="918"/>
        <v/>
      </c>
      <c r="AK338" s="652"/>
      <c r="AL338" s="632">
        <f t="shared" ref="AL338:BB338" si="919">IF(AL332="","",(AL332-AL334-AL337)*AL333/AL$46/365/$G$1)</f>
        <v>0</v>
      </c>
      <c r="AM338" s="632">
        <f t="shared" si="919"/>
        <v>0</v>
      </c>
      <c r="AN338" s="632">
        <f t="shared" si="919"/>
        <v>0</v>
      </c>
      <c r="AO338" s="632">
        <f t="shared" si="919"/>
        <v>0</v>
      </c>
      <c r="AP338" s="632">
        <f t="shared" si="919"/>
        <v>0</v>
      </c>
      <c r="AQ338" s="632">
        <f t="shared" si="919"/>
        <v>3.0984996738421394E-2</v>
      </c>
      <c r="AR338" s="632">
        <f t="shared" si="919"/>
        <v>0</v>
      </c>
      <c r="AS338" s="632">
        <f t="shared" si="919"/>
        <v>0</v>
      </c>
      <c r="AT338" s="632">
        <f t="shared" si="919"/>
        <v>0</v>
      </c>
      <c r="AU338" s="632" t="str">
        <f t="shared" si="919"/>
        <v/>
      </c>
      <c r="AV338" s="632" t="str">
        <f t="shared" si="919"/>
        <v/>
      </c>
      <c r="AW338" s="632" t="str">
        <f t="shared" si="919"/>
        <v/>
      </c>
      <c r="AX338" s="632" t="str">
        <f t="shared" si="919"/>
        <v/>
      </c>
      <c r="AY338" s="632" t="str">
        <f t="shared" si="919"/>
        <v/>
      </c>
      <c r="AZ338" s="632" t="str">
        <f t="shared" si="919"/>
        <v/>
      </c>
      <c r="BA338" s="632" t="str">
        <f t="shared" si="919"/>
        <v/>
      </c>
      <c r="BB338" s="632" t="str">
        <f t="shared" si="919"/>
        <v/>
      </c>
      <c r="BC338" s="652"/>
      <c r="BD338" s="632">
        <f t="shared" ref="BD338:BT338" si="920">IF(BD332="","",(BD332-BD334-BD337)*BD333/BD$46/365/$G$1)</f>
        <v>0</v>
      </c>
      <c r="BE338" s="632">
        <f t="shared" si="920"/>
        <v>3.7181996086105673E-2</v>
      </c>
      <c r="BF338" s="632">
        <f t="shared" si="920"/>
        <v>0</v>
      </c>
      <c r="BG338" s="632">
        <f t="shared" si="920"/>
        <v>5.577299412915851E-2</v>
      </c>
      <c r="BH338" s="632">
        <f t="shared" si="920"/>
        <v>0</v>
      </c>
      <c r="BI338" s="632">
        <f t="shared" si="920"/>
        <v>0</v>
      </c>
      <c r="BJ338" s="632">
        <f t="shared" si="920"/>
        <v>0</v>
      </c>
      <c r="BK338" s="632">
        <f t="shared" si="920"/>
        <v>0</v>
      </c>
      <c r="BL338" s="632">
        <f t="shared" si="920"/>
        <v>0</v>
      </c>
      <c r="BM338" s="632" t="str">
        <f t="shared" si="920"/>
        <v/>
      </c>
      <c r="BN338" s="632" t="str">
        <f t="shared" si="920"/>
        <v/>
      </c>
      <c r="BO338" s="632" t="str">
        <f t="shared" si="920"/>
        <v/>
      </c>
      <c r="BP338" s="632" t="str">
        <f t="shared" si="920"/>
        <v/>
      </c>
      <c r="BQ338" s="632" t="str">
        <f t="shared" si="920"/>
        <v/>
      </c>
      <c r="BR338" s="632" t="str">
        <f t="shared" si="920"/>
        <v/>
      </c>
      <c r="BS338" s="632" t="str">
        <f t="shared" si="920"/>
        <v/>
      </c>
      <c r="BT338" s="632" t="str">
        <f t="shared" si="920"/>
        <v/>
      </c>
      <c r="BU338" s="652"/>
      <c r="BV338" s="632" t="str">
        <f>IF(BV332="","",(BV332-BV334-BV337)*BV333/BV$46/365/$G$1)</f>
        <v/>
      </c>
      <c r="BW338" s="632" t="str">
        <f>IF(BW332="","",(BW332-BW334-BW337)*BW333/BW$46/365/$G$1)</f>
        <v/>
      </c>
      <c r="BX338" s="632" t="str">
        <f>IF(BX332="","",(BX332-BX334-BX337)*BX333/BX$46/365/$G$1)</f>
        <v/>
      </c>
      <c r="BY338" s="632" t="str">
        <f>IF(BY332="","",(BY332-BY334-BY337)*BY333/BY$46/365/$G$1)</f>
        <v/>
      </c>
      <c r="BZ338" s="597">
        <f t="shared" si="882"/>
        <v>0</v>
      </c>
      <c r="CA338" s="622">
        <f t="shared" si="883"/>
        <v>5.6304165501817171E-3</v>
      </c>
      <c r="CB338" s="622">
        <f t="shared" si="884"/>
        <v>0</v>
      </c>
      <c r="CC338" s="691">
        <f t="shared" si="885"/>
        <v>5.3117137265865245E-3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21"/>
        <v/>
      </c>
      <c r="CG338" s="1351" t="str">
        <f t="shared" si="921"/>
        <v/>
      </c>
      <c r="CH338" s="1351">
        <f t="shared" si="921"/>
        <v>0</v>
      </c>
      <c r="CI338" s="1351">
        <f t="shared" si="921"/>
        <v>0</v>
      </c>
      <c r="CJ338" s="1351">
        <f t="shared" si="921"/>
        <v>0</v>
      </c>
      <c r="CK338" s="1352">
        <f t="shared" si="921"/>
        <v>0</v>
      </c>
      <c r="CL338" s="1352">
        <f t="shared" si="921"/>
        <v>0</v>
      </c>
      <c r="CM338" s="1352">
        <f t="shared" si="921"/>
        <v>0</v>
      </c>
      <c r="CN338" s="1351">
        <f t="shared" si="921"/>
        <v>0</v>
      </c>
      <c r="CO338" s="1351">
        <f t="shared" si="921"/>
        <v>0</v>
      </c>
      <c r="CP338" s="1351">
        <f t="shared" si="921"/>
        <v>4.4915851272015653E-2</v>
      </c>
      <c r="CQ338" s="1351" t="str">
        <f t="shared" si="921"/>
        <v/>
      </c>
      <c r="CR338" s="1351" t="str">
        <f t="shared" si="921"/>
        <v/>
      </c>
      <c r="CS338" s="1350" t="str">
        <f t="shared" si="921"/>
        <v/>
      </c>
      <c r="CT338" s="1353" t="str">
        <f t="shared" si="921"/>
        <v/>
      </c>
      <c r="CU338" s="536" t="str">
        <f t="shared" si="888"/>
        <v/>
      </c>
      <c r="CV338" s="537" t="str">
        <f t="shared" si="889"/>
        <v/>
      </c>
      <c r="CW338" s="538" t="str">
        <f t="shared" si="890"/>
        <v/>
      </c>
      <c r="CX338" s="538" t="str">
        <f t="shared" si="891"/>
        <v/>
      </c>
      <c r="CY338" s="538">
        <f t="shared" si="892"/>
        <v>0</v>
      </c>
      <c r="CZ338" s="538">
        <f t="shared" si="893"/>
        <v>0</v>
      </c>
      <c r="DA338" s="538">
        <f t="shared" si="894"/>
        <v>0</v>
      </c>
      <c r="DB338" s="539">
        <f t="shared" si="895"/>
        <v>0</v>
      </c>
      <c r="DC338" s="539">
        <f t="shared" si="896"/>
        <v>0</v>
      </c>
      <c r="DD338" s="539">
        <f t="shared" si="897"/>
        <v>2.2309197651663405E-3</v>
      </c>
      <c r="DE338" s="538">
        <f t="shared" si="898"/>
        <v>1.8590998043052837E-2</v>
      </c>
      <c r="DF338" s="538">
        <f t="shared" si="899"/>
        <v>1.8590998043052837E-2</v>
      </c>
      <c r="DG338" s="538">
        <f t="shared" si="900"/>
        <v>4.1313328984561859E-2</v>
      </c>
      <c r="DH338" s="538" t="str">
        <f t="shared" si="901"/>
        <v/>
      </c>
      <c r="DI338" s="538" t="str">
        <f t="shared" si="902"/>
        <v/>
      </c>
      <c r="DJ338" s="537" t="str">
        <f t="shared" si="903"/>
        <v/>
      </c>
      <c r="DK338" s="536" t="str">
        <f t="shared" si="904"/>
        <v/>
      </c>
      <c r="DL338" s="653">
        <f t="shared" si="905"/>
        <v>9</v>
      </c>
      <c r="DM338" s="106">
        <f t="shared" si="906"/>
        <v>9</v>
      </c>
      <c r="DN338" s="106">
        <f t="shared" si="907"/>
        <v>9</v>
      </c>
      <c r="DO338" s="106">
        <f t="shared" si="908"/>
        <v>9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696" customFormat="1" ht="15.75" customHeight="1">
      <c r="A339" s="682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97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39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39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97"/>
      <c r="BV339" s="159"/>
      <c r="BW339" s="159"/>
      <c r="BX339" s="159"/>
      <c r="BY339" s="159"/>
      <c r="BZ339" s="597">
        <f t="shared" si="882"/>
        <v>2.8571428571428572</v>
      </c>
      <c r="CA339" s="597">
        <f t="shared" si="883"/>
        <v>1.7142857142857142</v>
      </c>
      <c r="CB339" s="597">
        <f t="shared" si="884"/>
        <v>6</v>
      </c>
      <c r="CC339" s="688">
        <f t="shared" si="885"/>
        <v>29.571428571428573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21"/>
        <v/>
      </c>
      <c r="CF339" s="1346" t="str">
        <f t="shared" si="921"/>
        <v/>
      </c>
      <c r="CG339" s="1346" t="str">
        <f t="shared" si="921"/>
        <v/>
      </c>
      <c r="CH339" s="1346">
        <f t="shared" si="921"/>
        <v>0</v>
      </c>
      <c r="CI339" s="1346">
        <f t="shared" si="921"/>
        <v>1</v>
      </c>
      <c r="CJ339" s="1346">
        <f t="shared" si="921"/>
        <v>1</v>
      </c>
      <c r="CK339" s="1347">
        <f t="shared" si="921"/>
        <v>2</v>
      </c>
      <c r="CL339" s="1347">
        <f t="shared" si="921"/>
        <v>2</v>
      </c>
      <c r="CM339" s="1347">
        <f t="shared" si="921"/>
        <v>3</v>
      </c>
      <c r="CN339" s="1346">
        <f t="shared" si="921"/>
        <v>5</v>
      </c>
      <c r="CO339" s="1346">
        <f t="shared" si="921"/>
        <v>6</v>
      </c>
      <c r="CP339" s="1346">
        <f t="shared" si="921"/>
        <v>150</v>
      </c>
      <c r="CQ339" s="1346" t="str">
        <f t="shared" si="921"/>
        <v/>
      </c>
      <c r="CR339" s="1346" t="str">
        <f t="shared" si="921"/>
        <v/>
      </c>
      <c r="CS339" s="1345" t="str">
        <f t="shared" si="921"/>
        <v/>
      </c>
      <c r="CT339" s="1348" t="str">
        <f t="shared" si="921"/>
        <v/>
      </c>
      <c r="CU339" s="548" t="str">
        <f t="shared" si="888"/>
        <v/>
      </c>
      <c r="CV339" s="549" t="str">
        <f t="shared" si="889"/>
        <v/>
      </c>
      <c r="CW339" s="550" t="str">
        <f t="shared" si="890"/>
        <v/>
      </c>
      <c r="CX339" s="550" t="str">
        <f t="shared" si="891"/>
        <v/>
      </c>
      <c r="CY339" s="550">
        <f t="shared" si="892"/>
        <v>0</v>
      </c>
      <c r="CZ339" s="550">
        <f t="shared" si="893"/>
        <v>0</v>
      </c>
      <c r="DA339" s="550">
        <f t="shared" si="894"/>
        <v>1</v>
      </c>
      <c r="DB339" s="551">
        <f t="shared" si="895"/>
        <v>2</v>
      </c>
      <c r="DC339" s="551">
        <f t="shared" si="896"/>
        <v>2</v>
      </c>
      <c r="DD339" s="551">
        <f t="shared" si="897"/>
        <v>2</v>
      </c>
      <c r="DE339" s="550">
        <f t="shared" si="898"/>
        <v>2</v>
      </c>
      <c r="DF339" s="550">
        <f t="shared" si="899"/>
        <v>3</v>
      </c>
      <c r="DG339" s="550">
        <f t="shared" si="900"/>
        <v>4</v>
      </c>
      <c r="DH339" s="550" t="str">
        <f t="shared" si="901"/>
        <v/>
      </c>
      <c r="DI339" s="550" t="str">
        <f t="shared" si="902"/>
        <v/>
      </c>
      <c r="DJ339" s="549" t="str">
        <f t="shared" si="903"/>
        <v/>
      </c>
      <c r="DK339" s="548" t="str">
        <f t="shared" si="904"/>
        <v/>
      </c>
      <c r="DL339" s="653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3"/>
      <c r="DQ339" s="694"/>
      <c r="DR339" s="694"/>
      <c r="DS339" s="694"/>
      <c r="DT339" s="694"/>
      <c r="DU339" s="694"/>
      <c r="DV339" s="694"/>
      <c r="DW339" s="694"/>
      <c r="DX339" s="694"/>
      <c r="DY339" s="695"/>
    </row>
    <row r="340" spans="1:129" s="486" customFormat="1" ht="15.75" customHeight="1">
      <c r="A340" s="709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30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30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30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30"/>
      <c r="BV340" s="159"/>
      <c r="BW340" s="159"/>
      <c r="BX340" s="159"/>
      <c r="BY340" s="159"/>
      <c r="BZ340" s="589"/>
      <c r="CA340" s="589"/>
      <c r="CB340" s="589"/>
      <c r="CC340" s="687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1"/>
      <c r="CV340" s="721"/>
      <c r="CW340" s="721"/>
      <c r="CX340" s="721"/>
      <c r="CY340" s="721"/>
      <c r="CZ340" s="721"/>
      <c r="DA340" s="721"/>
      <c r="DB340" s="721"/>
      <c r="DC340" s="721"/>
      <c r="DD340" s="721"/>
      <c r="DE340" s="721"/>
      <c r="DF340" s="721"/>
      <c r="DG340" s="721"/>
      <c r="DH340" s="721"/>
      <c r="DI340" s="721"/>
      <c r="DJ340" s="721"/>
      <c r="DK340" s="721"/>
      <c r="DL340" s="590"/>
      <c r="DM340" s="200"/>
      <c r="DN340" s="200"/>
      <c r="DO340" s="200"/>
      <c r="DP340" s="591"/>
      <c r="DQ340" s="617"/>
      <c r="DR340" s="617"/>
      <c r="DS340" s="617"/>
      <c r="DT340" s="617"/>
      <c r="DU340" s="617"/>
      <c r="DV340" s="617"/>
      <c r="DW340" s="617"/>
      <c r="DX340" s="617"/>
      <c r="DY340" s="484"/>
    </row>
    <row r="341" spans="1:129" s="717" customFormat="1" ht="15.75" customHeight="1">
      <c r="A341" s="709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29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29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29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29"/>
      <c r="BV341" s="159"/>
      <c r="BW341" s="159"/>
      <c r="BX341" s="159"/>
      <c r="BY341" s="159"/>
      <c r="BZ341" s="597">
        <f t="shared" ref="BZ341:BZ349" si="922">IF(DL341&lt;3,"",(SUM(B341:R341)-MIN(B341:R341)-MAX(B341:R341))/(DL341-2))</f>
        <v>19.166666666666668</v>
      </c>
      <c r="CA341" s="597">
        <f t="shared" ref="CA341:CA349" si="923">IF(DM341&lt;3,"",(SUM(T341:AJ341)-MIN(T341:AJ341)-MAX(T341:AJ341))/(DM341-2))</f>
        <v>31.2</v>
      </c>
      <c r="CB341" s="597">
        <f t="shared" ref="CB341:CB349" si="924">IF(DN341&lt;3,"",(SUM(AL341:BB341)-MIN(AL341:BB341)-MAX(AL341:BB341))/(DN341-2))</f>
        <v>50</v>
      </c>
      <c r="CC341" s="688">
        <f t="shared" ref="CC341:CC349" si="925">IF(DO341&lt;3,"",(SUM(BD341:BT341)-MIN(BD341:BT341)-MAX(BD341:BT341))/(DO341-2))</f>
        <v>18</v>
      </c>
      <c r="CD341" s="1344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26"/>
        <v/>
      </c>
      <c r="CF341" s="1346" t="str">
        <f t="shared" si="926"/>
        <v/>
      </c>
      <c r="CG341" s="1346" t="str">
        <f t="shared" si="926"/>
        <v/>
      </c>
      <c r="CH341" s="1346" t="str">
        <f t="shared" si="926"/>
        <v/>
      </c>
      <c r="CI341" s="1346">
        <f t="shared" si="926"/>
        <v>1</v>
      </c>
      <c r="CJ341" s="1346">
        <f t="shared" si="926"/>
        <v>18</v>
      </c>
      <c r="CK341" s="1347">
        <f t="shared" si="926"/>
        <v>18</v>
      </c>
      <c r="CL341" s="1347">
        <f t="shared" si="926"/>
        <v>18</v>
      </c>
      <c r="CM341" s="1347">
        <f t="shared" si="926"/>
        <v>18</v>
      </c>
      <c r="CN341" s="1346">
        <f t="shared" si="926"/>
        <v>18</v>
      </c>
      <c r="CO341" s="1346">
        <f t="shared" si="926"/>
        <v>25</v>
      </c>
      <c r="CP341" s="1346">
        <f t="shared" si="926"/>
        <v>38</v>
      </c>
      <c r="CQ341" s="1346" t="str">
        <f t="shared" si="926"/>
        <v/>
      </c>
      <c r="CR341" s="1346" t="str">
        <f t="shared" si="926"/>
        <v/>
      </c>
      <c r="CS341" s="1345" t="str">
        <f t="shared" si="926"/>
        <v/>
      </c>
      <c r="CT341" s="1348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8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9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0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0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0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0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50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51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51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1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0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0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0" t="str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0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0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9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8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3">
        <f t="shared" ref="DL341:DL349" si="945">COUNT(B341:R341)</f>
        <v>8</v>
      </c>
      <c r="DM341" s="106">
        <f t="shared" ref="DM341:DM349" si="946">COUNT(T341:AJ341)</f>
        <v>7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5"/>
      <c r="DQ341" s="645"/>
      <c r="DR341" s="645"/>
      <c r="DS341" s="645"/>
      <c r="DT341" s="645"/>
      <c r="DU341" s="645"/>
      <c r="DV341" s="645"/>
      <c r="DW341" s="645"/>
      <c r="DX341" s="645"/>
      <c r="DY341" s="716"/>
    </row>
    <row r="342" spans="1:129" s="486" customFormat="1" ht="15.75" customHeight="1">
      <c r="A342" s="709" t="s">
        <v>249</v>
      </c>
      <c r="B342" s="629">
        <f t="shared" ref="B342:R342" si="949">IF(B339="","",B339*B341)</f>
        <v>108</v>
      </c>
      <c r="C342" s="629">
        <f t="shared" si="949"/>
        <v>38</v>
      </c>
      <c r="D342" s="629">
        <f t="shared" si="949"/>
        <v>18</v>
      </c>
      <c r="E342" s="629">
        <f t="shared" si="949"/>
        <v>54</v>
      </c>
      <c r="F342" s="629">
        <f t="shared" si="949"/>
        <v>150</v>
      </c>
      <c r="G342" s="629">
        <f t="shared" si="949"/>
        <v>50</v>
      </c>
      <c r="H342" s="629">
        <f t="shared" si="949"/>
        <v>36</v>
      </c>
      <c r="I342" s="629">
        <f t="shared" si="949"/>
        <v>90</v>
      </c>
      <c r="J342" s="629">
        <f t="shared" si="949"/>
        <v>0</v>
      </c>
      <c r="K342" s="629" t="str">
        <f t="shared" si="949"/>
        <v/>
      </c>
      <c r="L342" s="629" t="str">
        <f t="shared" si="949"/>
        <v/>
      </c>
      <c r="M342" s="629" t="str">
        <f t="shared" si="949"/>
        <v/>
      </c>
      <c r="N342" s="629" t="str">
        <f t="shared" si="949"/>
        <v/>
      </c>
      <c r="O342" s="629" t="str">
        <f t="shared" si="949"/>
        <v/>
      </c>
      <c r="P342" s="629" t="str">
        <f t="shared" si="949"/>
        <v/>
      </c>
      <c r="Q342" s="629" t="str">
        <f t="shared" si="949"/>
        <v/>
      </c>
      <c r="R342" s="629" t="str">
        <f t="shared" si="949"/>
        <v/>
      </c>
      <c r="S342" s="662"/>
      <c r="T342" s="629">
        <f t="shared" ref="T342:AJ342" si="950">IF(T339="","",T339*T341)</f>
        <v>54</v>
      </c>
      <c r="U342" s="629">
        <f t="shared" si="950"/>
        <v>18</v>
      </c>
      <c r="V342" s="629">
        <f t="shared" si="950"/>
        <v>36</v>
      </c>
      <c r="W342" s="629">
        <f t="shared" si="950"/>
        <v>80</v>
      </c>
      <c r="X342" s="629">
        <f t="shared" si="950"/>
        <v>100</v>
      </c>
      <c r="Y342" s="629">
        <f t="shared" si="950"/>
        <v>0</v>
      </c>
      <c r="Z342" s="629">
        <f t="shared" si="950"/>
        <v>0</v>
      </c>
      <c r="AA342" s="629">
        <f t="shared" si="950"/>
        <v>100</v>
      </c>
      <c r="AB342" s="629">
        <f t="shared" si="950"/>
        <v>100</v>
      </c>
      <c r="AC342" s="629" t="str">
        <f t="shared" si="950"/>
        <v/>
      </c>
      <c r="AD342" s="629" t="str">
        <f t="shared" si="950"/>
        <v/>
      </c>
      <c r="AE342" s="629" t="str">
        <f t="shared" si="950"/>
        <v/>
      </c>
      <c r="AF342" s="629" t="str">
        <f t="shared" si="950"/>
        <v/>
      </c>
      <c r="AG342" s="629" t="str">
        <f t="shared" si="950"/>
        <v/>
      </c>
      <c r="AH342" s="629" t="str">
        <f t="shared" si="950"/>
        <v/>
      </c>
      <c r="AI342" s="629" t="str">
        <f t="shared" si="950"/>
        <v/>
      </c>
      <c r="AJ342" s="629" t="str">
        <f t="shared" si="950"/>
        <v/>
      </c>
      <c r="AK342" s="662"/>
      <c r="AL342" s="629">
        <f t="shared" ref="AL342:BB342" si="951">IF(AL339="","",AL339*AL341)</f>
        <v>200</v>
      </c>
      <c r="AM342" s="629">
        <f t="shared" si="951"/>
        <v>100</v>
      </c>
      <c r="AN342" s="629">
        <f t="shared" si="951"/>
        <v>100</v>
      </c>
      <c r="AO342" s="629">
        <f t="shared" si="951"/>
        <v>300</v>
      </c>
      <c r="AP342" s="629">
        <f t="shared" si="951"/>
        <v>500</v>
      </c>
      <c r="AQ342" s="629">
        <f t="shared" si="951"/>
        <v>500</v>
      </c>
      <c r="AR342" s="629">
        <f t="shared" si="951"/>
        <v>250</v>
      </c>
      <c r="AS342" s="629">
        <f t="shared" si="951"/>
        <v>250</v>
      </c>
      <c r="AT342" s="629">
        <f t="shared" si="951"/>
        <v>500</v>
      </c>
      <c r="AU342" s="629" t="str">
        <f t="shared" si="951"/>
        <v/>
      </c>
      <c r="AV342" s="629" t="str">
        <f t="shared" si="951"/>
        <v/>
      </c>
      <c r="AW342" s="629" t="str">
        <f t="shared" si="951"/>
        <v/>
      </c>
      <c r="AX342" s="629" t="str">
        <f t="shared" si="951"/>
        <v/>
      </c>
      <c r="AY342" s="629" t="str">
        <f t="shared" si="951"/>
        <v/>
      </c>
      <c r="AZ342" s="629" t="str">
        <f t="shared" si="951"/>
        <v/>
      </c>
      <c r="BA342" s="629" t="str">
        <f t="shared" si="951"/>
        <v/>
      </c>
      <c r="BB342" s="629" t="str">
        <f t="shared" si="951"/>
        <v/>
      </c>
      <c r="BC342" s="662"/>
      <c r="BD342" s="629">
        <f t="shared" ref="BD342:BT342" si="952">IF(BD339="","",BD339*BD341)</f>
        <v>4500</v>
      </c>
      <c r="BE342" s="629">
        <f t="shared" si="952"/>
        <v>180</v>
      </c>
      <c r="BF342" s="629">
        <f t="shared" si="952"/>
        <v>360</v>
      </c>
      <c r="BG342" s="629">
        <f t="shared" si="952"/>
        <v>540</v>
      </c>
      <c r="BH342" s="629">
        <f t="shared" si="952"/>
        <v>216</v>
      </c>
      <c r="BI342" s="629">
        <f t="shared" si="952"/>
        <v>720</v>
      </c>
      <c r="BJ342" s="629">
        <f t="shared" si="952"/>
        <v>1350</v>
      </c>
      <c r="BK342" s="629">
        <f t="shared" si="952"/>
        <v>144</v>
      </c>
      <c r="BL342" s="629">
        <f t="shared" si="952"/>
        <v>360</v>
      </c>
      <c r="BM342" s="629" t="str">
        <f t="shared" si="952"/>
        <v/>
      </c>
      <c r="BN342" s="629" t="str">
        <f t="shared" si="952"/>
        <v/>
      </c>
      <c r="BO342" s="629" t="str">
        <f t="shared" si="952"/>
        <v/>
      </c>
      <c r="BP342" s="629" t="str">
        <f t="shared" si="952"/>
        <v/>
      </c>
      <c r="BQ342" s="629" t="str">
        <f t="shared" si="952"/>
        <v/>
      </c>
      <c r="BR342" s="629" t="str">
        <f t="shared" si="952"/>
        <v/>
      </c>
      <c r="BS342" s="629" t="str">
        <f t="shared" si="952"/>
        <v/>
      </c>
      <c r="BT342" s="629" t="str">
        <f t="shared" si="952"/>
        <v/>
      </c>
      <c r="BU342" s="662"/>
      <c r="BV342" s="629" t="str">
        <f>IF(BV339="","",BV339*BV341)</f>
        <v/>
      </c>
      <c r="BW342" s="629" t="str">
        <f>IF(BW339="","",BW339*BW341)</f>
        <v/>
      </c>
      <c r="BX342" s="629" t="str">
        <f>IF(BX339="","",BX339*BX341)</f>
        <v/>
      </c>
      <c r="BY342" s="629" t="str">
        <f>IF(BY339="","",BY339*BY341)</f>
        <v/>
      </c>
      <c r="BZ342" s="597">
        <f t="shared" si="922"/>
        <v>56.285714285714285</v>
      </c>
      <c r="CA342" s="597">
        <f t="shared" si="923"/>
        <v>55.428571428571431</v>
      </c>
      <c r="CB342" s="597">
        <f t="shared" si="924"/>
        <v>300</v>
      </c>
      <c r="CC342" s="688">
        <f t="shared" si="925"/>
        <v>532.28571428571433</v>
      </c>
      <c r="CD342" s="1344" t="str">
        <f t="shared" si="926"/>
        <v/>
      </c>
      <c r="CE342" s="1345" t="str">
        <f t="shared" si="926"/>
        <v/>
      </c>
      <c r="CF342" s="1346" t="str">
        <f t="shared" si="926"/>
        <v/>
      </c>
      <c r="CG342" s="1346" t="str">
        <f t="shared" si="926"/>
        <v/>
      </c>
      <c r="CH342" s="1346">
        <f t="shared" si="926"/>
        <v>0</v>
      </c>
      <c r="CI342" s="1346">
        <f t="shared" si="926"/>
        <v>18</v>
      </c>
      <c r="CJ342" s="1346">
        <f t="shared" si="926"/>
        <v>36</v>
      </c>
      <c r="CK342" s="1347">
        <f t="shared" si="926"/>
        <v>38</v>
      </c>
      <c r="CL342" s="1347">
        <f t="shared" si="926"/>
        <v>50</v>
      </c>
      <c r="CM342" s="1347">
        <f t="shared" si="926"/>
        <v>54</v>
      </c>
      <c r="CN342" s="1346">
        <f t="shared" si="926"/>
        <v>90</v>
      </c>
      <c r="CO342" s="1346">
        <f t="shared" si="926"/>
        <v>108</v>
      </c>
      <c r="CP342" s="1346">
        <f t="shared" si="926"/>
        <v>150</v>
      </c>
      <c r="CQ342" s="1346" t="str">
        <f t="shared" si="926"/>
        <v/>
      </c>
      <c r="CR342" s="1346" t="str">
        <f t="shared" si="926"/>
        <v/>
      </c>
      <c r="CS342" s="1345" t="str">
        <f t="shared" si="926"/>
        <v/>
      </c>
      <c r="CT342" s="1348" t="str">
        <f t="shared" si="927"/>
        <v/>
      </c>
      <c r="CU342" s="548" t="str">
        <f t="shared" si="928"/>
        <v/>
      </c>
      <c r="CV342" s="549" t="str">
        <f t="shared" si="929"/>
        <v/>
      </c>
      <c r="CW342" s="550" t="str">
        <f t="shared" si="930"/>
        <v/>
      </c>
      <c r="CX342" s="550" t="str">
        <f t="shared" si="931"/>
        <v/>
      </c>
      <c r="CY342" s="550">
        <f t="shared" si="932"/>
        <v>0</v>
      </c>
      <c r="CZ342" s="550">
        <f t="shared" si="933"/>
        <v>0</v>
      </c>
      <c r="DA342" s="550">
        <f t="shared" si="934"/>
        <v>18</v>
      </c>
      <c r="DB342" s="551">
        <f t="shared" si="935"/>
        <v>36</v>
      </c>
      <c r="DC342" s="551">
        <f t="shared" si="936"/>
        <v>54</v>
      </c>
      <c r="DD342" s="551">
        <f t="shared" si="937"/>
        <v>80</v>
      </c>
      <c r="DE342" s="550">
        <f t="shared" si="938"/>
        <v>100</v>
      </c>
      <c r="DF342" s="550">
        <f t="shared" si="939"/>
        <v>100</v>
      </c>
      <c r="DG342" s="550">
        <f t="shared" si="940"/>
        <v>100</v>
      </c>
      <c r="DH342" s="550" t="str">
        <f t="shared" si="941"/>
        <v/>
      </c>
      <c r="DI342" s="550" t="str">
        <f t="shared" si="942"/>
        <v/>
      </c>
      <c r="DJ342" s="549" t="str">
        <f t="shared" si="943"/>
        <v/>
      </c>
      <c r="DK342" s="548" t="str">
        <f t="shared" si="944"/>
        <v/>
      </c>
      <c r="DL342" s="653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3"/>
      <c r="DQ342" s="618"/>
      <c r="DR342" s="618"/>
      <c r="DS342" s="618"/>
      <c r="DT342" s="618"/>
      <c r="DU342" s="618"/>
      <c r="DV342" s="618"/>
      <c r="DW342" s="618"/>
      <c r="DX342" s="618"/>
      <c r="DY342" s="484"/>
    </row>
    <row r="343" spans="1:129" s="486" customFormat="1" ht="15.75" customHeight="1">
      <c r="A343" s="709" t="str">
        <f>$H$1 &amp; " per kg"</f>
        <v>kcal per kg</v>
      </c>
      <c r="B343" s="702">
        <f t="shared" ref="B343:R343" si="953">5790*$K$1</f>
        <v>5790</v>
      </c>
      <c r="C343" s="702">
        <f t="shared" si="953"/>
        <v>5790</v>
      </c>
      <c r="D343" s="702">
        <f t="shared" si="953"/>
        <v>5790</v>
      </c>
      <c r="E343" s="702">
        <f t="shared" si="953"/>
        <v>5790</v>
      </c>
      <c r="F343" s="702">
        <f t="shared" si="953"/>
        <v>5790</v>
      </c>
      <c r="G343" s="702">
        <f t="shared" si="953"/>
        <v>5790</v>
      </c>
      <c r="H343" s="702">
        <f t="shared" si="953"/>
        <v>5790</v>
      </c>
      <c r="I343" s="702">
        <f t="shared" si="953"/>
        <v>5790</v>
      </c>
      <c r="J343" s="702">
        <f t="shared" si="953"/>
        <v>5790</v>
      </c>
      <c r="K343" s="702">
        <f t="shared" si="953"/>
        <v>5790</v>
      </c>
      <c r="L343" s="702">
        <f t="shared" si="953"/>
        <v>5790</v>
      </c>
      <c r="M343" s="702">
        <f t="shared" si="953"/>
        <v>5790</v>
      </c>
      <c r="N343" s="702">
        <f t="shared" si="953"/>
        <v>5790</v>
      </c>
      <c r="O343" s="702">
        <f t="shared" si="953"/>
        <v>5790</v>
      </c>
      <c r="P343" s="702">
        <f t="shared" si="953"/>
        <v>5790</v>
      </c>
      <c r="Q343" s="702">
        <f t="shared" si="953"/>
        <v>5790</v>
      </c>
      <c r="R343" s="702">
        <f t="shared" si="953"/>
        <v>5790</v>
      </c>
      <c r="S343" s="710"/>
      <c r="T343" s="702">
        <f t="shared" ref="T343:AJ343" si="954">5790*$K$1</f>
        <v>5790</v>
      </c>
      <c r="U343" s="702">
        <f t="shared" si="954"/>
        <v>5790</v>
      </c>
      <c r="V343" s="702">
        <f t="shared" si="954"/>
        <v>5790</v>
      </c>
      <c r="W343" s="702">
        <f t="shared" si="954"/>
        <v>5790</v>
      </c>
      <c r="X343" s="702">
        <f t="shared" si="954"/>
        <v>5790</v>
      </c>
      <c r="Y343" s="702">
        <f t="shared" si="954"/>
        <v>5790</v>
      </c>
      <c r="Z343" s="702">
        <f t="shared" si="954"/>
        <v>5790</v>
      </c>
      <c r="AA343" s="702">
        <f t="shared" si="954"/>
        <v>5790</v>
      </c>
      <c r="AB343" s="702">
        <f t="shared" si="954"/>
        <v>5790</v>
      </c>
      <c r="AC343" s="702">
        <f t="shared" si="954"/>
        <v>5790</v>
      </c>
      <c r="AD343" s="702">
        <f t="shared" si="954"/>
        <v>5790</v>
      </c>
      <c r="AE343" s="702">
        <f t="shared" si="954"/>
        <v>5790</v>
      </c>
      <c r="AF343" s="702">
        <f t="shared" si="954"/>
        <v>5790</v>
      </c>
      <c r="AG343" s="702">
        <f t="shared" si="954"/>
        <v>5790</v>
      </c>
      <c r="AH343" s="702">
        <f t="shared" si="954"/>
        <v>5790</v>
      </c>
      <c r="AI343" s="702">
        <f t="shared" si="954"/>
        <v>5790</v>
      </c>
      <c r="AJ343" s="702">
        <f t="shared" si="954"/>
        <v>5790</v>
      </c>
      <c r="AK343" s="710"/>
      <c r="AL343" s="702">
        <f t="shared" ref="AL343:BB343" si="955">5790*$K$1</f>
        <v>5790</v>
      </c>
      <c r="AM343" s="702">
        <f t="shared" si="955"/>
        <v>5790</v>
      </c>
      <c r="AN343" s="702">
        <f t="shared" si="955"/>
        <v>5790</v>
      </c>
      <c r="AO343" s="702">
        <f t="shared" si="955"/>
        <v>5790</v>
      </c>
      <c r="AP343" s="702">
        <f t="shared" si="955"/>
        <v>5790</v>
      </c>
      <c r="AQ343" s="702">
        <f t="shared" si="955"/>
        <v>5790</v>
      </c>
      <c r="AR343" s="702">
        <f t="shared" si="955"/>
        <v>5790</v>
      </c>
      <c r="AS343" s="702">
        <f t="shared" si="955"/>
        <v>5790</v>
      </c>
      <c r="AT343" s="702">
        <f t="shared" si="955"/>
        <v>5790</v>
      </c>
      <c r="AU343" s="702">
        <f t="shared" si="955"/>
        <v>5790</v>
      </c>
      <c r="AV343" s="702">
        <f t="shared" si="955"/>
        <v>5790</v>
      </c>
      <c r="AW343" s="702">
        <f t="shared" si="955"/>
        <v>5790</v>
      </c>
      <c r="AX343" s="702">
        <f t="shared" si="955"/>
        <v>5790</v>
      </c>
      <c r="AY343" s="702">
        <f t="shared" si="955"/>
        <v>5790</v>
      </c>
      <c r="AZ343" s="702">
        <f t="shared" si="955"/>
        <v>5790</v>
      </c>
      <c r="BA343" s="702">
        <f t="shared" si="955"/>
        <v>5790</v>
      </c>
      <c r="BB343" s="702">
        <f t="shared" si="955"/>
        <v>5790</v>
      </c>
      <c r="BC343" s="710"/>
      <c r="BD343" s="702">
        <f t="shared" ref="BD343:BT343" si="956">5790*$K$1</f>
        <v>5790</v>
      </c>
      <c r="BE343" s="702">
        <f t="shared" si="956"/>
        <v>5790</v>
      </c>
      <c r="BF343" s="702">
        <f t="shared" si="956"/>
        <v>5790</v>
      </c>
      <c r="BG343" s="702">
        <f t="shared" si="956"/>
        <v>5790</v>
      </c>
      <c r="BH343" s="702">
        <f t="shared" si="956"/>
        <v>5790</v>
      </c>
      <c r="BI343" s="702">
        <f t="shared" si="956"/>
        <v>5790</v>
      </c>
      <c r="BJ343" s="702">
        <f t="shared" si="956"/>
        <v>5790</v>
      </c>
      <c r="BK343" s="702">
        <f t="shared" si="956"/>
        <v>5790</v>
      </c>
      <c r="BL343" s="702">
        <f t="shared" si="956"/>
        <v>5790</v>
      </c>
      <c r="BM343" s="702">
        <f t="shared" si="956"/>
        <v>5790</v>
      </c>
      <c r="BN343" s="702">
        <f t="shared" si="956"/>
        <v>5790</v>
      </c>
      <c r="BO343" s="702">
        <f t="shared" si="956"/>
        <v>5790</v>
      </c>
      <c r="BP343" s="702">
        <f t="shared" si="956"/>
        <v>5790</v>
      </c>
      <c r="BQ343" s="702">
        <f t="shared" si="956"/>
        <v>5790</v>
      </c>
      <c r="BR343" s="702">
        <f t="shared" si="956"/>
        <v>5790</v>
      </c>
      <c r="BS343" s="702">
        <f t="shared" si="956"/>
        <v>5790</v>
      </c>
      <c r="BT343" s="702">
        <f t="shared" si="956"/>
        <v>5790</v>
      </c>
      <c r="BU343" s="697"/>
      <c r="BV343" s="257">
        <v>5790</v>
      </c>
      <c r="BW343" s="257">
        <v>5790</v>
      </c>
      <c r="BX343" s="257">
        <v>5790</v>
      </c>
      <c r="BY343" s="257">
        <v>5790</v>
      </c>
      <c r="BZ343" s="597">
        <f t="shared" si="922"/>
        <v>5790</v>
      </c>
      <c r="CA343" s="597">
        <f t="shared" si="923"/>
        <v>5790</v>
      </c>
      <c r="CB343" s="597">
        <f t="shared" si="924"/>
        <v>5790</v>
      </c>
      <c r="CC343" s="688">
        <f t="shared" si="925"/>
        <v>5790</v>
      </c>
      <c r="CD343" s="1344">
        <f t="shared" si="926"/>
        <v>5790</v>
      </c>
      <c r="CE343" s="1345">
        <f t="shared" si="926"/>
        <v>5790</v>
      </c>
      <c r="CF343" s="1346">
        <f t="shared" si="926"/>
        <v>5790</v>
      </c>
      <c r="CG343" s="1346">
        <f t="shared" si="926"/>
        <v>5790</v>
      </c>
      <c r="CH343" s="1346">
        <f t="shared" si="926"/>
        <v>5790</v>
      </c>
      <c r="CI343" s="1346">
        <f t="shared" si="926"/>
        <v>5790</v>
      </c>
      <c r="CJ343" s="1346">
        <f t="shared" si="926"/>
        <v>5790</v>
      </c>
      <c r="CK343" s="1347">
        <f t="shared" si="926"/>
        <v>5790</v>
      </c>
      <c r="CL343" s="1347">
        <f t="shared" si="926"/>
        <v>5790</v>
      </c>
      <c r="CM343" s="1347">
        <f t="shared" si="926"/>
        <v>5790</v>
      </c>
      <c r="CN343" s="1346">
        <f t="shared" si="926"/>
        <v>5790</v>
      </c>
      <c r="CO343" s="1346">
        <f t="shared" si="926"/>
        <v>5790</v>
      </c>
      <c r="CP343" s="1346">
        <f t="shared" si="926"/>
        <v>5790</v>
      </c>
      <c r="CQ343" s="1346">
        <f t="shared" si="926"/>
        <v>5790</v>
      </c>
      <c r="CR343" s="1346">
        <f t="shared" si="926"/>
        <v>5790</v>
      </c>
      <c r="CS343" s="1345">
        <f t="shared" si="926"/>
        <v>5790</v>
      </c>
      <c r="CT343" s="1348">
        <f t="shared" si="927"/>
        <v>5790</v>
      </c>
      <c r="CU343" s="548">
        <f t="shared" si="928"/>
        <v>5790</v>
      </c>
      <c r="CV343" s="549">
        <f t="shared" si="929"/>
        <v>5790</v>
      </c>
      <c r="CW343" s="550">
        <f t="shared" si="930"/>
        <v>5790</v>
      </c>
      <c r="CX343" s="550">
        <f t="shared" si="931"/>
        <v>5790</v>
      </c>
      <c r="CY343" s="550">
        <f t="shared" si="932"/>
        <v>5790</v>
      </c>
      <c r="CZ343" s="550">
        <f t="shared" si="933"/>
        <v>5790</v>
      </c>
      <c r="DA343" s="550">
        <f t="shared" si="934"/>
        <v>5790</v>
      </c>
      <c r="DB343" s="551">
        <f t="shared" si="935"/>
        <v>5790</v>
      </c>
      <c r="DC343" s="551">
        <f t="shared" si="936"/>
        <v>5790</v>
      </c>
      <c r="DD343" s="551">
        <f t="shared" si="937"/>
        <v>5790</v>
      </c>
      <c r="DE343" s="550">
        <f t="shared" si="938"/>
        <v>5790</v>
      </c>
      <c r="DF343" s="550">
        <f t="shared" si="939"/>
        <v>5790</v>
      </c>
      <c r="DG343" s="550">
        <f t="shared" si="940"/>
        <v>5790</v>
      </c>
      <c r="DH343" s="550">
        <f t="shared" si="941"/>
        <v>5790</v>
      </c>
      <c r="DI343" s="550">
        <f t="shared" si="942"/>
        <v>5790</v>
      </c>
      <c r="DJ343" s="549">
        <f t="shared" si="943"/>
        <v>5790</v>
      </c>
      <c r="DK343" s="548">
        <f t="shared" si="944"/>
        <v>5790</v>
      </c>
      <c r="DL343" s="653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657" t="s">
        <v>243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30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39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39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30"/>
      <c r="BV344" s="224"/>
      <c r="BW344" s="224"/>
      <c r="BX344" s="224"/>
      <c r="BY344" s="224"/>
      <c r="BZ344" s="597">
        <f t="shared" si="922"/>
        <v>21</v>
      </c>
      <c r="CA344" s="597">
        <f t="shared" si="923"/>
        <v>30</v>
      </c>
      <c r="CB344" s="597">
        <f t="shared" si="924"/>
        <v>221.42857142857142</v>
      </c>
      <c r="CC344" s="688">
        <f t="shared" si="925"/>
        <v>420.57142857142856</v>
      </c>
      <c r="CD344" s="1344" t="str">
        <f t="shared" si="926"/>
        <v/>
      </c>
      <c r="CE344" s="1345" t="str">
        <f t="shared" si="926"/>
        <v/>
      </c>
      <c r="CF344" s="1346" t="str">
        <f t="shared" si="926"/>
        <v/>
      </c>
      <c r="CG344" s="1346" t="str">
        <f t="shared" si="926"/>
        <v/>
      </c>
      <c r="CH344" s="1346">
        <f t="shared" si="926"/>
        <v>0</v>
      </c>
      <c r="CI344" s="1346">
        <f t="shared" si="926"/>
        <v>0</v>
      </c>
      <c r="CJ344" s="1346">
        <f t="shared" si="926"/>
        <v>0</v>
      </c>
      <c r="CK344" s="1347">
        <f t="shared" si="926"/>
        <v>0</v>
      </c>
      <c r="CL344" s="1347">
        <f t="shared" si="926"/>
        <v>18</v>
      </c>
      <c r="CM344" s="1347">
        <f t="shared" si="926"/>
        <v>25</v>
      </c>
      <c r="CN344" s="1346">
        <f t="shared" si="926"/>
        <v>50</v>
      </c>
      <c r="CO344" s="1346">
        <f t="shared" si="926"/>
        <v>54</v>
      </c>
      <c r="CP344" s="1346">
        <f t="shared" si="926"/>
        <v>54</v>
      </c>
      <c r="CQ344" s="1346" t="str">
        <f t="shared" si="926"/>
        <v/>
      </c>
      <c r="CR344" s="1346" t="str">
        <f t="shared" si="926"/>
        <v/>
      </c>
      <c r="CS344" s="1345" t="str">
        <f t="shared" si="926"/>
        <v/>
      </c>
      <c r="CT344" s="1348" t="str">
        <f t="shared" si="927"/>
        <v/>
      </c>
      <c r="CU344" s="548" t="str">
        <f t="shared" si="928"/>
        <v/>
      </c>
      <c r="CV344" s="549" t="str">
        <f t="shared" si="929"/>
        <v/>
      </c>
      <c r="CW344" s="550" t="str">
        <f t="shared" si="930"/>
        <v/>
      </c>
      <c r="CX344" s="550" t="str">
        <f t="shared" si="931"/>
        <v/>
      </c>
      <c r="CY344" s="550" t="str">
        <f t="shared" si="932"/>
        <v/>
      </c>
      <c r="CZ344" s="550">
        <f t="shared" si="933"/>
        <v>0</v>
      </c>
      <c r="DA344" s="550">
        <f t="shared" si="934"/>
        <v>0</v>
      </c>
      <c r="DB344" s="551">
        <f t="shared" si="935"/>
        <v>0</v>
      </c>
      <c r="DC344" s="551">
        <f t="shared" si="936"/>
        <v>50</v>
      </c>
      <c r="DD344" s="551">
        <f t="shared" si="937"/>
        <v>50</v>
      </c>
      <c r="DE344" s="550">
        <f t="shared" si="938"/>
        <v>50</v>
      </c>
      <c r="DF344" s="550">
        <f t="shared" si="939"/>
        <v>60</v>
      </c>
      <c r="DG344" s="550" t="str">
        <f t="shared" si="940"/>
        <v/>
      </c>
      <c r="DH344" s="550" t="str">
        <f t="shared" si="941"/>
        <v/>
      </c>
      <c r="DI344" s="550" t="str">
        <f t="shared" si="942"/>
        <v/>
      </c>
      <c r="DJ344" s="549" t="str">
        <f t="shared" si="943"/>
        <v/>
      </c>
      <c r="DK344" s="548" t="str">
        <f t="shared" si="944"/>
        <v/>
      </c>
      <c r="DL344" s="653">
        <f t="shared" si="945"/>
        <v>9</v>
      </c>
      <c r="DM344" s="106">
        <f t="shared" si="946"/>
        <v>7</v>
      </c>
      <c r="DN344" s="106">
        <f t="shared" si="947"/>
        <v>9</v>
      </c>
      <c r="DO344" s="106">
        <f t="shared" si="948"/>
        <v>9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40" t="s">
        <v>179</v>
      </c>
      <c r="B345" s="274">
        <v>1.1000000000000001</v>
      </c>
      <c r="C345" s="274"/>
      <c r="D345" s="274"/>
      <c r="E345" s="274">
        <v>3</v>
      </c>
      <c r="F345" s="274">
        <v>1.5</v>
      </c>
      <c r="G345" s="274">
        <v>4</v>
      </c>
      <c r="H345" s="274"/>
      <c r="I345" s="274">
        <v>5</v>
      </c>
      <c r="J345" s="274"/>
      <c r="K345" s="274"/>
      <c r="L345" s="274"/>
      <c r="M345" s="274"/>
      <c r="N345" s="274"/>
      <c r="O345" s="274"/>
      <c r="P345" s="274"/>
      <c r="Q345" s="274"/>
      <c r="R345" s="274"/>
      <c r="S345" s="588"/>
      <c r="T345" s="274"/>
      <c r="U345" s="274"/>
      <c r="V345" s="274"/>
      <c r="W345" s="274">
        <v>5</v>
      </c>
      <c r="X345" s="274">
        <v>2.4</v>
      </c>
      <c r="Y345" s="274"/>
      <c r="Z345" s="274"/>
      <c r="AA345" s="274">
        <v>6.25</v>
      </c>
      <c r="AB345" s="274">
        <v>4.5</v>
      </c>
      <c r="AC345" s="274"/>
      <c r="AD345" s="274"/>
      <c r="AE345" s="274"/>
      <c r="AF345" s="274"/>
      <c r="AG345" s="274"/>
      <c r="AH345" s="274"/>
      <c r="AI345" s="274"/>
      <c r="AJ345" s="274"/>
      <c r="AK345" s="639"/>
      <c r="AL345" s="274">
        <v>3.33</v>
      </c>
      <c r="AM345" s="274">
        <v>3.8</v>
      </c>
      <c r="AN345" s="274">
        <v>2.4</v>
      </c>
      <c r="AO345" s="274">
        <v>6</v>
      </c>
      <c r="AP345" s="274">
        <v>2.94</v>
      </c>
      <c r="AQ345" s="274">
        <v>3</v>
      </c>
      <c r="AR345" s="274">
        <v>4.9000000000000004</v>
      </c>
      <c r="AS345" s="274">
        <v>5</v>
      </c>
      <c r="AT345" s="274">
        <v>6.5</v>
      </c>
      <c r="AU345" s="274"/>
      <c r="AV345" s="274"/>
      <c r="AW345" s="274"/>
      <c r="AX345" s="274"/>
      <c r="AY345" s="274"/>
      <c r="AZ345" s="274"/>
      <c r="BA345" s="274"/>
      <c r="BB345" s="274"/>
      <c r="BC345" s="639"/>
      <c r="BD345" s="274">
        <v>4</v>
      </c>
      <c r="BE345" s="274">
        <v>4</v>
      </c>
      <c r="BF345" s="274">
        <v>3.8</v>
      </c>
      <c r="BG345" s="274">
        <v>2.7</v>
      </c>
      <c r="BH345" s="274">
        <v>0.8</v>
      </c>
      <c r="BI345" s="274">
        <v>2.8</v>
      </c>
      <c r="BJ345" s="274">
        <v>5</v>
      </c>
      <c r="BK345" s="274"/>
      <c r="BL345" s="274">
        <v>5.25</v>
      </c>
      <c r="BM345" s="274"/>
      <c r="BN345" s="274"/>
      <c r="BO345" s="274"/>
      <c r="BP345" s="274"/>
      <c r="BQ345" s="274"/>
      <c r="BR345" s="274"/>
      <c r="BS345" s="274"/>
      <c r="BT345" s="274"/>
      <c r="BU345" s="588"/>
      <c r="BV345" s="274"/>
      <c r="BW345" s="274"/>
      <c r="BX345" s="274"/>
      <c r="BY345" s="274"/>
      <c r="BZ345" s="597">
        <f t="shared" si="922"/>
        <v>2.8333333333333335</v>
      </c>
      <c r="CA345" s="597">
        <f t="shared" si="923"/>
        <v>4.7499999999999991</v>
      </c>
      <c r="CB345" s="597">
        <f t="shared" si="924"/>
        <v>4.1385714285714288</v>
      </c>
      <c r="CC345" s="688">
        <f t="shared" si="925"/>
        <v>3.7166666666666668</v>
      </c>
      <c r="CD345" s="1344" t="str">
        <f t="shared" si="926"/>
        <v/>
      </c>
      <c r="CE345" s="1345" t="str">
        <f t="shared" si="926"/>
        <v/>
      </c>
      <c r="CF345" s="1346" t="str">
        <f t="shared" si="926"/>
        <v/>
      </c>
      <c r="CG345" s="1346" t="str">
        <f t="shared" si="926"/>
        <v/>
      </c>
      <c r="CH345" s="1346" t="str">
        <f t="shared" si="926"/>
        <v/>
      </c>
      <c r="CI345" s="1346" t="str">
        <f t="shared" si="926"/>
        <v/>
      </c>
      <c r="CJ345" s="1346">
        <f t="shared" si="926"/>
        <v>1.1000000000000001</v>
      </c>
      <c r="CK345" s="1347">
        <f t="shared" si="926"/>
        <v>1.5</v>
      </c>
      <c r="CL345" s="1347">
        <f t="shared" si="926"/>
        <v>3</v>
      </c>
      <c r="CM345" s="1347">
        <f t="shared" si="926"/>
        <v>4</v>
      </c>
      <c r="CN345" s="1346">
        <f t="shared" si="926"/>
        <v>5</v>
      </c>
      <c r="CO345" s="1346" t="str">
        <f t="shared" si="926"/>
        <v/>
      </c>
      <c r="CP345" s="1346" t="str">
        <f t="shared" si="926"/>
        <v/>
      </c>
      <c r="CQ345" s="1346" t="str">
        <f t="shared" si="926"/>
        <v/>
      </c>
      <c r="CR345" s="1346" t="str">
        <f t="shared" si="926"/>
        <v/>
      </c>
      <c r="CS345" s="1345" t="str">
        <f t="shared" si="926"/>
        <v/>
      </c>
      <c r="CT345" s="1348" t="str">
        <f t="shared" si="927"/>
        <v/>
      </c>
      <c r="CU345" s="548" t="str">
        <f t="shared" si="928"/>
        <v/>
      </c>
      <c r="CV345" s="549" t="str">
        <f t="shared" si="929"/>
        <v/>
      </c>
      <c r="CW345" s="550" t="str">
        <f t="shared" si="930"/>
        <v/>
      </c>
      <c r="CX345" s="550" t="str">
        <f t="shared" si="931"/>
        <v/>
      </c>
      <c r="CY345" s="550" t="str">
        <f t="shared" si="932"/>
        <v/>
      </c>
      <c r="CZ345" s="550" t="str">
        <f t="shared" si="933"/>
        <v/>
      </c>
      <c r="DA345" s="550" t="str">
        <f t="shared" si="934"/>
        <v/>
      </c>
      <c r="DB345" s="551">
        <f t="shared" si="935"/>
        <v>2.4</v>
      </c>
      <c r="DC345" s="551">
        <f t="shared" si="936"/>
        <v>4.5</v>
      </c>
      <c r="DD345" s="551">
        <f t="shared" si="937"/>
        <v>5</v>
      </c>
      <c r="DE345" s="550">
        <f t="shared" si="938"/>
        <v>6.25</v>
      </c>
      <c r="DF345" s="550" t="str">
        <f t="shared" si="939"/>
        <v/>
      </c>
      <c r="DG345" s="550" t="str">
        <f t="shared" si="940"/>
        <v/>
      </c>
      <c r="DH345" s="550" t="str">
        <f t="shared" si="941"/>
        <v/>
      </c>
      <c r="DI345" s="550" t="str">
        <f t="shared" si="942"/>
        <v/>
      </c>
      <c r="DJ345" s="549" t="str">
        <f t="shared" si="943"/>
        <v/>
      </c>
      <c r="DK345" s="548" t="str">
        <f t="shared" si="944"/>
        <v/>
      </c>
      <c r="DL345" s="653">
        <f t="shared" si="945"/>
        <v>5</v>
      </c>
      <c r="DM345" s="106">
        <f t="shared" si="946"/>
        <v>4</v>
      </c>
      <c r="DN345" s="106">
        <f t="shared" si="947"/>
        <v>9</v>
      </c>
      <c r="DO345" s="106">
        <f t="shared" si="948"/>
        <v>8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181</v>
      </c>
      <c r="B346" s="629">
        <f t="shared" ref="B346:R346" si="957">IF(B344="","",B344*B345)</f>
        <v>59.400000000000006</v>
      </c>
      <c r="C346" s="629">
        <f t="shared" si="957"/>
        <v>0</v>
      </c>
      <c r="D346" s="629">
        <f t="shared" si="957"/>
        <v>0</v>
      </c>
      <c r="E346" s="629">
        <f t="shared" si="957"/>
        <v>54</v>
      </c>
      <c r="F346" s="629">
        <f t="shared" si="957"/>
        <v>75</v>
      </c>
      <c r="G346" s="629">
        <f t="shared" si="957"/>
        <v>100</v>
      </c>
      <c r="H346" s="629">
        <f t="shared" si="957"/>
        <v>0</v>
      </c>
      <c r="I346" s="629">
        <f t="shared" si="957"/>
        <v>270</v>
      </c>
      <c r="J346" s="629">
        <f t="shared" si="957"/>
        <v>0</v>
      </c>
      <c r="K346" s="629" t="str">
        <f t="shared" si="957"/>
        <v/>
      </c>
      <c r="L346" s="629" t="str">
        <f t="shared" si="957"/>
        <v/>
      </c>
      <c r="M346" s="629" t="str">
        <f t="shared" si="957"/>
        <v/>
      </c>
      <c r="N346" s="629" t="str">
        <f t="shared" si="957"/>
        <v/>
      </c>
      <c r="O346" s="629" t="str">
        <f t="shared" si="957"/>
        <v/>
      </c>
      <c r="P346" s="629" t="str">
        <f t="shared" si="957"/>
        <v/>
      </c>
      <c r="Q346" s="629" t="str">
        <f t="shared" si="957"/>
        <v/>
      </c>
      <c r="R346" s="629" t="str">
        <f t="shared" si="957"/>
        <v/>
      </c>
      <c r="S346" s="662"/>
      <c r="T346" s="629">
        <f t="shared" ref="T346:AJ346" si="958">IF(T344="","",T344*T345)</f>
        <v>0</v>
      </c>
      <c r="U346" s="629">
        <f t="shared" si="958"/>
        <v>0</v>
      </c>
      <c r="V346" s="629">
        <f t="shared" si="958"/>
        <v>0</v>
      </c>
      <c r="W346" s="629">
        <f t="shared" si="958"/>
        <v>300</v>
      </c>
      <c r="X346" s="629">
        <f t="shared" si="958"/>
        <v>120</v>
      </c>
      <c r="Y346" s="629" t="str">
        <f t="shared" si="958"/>
        <v/>
      </c>
      <c r="Z346" s="629" t="str">
        <f t="shared" si="958"/>
        <v/>
      </c>
      <c r="AA346" s="629">
        <f t="shared" si="958"/>
        <v>312.5</v>
      </c>
      <c r="AB346" s="629">
        <f t="shared" si="958"/>
        <v>225</v>
      </c>
      <c r="AC346" s="629" t="str">
        <f t="shared" si="958"/>
        <v/>
      </c>
      <c r="AD346" s="629" t="str">
        <f t="shared" si="958"/>
        <v/>
      </c>
      <c r="AE346" s="629" t="str">
        <f t="shared" si="958"/>
        <v/>
      </c>
      <c r="AF346" s="629" t="str">
        <f t="shared" si="958"/>
        <v/>
      </c>
      <c r="AG346" s="629" t="str">
        <f t="shared" si="958"/>
        <v/>
      </c>
      <c r="AH346" s="629" t="str">
        <f t="shared" si="958"/>
        <v/>
      </c>
      <c r="AI346" s="629" t="str">
        <f t="shared" si="958"/>
        <v/>
      </c>
      <c r="AJ346" s="629" t="str">
        <f t="shared" si="958"/>
        <v/>
      </c>
      <c r="AK346" s="662"/>
      <c r="AL346" s="629">
        <f t="shared" ref="AL346:BB346" si="959">IF(AL344="","",AL344*AL345)</f>
        <v>499.5</v>
      </c>
      <c r="AM346" s="629">
        <f t="shared" si="959"/>
        <v>380</v>
      </c>
      <c r="AN346" s="629">
        <f t="shared" si="959"/>
        <v>120</v>
      </c>
      <c r="AO346" s="629">
        <f t="shared" si="959"/>
        <v>1200</v>
      </c>
      <c r="AP346" s="629">
        <f t="shared" si="959"/>
        <v>1029</v>
      </c>
      <c r="AQ346" s="629">
        <f t="shared" si="959"/>
        <v>1350</v>
      </c>
      <c r="AR346" s="629">
        <f t="shared" si="959"/>
        <v>735</v>
      </c>
      <c r="AS346" s="629">
        <f t="shared" si="959"/>
        <v>1000</v>
      </c>
      <c r="AT346" s="629">
        <f t="shared" si="959"/>
        <v>2600</v>
      </c>
      <c r="AU346" s="629" t="str">
        <f t="shared" si="959"/>
        <v/>
      </c>
      <c r="AV346" s="629" t="str">
        <f t="shared" si="959"/>
        <v/>
      </c>
      <c r="AW346" s="629" t="str">
        <f t="shared" si="959"/>
        <v/>
      </c>
      <c r="AX346" s="629" t="str">
        <f t="shared" si="959"/>
        <v/>
      </c>
      <c r="AY346" s="629" t="str">
        <f t="shared" si="959"/>
        <v/>
      </c>
      <c r="AZ346" s="629" t="str">
        <f t="shared" si="959"/>
        <v/>
      </c>
      <c r="BA346" s="629" t="str">
        <f t="shared" si="959"/>
        <v/>
      </c>
      <c r="BB346" s="629" t="str">
        <f t="shared" si="959"/>
        <v/>
      </c>
      <c r="BC346" s="662"/>
      <c r="BD346" s="629">
        <f t="shared" ref="BD346:BT346" si="960">IF(BD344="","",BD344*BD345)</f>
        <v>9000</v>
      </c>
      <c r="BE346" s="629">
        <f t="shared" si="960"/>
        <v>400</v>
      </c>
      <c r="BF346" s="629">
        <f t="shared" si="960"/>
        <v>1026</v>
      </c>
      <c r="BG346" s="629">
        <f t="shared" si="960"/>
        <v>972.00000000000011</v>
      </c>
      <c r="BH346" s="629">
        <f t="shared" si="960"/>
        <v>115.2</v>
      </c>
      <c r="BI346" s="629">
        <f t="shared" si="960"/>
        <v>1512</v>
      </c>
      <c r="BJ346" s="629">
        <f t="shared" si="960"/>
        <v>6300</v>
      </c>
      <c r="BK346" s="629">
        <f t="shared" si="960"/>
        <v>0</v>
      </c>
      <c r="BL346" s="629">
        <f t="shared" si="960"/>
        <v>1417.5</v>
      </c>
      <c r="BM346" s="629" t="str">
        <f t="shared" si="960"/>
        <v/>
      </c>
      <c r="BN346" s="629" t="str">
        <f t="shared" si="960"/>
        <v/>
      </c>
      <c r="BO346" s="629" t="str">
        <f t="shared" si="960"/>
        <v/>
      </c>
      <c r="BP346" s="629" t="str">
        <f t="shared" si="960"/>
        <v/>
      </c>
      <c r="BQ346" s="629" t="str">
        <f t="shared" si="960"/>
        <v/>
      </c>
      <c r="BR346" s="629" t="str">
        <f t="shared" si="960"/>
        <v/>
      </c>
      <c r="BS346" s="629" t="str">
        <f t="shared" si="960"/>
        <v/>
      </c>
      <c r="BT346" s="629" t="str">
        <f t="shared" si="960"/>
        <v/>
      </c>
      <c r="BU346" s="662"/>
      <c r="BV346" s="629" t="str">
        <f>IF(BV344="","",BV344*BV345)</f>
        <v/>
      </c>
      <c r="BW346" s="629" t="str">
        <f>IF(BW344="","",BW344*BW345)</f>
        <v/>
      </c>
      <c r="BX346" s="629" t="str">
        <f>IF(BX344="","",BX344*BX345)</f>
        <v/>
      </c>
      <c r="BY346" s="629" t="str">
        <f>IF(BY344="","",BY344*BY345)</f>
        <v/>
      </c>
      <c r="BZ346" s="597">
        <f t="shared" si="922"/>
        <v>41.199999999999996</v>
      </c>
      <c r="CA346" s="597">
        <f t="shared" si="923"/>
        <v>129</v>
      </c>
      <c r="CB346" s="597">
        <f t="shared" si="924"/>
        <v>884.78571428571433</v>
      </c>
      <c r="CC346" s="688">
        <f t="shared" si="925"/>
        <v>1677.5285714285715</v>
      </c>
      <c r="CD346" s="1344" t="str">
        <f t="shared" si="926"/>
        <v/>
      </c>
      <c r="CE346" s="1345" t="str">
        <f t="shared" si="926"/>
        <v/>
      </c>
      <c r="CF346" s="1346" t="str">
        <f t="shared" si="926"/>
        <v/>
      </c>
      <c r="CG346" s="1346" t="str">
        <f t="shared" si="926"/>
        <v/>
      </c>
      <c r="CH346" s="1346">
        <f t="shared" si="926"/>
        <v>0</v>
      </c>
      <c r="CI346" s="1346">
        <f t="shared" si="926"/>
        <v>0</v>
      </c>
      <c r="CJ346" s="1346">
        <f t="shared" si="926"/>
        <v>0</v>
      </c>
      <c r="CK346" s="1347">
        <f t="shared" si="926"/>
        <v>0</v>
      </c>
      <c r="CL346" s="1347">
        <f t="shared" si="926"/>
        <v>54</v>
      </c>
      <c r="CM346" s="1347">
        <f t="shared" si="926"/>
        <v>59.400000000000006</v>
      </c>
      <c r="CN346" s="1346">
        <f t="shared" si="926"/>
        <v>75</v>
      </c>
      <c r="CO346" s="1346">
        <f t="shared" si="926"/>
        <v>100</v>
      </c>
      <c r="CP346" s="1346">
        <f t="shared" si="926"/>
        <v>270</v>
      </c>
      <c r="CQ346" s="1346" t="str">
        <f t="shared" si="926"/>
        <v/>
      </c>
      <c r="CR346" s="1346" t="str">
        <f t="shared" si="926"/>
        <v/>
      </c>
      <c r="CS346" s="1345" t="str">
        <f t="shared" si="926"/>
        <v/>
      </c>
      <c r="CT346" s="1348" t="str">
        <f t="shared" si="927"/>
        <v/>
      </c>
      <c r="CU346" s="548" t="str">
        <f t="shared" si="928"/>
        <v/>
      </c>
      <c r="CV346" s="549" t="str">
        <f t="shared" si="929"/>
        <v/>
      </c>
      <c r="CW346" s="550" t="str">
        <f t="shared" si="930"/>
        <v/>
      </c>
      <c r="CX346" s="550" t="str">
        <f t="shared" si="931"/>
        <v/>
      </c>
      <c r="CY346" s="550" t="str">
        <f t="shared" si="932"/>
        <v/>
      </c>
      <c r="CZ346" s="550">
        <f t="shared" si="933"/>
        <v>0</v>
      </c>
      <c r="DA346" s="550">
        <f t="shared" si="934"/>
        <v>0</v>
      </c>
      <c r="DB346" s="551">
        <f t="shared" si="935"/>
        <v>0</v>
      </c>
      <c r="DC346" s="551">
        <f t="shared" si="936"/>
        <v>120</v>
      </c>
      <c r="DD346" s="551">
        <f t="shared" si="937"/>
        <v>225</v>
      </c>
      <c r="DE346" s="550">
        <f t="shared" si="938"/>
        <v>300</v>
      </c>
      <c r="DF346" s="550">
        <f t="shared" si="939"/>
        <v>312.5</v>
      </c>
      <c r="DG346" s="550" t="str">
        <f t="shared" si="940"/>
        <v/>
      </c>
      <c r="DH346" s="550" t="str">
        <f t="shared" si="941"/>
        <v/>
      </c>
      <c r="DI346" s="550" t="str">
        <f t="shared" si="942"/>
        <v/>
      </c>
      <c r="DJ346" s="549" t="str">
        <f t="shared" si="943"/>
        <v/>
      </c>
      <c r="DK346" s="548" t="str">
        <f t="shared" si="944"/>
        <v/>
      </c>
      <c r="DL346" s="653">
        <f t="shared" si="945"/>
        <v>9</v>
      </c>
      <c r="DM346" s="106">
        <f t="shared" si="946"/>
        <v>7</v>
      </c>
      <c r="DN346" s="106">
        <f t="shared" si="947"/>
        <v>9</v>
      </c>
      <c r="DO346" s="106">
        <f t="shared" si="948"/>
        <v>9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244</v>
      </c>
      <c r="B347" s="274">
        <v>0</v>
      </c>
      <c r="C347" s="274">
        <v>0</v>
      </c>
      <c r="D347" s="274">
        <v>0</v>
      </c>
      <c r="E347" s="274">
        <v>6</v>
      </c>
      <c r="F347" s="274">
        <v>50</v>
      </c>
      <c r="G347" s="274">
        <v>5</v>
      </c>
      <c r="H347" s="274">
        <v>6</v>
      </c>
      <c r="I347" s="274">
        <v>18</v>
      </c>
      <c r="J347" s="274"/>
      <c r="K347" s="274"/>
      <c r="L347" s="274"/>
      <c r="M347" s="274"/>
      <c r="N347" s="274"/>
      <c r="O347" s="274"/>
      <c r="P347" s="274"/>
      <c r="Q347" s="274"/>
      <c r="R347" s="274"/>
      <c r="S347" s="602"/>
      <c r="T347" s="274">
        <v>0</v>
      </c>
      <c r="U347" s="274">
        <v>5</v>
      </c>
      <c r="V347" s="274">
        <v>18</v>
      </c>
      <c r="W347" s="274">
        <v>5</v>
      </c>
      <c r="X347" s="274">
        <v>20</v>
      </c>
      <c r="Y347" s="274"/>
      <c r="Z347" s="274"/>
      <c r="AA347" s="274">
        <v>0</v>
      </c>
      <c r="AB347" s="274">
        <v>0</v>
      </c>
      <c r="AC347" s="274"/>
      <c r="AD347" s="274"/>
      <c r="AE347" s="274"/>
      <c r="AF347" s="274"/>
      <c r="AG347" s="274"/>
      <c r="AH347" s="274"/>
      <c r="AI347" s="274"/>
      <c r="AJ347" s="274"/>
      <c r="AK347" s="602"/>
      <c r="AL347" s="274">
        <v>0</v>
      </c>
      <c r="AM347" s="274">
        <v>0</v>
      </c>
      <c r="AN347" s="274">
        <v>0</v>
      </c>
      <c r="AO347" s="274">
        <v>50</v>
      </c>
      <c r="AP347" s="274">
        <v>0</v>
      </c>
      <c r="AQ347" s="274">
        <v>0</v>
      </c>
      <c r="AR347" s="274">
        <v>0</v>
      </c>
      <c r="AS347" s="274">
        <v>0</v>
      </c>
      <c r="AT347" s="274">
        <v>0</v>
      </c>
      <c r="AU347" s="274"/>
      <c r="AV347" s="274"/>
      <c r="AW347" s="274"/>
      <c r="AX347" s="274"/>
      <c r="AY347" s="274"/>
      <c r="AZ347" s="274"/>
      <c r="BA347" s="274"/>
      <c r="BB347" s="274"/>
      <c r="BC347" s="602"/>
      <c r="BD347" s="274">
        <v>2050</v>
      </c>
      <c r="BE347" s="274">
        <v>30</v>
      </c>
      <c r="BF347" s="274">
        <v>36</v>
      </c>
      <c r="BG347" s="274">
        <v>144</v>
      </c>
      <c r="BH347" s="274">
        <v>36</v>
      </c>
      <c r="BI347" s="274">
        <v>126</v>
      </c>
      <c r="BJ347" s="274">
        <v>0</v>
      </c>
      <c r="BK347" s="274">
        <v>108</v>
      </c>
      <c r="BL347" s="274">
        <v>54</v>
      </c>
      <c r="BM347" s="274"/>
      <c r="BN347" s="274"/>
      <c r="BO347" s="274"/>
      <c r="BP347" s="274"/>
      <c r="BQ347" s="274"/>
      <c r="BR347" s="274"/>
      <c r="BS347" s="274"/>
      <c r="BT347" s="274"/>
      <c r="BU347" s="602"/>
      <c r="BV347" s="274"/>
      <c r="BW347" s="274"/>
      <c r="BX347" s="274"/>
      <c r="BY347" s="274"/>
      <c r="BZ347" s="597">
        <f t="shared" si="922"/>
        <v>5.833333333333333</v>
      </c>
      <c r="CA347" s="597">
        <f t="shared" si="923"/>
        <v>5.6</v>
      </c>
      <c r="CB347" s="597">
        <f t="shared" si="924"/>
        <v>0</v>
      </c>
      <c r="CC347" s="688">
        <f t="shared" si="925"/>
        <v>76.285714285714292</v>
      </c>
      <c r="CD347" s="1344" t="str">
        <f t="shared" si="926"/>
        <v/>
      </c>
      <c r="CE347" s="1345" t="str">
        <f t="shared" si="926"/>
        <v/>
      </c>
      <c r="CF347" s="1346" t="str">
        <f t="shared" si="926"/>
        <v/>
      </c>
      <c r="CG347" s="1346" t="str">
        <f t="shared" si="926"/>
        <v/>
      </c>
      <c r="CH347" s="1346" t="str">
        <f t="shared" si="926"/>
        <v/>
      </c>
      <c r="CI347" s="1346">
        <f t="shared" si="926"/>
        <v>0</v>
      </c>
      <c r="CJ347" s="1346">
        <f t="shared" si="926"/>
        <v>0</v>
      </c>
      <c r="CK347" s="1347">
        <f t="shared" si="926"/>
        <v>0</v>
      </c>
      <c r="CL347" s="1347">
        <f t="shared" si="926"/>
        <v>5</v>
      </c>
      <c r="CM347" s="1347">
        <f t="shared" si="926"/>
        <v>6</v>
      </c>
      <c r="CN347" s="1346">
        <f t="shared" si="926"/>
        <v>6</v>
      </c>
      <c r="CO347" s="1346">
        <f t="shared" si="926"/>
        <v>18</v>
      </c>
      <c r="CP347" s="1346">
        <f t="shared" si="926"/>
        <v>50</v>
      </c>
      <c r="CQ347" s="1346" t="str">
        <f t="shared" si="926"/>
        <v/>
      </c>
      <c r="CR347" s="1346" t="str">
        <f t="shared" si="926"/>
        <v/>
      </c>
      <c r="CS347" s="1345" t="str">
        <f t="shared" si="926"/>
        <v/>
      </c>
      <c r="CT347" s="1348" t="str">
        <f t="shared" si="927"/>
        <v/>
      </c>
      <c r="CU347" s="548" t="str">
        <f t="shared" si="928"/>
        <v/>
      </c>
      <c r="CV347" s="549" t="str">
        <f t="shared" si="929"/>
        <v/>
      </c>
      <c r="CW347" s="550" t="str">
        <f t="shared" si="930"/>
        <v/>
      </c>
      <c r="CX347" s="550" t="str">
        <f t="shared" si="931"/>
        <v/>
      </c>
      <c r="CY347" s="550" t="str">
        <f t="shared" si="932"/>
        <v/>
      </c>
      <c r="CZ347" s="550">
        <f t="shared" si="933"/>
        <v>0</v>
      </c>
      <c r="DA347" s="550">
        <f t="shared" si="934"/>
        <v>0</v>
      </c>
      <c r="DB347" s="551">
        <f t="shared" si="935"/>
        <v>0</v>
      </c>
      <c r="DC347" s="551">
        <f t="shared" si="936"/>
        <v>5</v>
      </c>
      <c r="DD347" s="551">
        <f t="shared" si="937"/>
        <v>5</v>
      </c>
      <c r="DE347" s="550">
        <f t="shared" si="938"/>
        <v>18</v>
      </c>
      <c r="DF347" s="550">
        <f t="shared" si="939"/>
        <v>20</v>
      </c>
      <c r="DG347" s="550" t="str">
        <f t="shared" si="940"/>
        <v/>
      </c>
      <c r="DH347" s="550" t="str">
        <f t="shared" si="941"/>
        <v/>
      </c>
      <c r="DI347" s="550" t="str">
        <f t="shared" si="942"/>
        <v/>
      </c>
      <c r="DJ347" s="549" t="str">
        <f t="shared" si="943"/>
        <v/>
      </c>
      <c r="DK347" s="548" t="str">
        <f t="shared" si="944"/>
        <v/>
      </c>
      <c r="DL347" s="653">
        <f t="shared" si="945"/>
        <v>8</v>
      </c>
      <c r="DM347" s="106">
        <f t="shared" si="946"/>
        <v>7</v>
      </c>
      <c r="DN347" s="106">
        <f t="shared" si="947"/>
        <v>9</v>
      </c>
      <c r="DO347" s="106">
        <f t="shared" si="948"/>
        <v>9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8" t="str">
        <f>$H$1 &amp; " (%)"</f>
        <v>kcal (%)</v>
      </c>
      <c r="B348" s="632">
        <f t="shared" ref="B348:R348" si="961">IF(B342="","",(B342-B344-B347)*B343/B$46/365/$G$1)</f>
        <v>4.532289628180039E-2</v>
      </c>
      <c r="C348" s="632">
        <f t="shared" si="961"/>
        <v>3.5880626223091981E-2</v>
      </c>
      <c r="D348" s="632">
        <f t="shared" si="961"/>
        <v>1.942409840648588E-2</v>
      </c>
      <c r="E348" s="632">
        <f t="shared" si="961"/>
        <v>2.8326810176125244E-2</v>
      </c>
      <c r="F348" s="632">
        <f t="shared" si="961"/>
        <v>3.1474233529028048E-2</v>
      </c>
      <c r="G348" s="632">
        <f t="shared" si="961"/>
        <v>1.8884540117416831E-2</v>
      </c>
      <c r="H348" s="632">
        <f t="shared" si="961"/>
        <v>2.8326810176125244E-2</v>
      </c>
      <c r="I348" s="632">
        <f t="shared" si="961"/>
        <v>1.3596868884540118E-2</v>
      </c>
      <c r="J348" s="632">
        <f t="shared" si="961"/>
        <v>0</v>
      </c>
      <c r="K348" s="632" t="str">
        <f t="shared" si="961"/>
        <v/>
      </c>
      <c r="L348" s="632" t="str">
        <f t="shared" si="961"/>
        <v/>
      </c>
      <c r="M348" s="632" t="str">
        <f t="shared" si="961"/>
        <v/>
      </c>
      <c r="N348" s="632" t="str">
        <f t="shared" si="961"/>
        <v/>
      </c>
      <c r="O348" s="632" t="str">
        <f t="shared" si="961"/>
        <v/>
      </c>
      <c r="P348" s="632" t="str">
        <f t="shared" si="961"/>
        <v/>
      </c>
      <c r="Q348" s="632" t="str">
        <f t="shared" si="961"/>
        <v/>
      </c>
      <c r="R348" s="632" t="str">
        <f t="shared" si="961"/>
        <v/>
      </c>
      <c r="S348" s="652"/>
      <c r="T348" s="632">
        <f t="shared" ref="T348:AJ348" si="962">IF(T342="","",(T342-T344-T347)*T343/T$46/365/$G$1)</f>
        <v>5.0988258317025442E-2</v>
      </c>
      <c r="U348" s="632">
        <f t="shared" si="962"/>
        <v>1.2274951076320938E-2</v>
      </c>
      <c r="V348" s="632">
        <f t="shared" si="962"/>
        <v>1.942409840648588E-2</v>
      </c>
      <c r="W348" s="632">
        <f t="shared" si="962"/>
        <v>1.4163405088062622E-2</v>
      </c>
      <c r="X348" s="632">
        <f t="shared" si="962"/>
        <v>2.8326810176125244E-2</v>
      </c>
      <c r="Y348" s="632">
        <f t="shared" si="962"/>
        <v>0</v>
      </c>
      <c r="Z348" s="632">
        <f t="shared" si="962"/>
        <v>0</v>
      </c>
      <c r="AA348" s="632">
        <f t="shared" si="962"/>
        <v>4.196564470537073E-2</v>
      </c>
      <c r="AB348" s="632">
        <f t="shared" si="962"/>
        <v>5.3955828906905222E-2</v>
      </c>
      <c r="AC348" s="632" t="str">
        <f t="shared" si="962"/>
        <v/>
      </c>
      <c r="AD348" s="632" t="str">
        <f t="shared" si="962"/>
        <v/>
      </c>
      <c r="AE348" s="632" t="str">
        <f t="shared" si="962"/>
        <v/>
      </c>
      <c r="AF348" s="632" t="str">
        <f t="shared" si="962"/>
        <v/>
      </c>
      <c r="AG348" s="632" t="str">
        <f t="shared" si="962"/>
        <v/>
      </c>
      <c r="AH348" s="632" t="str">
        <f t="shared" si="962"/>
        <v/>
      </c>
      <c r="AI348" s="632" t="str">
        <f t="shared" si="962"/>
        <v/>
      </c>
      <c r="AJ348" s="632" t="str">
        <f t="shared" si="962"/>
        <v/>
      </c>
      <c r="AK348" s="652"/>
      <c r="AL348" s="632">
        <f t="shared" ref="AL348:BB348" si="963">IF(AL342="","",(AL342-AL344-AL347)*AL343/AL$46/365/$G$1)</f>
        <v>3.7769080234833663E-2</v>
      </c>
      <c r="AM348" s="632">
        <f t="shared" si="963"/>
        <v>0</v>
      </c>
      <c r="AN348" s="632">
        <f t="shared" si="963"/>
        <v>3.7769080234833663E-2</v>
      </c>
      <c r="AO348" s="632">
        <f t="shared" si="963"/>
        <v>3.1474233529028048E-2</v>
      </c>
      <c r="AP348" s="632">
        <f t="shared" si="963"/>
        <v>0.11330724070450097</v>
      </c>
      <c r="AQ348" s="632">
        <f t="shared" si="963"/>
        <v>3.1474233529028048E-2</v>
      </c>
      <c r="AR348" s="632">
        <f t="shared" si="963"/>
        <v>9.4422700587084143E-2</v>
      </c>
      <c r="AS348" s="632">
        <f t="shared" si="963"/>
        <v>3.1474233529028048E-2</v>
      </c>
      <c r="AT348" s="632">
        <f t="shared" si="963"/>
        <v>7.5538160469667326E-2</v>
      </c>
      <c r="AU348" s="632" t="str">
        <f t="shared" si="963"/>
        <v/>
      </c>
      <c r="AV348" s="632" t="str">
        <f t="shared" si="963"/>
        <v/>
      </c>
      <c r="AW348" s="632" t="str">
        <f t="shared" si="963"/>
        <v/>
      </c>
      <c r="AX348" s="632" t="str">
        <f t="shared" si="963"/>
        <v/>
      </c>
      <c r="AY348" s="632" t="str">
        <f t="shared" si="963"/>
        <v/>
      </c>
      <c r="AZ348" s="632" t="str">
        <f t="shared" si="963"/>
        <v/>
      </c>
      <c r="BA348" s="632" t="str">
        <f t="shared" si="963"/>
        <v/>
      </c>
      <c r="BB348" s="632" t="str">
        <f t="shared" si="963"/>
        <v/>
      </c>
      <c r="BC348" s="652"/>
      <c r="BD348" s="632">
        <f t="shared" ref="BD348:BT348" si="964">IF(BD342="","",(BD342-BD344-BD347)*BD343/BD$46/365/$G$1)</f>
        <v>0.10071754729288976</v>
      </c>
      <c r="BE348" s="632">
        <f t="shared" si="964"/>
        <v>4.7211350293542072E-2</v>
      </c>
      <c r="BF348" s="632">
        <f t="shared" si="964"/>
        <v>4.532289628180039E-2</v>
      </c>
      <c r="BG348" s="632">
        <f t="shared" si="964"/>
        <v>3.3992172211350292E-2</v>
      </c>
      <c r="BH348" s="632">
        <f t="shared" si="964"/>
        <v>2.2661448140900195E-2</v>
      </c>
      <c r="BI348" s="632">
        <f t="shared" si="964"/>
        <v>6.7984344422700585E-2</v>
      </c>
      <c r="BJ348" s="632">
        <f t="shared" si="964"/>
        <v>0.11330724070450097</v>
      </c>
      <c r="BK348" s="632">
        <f t="shared" si="964"/>
        <v>2.7193737769080236E-2</v>
      </c>
      <c r="BL348" s="632">
        <f t="shared" si="964"/>
        <v>1.8129158512720157E-2</v>
      </c>
      <c r="BM348" s="632" t="str">
        <f t="shared" si="964"/>
        <v/>
      </c>
      <c r="BN348" s="632" t="str">
        <f t="shared" si="964"/>
        <v/>
      </c>
      <c r="BO348" s="632" t="str">
        <f t="shared" si="964"/>
        <v/>
      </c>
      <c r="BP348" s="632" t="str">
        <f t="shared" si="964"/>
        <v/>
      </c>
      <c r="BQ348" s="632" t="str">
        <f t="shared" si="964"/>
        <v/>
      </c>
      <c r="BR348" s="632" t="str">
        <f t="shared" si="964"/>
        <v/>
      </c>
      <c r="BS348" s="632" t="str">
        <f t="shared" si="964"/>
        <v/>
      </c>
      <c r="BT348" s="632" t="str">
        <f t="shared" si="964"/>
        <v/>
      </c>
      <c r="BU348" s="652"/>
      <c r="BV348" s="632" t="str">
        <f>IF(BV342="","",(BV342-BV344-BV347)*BV343/BV$46/365/$G$1)</f>
        <v/>
      </c>
      <c r="BW348" s="632" t="str">
        <f>IF(BW342="","",(BW342-BW344-BW347)*BW343/BW$46/365/$G$1)</f>
        <v/>
      </c>
      <c r="BX348" s="632" t="str">
        <f>IF(BX342="","",(BX342-BX344-BX347)*BX343/BX$46/365/$G$1)</f>
        <v/>
      </c>
      <c r="BY348" s="632" t="str">
        <f>IF(BY342="","",(BY342-BY344-BY347)*BY343/BY$46/365/$G$1)</f>
        <v/>
      </c>
      <c r="BZ348" s="597">
        <f t="shared" si="922"/>
        <v>2.5130569644687621E-2</v>
      </c>
      <c r="CA348" s="622">
        <f t="shared" si="923"/>
        <v>2.3877595395627265E-2</v>
      </c>
      <c r="CB348" s="622">
        <f t="shared" si="924"/>
        <v>4.8560246016214705E-2</v>
      </c>
      <c r="CC348" s="691">
        <f t="shared" si="925"/>
        <v>4.9297642344609073E-2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65"/>
        <v/>
      </c>
      <c r="CG348" s="1351" t="str">
        <f t="shared" si="965"/>
        <v/>
      </c>
      <c r="CH348" s="1351">
        <f t="shared" si="965"/>
        <v>0</v>
      </c>
      <c r="CI348" s="1351">
        <f t="shared" si="965"/>
        <v>1.3596868884540118E-2</v>
      </c>
      <c r="CJ348" s="1351">
        <f t="shared" si="965"/>
        <v>1.8884540117416831E-2</v>
      </c>
      <c r="CK348" s="1352">
        <f t="shared" si="965"/>
        <v>1.942409840648588E-2</v>
      </c>
      <c r="CL348" s="1352">
        <f t="shared" si="965"/>
        <v>2.8326810176125244E-2</v>
      </c>
      <c r="CM348" s="1352">
        <f t="shared" si="965"/>
        <v>2.8326810176125244E-2</v>
      </c>
      <c r="CN348" s="1351">
        <f t="shared" si="965"/>
        <v>3.1474233529028048E-2</v>
      </c>
      <c r="CO348" s="1351">
        <f t="shared" si="965"/>
        <v>3.5880626223091981E-2</v>
      </c>
      <c r="CP348" s="1351">
        <f t="shared" si="965"/>
        <v>4.532289628180039E-2</v>
      </c>
      <c r="CQ348" s="1351" t="str">
        <f t="shared" si="965"/>
        <v/>
      </c>
      <c r="CR348" s="1351" t="str">
        <f t="shared" si="965"/>
        <v/>
      </c>
      <c r="CS348" s="1350" t="str">
        <f t="shared" si="965"/>
        <v/>
      </c>
      <c r="CT348" s="1353" t="str">
        <f t="shared" si="965"/>
        <v/>
      </c>
      <c r="CU348" s="536" t="str">
        <f t="shared" si="928"/>
        <v/>
      </c>
      <c r="CV348" s="537" t="str">
        <f t="shared" si="929"/>
        <v/>
      </c>
      <c r="CW348" s="538" t="str">
        <f t="shared" si="930"/>
        <v/>
      </c>
      <c r="CX348" s="538" t="str">
        <f t="shared" si="931"/>
        <v/>
      </c>
      <c r="CY348" s="538">
        <f t="shared" si="932"/>
        <v>0</v>
      </c>
      <c r="CZ348" s="538">
        <f t="shared" si="933"/>
        <v>0</v>
      </c>
      <c r="DA348" s="538">
        <f t="shared" si="934"/>
        <v>1.2274951076320938E-2</v>
      </c>
      <c r="DB348" s="539">
        <f t="shared" si="935"/>
        <v>1.4163405088062622E-2</v>
      </c>
      <c r="DC348" s="539">
        <f t="shared" si="936"/>
        <v>1.942409840648588E-2</v>
      </c>
      <c r="DD348" s="539">
        <f t="shared" si="937"/>
        <v>2.8326810176125244E-2</v>
      </c>
      <c r="DE348" s="538">
        <f t="shared" si="938"/>
        <v>4.196564470537073E-2</v>
      </c>
      <c r="DF348" s="538">
        <f t="shared" si="939"/>
        <v>5.0988258317025442E-2</v>
      </c>
      <c r="DG348" s="538">
        <f t="shared" si="940"/>
        <v>5.3955828906905222E-2</v>
      </c>
      <c r="DH348" s="538" t="str">
        <f t="shared" si="941"/>
        <v/>
      </c>
      <c r="DI348" s="538" t="str">
        <f t="shared" si="942"/>
        <v/>
      </c>
      <c r="DJ348" s="537" t="str">
        <f t="shared" si="943"/>
        <v/>
      </c>
      <c r="DK348" s="536" t="str">
        <f t="shared" si="944"/>
        <v/>
      </c>
      <c r="DL348" s="653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696" customFormat="1" ht="15.75" customHeight="1">
      <c r="A349" s="682" t="s">
        <v>989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602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602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602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602"/>
      <c r="BV349" s="159"/>
      <c r="BW349" s="159"/>
      <c r="BX349" s="159"/>
      <c r="BY349" s="159"/>
      <c r="BZ349" s="597">
        <f t="shared" si="922"/>
        <v>0</v>
      </c>
      <c r="CA349" s="597">
        <f t="shared" si="923"/>
        <v>0</v>
      </c>
      <c r="CB349" s="597">
        <f t="shared" si="924"/>
        <v>0</v>
      </c>
      <c r="CC349" s="688">
        <f t="shared" si="925"/>
        <v>0.42857142857142855</v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66"/>
        <v/>
      </c>
      <c r="CG349" s="1346" t="str">
        <f t="shared" si="966"/>
        <v/>
      </c>
      <c r="CH349" s="1346">
        <f t="shared" si="966"/>
        <v>0</v>
      </c>
      <c r="CI349" s="1346">
        <f t="shared" si="966"/>
        <v>0</v>
      </c>
      <c r="CJ349" s="1346">
        <f t="shared" si="966"/>
        <v>0</v>
      </c>
      <c r="CK349" s="1347">
        <f t="shared" si="966"/>
        <v>0</v>
      </c>
      <c r="CL349" s="1347">
        <f t="shared" si="966"/>
        <v>0</v>
      </c>
      <c r="CM349" s="1347">
        <f t="shared" si="966"/>
        <v>0</v>
      </c>
      <c r="CN349" s="1346">
        <f t="shared" si="966"/>
        <v>0</v>
      </c>
      <c r="CO349" s="1346">
        <f t="shared" si="966"/>
        <v>0</v>
      </c>
      <c r="CP349" s="1346">
        <f t="shared" si="966"/>
        <v>0</v>
      </c>
      <c r="CQ349" s="1346" t="str">
        <f t="shared" si="966"/>
        <v/>
      </c>
      <c r="CR349" s="1346" t="str">
        <f t="shared" si="966"/>
        <v/>
      </c>
      <c r="CS349" s="1345" t="str">
        <f t="shared" si="966"/>
        <v/>
      </c>
      <c r="CT349" s="1348" t="str">
        <f t="shared" si="965"/>
        <v/>
      </c>
      <c r="CU349" s="548" t="str">
        <f t="shared" si="928"/>
        <v/>
      </c>
      <c r="CV349" s="549" t="str">
        <f t="shared" si="929"/>
        <v/>
      </c>
      <c r="CW349" s="550" t="str">
        <f t="shared" si="930"/>
        <v/>
      </c>
      <c r="CX349" s="550" t="str">
        <f t="shared" si="931"/>
        <v/>
      </c>
      <c r="CY349" s="550">
        <f t="shared" si="932"/>
        <v>0</v>
      </c>
      <c r="CZ349" s="550">
        <f t="shared" si="933"/>
        <v>0</v>
      </c>
      <c r="DA349" s="550">
        <f t="shared" si="934"/>
        <v>0</v>
      </c>
      <c r="DB349" s="551">
        <f t="shared" si="935"/>
        <v>0</v>
      </c>
      <c r="DC349" s="551">
        <f t="shared" si="936"/>
        <v>0</v>
      </c>
      <c r="DD349" s="551">
        <f t="shared" si="937"/>
        <v>0</v>
      </c>
      <c r="DE349" s="550">
        <f t="shared" si="938"/>
        <v>0</v>
      </c>
      <c r="DF349" s="550">
        <f t="shared" si="939"/>
        <v>0</v>
      </c>
      <c r="DG349" s="550">
        <f t="shared" si="940"/>
        <v>0</v>
      </c>
      <c r="DH349" s="550" t="str">
        <f t="shared" si="941"/>
        <v/>
      </c>
      <c r="DI349" s="550" t="str">
        <f t="shared" si="942"/>
        <v/>
      </c>
      <c r="DJ349" s="549" t="str">
        <f t="shared" si="943"/>
        <v/>
      </c>
      <c r="DK349" s="548" t="str">
        <f t="shared" si="944"/>
        <v/>
      </c>
      <c r="DL349" s="653">
        <f t="shared" si="945"/>
        <v>9</v>
      </c>
      <c r="DM349" s="106">
        <f t="shared" si="946"/>
        <v>9</v>
      </c>
      <c r="DN349" s="106">
        <f t="shared" si="947"/>
        <v>9</v>
      </c>
      <c r="DO349" s="106">
        <f t="shared" si="948"/>
        <v>9</v>
      </c>
      <c r="DP349" s="693"/>
      <c r="DQ349" s="694"/>
      <c r="DR349" s="694"/>
      <c r="DS349" s="694"/>
      <c r="DT349" s="694"/>
      <c r="DU349" s="694"/>
      <c r="DV349" s="694"/>
      <c r="DW349" s="694"/>
      <c r="DX349" s="694"/>
      <c r="DY349" s="695"/>
    </row>
    <row r="350" spans="1:129" s="486" customFormat="1" ht="15.75" customHeight="1">
      <c r="A350" s="709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611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611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611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611"/>
      <c r="BV350" s="159"/>
      <c r="BW350" s="159"/>
      <c r="BX350" s="159"/>
      <c r="BY350" s="159"/>
      <c r="BZ350" s="589"/>
      <c r="CA350" s="589"/>
      <c r="CB350" s="589"/>
      <c r="CC350" s="687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1"/>
      <c r="CV350" s="721"/>
      <c r="CW350" s="721"/>
      <c r="CX350" s="721"/>
      <c r="CY350" s="721"/>
      <c r="CZ350" s="721"/>
      <c r="DA350" s="721"/>
      <c r="DB350" s="721"/>
      <c r="DC350" s="721"/>
      <c r="DD350" s="721"/>
      <c r="DE350" s="721"/>
      <c r="DF350" s="721"/>
      <c r="DG350" s="721"/>
      <c r="DH350" s="721"/>
      <c r="DI350" s="721"/>
      <c r="DJ350" s="721"/>
      <c r="DK350" s="721"/>
      <c r="DL350" s="590"/>
      <c r="DM350" s="200"/>
      <c r="DN350" s="200"/>
      <c r="DO350" s="200"/>
      <c r="DP350" s="591"/>
      <c r="DQ350" s="617"/>
      <c r="DR350" s="617"/>
      <c r="DS350" s="617"/>
      <c r="DT350" s="617"/>
      <c r="DU350" s="617"/>
      <c r="DV350" s="617"/>
      <c r="DW350" s="617"/>
      <c r="DX350" s="617"/>
      <c r="DY350" s="484"/>
    </row>
    <row r="351" spans="1:129" s="717" customFormat="1" ht="15.75" customHeight="1">
      <c r="A351" s="709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88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700"/>
      <c r="AJ351" s="159"/>
      <c r="AK351" s="588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88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88"/>
      <c r="BV351" s="159"/>
      <c r="BW351" s="159"/>
      <c r="BX351" s="159"/>
      <c r="BY351" s="159"/>
      <c r="BZ351" s="597" t="str">
        <f t="shared" ref="BZ351:BZ360" si="967">IF(DL351&lt;3,"",(SUM(B351:R351)-MIN(B351:R351)-MAX(B351:R351))/(DL351-2))</f>
        <v/>
      </c>
      <c r="CA351" s="597" t="str">
        <f t="shared" ref="CA351:CA360" si="968">IF(DM351&lt;3,"",(SUM(T351:AJ351)-MIN(T351:AJ351)-MAX(T351:AJ351))/(DM351-2))</f>
        <v/>
      </c>
      <c r="CB351" s="597" t="str">
        <f t="shared" ref="CB351:CB360" si="969">IF(DN351&lt;3,"",(SUM(AL351:BB351)-MIN(AL351:BB351)-MAX(AL351:BB351))/(DN351-2))</f>
        <v/>
      </c>
      <c r="CC351" s="688" t="str">
        <f t="shared" ref="CC351:CC360" si="970">IF(DO351&lt;3,"",(SUM(BD351:BT351)-MIN(BD351:BT351)-MAX(BD351:BT351))/(DO351-2))</f>
        <v/>
      </c>
      <c r="CD351" s="1344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71"/>
        <v/>
      </c>
      <c r="CF351" s="1346" t="str">
        <f t="shared" si="971"/>
        <v/>
      </c>
      <c r="CG351" s="1346" t="str">
        <f t="shared" si="971"/>
        <v/>
      </c>
      <c r="CH351" s="1346" t="str">
        <f t="shared" si="971"/>
        <v/>
      </c>
      <c r="CI351" s="1346" t="str">
        <f t="shared" si="971"/>
        <v/>
      </c>
      <c r="CJ351" s="1346" t="str">
        <f t="shared" si="971"/>
        <v/>
      </c>
      <c r="CK351" s="1347" t="str">
        <f t="shared" si="971"/>
        <v/>
      </c>
      <c r="CL351" s="1347" t="str">
        <f t="shared" si="971"/>
        <v/>
      </c>
      <c r="CM351" s="1347" t="str">
        <f t="shared" si="971"/>
        <v/>
      </c>
      <c r="CN351" s="1346" t="str">
        <f t="shared" si="971"/>
        <v/>
      </c>
      <c r="CO351" s="1346" t="str">
        <f t="shared" si="971"/>
        <v/>
      </c>
      <c r="CP351" s="1346" t="str">
        <f t="shared" si="971"/>
        <v/>
      </c>
      <c r="CQ351" s="1346" t="str">
        <f t="shared" si="971"/>
        <v/>
      </c>
      <c r="CR351" s="1346" t="str">
        <f t="shared" si="971"/>
        <v/>
      </c>
      <c r="CS351" s="1345" t="str">
        <f t="shared" si="971"/>
        <v/>
      </c>
      <c r="CT351" s="1348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8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9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0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0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0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0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0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1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1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1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0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0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0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0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0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9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8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3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2</v>
      </c>
      <c r="DP351" s="715"/>
      <c r="DQ351" s="645"/>
      <c r="DR351" s="645"/>
      <c r="DS351" s="645"/>
      <c r="DT351" s="645"/>
      <c r="DU351" s="645"/>
      <c r="DV351" s="645"/>
      <c r="DW351" s="645"/>
      <c r="DX351" s="645"/>
      <c r="DY351" s="716"/>
    </row>
    <row r="352" spans="1:129" s="486" customFormat="1" ht="15.75" customHeight="1">
      <c r="A352" s="709" t="s">
        <v>249</v>
      </c>
      <c r="B352" s="629">
        <f t="shared" ref="B352:R352" si="994">IF(B349="","",B349*B351)</f>
        <v>0</v>
      </c>
      <c r="C352" s="629">
        <f t="shared" si="994"/>
        <v>0</v>
      </c>
      <c r="D352" s="629">
        <f t="shared" si="994"/>
        <v>0</v>
      </c>
      <c r="E352" s="629">
        <f t="shared" si="994"/>
        <v>0</v>
      </c>
      <c r="F352" s="629">
        <f t="shared" si="994"/>
        <v>0</v>
      </c>
      <c r="G352" s="629">
        <f t="shared" si="994"/>
        <v>0</v>
      </c>
      <c r="H352" s="629">
        <f t="shared" si="994"/>
        <v>0</v>
      </c>
      <c r="I352" s="629">
        <f t="shared" si="994"/>
        <v>0</v>
      </c>
      <c r="J352" s="629">
        <f t="shared" si="994"/>
        <v>0</v>
      </c>
      <c r="K352" s="629" t="str">
        <f t="shared" si="994"/>
        <v/>
      </c>
      <c r="L352" s="629" t="str">
        <f t="shared" si="994"/>
        <v/>
      </c>
      <c r="M352" s="629" t="str">
        <f t="shared" si="994"/>
        <v/>
      </c>
      <c r="N352" s="629" t="str">
        <f t="shared" si="994"/>
        <v/>
      </c>
      <c r="O352" s="629" t="str">
        <f t="shared" si="994"/>
        <v/>
      </c>
      <c r="P352" s="629" t="str">
        <f t="shared" si="994"/>
        <v/>
      </c>
      <c r="Q352" s="629" t="str">
        <f t="shared" si="994"/>
        <v/>
      </c>
      <c r="R352" s="629" t="str">
        <f t="shared" si="994"/>
        <v/>
      </c>
      <c r="S352" s="662"/>
      <c r="T352" s="629">
        <f t="shared" ref="T352:AJ352" si="995">IF(T349="","",T349*T351)</f>
        <v>0</v>
      </c>
      <c r="U352" s="629">
        <f t="shared" si="995"/>
        <v>0</v>
      </c>
      <c r="V352" s="629">
        <f t="shared" si="995"/>
        <v>0</v>
      </c>
      <c r="W352" s="629">
        <f t="shared" si="995"/>
        <v>0</v>
      </c>
      <c r="X352" s="629">
        <f t="shared" si="995"/>
        <v>0</v>
      </c>
      <c r="Y352" s="629">
        <f t="shared" si="995"/>
        <v>0</v>
      </c>
      <c r="Z352" s="629">
        <f t="shared" si="995"/>
        <v>0</v>
      </c>
      <c r="AA352" s="629">
        <f t="shared" si="995"/>
        <v>0</v>
      </c>
      <c r="AB352" s="629">
        <f t="shared" si="995"/>
        <v>0</v>
      </c>
      <c r="AC352" s="629" t="str">
        <f t="shared" si="995"/>
        <v/>
      </c>
      <c r="AD352" s="629" t="str">
        <f t="shared" si="995"/>
        <v/>
      </c>
      <c r="AE352" s="629" t="str">
        <f t="shared" si="995"/>
        <v/>
      </c>
      <c r="AF352" s="629" t="str">
        <f t="shared" si="995"/>
        <v/>
      </c>
      <c r="AG352" s="629" t="str">
        <f t="shared" si="995"/>
        <v/>
      </c>
      <c r="AH352" s="629" t="str">
        <f t="shared" si="995"/>
        <v/>
      </c>
      <c r="AI352" s="629" t="str">
        <f t="shared" si="995"/>
        <v/>
      </c>
      <c r="AJ352" s="629" t="str">
        <f t="shared" si="995"/>
        <v/>
      </c>
      <c r="AK352" s="662"/>
      <c r="AL352" s="629">
        <f t="shared" ref="AL352:BB352" si="996">IF(AL349="","",AL349*AL351)</f>
        <v>0</v>
      </c>
      <c r="AM352" s="629">
        <f t="shared" si="996"/>
        <v>0</v>
      </c>
      <c r="AN352" s="629">
        <f t="shared" si="996"/>
        <v>0</v>
      </c>
      <c r="AO352" s="629">
        <f t="shared" si="996"/>
        <v>0</v>
      </c>
      <c r="AP352" s="629">
        <f t="shared" si="996"/>
        <v>0</v>
      </c>
      <c r="AQ352" s="629">
        <f t="shared" si="996"/>
        <v>0</v>
      </c>
      <c r="AR352" s="629">
        <f t="shared" si="996"/>
        <v>0</v>
      </c>
      <c r="AS352" s="629">
        <f t="shared" si="996"/>
        <v>0</v>
      </c>
      <c r="AT352" s="629">
        <f t="shared" si="996"/>
        <v>0</v>
      </c>
      <c r="AU352" s="629" t="str">
        <f t="shared" si="996"/>
        <v/>
      </c>
      <c r="AV352" s="629" t="str">
        <f t="shared" si="996"/>
        <v/>
      </c>
      <c r="AW352" s="629" t="str">
        <f t="shared" si="996"/>
        <v/>
      </c>
      <c r="AX352" s="629" t="str">
        <f t="shared" si="996"/>
        <v/>
      </c>
      <c r="AY352" s="629" t="str">
        <f t="shared" si="996"/>
        <v/>
      </c>
      <c r="AZ352" s="629" t="str">
        <f t="shared" si="996"/>
        <v/>
      </c>
      <c r="BA352" s="629" t="str">
        <f t="shared" si="996"/>
        <v/>
      </c>
      <c r="BB352" s="629" t="str">
        <f t="shared" si="996"/>
        <v/>
      </c>
      <c r="BC352" s="662"/>
      <c r="BD352" s="629">
        <f t="shared" ref="BD352:BT352" si="997">IF(BD349="","",BD349*BD351)</f>
        <v>90</v>
      </c>
      <c r="BE352" s="629">
        <f t="shared" si="997"/>
        <v>0</v>
      </c>
      <c r="BF352" s="629">
        <f t="shared" si="997"/>
        <v>0</v>
      </c>
      <c r="BG352" s="629">
        <f t="shared" si="997"/>
        <v>114</v>
      </c>
      <c r="BH352" s="629">
        <f t="shared" si="997"/>
        <v>0</v>
      </c>
      <c r="BI352" s="629">
        <f t="shared" si="997"/>
        <v>0</v>
      </c>
      <c r="BJ352" s="629">
        <f t="shared" si="997"/>
        <v>0</v>
      </c>
      <c r="BK352" s="629">
        <f t="shared" si="997"/>
        <v>0</v>
      </c>
      <c r="BL352" s="629">
        <f t="shared" si="997"/>
        <v>0</v>
      </c>
      <c r="BM352" s="629" t="str">
        <f t="shared" si="997"/>
        <v/>
      </c>
      <c r="BN352" s="629" t="str">
        <f t="shared" si="997"/>
        <v/>
      </c>
      <c r="BO352" s="629" t="str">
        <f t="shared" si="997"/>
        <v/>
      </c>
      <c r="BP352" s="629" t="str">
        <f t="shared" si="997"/>
        <v/>
      </c>
      <c r="BQ352" s="629" t="str">
        <f t="shared" si="997"/>
        <v/>
      </c>
      <c r="BR352" s="629" t="str">
        <f t="shared" si="997"/>
        <v/>
      </c>
      <c r="BS352" s="629" t="str">
        <f t="shared" si="997"/>
        <v/>
      </c>
      <c r="BT352" s="629" t="str">
        <f t="shared" si="997"/>
        <v/>
      </c>
      <c r="BU352" s="662"/>
      <c r="BV352" s="629" t="str">
        <f>IF(BV349="","",BV349*BV351)</f>
        <v/>
      </c>
      <c r="BW352" s="629" t="str">
        <f>IF(BW349="","",BW349*BW351)</f>
        <v/>
      </c>
      <c r="BX352" s="629" t="str">
        <f>IF(BX349="","",BX349*BX351)</f>
        <v/>
      </c>
      <c r="BY352" s="629" t="str">
        <f>IF(BY349="","",BY349*BY351)</f>
        <v/>
      </c>
      <c r="BZ352" s="597">
        <f t="shared" si="967"/>
        <v>0</v>
      </c>
      <c r="CA352" s="597">
        <f t="shared" si="968"/>
        <v>0</v>
      </c>
      <c r="CB352" s="597">
        <f t="shared" si="969"/>
        <v>0</v>
      </c>
      <c r="CC352" s="688">
        <f t="shared" si="970"/>
        <v>12.857142857142858</v>
      </c>
      <c r="CD352" s="1344" t="str">
        <f t="shared" si="971"/>
        <v/>
      </c>
      <c r="CE352" s="1345" t="str">
        <f t="shared" si="971"/>
        <v/>
      </c>
      <c r="CF352" s="1346" t="str">
        <f t="shared" si="971"/>
        <v/>
      </c>
      <c r="CG352" s="1346" t="str">
        <f t="shared" si="971"/>
        <v/>
      </c>
      <c r="CH352" s="1346">
        <f t="shared" si="971"/>
        <v>0</v>
      </c>
      <c r="CI352" s="1346">
        <f t="shared" si="971"/>
        <v>0</v>
      </c>
      <c r="CJ352" s="1346">
        <f t="shared" si="971"/>
        <v>0</v>
      </c>
      <c r="CK352" s="1347">
        <f t="shared" si="971"/>
        <v>0</v>
      </c>
      <c r="CL352" s="1347">
        <f t="shared" si="971"/>
        <v>0</v>
      </c>
      <c r="CM352" s="1347">
        <f t="shared" si="971"/>
        <v>0</v>
      </c>
      <c r="CN352" s="1346">
        <f t="shared" si="971"/>
        <v>0</v>
      </c>
      <c r="CO352" s="1346">
        <f t="shared" si="971"/>
        <v>0</v>
      </c>
      <c r="CP352" s="1346">
        <f t="shared" si="971"/>
        <v>0</v>
      </c>
      <c r="CQ352" s="1346" t="str">
        <f t="shared" si="971"/>
        <v/>
      </c>
      <c r="CR352" s="1346" t="str">
        <f t="shared" si="971"/>
        <v/>
      </c>
      <c r="CS352" s="1345" t="str">
        <f t="shared" si="971"/>
        <v/>
      </c>
      <c r="CT352" s="1348" t="str">
        <f t="shared" si="972"/>
        <v/>
      </c>
      <c r="CU352" s="548" t="str">
        <f t="shared" si="973"/>
        <v/>
      </c>
      <c r="CV352" s="549" t="str">
        <f t="shared" si="974"/>
        <v/>
      </c>
      <c r="CW352" s="550" t="str">
        <f t="shared" si="975"/>
        <v/>
      </c>
      <c r="CX352" s="550" t="str">
        <f t="shared" si="976"/>
        <v/>
      </c>
      <c r="CY352" s="550">
        <f t="shared" si="977"/>
        <v>0</v>
      </c>
      <c r="CZ352" s="550">
        <f t="shared" si="978"/>
        <v>0</v>
      </c>
      <c r="DA352" s="550">
        <f t="shared" si="979"/>
        <v>0</v>
      </c>
      <c r="DB352" s="551">
        <f t="shared" si="980"/>
        <v>0</v>
      </c>
      <c r="DC352" s="551">
        <f t="shared" si="981"/>
        <v>0</v>
      </c>
      <c r="DD352" s="551">
        <f t="shared" si="982"/>
        <v>0</v>
      </c>
      <c r="DE352" s="550">
        <f t="shared" si="983"/>
        <v>0</v>
      </c>
      <c r="DF352" s="550">
        <f t="shared" si="984"/>
        <v>0</v>
      </c>
      <c r="DG352" s="550">
        <f t="shared" si="985"/>
        <v>0</v>
      </c>
      <c r="DH352" s="550" t="str">
        <f t="shared" si="986"/>
        <v/>
      </c>
      <c r="DI352" s="550" t="str">
        <f t="shared" si="987"/>
        <v/>
      </c>
      <c r="DJ352" s="549" t="str">
        <f t="shared" si="988"/>
        <v/>
      </c>
      <c r="DK352" s="548" t="str">
        <f t="shared" si="989"/>
        <v/>
      </c>
      <c r="DL352" s="653">
        <f t="shared" si="990"/>
        <v>9</v>
      </c>
      <c r="DM352" s="106">
        <f t="shared" si="991"/>
        <v>9</v>
      </c>
      <c r="DN352" s="106">
        <f t="shared" si="992"/>
        <v>9</v>
      </c>
      <c r="DO352" s="106">
        <f t="shared" si="993"/>
        <v>9</v>
      </c>
      <c r="DP352" s="483"/>
      <c r="DQ352" s="618"/>
      <c r="DR352" s="618"/>
      <c r="DS352" s="618"/>
      <c r="DT352" s="618"/>
      <c r="DU352" s="618"/>
      <c r="DV352" s="618"/>
      <c r="DW352" s="618"/>
      <c r="DX352" s="618"/>
      <c r="DY352" s="484"/>
    </row>
    <row r="353" spans="1:129" s="486" customFormat="1" ht="15.75" customHeight="1">
      <c r="A353" s="709" t="str">
        <f>$H$1 &amp; " per kg"</f>
        <v>kcal per kg</v>
      </c>
      <c r="B353" s="702">
        <f>3670*$K$1</f>
        <v>3670</v>
      </c>
      <c r="C353" s="702">
        <f t="shared" ref="C353:R353" si="998">3670*$K$1</f>
        <v>3670</v>
      </c>
      <c r="D353" s="702">
        <f t="shared" si="998"/>
        <v>3670</v>
      </c>
      <c r="E353" s="702">
        <f t="shared" si="998"/>
        <v>3670</v>
      </c>
      <c r="F353" s="702">
        <f t="shared" si="998"/>
        <v>3670</v>
      </c>
      <c r="G353" s="702">
        <f t="shared" si="998"/>
        <v>3670</v>
      </c>
      <c r="H353" s="702">
        <f t="shared" si="998"/>
        <v>3670</v>
      </c>
      <c r="I353" s="702">
        <f t="shared" si="998"/>
        <v>3670</v>
      </c>
      <c r="J353" s="702">
        <f t="shared" si="998"/>
        <v>3670</v>
      </c>
      <c r="K353" s="702">
        <f t="shared" si="998"/>
        <v>3670</v>
      </c>
      <c r="L353" s="702">
        <f t="shared" si="998"/>
        <v>3670</v>
      </c>
      <c r="M353" s="702">
        <f t="shared" si="998"/>
        <v>3670</v>
      </c>
      <c r="N353" s="702">
        <f t="shared" si="998"/>
        <v>3670</v>
      </c>
      <c r="O353" s="702">
        <f t="shared" si="998"/>
        <v>3670</v>
      </c>
      <c r="P353" s="702">
        <f t="shared" si="998"/>
        <v>3670</v>
      </c>
      <c r="Q353" s="702">
        <f t="shared" si="998"/>
        <v>3670</v>
      </c>
      <c r="R353" s="702">
        <f t="shared" si="998"/>
        <v>3670</v>
      </c>
      <c r="S353" s="710"/>
      <c r="T353" s="702">
        <f t="shared" ref="T353:AJ353" si="999">3670*$K$1</f>
        <v>3670</v>
      </c>
      <c r="U353" s="702">
        <f t="shared" si="999"/>
        <v>3670</v>
      </c>
      <c r="V353" s="702">
        <f t="shared" si="999"/>
        <v>3670</v>
      </c>
      <c r="W353" s="702">
        <f t="shared" si="999"/>
        <v>3670</v>
      </c>
      <c r="X353" s="702">
        <f t="shared" si="999"/>
        <v>3670</v>
      </c>
      <c r="Y353" s="702">
        <f t="shared" si="999"/>
        <v>3670</v>
      </c>
      <c r="Z353" s="702">
        <f t="shared" si="999"/>
        <v>3670</v>
      </c>
      <c r="AA353" s="702">
        <f t="shared" si="999"/>
        <v>3670</v>
      </c>
      <c r="AB353" s="702">
        <f t="shared" si="999"/>
        <v>3670</v>
      </c>
      <c r="AC353" s="702">
        <f t="shared" si="999"/>
        <v>3670</v>
      </c>
      <c r="AD353" s="702">
        <f t="shared" si="999"/>
        <v>3670</v>
      </c>
      <c r="AE353" s="702">
        <f t="shared" si="999"/>
        <v>3670</v>
      </c>
      <c r="AF353" s="702">
        <f t="shared" si="999"/>
        <v>3670</v>
      </c>
      <c r="AG353" s="702">
        <f t="shared" si="999"/>
        <v>3670</v>
      </c>
      <c r="AH353" s="702">
        <f t="shared" si="999"/>
        <v>3670</v>
      </c>
      <c r="AI353" s="702">
        <f t="shared" si="999"/>
        <v>3670</v>
      </c>
      <c r="AJ353" s="702">
        <f t="shared" si="999"/>
        <v>3670</v>
      </c>
      <c r="AK353" s="710"/>
      <c r="AL353" s="702">
        <f t="shared" ref="AL353:BB353" si="1000">3670*$K$1</f>
        <v>3670</v>
      </c>
      <c r="AM353" s="702">
        <f t="shared" si="1000"/>
        <v>3670</v>
      </c>
      <c r="AN353" s="702">
        <f t="shared" si="1000"/>
        <v>3670</v>
      </c>
      <c r="AO353" s="702">
        <f t="shared" si="1000"/>
        <v>3670</v>
      </c>
      <c r="AP353" s="702">
        <f t="shared" si="1000"/>
        <v>3670</v>
      </c>
      <c r="AQ353" s="702">
        <f t="shared" si="1000"/>
        <v>3670</v>
      </c>
      <c r="AR353" s="702">
        <f t="shared" si="1000"/>
        <v>3670</v>
      </c>
      <c r="AS353" s="702">
        <f t="shared" si="1000"/>
        <v>3670</v>
      </c>
      <c r="AT353" s="702">
        <f t="shared" si="1000"/>
        <v>3670</v>
      </c>
      <c r="AU353" s="702">
        <f t="shared" si="1000"/>
        <v>3670</v>
      </c>
      <c r="AV353" s="702">
        <f t="shared" si="1000"/>
        <v>3670</v>
      </c>
      <c r="AW353" s="702">
        <f t="shared" si="1000"/>
        <v>3670</v>
      </c>
      <c r="AX353" s="702">
        <f t="shared" si="1000"/>
        <v>3670</v>
      </c>
      <c r="AY353" s="702">
        <f t="shared" si="1000"/>
        <v>3670</v>
      </c>
      <c r="AZ353" s="702">
        <f t="shared" si="1000"/>
        <v>3670</v>
      </c>
      <c r="BA353" s="702">
        <f t="shared" si="1000"/>
        <v>3670</v>
      </c>
      <c r="BB353" s="702">
        <f t="shared" si="1000"/>
        <v>3670</v>
      </c>
      <c r="BC353" s="710"/>
      <c r="BD353" s="702">
        <v>5250</v>
      </c>
      <c r="BE353" s="702">
        <v>5250</v>
      </c>
      <c r="BF353" s="702">
        <v>5250</v>
      </c>
      <c r="BG353" s="702">
        <v>5250</v>
      </c>
      <c r="BH353" s="702">
        <v>5250</v>
      </c>
      <c r="BI353" s="702">
        <v>5250</v>
      </c>
      <c r="BJ353" s="702">
        <v>5250</v>
      </c>
      <c r="BK353" s="702">
        <v>5250</v>
      </c>
      <c r="BL353" s="702">
        <v>5250</v>
      </c>
      <c r="BM353" s="702">
        <f t="shared" ref="BM353:BT353" si="1001">3670*$K$1</f>
        <v>3670</v>
      </c>
      <c r="BN353" s="702">
        <f t="shared" si="1001"/>
        <v>3670</v>
      </c>
      <c r="BO353" s="702">
        <f t="shared" si="1001"/>
        <v>3670</v>
      </c>
      <c r="BP353" s="702">
        <f t="shared" si="1001"/>
        <v>3670</v>
      </c>
      <c r="BQ353" s="702">
        <f t="shared" si="1001"/>
        <v>3670</v>
      </c>
      <c r="BR353" s="702">
        <f t="shared" si="1001"/>
        <v>3670</v>
      </c>
      <c r="BS353" s="702">
        <f t="shared" si="1001"/>
        <v>3670</v>
      </c>
      <c r="BT353" s="702">
        <f t="shared" si="1001"/>
        <v>3670</v>
      </c>
      <c r="BU353" s="602"/>
      <c r="BV353" s="702">
        <f>3670*$K$1</f>
        <v>3670</v>
      </c>
      <c r="BW353" s="702">
        <f>3670*$K$1</f>
        <v>3670</v>
      </c>
      <c r="BX353" s="702">
        <f>3670*$K$1</f>
        <v>3670</v>
      </c>
      <c r="BY353" s="702">
        <f>3670*$K$1</f>
        <v>3670</v>
      </c>
      <c r="BZ353" s="597">
        <f t="shared" si="967"/>
        <v>3670</v>
      </c>
      <c r="CA353" s="597">
        <f t="shared" si="968"/>
        <v>3670</v>
      </c>
      <c r="CB353" s="597">
        <f t="shared" si="969"/>
        <v>3670</v>
      </c>
      <c r="CC353" s="688">
        <f t="shared" si="970"/>
        <v>4512.666666666667</v>
      </c>
      <c r="CD353" s="1344">
        <f t="shared" si="971"/>
        <v>3670</v>
      </c>
      <c r="CE353" s="1345">
        <f t="shared" si="971"/>
        <v>3670</v>
      </c>
      <c r="CF353" s="1346">
        <f t="shared" si="971"/>
        <v>3670</v>
      </c>
      <c r="CG353" s="1346">
        <f t="shared" si="971"/>
        <v>3670</v>
      </c>
      <c r="CH353" s="1346">
        <f t="shared" si="971"/>
        <v>3670</v>
      </c>
      <c r="CI353" s="1346">
        <f t="shared" si="971"/>
        <v>3670</v>
      </c>
      <c r="CJ353" s="1346">
        <f t="shared" si="971"/>
        <v>3670</v>
      </c>
      <c r="CK353" s="1347">
        <f t="shared" si="971"/>
        <v>3670</v>
      </c>
      <c r="CL353" s="1347">
        <f t="shared" si="971"/>
        <v>3670</v>
      </c>
      <c r="CM353" s="1347">
        <f t="shared" si="971"/>
        <v>3670</v>
      </c>
      <c r="CN353" s="1346">
        <f t="shared" si="971"/>
        <v>3670</v>
      </c>
      <c r="CO353" s="1346">
        <f t="shared" si="971"/>
        <v>3670</v>
      </c>
      <c r="CP353" s="1346">
        <f t="shared" si="971"/>
        <v>3670</v>
      </c>
      <c r="CQ353" s="1346">
        <f t="shared" si="971"/>
        <v>3670</v>
      </c>
      <c r="CR353" s="1346">
        <f t="shared" si="971"/>
        <v>3670</v>
      </c>
      <c r="CS353" s="1345">
        <f t="shared" si="971"/>
        <v>3670</v>
      </c>
      <c r="CT353" s="1348">
        <f t="shared" si="972"/>
        <v>3670</v>
      </c>
      <c r="CU353" s="548">
        <f t="shared" si="973"/>
        <v>3670</v>
      </c>
      <c r="CV353" s="549">
        <f t="shared" si="974"/>
        <v>3670</v>
      </c>
      <c r="CW353" s="550">
        <f t="shared" si="975"/>
        <v>3670</v>
      </c>
      <c r="CX353" s="550">
        <f t="shared" si="976"/>
        <v>3670</v>
      </c>
      <c r="CY353" s="550">
        <f t="shared" si="977"/>
        <v>3670</v>
      </c>
      <c r="CZ353" s="550">
        <f t="shared" si="978"/>
        <v>3670</v>
      </c>
      <c r="DA353" s="550">
        <f t="shared" si="979"/>
        <v>3670</v>
      </c>
      <c r="DB353" s="551">
        <f t="shared" si="980"/>
        <v>3670</v>
      </c>
      <c r="DC353" s="551">
        <f t="shared" si="981"/>
        <v>3670</v>
      </c>
      <c r="DD353" s="551">
        <f t="shared" si="982"/>
        <v>3670</v>
      </c>
      <c r="DE353" s="550">
        <f t="shared" si="983"/>
        <v>3670</v>
      </c>
      <c r="DF353" s="550">
        <f t="shared" si="984"/>
        <v>3670</v>
      </c>
      <c r="DG353" s="550">
        <f t="shared" si="985"/>
        <v>3670</v>
      </c>
      <c r="DH353" s="550">
        <f t="shared" si="986"/>
        <v>3670</v>
      </c>
      <c r="DI353" s="550">
        <f t="shared" si="987"/>
        <v>3670</v>
      </c>
      <c r="DJ353" s="549">
        <f t="shared" si="988"/>
        <v>3670</v>
      </c>
      <c r="DK353" s="548">
        <f t="shared" si="989"/>
        <v>3670</v>
      </c>
      <c r="DL353" s="653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657" t="s">
        <v>243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602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602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602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602"/>
      <c r="BV354" s="224"/>
      <c r="BW354" s="224"/>
      <c r="BX354" s="224"/>
      <c r="BY354" s="224"/>
      <c r="BZ354" s="597">
        <f t="shared" si="967"/>
        <v>0</v>
      </c>
      <c r="CA354" s="597" t="str">
        <f t="shared" si="968"/>
        <v/>
      </c>
      <c r="CB354" s="597" t="str">
        <f t="shared" si="969"/>
        <v/>
      </c>
      <c r="CC354" s="688" t="str">
        <f t="shared" si="970"/>
        <v/>
      </c>
      <c r="CD354" s="1344" t="str">
        <f t="shared" si="971"/>
        <v/>
      </c>
      <c r="CE354" s="1345" t="str">
        <f t="shared" si="971"/>
        <v/>
      </c>
      <c r="CF354" s="1346" t="str">
        <f t="shared" si="971"/>
        <v/>
      </c>
      <c r="CG354" s="1346" t="str">
        <f t="shared" si="971"/>
        <v/>
      </c>
      <c r="CH354" s="1346" t="str">
        <f t="shared" si="971"/>
        <v/>
      </c>
      <c r="CI354" s="1346">
        <f t="shared" si="971"/>
        <v>0</v>
      </c>
      <c r="CJ354" s="1346">
        <f t="shared" si="971"/>
        <v>0</v>
      </c>
      <c r="CK354" s="1347">
        <f t="shared" si="971"/>
        <v>0</v>
      </c>
      <c r="CL354" s="1347">
        <f t="shared" si="971"/>
        <v>0</v>
      </c>
      <c r="CM354" s="1347">
        <f t="shared" si="971"/>
        <v>0</v>
      </c>
      <c r="CN354" s="1346">
        <f t="shared" si="971"/>
        <v>0</v>
      </c>
      <c r="CO354" s="1346">
        <f t="shared" si="971"/>
        <v>0</v>
      </c>
      <c r="CP354" s="1346">
        <f t="shared" si="971"/>
        <v>0</v>
      </c>
      <c r="CQ354" s="1346" t="str">
        <f t="shared" si="971"/>
        <v/>
      </c>
      <c r="CR354" s="1346" t="str">
        <f t="shared" si="971"/>
        <v/>
      </c>
      <c r="CS354" s="1345" t="str">
        <f t="shared" si="971"/>
        <v/>
      </c>
      <c r="CT354" s="1348" t="str">
        <f t="shared" si="972"/>
        <v/>
      </c>
      <c r="CU354" s="548" t="str">
        <f t="shared" si="973"/>
        <v/>
      </c>
      <c r="CV354" s="549" t="str">
        <f t="shared" si="974"/>
        <v/>
      </c>
      <c r="CW354" s="550" t="str">
        <f t="shared" si="975"/>
        <v/>
      </c>
      <c r="CX354" s="550" t="str">
        <f t="shared" si="976"/>
        <v/>
      </c>
      <c r="CY354" s="550" t="str">
        <f t="shared" si="977"/>
        <v/>
      </c>
      <c r="CZ354" s="550" t="str">
        <f t="shared" si="978"/>
        <v/>
      </c>
      <c r="DA354" s="550" t="str">
        <f t="shared" si="979"/>
        <v/>
      </c>
      <c r="DB354" s="551" t="str">
        <f t="shared" si="980"/>
        <v/>
      </c>
      <c r="DC354" s="551" t="str">
        <f t="shared" si="981"/>
        <v/>
      </c>
      <c r="DD354" s="551" t="str">
        <f t="shared" si="982"/>
        <v/>
      </c>
      <c r="DE354" s="550" t="str">
        <f t="shared" si="983"/>
        <v/>
      </c>
      <c r="DF354" s="550" t="str">
        <f t="shared" si="984"/>
        <v/>
      </c>
      <c r="DG354" s="550" t="str">
        <f t="shared" si="985"/>
        <v/>
      </c>
      <c r="DH354" s="550" t="str">
        <f t="shared" si="986"/>
        <v/>
      </c>
      <c r="DI354" s="550" t="str">
        <f t="shared" si="987"/>
        <v/>
      </c>
      <c r="DJ354" s="549" t="str">
        <f t="shared" si="988"/>
        <v/>
      </c>
      <c r="DK354" s="548" t="str">
        <f t="shared" si="989"/>
        <v/>
      </c>
      <c r="DL354" s="653">
        <f t="shared" si="990"/>
        <v>8</v>
      </c>
      <c r="DM354" s="106">
        <f t="shared" si="991"/>
        <v>0</v>
      </c>
      <c r="DN354" s="106">
        <f t="shared" si="992"/>
        <v>0</v>
      </c>
      <c r="DO354" s="106">
        <f t="shared" si="993"/>
        <v>2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40" t="s">
        <v>179</v>
      </c>
      <c r="B355" s="274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602"/>
      <c r="T355" s="274"/>
      <c r="U355" s="274"/>
      <c r="V355" s="274"/>
      <c r="W355" s="274"/>
      <c r="X355" s="274"/>
      <c r="Y355" s="274"/>
      <c r="Z355" s="274"/>
      <c r="AA355" s="274"/>
      <c r="AB355" s="274"/>
      <c r="AC355" s="274"/>
      <c r="AD355" s="274"/>
      <c r="AE355" s="274"/>
      <c r="AF355" s="274"/>
      <c r="AG355" s="274"/>
      <c r="AH355" s="274"/>
      <c r="AI355" s="274"/>
      <c r="AJ355" s="274"/>
      <c r="AK355" s="602"/>
      <c r="AL355" s="274"/>
      <c r="AM355" s="274"/>
      <c r="AN355" s="274"/>
      <c r="AO355" s="274"/>
      <c r="AP355" s="274"/>
      <c r="AQ355" s="274"/>
      <c r="AR355" s="274"/>
      <c r="AS355" s="274"/>
      <c r="AT355" s="274"/>
      <c r="AU355" s="274"/>
      <c r="AV355" s="274"/>
      <c r="AW355" s="274"/>
      <c r="AX355" s="274"/>
      <c r="AY355" s="274"/>
      <c r="AZ355" s="274"/>
      <c r="BA355" s="274"/>
      <c r="BB355" s="274"/>
      <c r="BC355" s="602"/>
      <c r="BD355" s="274"/>
      <c r="BE355" s="274"/>
      <c r="BF355" s="274"/>
      <c r="BG355" s="274"/>
      <c r="BH355" s="274"/>
      <c r="BI355" s="274"/>
      <c r="BJ355" s="274"/>
      <c r="BK355" s="274"/>
      <c r="BL355" s="274"/>
      <c r="BM355" s="274"/>
      <c r="BN355" s="274"/>
      <c r="BO355" s="274"/>
      <c r="BP355" s="274"/>
      <c r="BQ355" s="274"/>
      <c r="BR355" s="274"/>
      <c r="BS355" s="274"/>
      <c r="BT355" s="274"/>
      <c r="BU355" s="602"/>
      <c r="BV355" s="274"/>
      <c r="BW355" s="274"/>
      <c r="BX355" s="274"/>
      <c r="BY355" s="274"/>
      <c r="BZ355" s="597" t="str">
        <f t="shared" si="967"/>
        <v/>
      </c>
      <c r="CA355" s="597" t="str">
        <f t="shared" si="968"/>
        <v/>
      </c>
      <c r="CB355" s="597" t="str">
        <f t="shared" si="969"/>
        <v/>
      </c>
      <c r="CC355" s="688" t="str">
        <f t="shared" si="970"/>
        <v/>
      </c>
      <c r="CD355" s="1344" t="str">
        <f t="shared" si="971"/>
        <v/>
      </c>
      <c r="CE355" s="1345" t="str">
        <f t="shared" si="971"/>
        <v/>
      </c>
      <c r="CF355" s="1346" t="str">
        <f t="shared" si="971"/>
        <v/>
      </c>
      <c r="CG355" s="1346" t="str">
        <f t="shared" si="971"/>
        <v/>
      </c>
      <c r="CH355" s="1346" t="str">
        <f t="shared" si="971"/>
        <v/>
      </c>
      <c r="CI355" s="1346" t="str">
        <f t="shared" si="971"/>
        <v/>
      </c>
      <c r="CJ355" s="1346" t="str">
        <f t="shared" si="971"/>
        <v/>
      </c>
      <c r="CK355" s="1347" t="str">
        <f t="shared" si="971"/>
        <v/>
      </c>
      <c r="CL355" s="1347" t="str">
        <f t="shared" si="971"/>
        <v/>
      </c>
      <c r="CM355" s="1347" t="str">
        <f t="shared" si="971"/>
        <v/>
      </c>
      <c r="CN355" s="1346" t="str">
        <f t="shared" si="971"/>
        <v/>
      </c>
      <c r="CO355" s="1346" t="str">
        <f t="shared" si="971"/>
        <v/>
      </c>
      <c r="CP355" s="1346" t="str">
        <f t="shared" si="971"/>
        <v/>
      </c>
      <c r="CQ355" s="1346" t="str">
        <f t="shared" si="971"/>
        <v/>
      </c>
      <c r="CR355" s="1346" t="str">
        <f t="shared" si="971"/>
        <v/>
      </c>
      <c r="CS355" s="1345" t="str">
        <f t="shared" si="971"/>
        <v/>
      </c>
      <c r="CT355" s="1348" t="str">
        <f t="shared" si="972"/>
        <v/>
      </c>
      <c r="CU355" s="548" t="str">
        <f t="shared" si="973"/>
        <v/>
      </c>
      <c r="CV355" s="549" t="str">
        <f t="shared" si="974"/>
        <v/>
      </c>
      <c r="CW355" s="550" t="str">
        <f t="shared" si="975"/>
        <v/>
      </c>
      <c r="CX355" s="550" t="str">
        <f t="shared" si="976"/>
        <v/>
      </c>
      <c r="CY355" s="550" t="str">
        <f t="shared" si="977"/>
        <v/>
      </c>
      <c r="CZ355" s="550" t="str">
        <f t="shared" si="978"/>
        <v/>
      </c>
      <c r="DA355" s="550" t="str">
        <f t="shared" si="979"/>
        <v/>
      </c>
      <c r="DB355" s="551" t="str">
        <f t="shared" si="980"/>
        <v/>
      </c>
      <c r="DC355" s="551" t="str">
        <f t="shared" si="981"/>
        <v/>
      </c>
      <c r="DD355" s="551" t="str">
        <f t="shared" si="982"/>
        <v/>
      </c>
      <c r="DE355" s="550" t="str">
        <f t="shared" si="983"/>
        <v/>
      </c>
      <c r="DF355" s="550" t="str">
        <f t="shared" si="984"/>
        <v/>
      </c>
      <c r="DG355" s="550" t="str">
        <f t="shared" si="985"/>
        <v/>
      </c>
      <c r="DH355" s="550" t="str">
        <f t="shared" si="986"/>
        <v/>
      </c>
      <c r="DI355" s="550" t="str">
        <f t="shared" si="987"/>
        <v/>
      </c>
      <c r="DJ355" s="549" t="str">
        <f t="shared" si="988"/>
        <v/>
      </c>
      <c r="DK355" s="548" t="str">
        <f t="shared" si="989"/>
        <v/>
      </c>
      <c r="DL355" s="653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181</v>
      </c>
      <c r="B356" s="629">
        <f t="shared" ref="B356:R356" si="1002">IF(B354="","",B354*B355)</f>
        <v>0</v>
      </c>
      <c r="C356" s="629">
        <f t="shared" si="1002"/>
        <v>0</v>
      </c>
      <c r="D356" s="629">
        <f t="shared" si="1002"/>
        <v>0</v>
      </c>
      <c r="E356" s="629">
        <f t="shared" si="1002"/>
        <v>0</v>
      </c>
      <c r="F356" s="629">
        <f t="shared" si="1002"/>
        <v>0</v>
      </c>
      <c r="G356" s="629">
        <f t="shared" si="1002"/>
        <v>0</v>
      </c>
      <c r="H356" s="629">
        <f t="shared" si="1002"/>
        <v>0</v>
      </c>
      <c r="I356" s="629" t="str">
        <f t="shared" si="1002"/>
        <v/>
      </c>
      <c r="J356" s="629">
        <f t="shared" si="1002"/>
        <v>0</v>
      </c>
      <c r="K356" s="629" t="str">
        <f t="shared" si="1002"/>
        <v/>
      </c>
      <c r="L356" s="629" t="str">
        <f t="shared" si="1002"/>
        <v/>
      </c>
      <c r="M356" s="629" t="str">
        <f t="shared" si="1002"/>
        <v/>
      </c>
      <c r="N356" s="629" t="str">
        <f t="shared" si="1002"/>
        <v/>
      </c>
      <c r="O356" s="629" t="str">
        <f t="shared" si="1002"/>
        <v/>
      </c>
      <c r="P356" s="629" t="str">
        <f t="shared" si="1002"/>
        <v/>
      </c>
      <c r="Q356" s="629" t="str">
        <f t="shared" si="1002"/>
        <v/>
      </c>
      <c r="R356" s="629" t="str">
        <f t="shared" si="1002"/>
        <v/>
      </c>
      <c r="S356" s="662"/>
      <c r="T356" s="629" t="str">
        <f t="shared" ref="T356:AJ356" si="1003">IF(T354="","",T354*T355)</f>
        <v/>
      </c>
      <c r="U356" s="629" t="str">
        <f t="shared" si="1003"/>
        <v/>
      </c>
      <c r="V356" s="629" t="str">
        <f t="shared" si="1003"/>
        <v/>
      </c>
      <c r="W356" s="629" t="str">
        <f t="shared" si="1003"/>
        <v/>
      </c>
      <c r="X356" s="629" t="str">
        <f t="shared" si="1003"/>
        <v/>
      </c>
      <c r="Y356" s="629" t="str">
        <f t="shared" si="1003"/>
        <v/>
      </c>
      <c r="Z356" s="629" t="str">
        <f t="shared" si="1003"/>
        <v/>
      </c>
      <c r="AA356" s="629" t="str">
        <f t="shared" si="1003"/>
        <v/>
      </c>
      <c r="AB356" s="629" t="str">
        <f t="shared" si="1003"/>
        <v/>
      </c>
      <c r="AC356" s="629" t="str">
        <f t="shared" si="1003"/>
        <v/>
      </c>
      <c r="AD356" s="629" t="str">
        <f t="shared" si="1003"/>
        <v/>
      </c>
      <c r="AE356" s="629" t="str">
        <f t="shared" si="1003"/>
        <v/>
      </c>
      <c r="AF356" s="629" t="str">
        <f t="shared" si="1003"/>
        <v/>
      </c>
      <c r="AG356" s="629" t="str">
        <f t="shared" si="1003"/>
        <v/>
      </c>
      <c r="AH356" s="629" t="str">
        <f t="shared" si="1003"/>
        <v/>
      </c>
      <c r="AI356" s="629" t="str">
        <f t="shared" si="1003"/>
        <v/>
      </c>
      <c r="AJ356" s="629" t="str">
        <f t="shared" si="1003"/>
        <v/>
      </c>
      <c r="AK356" s="662"/>
      <c r="AL356" s="629" t="str">
        <f t="shared" ref="AL356:BB356" si="1004">IF(AL354="","",AL354*AL355)</f>
        <v/>
      </c>
      <c r="AM356" s="629" t="str">
        <f t="shared" si="1004"/>
        <v/>
      </c>
      <c r="AN356" s="629" t="str">
        <f t="shared" si="1004"/>
        <v/>
      </c>
      <c r="AO356" s="629" t="str">
        <f t="shared" si="1004"/>
        <v/>
      </c>
      <c r="AP356" s="629" t="str">
        <f t="shared" si="1004"/>
        <v/>
      </c>
      <c r="AQ356" s="629" t="str">
        <f t="shared" si="1004"/>
        <v/>
      </c>
      <c r="AR356" s="629" t="str">
        <f t="shared" si="1004"/>
        <v/>
      </c>
      <c r="AS356" s="629" t="str">
        <f t="shared" si="1004"/>
        <v/>
      </c>
      <c r="AT356" s="629" t="str">
        <f t="shared" si="1004"/>
        <v/>
      </c>
      <c r="AU356" s="629" t="str">
        <f t="shared" si="1004"/>
        <v/>
      </c>
      <c r="AV356" s="629" t="str">
        <f t="shared" si="1004"/>
        <v/>
      </c>
      <c r="AW356" s="629" t="str">
        <f t="shared" si="1004"/>
        <v/>
      </c>
      <c r="AX356" s="629" t="str">
        <f t="shared" si="1004"/>
        <v/>
      </c>
      <c r="AY356" s="629" t="str">
        <f t="shared" si="1004"/>
        <v/>
      </c>
      <c r="AZ356" s="629" t="str">
        <f t="shared" si="1004"/>
        <v/>
      </c>
      <c r="BA356" s="629" t="str">
        <f t="shared" si="1004"/>
        <v/>
      </c>
      <c r="BB356" s="629" t="str">
        <f t="shared" si="1004"/>
        <v/>
      </c>
      <c r="BC356" s="662"/>
      <c r="BD356" s="629">
        <f t="shared" ref="BD356:BT356" si="1005">IF(BD354="","",BD354*BD355)</f>
        <v>0</v>
      </c>
      <c r="BE356" s="629" t="str">
        <f t="shared" si="1005"/>
        <v/>
      </c>
      <c r="BF356" s="629" t="str">
        <f t="shared" si="1005"/>
        <v/>
      </c>
      <c r="BG356" s="629">
        <f t="shared" si="1005"/>
        <v>0</v>
      </c>
      <c r="BH356" s="629" t="str">
        <f t="shared" si="1005"/>
        <v/>
      </c>
      <c r="BI356" s="629" t="str">
        <f t="shared" si="1005"/>
        <v/>
      </c>
      <c r="BJ356" s="629" t="str">
        <f t="shared" si="1005"/>
        <v/>
      </c>
      <c r="BK356" s="629" t="str">
        <f t="shared" si="1005"/>
        <v/>
      </c>
      <c r="BL356" s="629" t="str">
        <f t="shared" si="1005"/>
        <v/>
      </c>
      <c r="BM356" s="629" t="str">
        <f t="shared" si="1005"/>
        <v/>
      </c>
      <c r="BN356" s="629" t="str">
        <f t="shared" si="1005"/>
        <v/>
      </c>
      <c r="BO356" s="629" t="str">
        <f t="shared" si="1005"/>
        <v/>
      </c>
      <c r="BP356" s="629" t="str">
        <f t="shared" si="1005"/>
        <v/>
      </c>
      <c r="BQ356" s="629" t="str">
        <f t="shared" si="1005"/>
        <v/>
      </c>
      <c r="BR356" s="629" t="str">
        <f t="shared" si="1005"/>
        <v/>
      </c>
      <c r="BS356" s="629" t="str">
        <f t="shared" si="1005"/>
        <v/>
      </c>
      <c r="BT356" s="629" t="str">
        <f t="shared" si="1005"/>
        <v/>
      </c>
      <c r="BU356" s="662"/>
      <c r="BV356" s="629" t="str">
        <f>IF(BV354="","",BV354*BV355)</f>
        <v/>
      </c>
      <c r="BW356" s="629" t="str">
        <f>IF(BW354="","",BW354*BW355)</f>
        <v/>
      </c>
      <c r="BX356" s="629" t="str">
        <f>IF(BX354="","",BX354*BX355)</f>
        <v/>
      </c>
      <c r="BY356" s="629" t="str">
        <f>IF(BY354="","",BY354*BY355)</f>
        <v/>
      </c>
      <c r="BZ356" s="597">
        <f t="shared" si="967"/>
        <v>0</v>
      </c>
      <c r="CA356" s="597" t="str">
        <f t="shared" si="968"/>
        <v/>
      </c>
      <c r="CB356" s="597" t="str">
        <f t="shared" si="969"/>
        <v/>
      </c>
      <c r="CC356" s="688" t="str">
        <f t="shared" si="970"/>
        <v/>
      </c>
      <c r="CD356" s="1344" t="str">
        <f t="shared" si="971"/>
        <v/>
      </c>
      <c r="CE356" s="1345" t="str">
        <f t="shared" si="971"/>
        <v/>
      </c>
      <c r="CF356" s="1346" t="str">
        <f t="shared" si="971"/>
        <v/>
      </c>
      <c r="CG356" s="1346" t="str">
        <f t="shared" si="971"/>
        <v/>
      </c>
      <c r="CH356" s="1346" t="str">
        <f t="shared" si="971"/>
        <v/>
      </c>
      <c r="CI356" s="1346">
        <f t="shared" si="971"/>
        <v>0</v>
      </c>
      <c r="CJ356" s="1346">
        <f t="shared" si="971"/>
        <v>0</v>
      </c>
      <c r="CK356" s="1347">
        <f t="shared" si="971"/>
        <v>0</v>
      </c>
      <c r="CL356" s="1347">
        <f t="shared" si="971"/>
        <v>0</v>
      </c>
      <c r="CM356" s="1347">
        <f t="shared" si="971"/>
        <v>0</v>
      </c>
      <c r="CN356" s="1346">
        <f t="shared" si="971"/>
        <v>0</v>
      </c>
      <c r="CO356" s="1346">
        <f t="shared" si="971"/>
        <v>0</v>
      </c>
      <c r="CP356" s="1346">
        <f t="shared" si="971"/>
        <v>0</v>
      </c>
      <c r="CQ356" s="1346" t="str">
        <f t="shared" si="971"/>
        <v/>
      </c>
      <c r="CR356" s="1346" t="str">
        <f t="shared" si="971"/>
        <v/>
      </c>
      <c r="CS356" s="1345" t="str">
        <f t="shared" si="971"/>
        <v/>
      </c>
      <c r="CT356" s="1348" t="str">
        <f t="shared" si="972"/>
        <v/>
      </c>
      <c r="CU356" s="548" t="str">
        <f t="shared" si="973"/>
        <v/>
      </c>
      <c r="CV356" s="549" t="str">
        <f t="shared" si="974"/>
        <v/>
      </c>
      <c r="CW356" s="550" t="str">
        <f t="shared" si="975"/>
        <v/>
      </c>
      <c r="CX356" s="550" t="str">
        <f t="shared" si="976"/>
        <v/>
      </c>
      <c r="CY356" s="550" t="str">
        <f t="shared" si="977"/>
        <v/>
      </c>
      <c r="CZ356" s="550" t="str">
        <f t="shared" si="978"/>
        <v/>
      </c>
      <c r="DA356" s="550" t="str">
        <f t="shared" si="979"/>
        <v/>
      </c>
      <c r="DB356" s="551" t="str">
        <f t="shared" si="980"/>
        <v/>
      </c>
      <c r="DC356" s="551" t="str">
        <f t="shared" si="981"/>
        <v/>
      </c>
      <c r="DD356" s="551" t="str">
        <f t="shared" si="982"/>
        <v/>
      </c>
      <c r="DE356" s="550" t="str">
        <f t="shared" si="983"/>
        <v/>
      </c>
      <c r="DF356" s="550" t="str">
        <f t="shared" si="984"/>
        <v/>
      </c>
      <c r="DG356" s="550" t="str">
        <f t="shared" si="985"/>
        <v/>
      </c>
      <c r="DH356" s="550" t="str">
        <f t="shared" si="986"/>
        <v/>
      </c>
      <c r="DI356" s="550" t="str">
        <f t="shared" si="987"/>
        <v/>
      </c>
      <c r="DJ356" s="549" t="str">
        <f t="shared" si="988"/>
        <v/>
      </c>
      <c r="DK356" s="548" t="str">
        <f t="shared" si="989"/>
        <v/>
      </c>
      <c r="DL356" s="653">
        <f t="shared" si="990"/>
        <v>8</v>
      </c>
      <c r="DM356" s="106">
        <f t="shared" si="991"/>
        <v>0</v>
      </c>
      <c r="DN356" s="106">
        <f t="shared" si="992"/>
        <v>0</v>
      </c>
      <c r="DO356" s="106">
        <f t="shared" si="993"/>
        <v>2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244</v>
      </c>
      <c r="B357" s="274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602"/>
      <c r="T357" s="274"/>
      <c r="U357" s="274"/>
      <c r="V357" s="274"/>
      <c r="W357" s="274"/>
      <c r="X357" s="274"/>
      <c r="Y357" s="274"/>
      <c r="Z357" s="274"/>
      <c r="AA357" s="274"/>
      <c r="AB357" s="274"/>
      <c r="AC357" s="274"/>
      <c r="AD357" s="274"/>
      <c r="AE357" s="274"/>
      <c r="AF357" s="274"/>
      <c r="AG357" s="274"/>
      <c r="AH357" s="274"/>
      <c r="AI357" s="274"/>
      <c r="AJ357" s="274"/>
      <c r="AK357" s="602"/>
      <c r="AL357" s="274"/>
      <c r="AM357" s="274"/>
      <c r="AN357" s="274"/>
      <c r="AO357" s="274"/>
      <c r="AP357" s="274"/>
      <c r="AQ357" s="274"/>
      <c r="AR357" s="274"/>
      <c r="AS357" s="274"/>
      <c r="AT357" s="274"/>
      <c r="AU357" s="274"/>
      <c r="AV357" s="274"/>
      <c r="AW357" s="274"/>
      <c r="AX357" s="274"/>
      <c r="AY357" s="274"/>
      <c r="AZ357" s="274"/>
      <c r="BA357" s="274"/>
      <c r="BB357" s="274"/>
      <c r="BC357" s="602"/>
      <c r="BD357" s="274">
        <v>40</v>
      </c>
      <c r="BE357" s="274"/>
      <c r="BF357" s="274"/>
      <c r="BG357" s="274">
        <v>38</v>
      </c>
      <c r="BH357" s="274"/>
      <c r="BI357" s="274"/>
      <c r="BJ357" s="274"/>
      <c r="BK357" s="274"/>
      <c r="BL357" s="274"/>
      <c r="BM357" s="274"/>
      <c r="BN357" s="274"/>
      <c r="BO357" s="274"/>
      <c r="BP357" s="274"/>
      <c r="BQ357" s="274"/>
      <c r="BR357" s="274"/>
      <c r="BS357" s="274"/>
      <c r="BT357" s="274"/>
      <c r="BU357" s="602"/>
      <c r="BV357" s="274"/>
      <c r="BW357" s="274"/>
      <c r="BX357" s="274"/>
      <c r="BY357" s="274"/>
      <c r="BZ357" s="597" t="str">
        <f t="shared" si="967"/>
        <v/>
      </c>
      <c r="CA357" s="597" t="str">
        <f t="shared" si="968"/>
        <v/>
      </c>
      <c r="CB357" s="597" t="str">
        <f t="shared" si="969"/>
        <v/>
      </c>
      <c r="CC357" s="688" t="str">
        <f t="shared" si="970"/>
        <v/>
      </c>
      <c r="CD357" s="1344" t="str">
        <f t="shared" si="971"/>
        <v/>
      </c>
      <c r="CE357" s="1345" t="str">
        <f t="shared" si="971"/>
        <v/>
      </c>
      <c r="CF357" s="1346" t="str">
        <f t="shared" si="971"/>
        <v/>
      </c>
      <c r="CG357" s="1346" t="str">
        <f t="shared" si="971"/>
        <v/>
      </c>
      <c r="CH357" s="1346" t="str">
        <f t="shared" si="971"/>
        <v/>
      </c>
      <c r="CI357" s="1346" t="str">
        <f t="shared" si="971"/>
        <v/>
      </c>
      <c r="CJ357" s="1346" t="str">
        <f t="shared" si="971"/>
        <v/>
      </c>
      <c r="CK357" s="1347" t="str">
        <f t="shared" si="971"/>
        <v/>
      </c>
      <c r="CL357" s="1347" t="str">
        <f t="shared" si="971"/>
        <v/>
      </c>
      <c r="CM357" s="1347" t="str">
        <f t="shared" si="971"/>
        <v/>
      </c>
      <c r="CN357" s="1346" t="str">
        <f t="shared" si="971"/>
        <v/>
      </c>
      <c r="CO357" s="1346" t="str">
        <f t="shared" si="971"/>
        <v/>
      </c>
      <c r="CP357" s="1346" t="str">
        <f t="shared" si="971"/>
        <v/>
      </c>
      <c r="CQ357" s="1346" t="str">
        <f t="shared" si="971"/>
        <v/>
      </c>
      <c r="CR357" s="1346" t="str">
        <f t="shared" si="971"/>
        <v/>
      </c>
      <c r="CS357" s="1345" t="str">
        <f t="shared" si="971"/>
        <v/>
      </c>
      <c r="CT357" s="1348" t="str">
        <f t="shared" si="972"/>
        <v/>
      </c>
      <c r="CU357" s="548" t="str">
        <f t="shared" si="973"/>
        <v/>
      </c>
      <c r="CV357" s="549" t="str">
        <f t="shared" si="974"/>
        <v/>
      </c>
      <c r="CW357" s="550" t="str">
        <f t="shared" si="975"/>
        <v/>
      </c>
      <c r="CX357" s="550" t="str">
        <f t="shared" si="976"/>
        <v/>
      </c>
      <c r="CY357" s="550" t="str">
        <f t="shared" si="977"/>
        <v/>
      </c>
      <c r="CZ357" s="550" t="str">
        <f t="shared" si="978"/>
        <v/>
      </c>
      <c r="DA357" s="550" t="str">
        <f t="shared" si="979"/>
        <v/>
      </c>
      <c r="DB357" s="551" t="str">
        <f t="shared" si="980"/>
        <v/>
      </c>
      <c r="DC357" s="551" t="str">
        <f t="shared" si="981"/>
        <v/>
      </c>
      <c r="DD357" s="551" t="str">
        <f t="shared" si="982"/>
        <v/>
      </c>
      <c r="DE357" s="550" t="str">
        <f t="shared" si="983"/>
        <v/>
      </c>
      <c r="DF357" s="550" t="str">
        <f t="shared" si="984"/>
        <v/>
      </c>
      <c r="DG357" s="550" t="str">
        <f t="shared" si="985"/>
        <v/>
      </c>
      <c r="DH357" s="550" t="str">
        <f t="shared" si="986"/>
        <v/>
      </c>
      <c r="DI357" s="550" t="str">
        <f t="shared" si="987"/>
        <v/>
      </c>
      <c r="DJ357" s="549" t="str">
        <f t="shared" si="988"/>
        <v/>
      </c>
      <c r="DK357" s="548" t="str">
        <f t="shared" si="989"/>
        <v/>
      </c>
      <c r="DL357" s="653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2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8" t="str">
        <f>$H$1 &amp; " (%)"</f>
        <v>kcal (%)</v>
      </c>
      <c r="B358" s="632">
        <f t="shared" ref="B358:R358" si="1006">IF(B352="","",(B352-B354-B357)*B353/B$46/365/$G$1)</f>
        <v>0</v>
      </c>
      <c r="C358" s="632">
        <f t="shared" si="1006"/>
        <v>0</v>
      </c>
      <c r="D358" s="632">
        <f t="shared" si="1006"/>
        <v>0</v>
      </c>
      <c r="E358" s="632">
        <f t="shared" si="1006"/>
        <v>0</v>
      </c>
      <c r="F358" s="632">
        <f t="shared" si="1006"/>
        <v>0</v>
      </c>
      <c r="G358" s="632">
        <f t="shared" si="1006"/>
        <v>0</v>
      </c>
      <c r="H358" s="632">
        <f t="shared" si="1006"/>
        <v>0</v>
      </c>
      <c r="I358" s="632">
        <f t="shared" si="1006"/>
        <v>0</v>
      </c>
      <c r="J358" s="632">
        <f t="shared" si="1006"/>
        <v>0</v>
      </c>
      <c r="K358" s="632" t="str">
        <f t="shared" si="1006"/>
        <v/>
      </c>
      <c r="L358" s="632" t="str">
        <f t="shared" si="1006"/>
        <v/>
      </c>
      <c r="M358" s="632" t="str">
        <f t="shared" si="1006"/>
        <v/>
      </c>
      <c r="N358" s="632" t="str">
        <f t="shared" si="1006"/>
        <v/>
      </c>
      <c r="O358" s="632" t="str">
        <f t="shared" si="1006"/>
        <v/>
      </c>
      <c r="P358" s="632" t="str">
        <f t="shared" si="1006"/>
        <v/>
      </c>
      <c r="Q358" s="632" t="str">
        <f t="shared" si="1006"/>
        <v/>
      </c>
      <c r="R358" s="632" t="str">
        <f t="shared" si="1006"/>
        <v/>
      </c>
      <c r="S358" s="652"/>
      <c r="T358" s="632">
        <f t="shared" ref="T358:AJ358" si="1007">IF(T352="","",(T352-T354-T357)*T353/T$46/365/$G$1)</f>
        <v>0</v>
      </c>
      <c r="U358" s="632">
        <f t="shared" si="1007"/>
        <v>0</v>
      </c>
      <c r="V358" s="632">
        <f t="shared" si="1007"/>
        <v>0</v>
      </c>
      <c r="W358" s="632">
        <f t="shared" si="1007"/>
        <v>0</v>
      </c>
      <c r="X358" s="632">
        <f t="shared" si="1007"/>
        <v>0</v>
      </c>
      <c r="Y358" s="632">
        <f t="shared" si="1007"/>
        <v>0</v>
      </c>
      <c r="Z358" s="632">
        <f t="shared" si="1007"/>
        <v>0</v>
      </c>
      <c r="AA358" s="632">
        <f t="shared" si="1007"/>
        <v>0</v>
      </c>
      <c r="AB358" s="632">
        <f t="shared" si="1007"/>
        <v>0</v>
      </c>
      <c r="AC358" s="632" t="str">
        <f t="shared" si="1007"/>
        <v/>
      </c>
      <c r="AD358" s="632" t="str">
        <f t="shared" si="1007"/>
        <v/>
      </c>
      <c r="AE358" s="632" t="str">
        <f t="shared" si="1007"/>
        <v/>
      </c>
      <c r="AF358" s="632" t="str">
        <f t="shared" si="1007"/>
        <v/>
      </c>
      <c r="AG358" s="632" t="str">
        <f t="shared" si="1007"/>
        <v/>
      </c>
      <c r="AH358" s="632" t="str">
        <f t="shared" si="1007"/>
        <v/>
      </c>
      <c r="AI358" s="632" t="str">
        <f t="shared" si="1007"/>
        <v/>
      </c>
      <c r="AJ358" s="632" t="str">
        <f t="shared" si="1007"/>
        <v/>
      </c>
      <c r="AK358" s="652"/>
      <c r="AL358" s="632">
        <f t="shared" ref="AL358:BB358" si="1008">IF(AL352="","",(AL352-AL354-AL357)*AL353/AL$46/365/$G$1)</f>
        <v>0</v>
      </c>
      <c r="AM358" s="632">
        <f t="shared" si="1008"/>
        <v>0</v>
      </c>
      <c r="AN358" s="632">
        <f t="shared" si="1008"/>
        <v>0</v>
      </c>
      <c r="AO358" s="632">
        <f t="shared" si="1008"/>
        <v>0</v>
      </c>
      <c r="AP358" s="632">
        <f t="shared" si="1008"/>
        <v>0</v>
      </c>
      <c r="AQ358" s="632">
        <f t="shared" si="1008"/>
        <v>0</v>
      </c>
      <c r="AR358" s="632">
        <f t="shared" si="1008"/>
        <v>0</v>
      </c>
      <c r="AS358" s="632">
        <f t="shared" si="1008"/>
        <v>0</v>
      </c>
      <c r="AT358" s="632">
        <f t="shared" si="1008"/>
        <v>0</v>
      </c>
      <c r="AU358" s="632" t="str">
        <f t="shared" si="1008"/>
        <v/>
      </c>
      <c r="AV358" s="632" t="str">
        <f t="shared" si="1008"/>
        <v/>
      </c>
      <c r="AW358" s="632" t="str">
        <f t="shared" si="1008"/>
        <v/>
      </c>
      <c r="AX358" s="632" t="str">
        <f t="shared" si="1008"/>
        <v/>
      </c>
      <c r="AY358" s="632" t="str">
        <f t="shared" si="1008"/>
        <v/>
      </c>
      <c r="AZ358" s="632" t="str">
        <f t="shared" si="1008"/>
        <v/>
      </c>
      <c r="BA358" s="632" t="str">
        <f t="shared" si="1008"/>
        <v/>
      </c>
      <c r="BB358" s="632" t="str">
        <f t="shared" si="1008"/>
        <v/>
      </c>
      <c r="BC358" s="652"/>
      <c r="BD358" s="632">
        <f t="shared" ref="BD358:BT358" si="1009">IF(BD352="","",(BD352-BD354-BD357)*BD353/BD$46/365/$G$1)</f>
        <v>2.2831050228310504E-2</v>
      </c>
      <c r="BE358" s="632">
        <f t="shared" si="1009"/>
        <v>0</v>
      </c>
      <c r="BF358" s="632">
        <f t="shared" si="1009"/>
        <v>0</v>
      </c>
      <c r="BG358" s="632">
        <f t="shared" si="1009"/>
        <v>6.5068493150684942E-2</v>
      </c>
      <c r="BH358" s="632">
        <f t="shared" si="1009"/>
        <v>0</v>
      </c>
      <c r="BI358" s="632">
        <f t="shared" si="1009"/>
        <v>0</v>
      </c>
      <c r="BJ358" s="632">
        <f t="shared" si="1009"/>
        <v>0</v>
      </c>
      <c r="BK358" s="632">
        <f t="shared" si="1009"/>
        <v>0</v>
      </c>
      <c r="BL358" s="632">
        <f t="shared" si="1009"/>
        <v>0</v>
      </c>
      <c r="BM358" s="632" t="str">
        <f t="shared" si="1009"/>
        <v/>
      </c>
      <c r="BN358" s="632" t="str">
        <f t="shared" si="1009"/>
        <v/>
      </c>
      <c r="BO358" s="632" t="str">
        <f t="shared" si="1009"/>
        <v/>
      </c>
      <c r="BP358" s="632" t="str">
        <f t="shared" si="1009"/>
        <v/>
      </c>
      <c r="BQ358" s="632" t="str">
        <f t="shared" si="1009"/>
        <v/>
      </c>
      <c r="BR358" s="632" t="str">
        <f t="shared" si="1009"/>
        <v/>
      </c>
      <c r="BS358" s="632" t="str">
        <f t="shared" si="1009"/>
        <v/>
      </c>
      <c r="BT358" s="632" t="str">
        <f t="shared" si="1009"/>
        <v/>
      </c>
      <c r="BU358" s="652"/>
      <c r="BV358" s="632" t="str">
        <f>IF(BV352="","",(BV352-BV354-BV357)*BV353/BV$46/365/$G$1)</f>
        <v/>
      </c>
      <c r="BW358" s="632" t="str">
        <f>IF(BW352="","",(BW352-BW354-BW357)*BW353/BW$46/365/$G$1)</f>
        <v/>
      </c>
      <c r="BX358" s="632" t="str">
        <f>IF(BX352="","",(BX352-BX354-BX357)*BX353/BX$46/365/$G$1)</f>
        <v/>
      </c>
      <c r="BY358" s="632" t="str">
        <f>IF(BY352="","",(BY352-BY354-BY357)*BY353/BY$46/365/$G$1)</f>
        <v/>
      </c>
      <c r="BZ358" s="597">
        <f t="shared" si="967"/>
        <v>0</v>
      </c>
      <c r="CA358" s="622">
        <f t="shared" si="968"/>
        <v>0</v>
      </c>
      <c r="CB358" s="622">
        <f t="shared" si="969"/>
        <v>0</v>
      </c>
      <c r="CC358" s="691">
        <f t="shared" si="970"/>
        <v>3.2615786040443573E-3</v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10"/>
        <v/>
      </c>
      <c r="CG358" s="1351" t="str">
        <f t="shared" si="1010"/>
        <v/>
      </c>
      <c r="CH358" s="1351">
        <f t="shared" si="1010"/>
        <v>0</v>
      </c>
      <c r="CI358" s="1351">
        <f t="shared" si="1010"/>
        <v>0</v>
      </c>
      <c r="CJ358" s="1351">
        <f t="shared" si="1010"/>
        <v>0</v>
      </c>
      <c r="CK358" s="1352">
        <f t="shared" si="1010"/>
        <v>0</v>
      </c>
      <c r="CL358" s="1352">
        <f t="shared" si="1010"/>
        <v>0</v>
      </c>
      <c r="CM358" s="1352">
        <f t="shared" si="1010"/>
        <v>0</v>
      </c>
      <c r="CN358" s="1351">
        <f t="shared" si="1010"/>
        <v>0</v>
      </c>
      <c r="CO358" s="1351">
        <f t="shared" si="1010"/>
        <v>0</v>
      </c>
      <c r="CP358" s="1351">
        <f t="shared" si="1010"/>
        <v>0</v>
      </c>
      <c r="CQ358" s="1351" t="str">
        <f t="shared" si="1010"/>
        <v/>
      </c>
      <c r="CR358" s="1351" t="str">
        <f t="shared" si="1010"/>
        <v/>
      </c>
      <c r="CS358" s="1350" t="str">
        <f t="shared" si="1010"/>
        <v/>
      </c>
      <c r="CT358" s="1353" t="str">
        <f t="shared" si="1010"/>
        <v/>
      </c>
      <c r="CU358" s="536" t="str">
        <f t="shared" si="973"/>
        <v/>
      </c>
      <c r="CV358" s="537" t="str">
        <f t="shared" si="974"/>
        <v/>
      </c>
      <c r="CW358" s="538" t="str">
        <f t="shared" si="975"/>
        <v/>
      </c>
      <c r="CX358" s="538" t="str">
        <f t="shared" si="976"/>
        <v/>
      </c>
      <c r="CY358" s="538">
        <f t="shared" si="977"/>
        <v>0</v>
      </c>
      <c r="CZ358" s="538">
        <f t="shared" si="978"/>
        <v>0</v>
      </c>
      <c r="DA358" s="538">
        <f t="shared" si="979"/>
        <v>0</v>
      </c>
      <c r="DB358" s="539">
        <f t="shared" si="980"/>
        <v>0</v>
      </c>
      <c r="DC358" s="539">
        <f t="shared" si="981"/>
        <v>0</v>
      </c>
      <c r="DD358" s="539">
        <f t="shared" si="982"/>
        <v>0</v>
      </c>
      <c r="DE358" s="538">
        <f t="shared" si="983"/>
        <v>0</v>
      </c>
      <c r="DF358" s="538">
        <f t="shared" si="984"/>
        <v>0</v>
      </c>
      <c r="DG358" s="538">
        <f t="shared" si="985"/>
        <v>0</v>
      </c>
      <c r="DH358" s="538" t="str">
        <f t="shared" si="986"/>
        <v/>
      </c>
      <c r="DI358" s="538" t="str">
        <f t="shared" si="987"/>
        <v/>
      </c>
      <c r="DJ358" s="537" t="str">
        <f t="shared" si="988"/>
        <v/>
      </c>
      <c r="DK358" s="536" t="str">
        <f t="shared" si="989"/>
        <v/>
      </c>
      <c r="DL358" s="653">
        <f t="shared" si="990"/>
        <v>9</v>
      </c>
      <c r="DM358" s="106">
        <f t="shared" si="991"/>
        <v>9</v>
      </c>
      <c r="DN358" s="106">
        <f t="shared" si="992"/>
        <v>9</v>
      </c>
      <c r="DO358" s="106">
        <f t="shared" si="993"/>
        <v>9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717" customFormat="1" ht="15.75" customHeight="1">
      <c r="A359" s="682" t="s">
        <v>951</v>
      </c>
      <c r="B359" s="686"/>
      <c r="C359" s="686"/>
      <c r="D359" s="686"/>
      <c r="E359" s="686"/>
      <c r="F359" s="686"/>
      <c r="G359" s="686"/>
      <c r="H359" s="686"/>
      <c r="I359" s="686"/>
      <c r="J359" s="686"/>
      <c r="K359" s="686"/>
      <c r="L359" s="686"/>
      <c r="M359" s="686"/>
      <c r="N359" s="686"/>
      <c r="O359" s="686"/>
      <c r="P359" s="686"/>
      <c r="Q359" s="686"/>
      <c r="R359" s="686"/>
      <c r="S359" s="602"/>
      <c r="T359" s="686"/>
      <c r="U359" s="686"/>
      <c r="V359" s="686"/>
      <c r="W359" s="686"/>
      <c r="X359" s="686"/>
      <c r="Y359" s="686"/>
      <c r="Z359" s="686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02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02"/>
      <c r="BD359" s="686"/>
      <c r="BE359" s="686"/>
      <c r="BF359" s="686"/>
      <c r="BG359" s="686"/>
      <c r="BH359" s="686"/>
      <c r="BI359" s="686"/>
      <c r="BJ359" s="686"/>
      <c r="BK359" s="686"/>
      <c r="BL359" s="686"/>
      <c r="BM359" s="686"/>
      <c r="BN359" s="686"/>
      <c r="BO359" s="686"/>
      <c r="BP359" s="686"/>
      <c r="BQ359" s="686"/>
      <c r="BR359" s="686"/>
      <c r="BS359" s="686"/>
      <c r="BT359" s="686"/>
      <c r="BU359" s="602"/>
      <c r="BV359" s="686"/>
      <c r="BW359" s="686"/>
      <c r="BX359" s="686"/>
      <c r="BY359" s="686"/>
      <c r="BZ359" s="589" t="str">
        <f t="shared" si="967"/>
        <v/>
      </c>
      <c r="CA359" s="589" t="str">
        <f t="shared" si="968"/>
        <v/>
      </c>
      <c r="CB359" s="589" t="str">
        <f t="shared" si="969"/>
        <v/>
      </c>
      <c r="CC359" s="687" t="str">
        <f t="shared" si="970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1"/>
      <c r="CV359" s="731"/>
      <c r="CW359" s="731"/>
      <c r="CX359" s="731"/>
      <c r="CY359" s="731"/>
      <c r="CZ359" s="731"/>
      <c r="DA359" s="731"/>
      <c r="DB359" s="731"/>
      <c r="DC359" s="731"/>
      <c r="DD359" s="731"/>
      <c r="DE359" s="731"/>
      <c r="DF359" s="731"/>
      <c r="DG359" s="731"/>
      <c r="DH359" s="731"/>
      <c r="DI359" s="731"/>
      <c r="DJ359" s="731"/>
      <c r="DK359" s="731"/>
      <c r="DL359" s="733"/>
      <c r="DM359" s="731"/>
      <c r="DN359" s="731"/>
      <c r="DO359" s="731"/>
      <c r="DP359" s="732"/>
      <c r="DQ359" s="734"/>
      <c r="DR359" s="734"/>
      <c r="DS359" s="734"/>
      <c r="DT359" s="734"/>
      <c r="DU359" s="734"/>
      <c r="DV359" s="734"/>
      <c r="DW359" s="734"/>
      <c r="DX359" s="617"/>
      <c r="DY359" s="734"/>
    </row>
    <row r="360" spans="1:129" s="717" customFormat="1" ht="15.75" customHeight="1">
      <c r="A360" s="735" t="s">
        <v>252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602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602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602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602"/>
      <c r="BV360" s="159"/>
      <c r="BW360" s="159"/>
      <c r="BX360" s="159"/>
      <c r="BY360" s="159"/>
      <c r="BZ360" s="597">
        <f t="shared" si="967"/>
        <v>0</v>
      </c>
      <c r="CA360" s="597">
        <f t="shared" si="968"/>
        <v>0</v>
      </c>
      <c r="CB360" s="597">
        <f t="shared" si="969"/>
        <v>0</v>
      </c>
      <c r="CC360" s="688">
        <f t="shared" si="970"/>
        <v>0</v>
      </c>
      <c r="CD360" s="1344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11"/>
        <v/>
      </c>
      <c r="CF360" s="1346" t="str">
        <f t="shared" si="1011"/>
        <v/>
      </c>
      <c r="CG360" s="1346" t="str">
        <f t="shared" si="1011"/>
        <v/>
      </c>
      <c r="CH360" s="1346">
        <f t="shared" si="1011"/>
        <v>0</v>
      </c>
      <c r="CI360" s="1346">
        <f t="shared" si="1011"/>
        <v>0</v>
      </c>
      <c r="CJ360" s="1346">
        <f t="shared" si="1011"/>
        <v>0</v>
      </c>
      <c r="CK360" s="1347">
        <f t="shared" si="1011"/>
        <v>0</v>
      </c>
      <c r="CL360" s="1347">
        <f t="shared" si="1011"/>
        <v>0</v>
      </c>
      <c r="CM360" s="1347">
        <f t="shared" si="1011"/>
        <v>0</v>
      </c>
      <c r="CN360" s="1346">
        <f t="shared" si="1011"/>
        <v>0</v>
      </c>
      <c r="CO360" s="1346">
        <f t="shared" si="1011"/>
        <v>0</v>
      </c>
      <c r="CP360" s="1346">
        <f t="shared" si="1011"/>
        <v>0</v>
      </c>
      <c r="CQ360" s="1346" t="str">
        <f t="shared" si="1011"/>
        <v/>
      </c>
      <c r="CR360" s="1346" t="str">
        <f t="shared" si="1011"/>
        <v/>
      </c>
      <c r="CS360" s="1345" t="str">
        <f t="shared" si="1011"/>
        <v/>
      </c>
      <c r="CT360" s="1348" t="str">
        <f t="shared" si="1011"/>
        <v/>
      </c>
      <c r="CU360" s="548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9" t="str">
        <f t="shared" si="1012"/>
        <v/>
      </c>
      <c r="CW360" s="550" t="str">
        <f t="shared" si="1012"/>
        <v/>
      </c>
      <c r="CX360" s="550" t="str">
        <f t="shared" si="1012"/>
        <v/>
      </c>
      <c r="CY360" s="550">
        <f t="shared" si="1012"/>
        <v>0</v>
      </c>
      <c r="CZ360" s="550">
        <f t="shared" si="1012"/>
        <v>0</v>
      </c>
      <c r="DA360" s="550">
        <f t="shared" si="1012"/>
        <v>0</v>
      </c>
      <c r="DB360" s="551">
        <f t="shared" si="1012"/>
        <v>0</v>
      </c>
      <c r="DC360" s="551">
        <f t="shared" si="1012"/>
        <v>0</v>
      </c>
      <c r="DD360" s="551">
        <f t="shared" si="1012"/>
        <v>0</v>
      </c>
      <c r="DE360" s="550">
        <f t="shared" si="1012"/>
        <v>0</v>
      </c>
      <c r="DF360" s="550">
        <f t="shared" si="1012"/>
        <v>0</v>
      </c>
      <c r="DG360" s="550">
        <f t="shared" si="1012"/>
        <v>0</v>
      </c>
      <c r="DH360" s="550" t="str">
        <f t="shared" si="1012"/>
        <v/>
      </c>
      <c r="DI360" s="550" t="str">
        <f t="shared" si="1012"/>
        <v/>
      </c>
      <c r="DJ360" s="549" t="str">
        <f t="shared" si="1012"/>
        <v/>
      </c>
      <c r="DK360" s="548" t="str">
        <f t="shared" si="1012"/>
        <v/>
      </c>
      <c r="DL360" s="653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15"/>
      <c r="DQ360" s="645"/>
      <c r="DR360" s="645"/>
      <c r="DS360" s="645"/>
      <c r="DT360" s="645"/>
      <c r="DU360" s="645"/>
      <c r="DV360" s="645"/>
      <c r="DW360" s="645"/>
      <c r="DX360" s="618"/>
      <c r="DY360" s="716"/>
    </row>
    <row r="361" spans="1:129" s="486" customFormat="1" ht="15.75" customHeight="1">
      <c r="A361" s="657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602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89"/>
      <c r="CA361" s="589"/>
      <c r="CB361" s="589"/>
      <c r="CC361" s="687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1"/>
      <c r="CV361" s="721"/>
      <c r="CW361" s="721"/>
      <c r="CX361" s="721"/>
      <c r="CY361" s="721"/>
      <c r="CZ361" s="721"/>
      <c r="DA361" s="721"/>
      <c r="DB361" s="721"/>
      <c r="DC361" s="721"/>
      <c r="DD361" s="721"/>
      <c r="DE361" s="721"/>
      <c r="DF361" s="721"/>
      <c r="DG361" s="721"/>
      <c r="DH361" s="721"/>
      <c r="DI361" s="721"/>
      <c r="DJ361" s="721"/>
      <c r="DK361" s="721"/>
      <c r="DL361" s="590"/>
      <c r="DM361" s="200"/>
      <c r="DN361" s="200"/>
      <c r="DO361" s="200"/>
      <c r="DP361" s="591"/>
      <c r="DQ361" s="617"/>
      <c r="DR361" s="617"/>
      <c r="DS361" s="617"/>
      <c r="DT361" s="617"/>
      <c r="DU361" s="617"/>
      <c r="DV361" s="617"/>
      <c r="DW361" s="617"/>
      <c r="DX361" s="617"/>
      <c r="DY361" s="484"/>
    </row>
    <row r="362" spans="1:129" s="486" customFormat="1" ht="15.75" customHeight="1">
      <c r="A362" s="709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611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11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11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11"/>
      <c r="BV362" s="159"/>
      <c r="BW362" s="159"/>
      <c r="BX362" s="159"/>
      <c r="BY362" s="159"/>
      <c r="BZ362" s="597" t="str">
        <f t="shared" ref="BZ362:BZ371" si="1013">IF(DL362&lt;3,"",(SUM(B362:R362)-MIN(B362:R362)-MAX(B362:R362))/(DL362-2))</f>
        <v/>
      </c>
      <c r="CA362" s="597" t="str">
        <f t="shared" ref="CA362:CA371" si="1014">IF(DM362&lt;3,"",(SUM(T362:AJ362)-MIN(T362:AJ362)-MAX(T362:AJ362))/(DM362-2))</f>
        <v/>
      </c>
      <c r="CB362" s="597" t="str">
        <f t="shared" ref="CB362:CB371" si="1015">IF(DN362&lt;3,"",(SUM(AL362:BB362)-MIN(AL362:BB362)-MAX(AL362:BB362))/(DN362-2))</f>
        <v/>
      </c>
      <c r="CC362" s="688" t="str">
        <f t="shared" ref="CC362:CC371" si="1016">IF(DO362&lt;3,"",(SUM(BD362:BT362)-MIN(BD362:BT362)-MAX(BD362:BT362))/(DO362-2))</f>
        <v/>
      </c>
      <c r="CD362" s="1344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17"/>
        <v/>
      </c>
      <c r="CF362" s="1346" t="str">
        <f t="shared" si="1017"/>
        <v/>
      </c>
      <c r="CG362" s="1346" t="str">
        <f t="shared" si="1017"/>
        <v/>
      </c>
      <c r="CH362" s="1346" t="str">
        <f t="shared" si="1017"/>
        <v/>
      </c>
      <c r="CI362" s="1346" t="str">
        <f t="shared" si="1017"/>
        <v/>
      </c>
      <c r="CJ362" s="1346" t="str">
        <f t="shared" si="1017"/>
        <v/>
      </c>
      <c r="CK362" s="1347" t="str">
        <f t="shared" si="1017"/>
        <v/>
      </c>
      <c r="CL362" s="1347" t="str">
        <f t="shared" si="1017"/>
        <v/>
      </c>
      <c r="CM362" s="1347" t="str">
        <f t="shared" si="1017"/>
        <v/>
      </c>
      <c r="CN362" s="1346" t="str">
        <f t="shared" si="1017"/>
        <v/>
      </c>
      <c r="CO362" s="1346" t="str">
        <f t="shared" si="1017"/>
        <v/>
      </c>
      <c r="CP362" s="1346" t="str">
        <f t="shared" si="1017"/>
        <v/>
      </c>
      <c r="CQ362" s="1346" t="str">
        <f t="shared" si="1017"/>
        <v/>
      </c>
      <c r="CR362" s="1346" t="str">
        <f t="shared" si="1017"/>
        <v/>
      </c>
      <c r="CS362" s="1345" t="str">
        <f t="shared" si="1017"/>
        <v/>
      </c>
      <c r="CT362" s="1348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8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9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0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0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0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0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0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1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1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1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0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0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0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0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0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9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8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3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83"/>
      <c r="DQ362" s="618"/>
      <c r="DR362" s="618"/>
      <c r="DS362" s="618"/>
      <c r="DT362" s="618"/>
      <c r="DU362" s="618"/>
      <c r="DV362" s="618"/>
      <c r="DW362" s="618"/>
      <c r="DX362" s="618"/>
      <c r="DY362" s="484"/>
    </row>
    <row r="363" spans="1:129" s="486" customFormat="1" ht="15.75" customHeight="1">
      <c r="A363" s="709" t="s">
        <v>249</v>
      </c>
      <c r="B363" s="629">
        <f t="shared" ref="B363:R363" si="1040">IF(B360="","",B360*B362)</f>
        <v>0</v>
      </c>
      <c r="C363" s="629">
        <f t="shared" si="1040"/>
        <v>0</v>
      </c>
      <c r="D363" s="629">
        <f t="shared" si="1040"/>
        <v>0</v>
      </c>
      <c r="E363" s="629">
        <f t="shared" si="1040"/>
        <v>0</v>
      </c>
      <c r="F363" s="629">
        <f t="shared" si="1040"/>
        <v>0</v>
      </c>
      <c r="G363" s="629">
        <f t="shared" si="1040"/>
        <v>0</v>
      </c>
      <c r="H363" s="629">
        <f t="shared" si="1040"/>
        <v>0</v>
      </c>
      <c r="I363" s="629">
        <f t="shared" si="1040"/>
        <v>0</v>
      </c>
      <c r="J363" s="629">
        <f t="shared" si="1040"/>
        <v>0</v>
      </c>
      <c r="K363" s="629" t="str">
        <f t="shared" si="1040"/>
        <v/>
      </c>
      <c r="L363" s="629" t="str">
        <f t="shared" si="1040"/>
        <v/>
      </c>
      <c r="M363" s="629" t="str">
        <f t="shared" si="1040"/>
        <v/>
      </c>
      <c r="N363" s="629" t="str">
        <f t="shared" si="1040"/>
        <v/>
      </c>
      <c r="O363" s="629" t="str">
        <f t="shared" si="1040"/>
        <v/>
      </c>
      <c r="P363" s="629" t="str">
        <f t="shared" si="1040"/>
        <v/>
      </c>
      <c r="Q363" s="629" t="str">
        <f t="shared" si="1040"/>
        <v/>
      </c>
      <c r="R363" s="629" t="str">
        <f t="shared" si="1040"/>
        <v/>
      </c>
      <c r="S363" s="662"/>
      <c r="T363" s="629">
        <f t="shared" ref="T363:AJ363" si="1041">IF(T360="","",T360*T362)</f>
        <v>0</v>
      </c>
      <c r="U363" s="629">
        <f t="shared" si="1041"/>
        <v>0</v>
      </c>
      <c r="V363" s="629">
        <f t="shared" si="1041"/>
        <v>0</v>
      </c>
      <c r="W363" s="629">
        <f t="shared" si="1041"/>
        <v>0</v>
      </c>
      <c r="X363" s="629">
        <f t="shared" si="1041"/>
        <v>0</v>
      </c>
      <c r="Y363" s="629">
        <f t="shared" si="1041"/>
        <v>0</v>
      </c>
      <c r="Z363" s="629">
        <f t="shared" si="1041"/>
        <v>0</v>
      </c>
      <c r="AA363" s="629">
        <f t="shared" si="1041"/>
        <v>0</v>
      </c>
      <c r="AB363" s="629">
        <f t="shared" si="1041"/>
        <v>0</v>
      </c>
      <c r="AC363" s="629" t="str">
        <f t="shared" si="1041"/>
        <v/>
      </c>
      <c r="AD363" s="629" t="str">
        <f t="shared" si="1041"/>
        <v/>
      </c>
      <c r="AE363" s="629" t="str">
        <f t="shared" si="1041"/>
        <v/>
      </c>
      <c r="AF363" s="629" t="str">
        <f t="shared" si="1041"/>
        <v/>
      </c>
      <c r="AG363" s="629" t="str">
        <f t="shared" si="1041"/>
        <v/>
      </c>
      <c r="AH363" s="629" t="str">
        <f t="shared" si="1041"/>
        <v/>
      </c>
      <c r="AI363" s="629" t="str">
        <f t="shared" si="1041"/>
        <v/>
      </c>
      <c r="AJ363" s="629" t="str">
        <f t="shared" si="1041"/>
        <v/>
      </c>
      <c r="AK363" s="662"/>
      <c r="AL363" s="629">
        <f t="shared" ref="AL363:BB363" si="1042">IF(AL360="","",AL360*AL362)</f>
        <v>0</v>
      </c>
      <c r="AM363" s="629">
        <f t="shared" si="1042"/>
        <v>0</v>
      </c>
      <c r="AN363" s="629">
        <f t="shared" si="1042"/>
        <v>0</v>
      </c>
      <c r="AO363" s="629">
        <f t="shared" si="1042"/>
        <v>0</v>
      </c>
      <c r="AP363" s="629">
        <f t="shared" si="1042"/>
        <v>0</v>
      </c>
      <c r="AQ363" s="629">
        <f t="shared" si="1042"/>
        <v>0</v>
      </c>
      <c r="AR363" s="629">
        <f t="shared" si="1042"/>
        <v>0</v>
      </c>
      <c r="AS363" s="629">
        <f t="shared" si="1042"/>
        <v>0</v>
      </c>
      <c r="AT363" s="629">
        <f t="shared" si="1042"/>
        <v>0</v>
      </c>
      <c r="AU363" s="629" t="str">
        <f t="shared" si="1042"/>
        <v/>
      </c>
      <c r="AV363" s="629" t="str">
        <f t="shared" si="1042"/>
        <v/>
      </c>
      <c r="AW363" s="629" t="str">
        <f t="shared" si="1042"/>
        <v/>
      </c>
      <c r="AX363" s="629" t="str">
        <f t="shared" si="1042"/>
        <v/>
      </c>
      <c r="AY363" s="629" t="str">
        <f t="shared" si="1042"/>
        <v/>
      </c>
      <c r="AZ363" s="629" t="str">
        <f t="shared" si="1042"/>
        <v/>
      </c>
      <c r="BA363" s="629" t="str">
        <f t="shared" si="1042"/>
        <v/>
      </c>
      <c r="BB363" s="629" t="str">
        <f t="shared" si="1042"/>
        <v/>
      </c>
      <c r="BC363" s="662"/>
      <c r="BD363" s="629">
        <f t="shared" ref="BD363:BT363" si="1043">IF(BD360="","",BD360*BD362)</f>
        <v>0</v>
      </c>
      <c r="BE363" s="629">
        <f t="shared" si="1043"/>
        <v>0</v>
      </c>
      <c r="BF363" s="629">
        <f t="shared" si="1043"/>
        <v>0</v>
      </c>
      <c r="BG363" s="629">
        <f t="shared" si="1043"/>
        <v>0</v>
      </c>
      <c r="BH363" s="629">
        <f t="shared" si="1043"/>
        <v>0</v>
      </c>
      <c r="BI363" s="629">
        <f t="shared" si="1043"/>
        <v>0</v>
      </c>
      <c r="BJ363" s="629">
        <f t="shared" si="1043"/>
        <v>0</v>
      </c>
      <c r="BK363" s="629">
        <f t="shared" si="1043"/>
        <v>0</v>
      </c>
      <c r="BL363" s="629">
        <f t="shared" si="1043"/>
        <v>0</v>
      </c>
      <c r="BM363" s="629" t="str">
        <f t="shared" si="1043"/>
        <v/>
      </c>
      <c r="BN363" s="629" t="str">
        <f t="shared" si="1043"/>
        <v/>
      </c>
      <c r="BO363" s="629" t="str">
        <f t="shared" si="1043"/>
        <v/>
      </c>
      <c r="BP363" s="629" t="str">
        <f t="shared" si="1043"/>
        <v/>
      </c>
      <c r="BQ363" s="629" t="str">
        <f t="shared" si="1043"/>
        <v/>
      </c>
      <c r="BR363" s="629" t="str">
        <f t="shared" si="1043"/>
        <v/>
      </c>
      <c r="BS363" s="629" t="str">
        <f t="shared" si="1043"/>
        <v/>
      </c>
      <c r="BT363" s="629" t="str">
        <f t="shared" si="1043"/>
        <v/>
      </c>
      <c r="BU363" s="662"/>
      <c r="BV363" s="629" t="str">
        <f>IF(BV360="","",BV360*BV362)</f>
        <v/>
      </c>
      <c r="BW363" s="629" t="str">
        <f>IF(BW360="","",BW360*BW362)</f>
        <v/>
      </c>
      <c r="BX363" s="629" t="str">
        <f>IF(BX360="","",BX360*BX362)</f>
        <v/>
      </c>
      <c r="BY363" s="629" t="str">
        <f>IF(BY360="","",BY360*BY362)</f>
        <v/>
      </c>
      <c r="BZ363" s="597">
        <f t="shared" si="1013"/>
        <v>0</v>
      </c>
      <c r="CA363" s="597">
        <f t="shared" si="1014"/>
        <v>0</v>
      </c>
      <c r="CB363" s="597">
        <f t="shared" si="1015"/>
        <v>0</v>
      </c>
      <c r="CC363" s="688">
        <f t="shared" si="1016"/>
        <v>0</v>
      </c>
      <c r="CD363" s="1344" t="str">
        <f t="shared" si="1017"/>
        <v/>
      </c>
      <c r="CE363" s="1345" t="str">
        <f t="shared" si="1017"/>
        <v/>
      </c>
      <c r="CF363" s="1346" t="str">
        <f t="shared" si="1017"/>
        <v/>
      </c>
      <c r="CG363" s="1346" t="str">
        <f t="shared" si="1017"/>
        <v/>
      </c>
      <c r="CH363" s="1346">
        <f t="shared" si="1017"/>
        <v>0</v>
      </c>
      <c r="CI363" s="1346">
        <f t="shared" si="1017"/>
        <v>0</v>
      </c>
      <c r="CJ363" s="1346">
        <f t="shared" si="1017"/>
        <v>0</v>
      </c>
      <c r="CK363" s="1347">
        <f t="shared" si="1017"/>
        <v>0</v>
      </c>
      <c r="CL363" s="1347">
        <f t="shared" si="1017"/>
        <v>0</v>
      </c>
      <c r="CM363" s="1347">
        <f t="shared" si="1017"/>
        <v>0</v>
      </c>
      <c r="CN363" s="1346">
        <f t="shared" si="1017"/>
        <v>0</v>
      </c>
      <c r="CO363" s="1346">
        <f t="shared" si="1017"/>
        <v>0</v>
      </c>
      <c r="CP363" s="1346">
        <f t="shared" si="1017"/>
        <v>0</v>
      </c>
      <c r="CQ363" s="1346" t="str">
        <f t="shared" si="1017"/>
        <v/>
      </c>
      <c r="CR363" s="1346" t="str">
        <f t="shared" si="1017"/>
        <v/>
      </c>
      <c r="CS363" s="1345" t="str">
        <f t="shared" si="1017"/>
        <v/>
      </c>
      <c r="CT363" s="1348" t="str">
        <f t="shared" si="1018"/>
        <v/>
      </c>
      <c r="CU363" s="548" t="str">
        <f t="shared" si="1019"/>
        <v/>
      </c>
      <c r="CV363" s="549" t="str">
        <f t="shared" si="1020"/>
        <v/>
      </c>
      <c r="CW363" s="550" t="str">
        <f t="shared" si="1021"/>
        <v/>
      </c>
      <c r="CX363" s="550" t="str">
        <f t="shared" si="1022"/>
        <v/>
      </c>
      <c r="CY363" s="550">
        <f t="shared" si="1023"/>
        <v>0</v>
      </c>
      <c r="CZ363" s="550">
        <f t="shared" si="1024"/>
        <v>0</v>
      </c>
      <c r="DA363" s="550">
        <f t="shared" si="1025"/>
        <v>0</v>
      </c>
      <c r="DB363" s="551">
        <f t="shared" si="1026"/>
        <v>0</v>
      </c>
      <c r="DC363" s="551">
        <f t="shared" si="1027"/>
        <v>0</v>
      </c>
      <c r="DD363" s="551">
        <f t="shared" si="1028"/>
        <v>0</v>
      </c>
      <c r="DE363" s="550">
        <f t="shared" si="1029"/>
        <v>0</v>
      </c>
      <c r="DF363" s="550">
        <f t="shared" si="1030"/>
        <v>0</v>
      </c>
      <c r="DG363" s="550">
        <f t="shared" si="1031"/>
        <v>0</v>
      </c>
      <c r="DH363" s="550" t="str">
        <f t="shared" si="1032"/>
        <v/>
      </c>
      <c r="DI363" s="550" t="str">
        <f t="shared" si="1033"/>
        <v/>
      </c>
      <c r="DJ363" s="549" t="str">
        <f t="shared" si="1034"/>
        <v/>
      </c>
      <c r="DK363" s="548" t="str">
        <f t="shared" si="1035"/>
        <v/>
      </c>
      <c r="DL363" s="653">
        <f t="shared" si="1036"/>
        <v>9</v>
      </c>
      <c r="DM363" s="106">
        <f t="shared" si="1037"/>
        <v>9</v>
      </c>
      <c r="DN363" s="106">
        <f t="shared" si="1038"/>
        <v>9</v>
      </c>
      <c r="DO363" s="106">
        <f t="shared" si="1039"/>
        <v>9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tr">
        <f>$H$1 &amp; " per kg"</f>
        <v>kcal per kg</v>
      </c>
      <c r="B364" s="257">
        <f t="shared" ref="B364:C364" si="1044">3420*$K$1</f>
        <v>3420</v>
      </c>
      <c r="C364" s="257">
        <f t="shared" si="1044"/>
        <v>3420</v>
      </c>
      <c r="D364" s="257">
        <f>3420*$K$1</f>
        <v>3420</v>
      </c>
      <c r="E364" s="257">
        <f t="shared" ref="E364:R364" si="1045">3420*$K$1</f>
        <v>3420</v>
      </c>
      <c r="F364" s="257">
        <f t="shared" si="1045"/>
        <v>3420</v>
      </c>
      <c r="G364" s="257">
        <f t="shared" si="1045"/>
        <v>3420</v>
      </c>
      <c r="H364" s="257">
        <f t="shared" si="1045"/>
        <v>3420</v>
      </c>
      <c r="I364" s="257">
        <f t="shared" si="1045"/>
        <v>3420</v>
      </c>
      <c r="J364" s="257">
        <f t="shared" si="1045"/>
        <v>3420</v>
      </c>
      <c r="K364" s="257">
        <f t="shared" si="1045"/>
        <v>3420</v>
      </c>
      <c r="L364" s="257">
        <f t="shared" si="1045"/>
        <v>3420</v>
      </c>
      <c r="M364" s="257">
        <f t="shared" si="1045"/>
        <v>3420</v>
      </c>
      <c r="N364" s="257">
        <f t="shared" si="1045"/>
        <v>3420</v>
      </c>
      <c r="O364" s="257">
        <f t="shared" si="1045"/>
        <v>3420</v>
      </c>
      <c r="P364" s="257">
        <f t="shared" si="1045"/>
        <v>3420</v>
      </c>
      <c r="Q364" s="257">
        <f t="shared" si="1045"/>
        <v>3420</v>
      </c>
      <c r="R364" s="257">
        <f t="shared" si="1045"/>
        <v>3420</v>
      </c>
      <c r="S364" s="602"/>
      <c r="T364" s="257">
        <f t="shared" ref="T364:U364" si="1046">3420*$K$1</f>
        <v>3420</v>
      </c>
      <c r="U364" s="257">
        <f t="shared" si="1046"/>
        <v>3420</v>
      </c>
      <c r="V364" s="257">
        <f>3420*$K$1</f>
        <v>3420</v>
      </c>
      <c r="W364" s="257">
        <f t="shared" ref="W364:AJ364" si="1047">3420*$K$1</f>
        <v>3420</v>
      </c>
      <c r="X364" s="257">
        <f t="shared" si="1047"/>
        <v>3420</v>
      </c>
      <c r="Y364" s="257">
        <f t="shared" si="1047"/>
        <v>3420</v>
      </c>
      <c r="Z364" s="257">
        <f t="shared" si="1047"/>
        <v>3420</v>
      </c>
      <c r="AA364" s="257">
        <f t="shared" si="1047"/>
        <v>3420</v>
      </c>
      <c r="AB364" s="257">
        <f t="shared" si="1047"/>
        <v>3420</v>
      </c>
      <c r="AC364" s="257">
        <f t="shared" si="1047"/>
        <v>3420</v>
      </c>
      <c r="AD364" s="257">
        <f t="shared" si="1047"/>
        <v>3420</v>
      </c>
      <c r="AE364" s="257">
        <f t="shared" si="1047"/>
        <v>3420</v>
      </c>
      <c r="AF364" s="257">
        <f t="shared" si="1047"/>
        <v>3420</v>
      </c>
      <c r="AG364" s="257">
        <f t="shared" si="1047"/>
        <v>3420</v>
      </c>
      <c r="AH364" s="257">
        <f t="shared" si="1047"/>
        <v>3420</v>
      </c>
      <c r="AI364" s="257">
        <f t="shared" si="1047"/>
        <v>3420</v>
      </c>
      <c r="AJ364" s="257">
        <f t="shared" si="1047"/>
        <v>3420</v>
      </c>
      <c r="AK364" s="602"/>
      <c r="AL364" s="257">
        <f t="shared" ref="AL364:AM364" si="1048">3420*$K$1</f>
        <v>3420</v>
      </c>
      <c r="AM364" s="257">
        <f t="shared" si="1048"/>
        <v>3420</v>
      </c>
      <c r="AN364" s="257">
        <f>3420*$K$1</f>
        <v>3420</v>
      </c>
      <c r="AO364" s="257">
        <f t="shared" ref="AO364:BB364" si="1049">3420*$K$1</f>
        <v>3420</v>
      </c>
      <c r="AP364" s="257">
        <f t="shared" si="1049"/>
        <v>3420</v>
      </c>
      <c r="AQ364" s="257">
        <f t="shared" si="1049"/>
        <v>3420</v>
      </c>
      <c r="AR364" s="257">
        <f t="shared" si="1049"/>
        <v>3420</v>
      </c>
      <c r="AS364" s="257">
        <f t="shared" si="1049"/>
        <v>3420</v>
      </c>
      <c r="AT364" s="257">
        <f t="shared" si="1049"/>
        <v>3420</v>
      </c>
      <c r="AU364" s="257">
        <f t="shared" si="1049"/>
        <v>3420</v>
      </c>
      <c r="AV364" s="257">
        <f t="shared" si="1049"/>
        <v>3420</v>
      </c>
      <c r="AW364" s="257">
        <f t="shared" si="1049"/>
        <v>3420</v>
      </c>
      <c r="AX364" s="257">
        <f t="shared" si="1049"/>
        <v>3420</v>
      </c>
      <c r="AY364" s="257">
        <f t="shared" si="1049"/>
        <v>3420</v>
      </c>
      <c r="AZ364" s="257">
        <f t="shared" si="1049"/>
        <v>3420</v>
      </c>
      <c r="BA364" s="257">
        <f t="shared" si="1049"/>
        <v>3420</v>
      </c>
      <c r="BB364" s="257">
        <f t="shared" si="1049"/>
        <v>3420</v>
      </c>
      <c r="BC364" s="602"/>
      <c r="BD364" s="257">
        <f t="shared" ref="BD364:BE364" si="1050">3420*$K$1</f>
        <v>3420</v>
      </c>
      <c r="BE364" s="257">
        <f t="shared" si="1050"/>
        <v>3420</v>
      </c>
      <c r="BF364" s="257">
        <f>3420*$K$1</f>
        <v>3420</v>
      </c>
      <c r="BG364" s="257">
        <f t="shared" ref="BG364:BY364" si="1051">3420*$K$1</f>
        <v>3420</v>
      </c>
      <c r="BH364" s="257">
        <f t="shared" si="1051"/>
        <v>3420</v>
      </c>
      <c r="BI364" s="257">
        <f t="shared" si="1051"/>
        <v>3420</v>
      </c>
      <c r="BJ364" s="257">
        <f t="shared" si="1051"/>
        <v>3420</v>
      </c>
      <c r="BK364" s="257">
        <f t="shared" si="1051"/>
        <v>3420</v>
      </c>
      <c r="BL364" s="257">
        <f t="shared" si="1051"/>
        <v>3420</v>
      </c>
      <c r="BM364" s="257">
        <f t="shared" si="1051"/>
        <v>3420</v>
      </c>
      <c r="BN364" s="257">
        <f t="shared" si="1051"/>
        <v>3420</v>
      </c>
      <c r="BO364" s="257">
        <f t="shared" si="1051"/>
        <v>3420</v>
      </c>
      <c r="BP364" s="257">
        <f t="shared" si="1051"/>
        <v>3420</v>
      </c>
      <c r="BQ364" s="257">
        <f t="shared" si="1051"/>
        <v>3420</v>
      </c>
      <c r="BR364" s="257">
        <f t="shared" si="1051"/>
        <v>3420</v>
      </c>
      <c r="BS364" s="257">
        <f t="shared" si="1051"/>
        <v>3420</v>
      </c>
      <c r="BT364" s="257">
        <f t="shared" si="1051"/>
        <v>3420</v>
      </c>
      <c r="BU364" s="602"/>
      <c r="BV364" s="257">
        <f t="shared" si="1051"/>
        <v>3420</v>
      </c>
      <c r="BW364" s="257">
        <f t="shared" si="1051"/>
        <v>3420</v>
      </c>
      <c r="BX364" s="257">
        <f t="shared" si="1051"/>
        <v>3420</v>
      </c>
      <c r="BY364" s="257">
        <f t="shared" si="1051"/>
        <v>3420</v>
      </c>
      <c r="BZ364" s="597">
        <f t="shared" si="1013"/>
        <v>3420</v>
      </c>
      <c r="CA364" s="597">
        <f t="shared" si="1014"/>
        <v>3420</v>
      </c>
      <c r="CB364" s="597">
        <f t="shared" si="1015"/>
        <v>3420</v>
      </c>
      <c r="CC364" s="688">
        <f t="shared" si="1016"/>
        <v>3420</v>
      </c>
      <c r="CD364" s="1344">
        <f t="shared" si="1017"/>
        <v>3420</v>
      </c>
      <c r="CE364" s="1345">
        <f t="shared" si="1017"/>
        <v>3420</v>
      </c>
      <c r="CF364" s="1346">
        <f t="shared" si="1017"/>
        <v>3420</v>
      </c>
      <c r="CG364" s="1346">
        <f t="shared" si="1017"/>
        <v>3420</v>
      </c>
      <c r="CH364" s="1346">
        <f t="shared" si="1017"/>
        <v>3420</v>
      </c>
      <c r="CI364" s="1346">
        <f t="shared" si="1017"/>
        <v>3420</v>
      </c>
      <c r="CJ364" s="1346">
        <f t="shared" si="1017"/>
        <v>3420</v>
      </c>
      <c r="CK364" s="1347">
        <f t="shared" si="1017"/>
        <v>3420</v>
      </c>
      <c r="CL364" s="1347">
        <f t="shared" si="1017"/>
        <v>3420</v>
      </c>
      <c r="CM364" s="1347">
        <f t="shared" si="1017"/>
        <v>3420</v>
      </c>
      <c r="CN364" s="1346">
        <f t="shared" si="1017"/>
        <v>3420</v>
      </c>
      <c r="CO364" s="1346">
        <f t="shared" si="1017"/>
        <v>3420</v>
      </c>
      <c r="CP364" s="1346">
        <f t="shared" si="1017"/>
        <v>3420</v>
      </c>
      <c r="CQ364" s="1346">
        <f t="shared" si="1017"/>
        <v>3420</v>
      </c>
      <c r="CR364" s="1346">
        <f t="shared" si="1017"/>
        <v>3420</v>
      </c>
      <c r="CS364" s="1345">
        <f t="shared" si="1017"/>
        <v>3420</v>
      </c>
      <c r="CT364" s="1348">
        <f t="shared" si="1018"/>
        <v>3420</v>
      </c>
      <c r="CU364" s="548">
        <f t="shared" si="1019"/>
        <v>3420</v>
      </c>
      <c r="CV364" s="549">
        <f t="shared" si="1020"/>
        <v>3420</v>
      </c>
      <c r="CW364" s="550">
        <f t="shared" si="1021"/>
        <v>3420</v>
      </c>
      <c r="CX364" s="550">
        <f t="shared" si="1022"/>
        <v>3420</v>
      </c>
      <c r="CY364" s="550">
        <f t="shared" si="1023"/>
        <v>3420</v>
      </c>
      <c r="CZ364" s="550">
        <f t="shared" si="1024"/>
        <v>3420</v>
      </c>
      <c r="DA364" s="550">
        <f t="shared" si="1025"/>
        <v>3420</v>
      </c>
      <c r="DB364" s="551">
        <f t="shared" si="1026"/>
        <v>3420</v>
      </c>
      <c r="DC364" s="551">
        <f t="shared" si="1027"/>
        <v>3420</v>
      </c>
      <c r="DD364" s="551">
        <f t="shared" si="1028"/>
        <v>3420</v>
      </c>
      <c r="DE364" s="550">
        <f t="shared" si="1029"/>
        <v>3420</v>
      </c>
      <c r="DF364" s="550">
        <f t="shared" si="1030"/>
        <v>3420</v>
      </c>
      <c r="DG364" s="550">
        <f t="shared" si="1031"/>
        <v>3420</v>
      </c>
      <c r="DH364" s="550">
        <f t="shared" si="1032"/>
        <v>3420</v>
      </c>
      <c r="DI364" s="550">
        <f t="shared" si="1033"/>
        <v>3420</v>
      </c>
      <c r="DJ364" s="549">
        <f t="shared" si="1034"/>
        <v>3420</v>
      </c>
      <c r="DK364" s="548">
        <f t="shared" si="1035"/>
        <v>3420</v>
      </c>
      <c r="DL364" s="653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657" t="s">
        <v>243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30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30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30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30"/>
      <c r="BV365" s="224"/>
      <c r="BW365" s="224"/>
      <c r="BX365" s="224"/>
      <c r="BY365" s="224"/>
      <c r="BZ365" s="597">
        <f t="shared" si="1013"/>
        <v>0</v>
      </c>
      <c r="CA365" s="597">
        <f t="shared" si="1014"/>
        <v>0</v>
      </c>
      <c r="CB365" s="597" t="str">
        <f t="shared" si="1015"/>
        <v/>
      </c>
      <c r="CC365" s="688" t="str">
        <f t="shared" si="1016"/>
        <v/>
      </c>
      <c r="CD365" s="1344" t="str">
        <f t="shared" si="1017"/>
        <v/>
      </c>
      <c r="CE365" s="1345" t="str">
        <f t="shared" si="1017"/>
        <v/>
      </c>
      <c r="CF365" s="1346" t="str">
        <f t="shared" si="1017"/>
        <v/>
      </c>
      <c r="CG365" s="1346" t="str">
        <f t="shared" si="1017"/>
        <v/>
      </c>
      <c r="CH365" s="1346">
        <f t="shared" si="1017"/>
        <v>0</v>
      </c>
      <c r="CI365" s="1346">
        <f t="shared" si="1017"/>
        <v>0</v>
      </c>
      <c r="CJ365" s="1346">
        <f t="shared" si="1017"/>
        <v>0</v>
      </c>
      <c r="CK365" s="1347">
        <f t="shared" si="1017"/>
        <v>0</v>
      </c>
      <c r="CL365" s="1347">
        <f t="shared" si="1017"/>
        <v>0</v>
      </c>
      <c r="CM365" s="1347">
        <f t="shared" si="1017"/>
        <v>0</v>
      </c>
      <c r="CN365" s="1346">
        <f t="shared" si="1017"/>
        <v>0</v>
      </c>
      <c r="CO365" s="1346">
        <f t="shared" si="1017"/>
        <v>0</v>
      </c>
      <c r="CP365" s="1346">
        <f t="shared" si="1017"/>
        <v>0</v>
      </c>
      <c r="CQ365" s="1346" t="str">
        <f t="shared" si="1017"/>
        <v/>
      </c>
      <c r="CR365" s="1346" t="str">
        <f t="shared" si="1017"/>
        <v/>
      </c>
      <c r="CS365" s="1345" t="str">
        <f t="shared" si="1017"/>
        <v/>
      </c>
      <c r="CT365" s="1348" t="str">
        <f t="shared" si="1018"/>
        <v/>
      </c>
      <c r="CU365" s="548" t="str">
        <f t="shared" si="1019"/>
        <v/>
      </c>
      <c r="CV365" s="549" t="str">
        <f t="shared" si="1020"/>
        <v/>
      </c>
      <c r="CW365" s="550" t="str">
        <f t="shared" si="1021"/>
        <v/>
      </c>
      <c r="CX365" s="550" t="str">
        <f t="shared" si="1022"/>
        <v/>
      </c>
      <c r="CY365" s="550">
        <f t="shared" si="1023"/>
        <v>0</v>
      </c>
      <c r="CZ365" s="550">
        <f t="shared" si="1024"/>
        <v>0</v>
      </c>
      <c r="DA365" s="550">
        <f t="shared" si="1025"/>
        <v>0</v>
      </c>
      <c r="DB365" s="551">
        <f t="shared" si="1026"/>
        <v>0</v>
      </c>
      <c r="DC365" s="551">
        <f t="shared" si="1027"/>
        <v>0</v>
      </c>
      <c r="DD365" s="551">
        <f t="shared" si="1028"/>
        <v>0</v>
      </c>
      <c r="DE365" s="550">
        <f t="shared" si="1029"/>
        <v>0</v>
      </c>
      <c r="DF365" s="550">
        <f t="shared" si="1030"/>
        <v>0</v>
      </c>
      <c r="DG365" s="550">
        <f t="shared" si="1031"/>
        <v>0</v>
      </c>
      <c r="DH365" s="550" t="str">
        <f t="shared" si="1032"/>
        <v/>
      </c>
      <c r="DI365" s="550" t="str">
        <f t="shared" si="1033"/>
        <v/>
      </c>
      <c r="DJ365" s="549" t="str">
        <f t="shared" si="1034"/>
        <v/>
      </c>
      <c r="DK365" s="548" t="str">
        <f t="shared" si="1035"/>
        <v/>
      </c>
      <c r="DL365" s="653">
        <f t="shared" si="1036"/>
        <v>9</v>
      </c>
      <c r="DM365" s="106">
        <f t="shared" si="1037"/>
        <v>9</v>
      </c>
      <c r="DN365" s="106">
        <f t="shared" si="1038"/>
        <v>0</v>
      </c>
      <c r="DO365" s="106">
        <f t="shared" si="1039"/>
        <v>0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40" t="s">
        <v>179</v>
      </c>
      <c r="B366" s="274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588"/>
      <c r="T366" s="274"/>
      <c r="U366" s="274"/>
      <c r="V366" s="274"/>
      <c r="W366" s="274"/>
      <c r="X366" s="274"/>
      <c r="Y366" s="274"/>
      <c r="Z366" s="274"/>
      <c r="AA366" s="274"/>
      <c r="AB366" s="274"/>
      <c r="AC366" s="274"/>
      <c r="AD366" s="274"/>
      <c r="AE366" s="274"/>
      <c r="AF366" s="274"/>
      <c r="AG366" s="274"/>
      <c r="AH366" s="274"/>
      <c r="AI366" s="274"/>
      <c r="AJ366" s="274"/>
      <c r="AK366" s="588"/>
      <c r="AL366" s="274"/>
      <c r="AM366" s="274"/>
      <c r="AN366" s="274"/>
      <c r="AO366" s="274"/>
      <c r="AP366" s="274"/>
      <c r="AQ366" s="274"/>
      <c r="AR366" s="274"/>
      <c r="AS366" s="274"/>
      <c r="AT366" s="274"/>
      <c r="AU366" s="274"/>
      <c r="AV366" s="274"/>
      <c r="AW366" s="274"/>
      <c r="AX366" s="274"/>
      <c r="AY366" s="274"/>
      <c r="AZ366" s="274"/>
      <c r="BA366" s="274"/>
      <c r="BB366" s="274"/>
      <c r="BC366" s="588"/>
      <c r="BD366" s="274"/>
      <c r="BE366" s="274"/>
      <c r="BF366" s="274"/>
      <c r="BG366" s="274"/>
      <c r="BH366" s="274"/>
      <c r="BI366" s="274"/>
      <c r="BJ366" s="274"/>
      <c r="BK366" s="274"/>
      <c r="BL366" s="274"/>
      <c r="BM366" s="274"/>
      <c r="BN366" s="274"/>
      <c r="BO366" s="274"/>
      <c r="BP366" s="274"/>
      <c r="BQ366" s="274"/>
      <c r="BR366" s="274"/>
      <c r="BS366" s="274"/>
      <c r="BT366" s="274"/>
      <c r="BU366" s="588"/>
      <c r="BV366" s="274"/>
      <c r="BW366" s="274"/>
      <c r="BX366" s="274"/>
      <c r="BY366" s="274"/>
      <c r="BZ366" s="597" t="str">
        <f t="shared" si="1013"/>
        <v/>
      </c>
      <c r="CA366" s="597" t="str">
        <f t="shared" si="1014"/>
        <v/>
      </c>
      <c r="CB366" s="597" t="str">
        <f t="shared" si="1015"/>
        <v/>
      </c>
      <c r="CC366" s="688" t="str">
        <f t="shared" si="1016"/>
        <v/>
      </c>
      <c r="CD366" s="1344" t="str">
        <f t="shared" si="1017"/>
        <v/>
      </c>
      <c r="CE366" s="1345" t="str">
        <f t="shared" si="1017"/>
        <v/>
      </c>
      <c r="CF366" s="1346" t="str">
        <f t="shared" si="1017"/>
        <v/>
      </c>
      <c r="CG366" s="1346" t="str">
        <f t="shared" si="1017"/>
        <v/>
      </c>
      <c r="CH366" s="1346" t="str">
        <f t="shared" si="1017"/>
        <v/>
      </c>
      <c r="CI366" s="1346" t="str">
        <f t="shared" si="1017"/>
        <v/>
      </c>
      <c r="CJ366" s="1346" t="str">
        <f t="shared" si="1017"/>
        <v/>
      </c>
      <c r="CK366" s="1347" t="str">
        <f t="shared" si="1017"/>
        <v/>
      </c>
      <c r="CL366" s="1347" t="str">
        <f t="shared" si="1017"/>
        <v/>
      </c>
      <c r="CM366" s="1347" t="str">
        <f t="shared" si="1017"/>
        <v/>
      </c>
      <c r="CN366" s="1346" t="str">
        <f t="shared" si="1017"/>
        <v/>
      </c>
      <c r="CO366" s="1346" t="str">
        <f t="shared" si="1017"/>
        <v/>
      </c>
      <c r="CP366" s="1346" t="str">
        <f t="shared" si="1017"/>
        <v/>
      </c>
      <c r="CQ366" s="1346" t="str">
        <f t="shared" si="1017"/>
        <v/>
      </c>
      <c r="CR366" s="1346" t="str">
        <f t="shared" si="1017"/>
        <v/>
      </c>
      <c r="CS366" s="1345" t="str">
        <f t="shared" si="1017"/>
        <v/>
      </c>
      <c r="CT366" s="1348" t="str">
        <f t="shared" si="1018"/>
        <v/>
      </c>
      <c r="CU366" s="548" t="str">
        <f t="shared" si="1019"/>
        <v/>
      </c>
      <c r="CV366" s="549" t="str">
        <f t="shared" si="1020"/>
        <v/>
      </c>
      <c r="CW366" s="550" t="str">
        <f t="shared" si="1021"/>
        <v/>
      </c>
      <c r="CX366" s="550" t="str">
        <f t="shared" si="1022"/>
        <v/>
      </c>
      <c r="CY366" s="550" t="str">
        <f t="shared" si="1023"/>
        <v/>
      </c>
      <c r="CZ366" s="550" t="str">
        <f t="shared" si="1024"/>
        <v/>
      </c>
      <c r="DA366" s="550" t="str">
        <f t="shared" si="1025"/>
        <v/>
      </c>
      <c r="DB366" s="551" t="str">
        <f t="shared" si="1026"/>
        <v/>
      </c>
      <c r="DC366" s="551" t="str">
        <f t="shared" si="1027"/>
        <v/>
      </c>
      <c r="DD366" s="551" t="str">
        <f t="shared" si="1028"/>
        <v/>
      </c>
      <c r="DE366" s="550" t="str">
        <f t="shared" si="1029"/>
        <v/>
      </c>
      <c r="DF366" s="550" t="str">
        <f t="shared" si="1030"/>
        <v/>
      </c>
      <c r="DG366" s="550" t="str">
        <f t="shared" si="1031"/>
        <v/>
      </c>
      <c r="DH366" s="550" t="str">
        <f t="shared" si="1032"/>
        <v/>
      </c>
      <c r="DI366" s="550" t="str">
        <f t="shared" si="1033"/>
        <v/>
      </c>
      <c r="DJ366" s="549" t="str">
        <f t="shared" si="1034"/>
        <v/>
      </c>
      <c r="DK366" s="548" t="str">
        <f t="shared" si="1035"/>
        <v/>
      </c>
      <c r="DL366" s="653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181</v>
      </c>
      <c r="B367" s="629">
        <f t="shared" ref="B367:R367" si="1052">IF(B365="","",B365*B366)</f>
        <v>0</v>
      </c>
      <c r="C367" s="629">
        <f t="shared" si="1052"/>
        <v>0</v>
      </c>
      <c r="D367" s="629">
        <f t="shared" si="1052"/>
        <v>0</v>
      </c>
      <c r="E367" s="629">
        <f t="shared" si="1052"/>
        <v>0</v>
      </c>
      <c r="F367" s="629">
        <f t="shared" si="1052"/>
        <v>0</v>
      </c>
      <c r="G367" s="629">
        <f t="shared" si="1052"/>
        <v>0</v>
      </c>
      <c r="H367" s="629">
        <f t="shared" si="1052"/>
        <v>0</v>
      </c>
      <c r="I367" s="629">
        <f t="shared" si="1052"/>
        <v>0</v>
      </c>
      <c r="J367" s="629">
        <f t="shared" si="1052"/>
        <v>0</v>
      </c>
      <c r="K367" s="629" t="str">
        <f t="shared" si="1052"/>
        <v/>
      </c>
      <c r="L367" s="629" t="str">
        <f t="shared" si="1052"/>
        <v/>
      </c>
      <c r="M367" s="629" t="str">
        <f t="shared" si="1052"/>
        <v/>
      </c>
      <c r="N367" s="629" t="str">
        <f t="shared" si="1052"/>
        <v/>
      </c>
      <c r="O367" s="629" t="str">
        <f t="shared" si="1052"/>
        <v/>
      </c>
      <c r="P367" s="629" t="str">
        <f t="shared" si="1052"/>
        <v/>
      </c>
      <c r="Q367" s="629" t="str">
        <f t="shared" si="1052"/>
        <v/>
      </c>
      <c r="R367" s="629" t="str">
        <f t="shared" si="1052"/>
        <v/>
      </c>
      <c r="S367" s="662"/>
      <c r="T367" s="629">
        <f t="shared" ref="T367:AJ367" si="1053">IF(T365="","",T365*T366)</f>
        <v>0</v>
      </c>
      <c r="U367" s="629">
        <f t="shared" si="1053"/>
        <v>0</v>
      </c>
      <c r="V367" s="629">
        <f t="shared" si="1053"/>
        <v>0</v>
      </c>
      <c r="W367" s="629">
        <f t="shared" si="1053"/>
        <v>0</v>
      </c>
      <c r="X367" s="629">
        <f t="shared" si="1053"/>
        <v>0</v>
      </c>
      <c r="Y367" s="629">
        <f t="shared" si="1053"/>
        <v>0</v>
      </c>
      <c r="Z367" s="629">
        <f t="shared" si="1053"/>
        <v>0</v>
      </c>
      <c r="AA367" s="629">
        <f t="shared" si="1053"/>
        <v>0</v>
      </c>
      <c r="AB367" s="629">
        <f t="shared" si="1053"/>
        <v>0</v>
      </c>
      <c r="AC367" s="629" t="str">
        <f t="shared" si="1053"/>
        <v/>
      </c>
      <c r="AD367" s="629" t="str">
        <f t="shared" si="1053"/>
        <v/>
      </c>
      <c r="AE367" s="629" t="str">
        <f t="shared" si="1053"/>
        <v/>
      </c>
      <c r="AF367" s="629" t="str">
        <f t="shared" si="1053"/>
        <v/>
      </c>
      <c r="AG367" s="629" t="str">
        <f t="shared" si="1053"/>
        <v/>
      </c>
      <c r="AH367" s="629" t="str">
        <f t="shared" si="1053"/>
        <v/>
      </c>
      <c r="AI367" s="629" t="str">
        <f t="shared" si="1053"/>
        <v/>
      </c>
      <c r="AJ367" s="629" t="str">
        <f t="shared" si="1053"/>
        <v/>
      </c>
      <c r="AK367" s="662"/>
      <c r="AL367" s="629" t="str">
        <f t="shared" ref="AL367:BB367" si="1054">IF(AL365="","",AL365*AL366)</f>
        <v/>
      </c>
      <c r="AM367" s="629" t="str">
        <f t="shared" si="1054"/>
        <v/>
      </c>
      <c r="AN367" s="629" t="str">
        <f t="shared" si="1054"/>
        <v/>
      </c>
      <c r="AO367" s="629" t="str">
        <f t="shared" si="1054"/>
        <v/>
      </c>
      <c r="AP367" s="629" t="str">
        <f t="shared" si="1054"/>
        <v/>
      </c>
      <c r="AQ367" s="629" t="str">
        <f t="shared" si="1054"/>
        <v/>
      </c>
      <c r="AR367" s="629" t="str">
        <f t="shared" si="1054"/>
        <v/>
      </c>
      <c r="AS367" s="629" t="str">
        <f t="shared" si="1054"/>
        <v/>
      </c>
      <c r="AT367" s="629" t="str">
        <f t="shared" si="1054"/>
        <v/>
      </c>
      <c r="AU367" s="629" t="str">
        <f t="shared" si="1054"/>
        <v/>
      </c>
      <c r="AV367" s="629" t="str">
        <f t="shared" si="1054"/>
        <v/>
      </c>
      <c r="AW367" s="629" t="str">
        <f t="shared" si="1054"/>
        <v/>
      </c>
      <c r="AX367" s="629" t="str">
        <f t="shared" si="1054"/>
        <v/>
      </c>
      <c r="AY367" s="629" t="str">
        <f t="shared" si="1054"/>
        <v/>
      </c>
      <c r="AZ367" s="629" t="str">
        <f t="shared" si="1054"/>
        <v/>
      </c>
      <c r="BA367" s="629" t="str">
        <f t="shared" si="1054"/>
        <v/>
      </c>
      <c r="BB367" s="629" t="str">
        <f t="shared" si="1054"/>
        <v/>
      </c>
      <c r="BC367" s="662"/>
      <c r="BD367" s="629" t="str">
        <f t="shared" ref="BD367:BT367" si="1055">IF(BD365="","",BD365*BD366)</f>
        <v/>
      </c>
      <c r="BE367" s="629" t="str">
        <f t="shared" si="1055"/>
        <v/>
      </c>
      <c r="BF367" s="629" t="str">
        <f t="shared" si="1055"/>
        <v/>
      </c>
      <c r="BG367" s="629" t="str">
        <f t="shared" si="1055"/>
        <v/>
      </c>
      <c r="BH367" s="629" t="str">
        <f t="shared" si="1055"/>
        <v/>
      </c>
      <c r="BI367" s="629" t="str">
        <f t="shared" si="1055"/>
        <v/>
      </c>
      <c r="BJ367" s="629" t="str">
        <f t="shared" si="1055"/>
        <v/>
      </c>
      <c r="BK367" s="629" t="str">
        <f t="shared" si="1055"/>
        <v/>
      </c>
      <c r="BL367" s="629" t="str">
        <f t="shared" si="1055"/>
        <v/>
      </c>
      <c r="BM367" s="629" t="str">
        <f t="shared" si="1055"/>
        <v/>
      </c>
      <c r="BN367" s="629" t="str">
        <f t="shared" si="1055"/>
        <v/>
      </c>
      <c r="BO367" s="629" t="str">
        <f t="shared" si="1055"/>
        <v/>
      </c>
      <c r="BP367" s="629" t="str">
        <f t="shared" si="1055"/>
        <v/>
      </c>
      <c r="BQ367" s="629" t="str">
        <f t="shared" si="1055"/>
        <v/>
      </c>
      <c r="BR367" s="629" t="str">
        <f t="shared" si="1055"/>
        <v/>
      </c>
      <c r="BS367" s="629" t="str">
        <f t="shared" si="1055"/>
        <v/>
      </c>
      <c r="BT367" s="629" t="str">
        <f t="shared" si="1055"/>
        <v/>
      </c>
      <c r="BU367" s="662"/>
      <c r="BV367" s="629" t="str">
        <f>IF(BV365="","",BV365*BV366)</f>
        <v/>
      </c>
      <c r="BW367" s="629" t="str">
        <f>IF(BW365="","",BW365*BW366)</f>
        <v/>
      </c>
      <c r="BX367" s="629" t="str">
        <f>IF(BX365="","",BX365*BX366)</f>
        <v/>
      </c>
      <c r="BY367" s="629" t="str">
        <f>IF(BY365="","",BY365*BY366)</f>
        <v/>
      </c>
      <c r="BZ367" s="597">
        <f t="shared" si="1013"/>
        <v>0</v>
      </c>
      <c r="CA367" s="597">
        <f t="shared" si="1014"/>
        <v>0</v>
      </c>
      <c r="CB367" s="597" t="str">
        <f t="shared" si="1015"/>
        <v/>
      </c>
      <c r="CC367" s="688" t="str">
        <f t="shared" si="1016"/>
        <v/>
      </c>
      <c r="CD367" s="1344" t="str">
        <f t="shared" si="1017"/>
        <v/>
      </c>
      <c r="CE367" s="1345" t="str">
        <f t="shared" si="1017"/>
        <v/>
      </c>
      <c r="CF367" s="1346" t="str">
        <f t="shared" si="1017"/>
        <v/>
      </c>
      <c r="CG367" s="1346" t="str">
        <f t="shared" si="1017"/>
        <v/>
      </c>
      <c r="CH367" s="1346">
        <f t="shared" si="1017"/>
        <v>0</v>
      </c>
      <c r="CI367" s="1346">
        <f t="shared" si="1017"/>
        <v>0</v>
      </c>
      <c r="CJ367" s="1346">
        <f t="shared" si="1017"/>
        <v>0</v>
      </c>
      <c r="CK367" s="1347">
        <f t="shared" si="1017"/>
        <v>0</v>
      </c>
      <c r="CL367" s="1347">
        <f t="shared" si="1017"/>
        <v>0</v>
      </c>
      <c r="CM367" s="1347">
        <f t="shared" si="1017"/>
        <v>0</v>
      </c>
      <c r="CN367" s="1346">
        <f t="shared" si="1017"/>
        <v>0</v>
      </c>
      <c r="CO367" s="1346">
        <f t="shared" si="1017"/>
        <v>0</v>
      </c>
      <c r="CP367" s="1346">
        <f t="shared" si="1017"/>
        <v>0</v>
      </c>
      <c r="CQ367" s="1346" t="str">
        <f t="shared" si="1017"/>
        <v/>
      </c>
      <c r="CR367" s="1346" t="str">
        <f t="shared" si="1017"/>
        <v/>
      </c>
      <c r="CS367" s="1345" t="str">
        <f t="shared" si="1017"/>
        <v/>
      </c>
      <c r="CT367" s="1348" t="str">
        <f t="shared" si="1018"/>
        <v/>
      </c>
      <c r="CU367" s="548" t="str">
        <f t="shared" si="1019"/>
        <v/>
      </c>
      <c r="CV367" s="549" t="str">
        <f t="shared" si="1020"/>
        <v/>
      </c>
      <c r="CW367" s="550" t="str">
        <f t="shared" si="1021"/>
        <v/>
      </c>
      <c r="CX367" s="550" t="str">
        <f t="shared" si="1022"/>
        <v/>
      </c>
      <c r="CY367" s="550">
        <f t="shared" si="1023"/>
        <v>0</v>
      </c>
      <c r="CZ367" s="550">
        <f t="shared" si="1024"/>
        <v>0</v>
      </c>
      <c r="DA367" s="550">
        <f t="shared" si="1025"/>
        <v>0</v>
      </c>
      <c r="DB367" s="551">
        <f t="shared" si="1026"/>
        <v>0</v>
      </c>
      <c r="DC367" s="551">
        <f t="shared" si="1027"/>
        <v>0</v>
      </c>
      <c r="DD367" s="551">
        <f t="shared" si="1028"/>
        <v>0</v>
      </c>
      <c r="DE367" s="550">
        <f t="shared" si="1029"/>
        <v>0</v>
      </c>
      <c r="DF367" s="550">
        <f t="shared" si="1030"/>
        <v>0</v>
      </c>
      <c r="DG367" s="550">
        <f t="shared" si="1031"/>
        <v>0</v>
      </c>
      <c r="DH367" s="550" t="str">
        <f t="shared" si="1032"/>
        <v/>
      </c>
      <c r="DI367" s="550" t="str">
        <f t="shared" si="1033"/>
        <v/>
      </c>
      <c r="DJ367" s="549" t="str">
        <f t="shared" si="1034"/>
        <v/>
      </c>
      <c r="DK367" s="548" t="str">
        <f t="shared" si="1035"/>
        <v/>
      </c>
      <c r="DL367" s="653">
        <f t="shared" si="1036"/>
        <v>9</v>
      </c>
      <c r="DM367" s="106">
        <f t="shared" si="1037"/>
        <v>9</v>
      </c>
      <c r="DN367" s="106">
        <f t="shared" si="1038"/>
        <v>0</v>
      </c>
      <c r="DO367" s="106">
        <f t="shared" si="1039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717" customFormat="1" ht="15.75" customHeight="1">
      <c r="A368" s="640" t="s">
        <v>244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588"/>
      <c r="T368" s="274"/>
      <c r="U368" s="274"/>
      <c r="V368" s="274"/>
      <c r="W368" s="274"/>
      <c r="X368" s="274"/>
      <c r="Y368" s="274"/>
      <c r="Z368" s="274"/>
      <c r="AA368" s="274"/>
      <c r="AB368" s="274"/>
      <c r="AC368" s="274"/>
      <c r="AD368" s="274"/>
      <c r="AE368" s="274"/>
      <c r="AF368" s="274"/>
      <c r="AG368" s="274"/>
      <c r="AH368" s="274"/>
      <c r="AI368" s="274"/>
      <c r="AJ368" s="274"/>
      <c r="AK368" s="588"/>
      <c r="AL368" s="274"/>
      <c r="AM368" s="274"/>
      <c r="AN368" s="274"/>
      <c r="AO368" s="274"/>
      <c r="AP368" s="274"/>
      <c r="AQ368" s="274"/>
      <c r="AR368" s="274"/>
      <c r="AS368" s="274"/>
      <c r="AT368" s="274"/>
      <c r="AU368" s="274"/>
      <c r="AV368" s="274"/>
      <c r="AW368" s="274"/>
      <c r="AX368" s="274"/>
      <c r="AY368" s="274"/>
      <c r="AZ368" s="274"/>
      <c r="BA368" s="274"/>
      <c r="BB368" s="274"/>
      <c r="BC368" s="588"/>
      <c r="BD368" s="274"/>
      <c r="BE368" s="274"/>
      <c r="BF368" s="274"/>
      <c r="BG368" s="274"/>
      <c r="BH368" s="274"/>
      <c r="BI368" s="274"/>
      <c r="BJ368" s="274"/>
      <c r="BK368" s="274"/>
      <c r="BL368" s="274"/>
      <c r="BM368" s="274"/>
      <c r="BN368" s="274"/>
      <c r="BO368" s="274"/>
      <c r="BP368" s="274"/>
      <c r="BQ368" s="274"/>
      <c r="BR368" s="274"/>
      <c r="BS368" s="274"/>
      <c r="BT368" s="274"/>
      <c r="BU368" s="588"/>
      <c r="BV368" s="274"/>
      <c r="BW368" s="274"/>
      <c r="BX368" s="274"/>
      <c r="BY368" s="274"/>
      <c r="BZ368" s="597" t="str">
        <f t="shared" si="1013"/>
        <v/>
      </c>
      <c r="CA368" s="597" t="str">
        <f t="shared" si="1014"/>
        <v/>
      </c>
      <c r="CB368" s="597" t="str">
        <f t="shared" si="1015"/>
        <v/>
      </c>
      <c r="CC368" s="688" t="str">
        <f t="shared" si="1016"/>
        <v/>
      </c>
      <c r="CD368" s="1344" t="str">
        <f t="shared" si="1017"/>
        <v/>
      </c>
      <c r="CE368" s="1345" t="str">
        <f t="shared" si="1017"/>
        <v/>
      </c>
      <c r="CF368" s="1346" t="str">
        <f t="shared" si="1017"/>
        <v/>
      </c>
      <c r="CG368" s="1346" t="str">
        <f t="shared" si="1017"/>
        <v/>
      </c>
      <c r="CH368" s="1346" t="str">
        <f t="shared" si="1017"/>
        <v/>
      </c>
      <c r="CI368" s="1346" t="str">
        <f t="shared" si="1017"/>
        <v/>
      </c>
      <c r="CJ368" s="1346" t="str">
        <f t="shared" si="1017"/>
        <v/>
      </c>
      <c r="CK368" s="1347" t="str">
        <f t="shared" si="1017"/>
        <v/>
      </c>
      <c r="CL368" s="1347" t="str">
        <f t="shared" si="1017"/>
        <v/>
      </c>
      <c r="CM368" s="1347" t="str">
        <f t="shared" si="1017"/>
        <v/>
      </c>
      <c r="CN368" s="1346" t="str">
        <f t="shared" si="1017"/>
        <v/>
      </c>
      <c r="CO368" s="1346" t="str">
        <f t="shared" si="1017"/>
        <v/>
      </c>
      <c r="CP368" s="1346" t="str">
        <f t="shared" si="1017"/>
        <v/>
      </c>
      <c r="CQ368" s="1346" t="str">
        <f t="shared" si="1017"/>
        <v/>
      </c>
      <c r="CR368" s="1346" t="str">
        <f t="shared" si="1017"/>
        <v/>
      </c>
      <c r="CS368" s="1345" t="str">
        <f t="shared" si="1017"/>
        <v/>
      </c>
      <c r="CT368" s="1348" t="str">
        <f t="shared" si="1018"/>
        <v/>
      </c>
      <c r="CU368" s="548" t="str">
        <f t="shared" si="1019"/>
        <v/>
      </c>
      <c r="CV368" s="549" t="str">
        <f t="shared" si="1020"/>
        <v/>
      </c>
      <c r="CW368" s="550" t="str">
        <f t="shared" si="1021"/>
        <v/>
      </c>
      <c r="CX368" s="550" t="str">
        <f t="shared" si="1022"/>
        <v/>
      </c>
      <c r="CY368" s="550" t="str">
        <f t="shared" si="1023"/>
        <v/>
      </c>
      <c r="CZ368" s="550" t="str">
        <f t="shared" si="1024"/>
        <v/>
      </c>
      <c r="DA368" s="550" t="str">
        <f t="shared" si="1025"/>
        <v/>
      </c>
      <c r="DB368" s="551" t="str">
        <f t="shared" si="1026"/>
        <v/>
      </c>
      <c r="DC368" s="551" t="str">
        <f t="shared" si="1027"/>
        <v/>
      </c>
      <c r="DD368" s="551" t="str">
        <f t="shared" si="1028"/>
        <v/>
      </c>
      <c r="DE368" s="550" t="str">
        <f t="shared" si="1029"/>
        <v/>
      </c>
      <c r="DF368" s="550" t="str">
        <f t="shared" si="1030"/>
        <v/>
      </c>
      <c r="DG368" s="550" t="str">
        <f t="shared" si="1031"/>
        <v/>
      </c>
      <c r="DH368" s="550" t="str">
        <f t="shared" si="1032"/>
        <v/>
      </c>
      <c r="DI368" s="550" t="str">
        <f t="shared" si="1033"/>
        <v/>
      </c>
      <c r="DJ368" s="549" t="str">
        <f t="shared" si="1034"/>
        <v/>
      </c>
      <c r="DK368" s="548" t="str">
        <f t="shared" si="1035"/>
        <v/>
      </c>
      <c r="DL368" s="653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15"/>
      <c r="DQ368" s="645"/>
      <c r="DR368" s="645"/>
      <c r="DS368" s="645"/>
      <c r="DT368" s="645"/>
      <c r="DU368" s="645"/>
      <c r="DV368" s="645"/>
      <c r="DW368" s="645"/>
      <c r="DX368" s="618"/>
      <c r="DY368" s="716"/>
    </row>
    <row r="369" spans="1:129" s="717" customFormat="1" ht="15.75" customHeight="1">
      <c r="A369" s="648" t="str">
        <f>$H$1 &amp; " (%)"</f>
        <v>kcal (%)</v>
      </c>
      <c r="B369" s="632">
        <f t="shared" ref="B369:R369" si="1056">IF(B363="","",(B363-B365-B368)*B364/B$46/365/$G$1)</f>
        <v>0</v>
      </c>
      <c r="C369" s="632">
        <f t="shared" si="1056"/>
        <v>0</v>
      </c>
      <c r="D369" s="632">
        <f t="shared" si="1056"/>
        <v>0</v>
      </c>
      <c r="E369" s="632">
        <f t="shared" si="1056"/>
        <v>0</v>
      </c>
      <c r="F369" s="632">
        <f t="shared" si="1056"/>
        <v>0</v>
      </c>
      <c r="G369" s="632">
        <f t="shared" si="1056"/>
        <v>0</v>
      </c>
      <c r="H369" s="632">
        <f t="shared" si="1056"/>
        <v>0</v>
      </c>
      <c r="I369" s="632">
        <f t="shared" si="1056"/>
        <v>0</v>
      </c>
      <c r="J369" s="632">
        <f t="shared" si="1056"/>
        <v>0</v>
      </c>
      <c r="K369" s="632" t="str">
        <f t="shared" si="1056"/>
        <v/>
      </c>
      <c r="L369" s="632" t="str">
        <f t="shared" si="1056"/>
        <v/>
      </c>
      <c r="M369" s="632" t="str">
        <f t="shared" si="1056"/>
        <v/>
      </c>
      <c r="N369" s="632" t="str">
        <f t="shared" si="1056"/>
        <v/>
      </c>
      <c r="O369" s="632" t="str">
        <f t="shared" si="1056"/>
        <v/>
      </c>
      <c r="P369" s="632" t="str">
        <f t="shared" si="1056"/>
        <v/>
      </c>
      <c r="Q369" s="632" t="str">
        <f t="shared" si="1056"/>
        <v/>
      </c>
      <c r="R369" s="632" t="str">
        <f t="shared" si="1056"/>
        <v/>
      </c>
      <c r="S369" s="652"/>
      <c r="T369" s="632">
        <f t="shared" ref="T369:AJ369" si="1057">IF(T363="","",(T363-T365-T368)*T364/T$46/365/$G$1)</f>
        <v>0</v>
      </c>
      <c r="U369" s="632">
        <f t="shared" si="1057"/>
        <v>0</v>
      </c>
      <c r="V369" s="632">
        <f t="shared" si="1057"/>
        <v>0</v>
      </c>
      <c r="W369" s="632">
        <f t="shared" si="1057"/>
        <v>0</v>
      </c>
      <c r="X369" s="632">
        <f t="shared" si="1057"/>
        <v>0</v>
      </c>
      <c r="Y369" s="632">
        <f t="shared" si="1057"/>
        <v>0</v>
      </c>
      <c r="Z369" s="632">
        <f t="shared" si="1057"/>
        <v>0</v>
      </c>
      <c r="AA369" s="632">
        <f t="shared" si="1057"/>
        <v>0</v>
      </c>
      <c r="AB369" s="632">
        <f t="shared" si="1057"/>
        <v>0</v>
      </c>
      <c r="AC369" s="632" t="str">
        <f t="shared" si="1057"/>
        <v/>
      </c>
      <c r="AD369" s="632" t="str">
        <f t="shared" si="1057"/>
        <v/>
      </c>
      <c r="AE369" s="632" t="str">
        <f t="shared" si="1057"/>
        <v/>
      </c>
      <c r="AF369" s="632" t="str">
        <f t="shared" si="1057"/>
        <v/>
      </c>
      <c r="AG369" s="632" t="str">
        <f t="shared" si="1057"/>
        <v/>
      </c>
      <c r="AH369" s="632" t="str">
        <f t="shared" si="1057"/>
        <v/>
      </c>
      <c r="AI369" s="632" t="str">
        <f t="shared" si="1057"/>
        <v/>
      </c>
      <c r="AJ369" s="632" t="str">
        <f t="shared" si="1057"/>
        <v/>
      </c>
      <c r="AK369" s="652"/>
      <c r="AL369" s="632">
        <f t="shared" ref="AL369:BB369" si="1058">IF(AL363="","",(AL363-AL365-AL368)*AL364/AL$46/365/$G$1)</f>
        <v>0</v>
      </c>
      <c r="AM369" s="632">
        <f t="shared" si="1058"/>
        <v>0</v>
      </c>
      <c r="AN369" s="632">
        <f t="shared" si="1058"/>
        <v>0</v>
      </c>
      <c r="AO369" s="632">
        <f t="shared" si="1058"/>
        <v>0</v>
      </c>
      <c r="AP369" s="632">
        <f t="shared" si="1058"/>
        <v>0</v>
      </c>
      <c r="AQ369" s="632">
        <f t="shared" si="1058"/>
        <v>0</v>
      </c>
      <c r="AR369" s="632">
        <f t="shared" si="1058"/>
        <v>0</v>
      </c>
      <c r="AS369" s="632">
        <f t="shared" si="1058"/>
        <v>0</v>
      </c>
      <c r="AT369" s="632">
        <f t="shared" si="1058"/>
        <v>0</v>
      </c>
      <c r="AU369" s="632" t="str">
        <f t="shared" si="1058"/>
        <v/>
      </c>
      <c r="AV369" s="632" t="str">
        <f t="shared" si="1058"/>
        <v/>
      </c>
      <c r="AW369" s="632" t="str">
        <f t="shared" si="1058"/>
        <v/>
      </c>
      <c r="AX369" s="632" t="str">
        <f t="shared" si="1058"/>
        <v/>
      </c>
      <c r="AY369" s="632" t="str">
        <f t="shared" si="1058"/>
        <v/>
      </c>
      <c r="AZ369" s="632" t="str">
        <f t="shared" si="1058"/>
        <v/>
      </c>
      <c r="BA369" s="632" t="str">
        <f t="shared" si="1058"/>
        <v/>
      </c>
      <c r="BB369" s="632" t="str">
        <f t="shared" si="1058"/>
        <v/>
      </c>
      <c r="BC369" s="652"/>
      <c r="BD369" s="632">
        <f t="shared" ref="BD369:BT369" si="1059">IF(BD363="","",(BD363-BD365-BD368)*BD364/BD$46/365/$G$1)</f>
        <v>0</v>
      </c>
      <c r="BE369" s="632">
        <f t="shared" si="1059"/>
        <v>0</v>
      </c>
      <c r="BF369" s="632">
        <f t="shared" si="1059"/>
        <v>0</v>
      </c>
      <c r="BG369" s="632">
        <f t="shared" si="1059"/>
        <v>0</v>
      </c>
      <c r="BH369" s="632">
        <f t="shared" si="1059"/>
        <v>0</v>
      </c>
      <c r="BI369" s="632">
        <f t="shared" si="1059"/>
        <v>0</v>
      </c>
      <c r="BJ369" s="632">
        <f t="shared" si="1059"/>
        <v>0</v>
      </c>
      <c r="BK369" s="632">
        <f t="shared" si="1059"/>
        <v>0</v>
      </c>
      <c r="BL369" s="632">
        <f t="shared" si="1059"/>
        <v>0</v>
      </c>
      <c r="BM369" s="632" t="str">
        <f t="shared" si="1059"/>
        <v/>
      </c>
      <c r="BN369" s="632" t="str">
        <f t="shared" si="1059"/>
        <v/>
      </c>
      <c r="BO369" s="632" t="str">
        <f t="shared" si="1059"/>
        <v/>
      </c>
      <c r="BP369" s="632" t="str">
        <f t="shared" si="1059"/>
        <v/>
      </c>
      <c r="BQ369" s="632" t="str">
        <f t="shared" si="1059"/>
        <v/>
      </c>
      <c r="BR369" s="632" t="str">
        <f t="shared" si="1059"/>
        <v/>
      </c>
      <c r="BS369" s="632" t="str">
        <f t="shared" si="1059"/>
        <v/>
      </c>
      <c r="BT369" s="632" t="str">
        <f t="shared" si="1059"/>
        <v/>
      </c>
      <c r="BU369" s="652"/>
      <c r="BV369" s="632" t="str">
        <f>IF(BV363="","",(BV363-BV365-BV368)*BV364/BV$46/365/$G$1)</f>
        <v/>
      </c>
      <c r="BW369" s="632" t="str">
        <f>IF(BW363="","",(BW363-BW365-BW368)*BW364/BW$46/365/$G$1)</f>
        <v/>
      </c>
      <c r="BX369" s="632" t="str">
        <f>IF(BX363="","",(BX363-BX365-BX368)*BX364/BX$46/365/$G$1)</f>
        <v/>
      </c>
      <c r="BY369" s="632" t="str">
        <f>IF(BY363="","",(BY363-BY365-BY368)*BY364/BY$46/365/$G$1)</f>
        <v/>
      </c>
      <c r="BZ369" s="597">
        <f t="shared" si="1013"/>
        <v>0</v>
      </c>
      <c r="CA369" s="622">
        <f t="shared" si="1014"/>
        <v>0</v>
      </c>
      <c r="CB369" s="622">
        <f t="shared" si="1015"/>
        <v>0</v>
      </c>
      <c r="CC369" s="691">
        <f t="shared" si="1016"/>
        <v>0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60"/>
        <v/>
      </c>
      <c r="CG369" s="1351" t="str">
        <f t="shared" si="1060"/>
        <v/>
      </c>
      <c r="CH369" s="1351">
        <f t="shared" si="1060"/>
        <v>0</v>
      </c>
      <c r="CI369" s="1351">
        <f t="shared" si="1060"/>
        <v>0</v>
      </c>
      <c r="CJ369" s="1351">
        <f t="shared" si="1060"/>
        <v>0</v>
      </c>
      <c r="CK369" s="1352">
        <f t="shared" si="1060"/>
        <v>0</v>
      </c>
      <c r="CL369" s="1352">
        <f t="shared" si="1060"/>
        <v>0</v>
      </c>
      <c r="CM369" s="1352">
        <f t="shared" si="1060"/>
        <v>0</v>
      </c>
      <c r="CN369" s="1351">
        <f t="shared" si="1060"/>
        <v>0</v>
      </c>
      <c r="CO369" s="1351">
        <f t="shared" si="1060"/>
        <v>0</v>
      </c>
      <c r="CP369" s="1351">
        <f t="shared" si="1060"/>
        <v>0</v>
      </c>
      <c r="CQ369" s="1351" t="str">
        <f t="shared" si="1060"/>
        <v/>
      </c>
      <c r="CR369" s="1351" t="str">
        <f t="shared" si="1060"/>
        <v/>
      </c>
      <c r="CS369" s="1350" t="str">
        <f t="shared" si="1060"/>
        <v/>
      </c>
      <c r="CT369" s="1353" t="str">
        <f t="shared" si="1060"/>
        <v/>
      </c>
      <c r="CU369" s="536" t="str">
        <f t="shared" si="1019"/>
        <v/>
      </c>
      <c r="CV369" s="537" t="str">
        <f t="shared" si="1020"/>
        <v/>
      </c>
      <c r="CW369" s="538" t="str">
        <f t="shared" si="1021"/>
        <v/>
      </c>
      <c r="CX369" s="538" t="str">
        <f t="shared" si="1022"/>
        <v/>
      </c>
      <c r="CY369" s="538">
        <f t="shared" si="1023"/>
        <v>0</v>
      </c>
      <c r="CZ369" s="538">
        <f t="shared" si="1024"/>
        <v>0</v>
      </c>
      <c r="DA369" s="538">
        <f t="shared" si="1025"/>
        <v>0</v>
      </c>
      <c r="DB369" s="539">
        <f t="shared" si="1026"/>
        <v>0</v>
      </c>
      <c r="DC369" s="539">
        <f t="shared" si="1027"/>
        <v>0</v>
      </c>
      <c r="DD369" s="539">
        <f t="shared" si="1028"/>
        <v>0</v>
      </c>
      <c r="DE369" s="538">
        <f t="shared" si="1029"/>
        <v>0</v>
      </c>
      <c r="DF369" s="538">
        <f t="shared" si="1030"/>
        <v>0</v>
      </c>
      <c r="DG369" s="538">
        <f t="shared" si="1031"/>
        <v>0</v>
      </c>
      <c r="DH369" s="538" t="str">
        <f t="shared" si="1032"/>
        <v/>
      </c>
      <c r="DI369" s="538" t="str">
        <f t="shared" si="1033"/>
        <v/>
      </c>
      <c r="DJ369" s="537" t="str">
        <f t="shared" si="1034"/>
        <v/>
      </c>
      <c r="DK369" s="536" t="str">
        <f t="shared" si="1035"/>
        <v/>
      </c>
      <c r="DL369" s="653">
        <f t="shared" si="1036"/>
        <v>9</v>
      </c>
      <c r="DM369" s="106">
        <f t="shared" si="1037"/>
        <v>9</v>
      </c>
      <c r="DN369" s="106">
        <f t="shared" si="1038"/>
        <v>9</v>
      </c>
      <c r="DO369" s="106">
        <f t="shared" si="1039"/>
        <v>9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82" t="s">
        <v>965</v>
      </c>
      <c r="B370" s="686"/>
      <c r="C370" s="686"/>
      <c r="D370" s="686"/>
      <c r="E370" s="686"/>
      <c r="F370" s="686"/>
      <c r="G370" s="686"/>
      <c r="H370" s="686"/>
      <c r="I370" s="686"/>
      <c r="J370" s="686"/>
      <c r="K370" s="686"/>
      <c r="L370" s="686"/>
      <c r="M370" s="686"/>
      <c r="N370" s="686"/>
      <c r="O370" s="686"/>
      <c r="P370" s="686"/>
      <c r="Q370" s="686"/>
      <c r="R370" s="686"/>
      <c r="S370" s="602"/>
      <c r="T370" s="686"/>
      <c r="U370" s="686"/>
      <c r="V370" s="686"/>
      <c r="W370" s="686"/>
      <c r="X370" s="686"/>
      <c r="Y370" s="686"/>
      <c r="Z370" s="686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02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02"/>
      <c r="BD370" s="686"/>
      <c r="BE370" s="686"/>
      <c r="BF370" s="686"/>
      <c r="BG370" s="686"/>
      <c r="BH370" s="686"/>
      <c r="BI370" s="686"/>
      <c r="BJ370" s="686"/>
      <c r="BK370" s="686"/>
      <c r="BL370" s="686"/>
      <c r="BM370" s="686"/>
      <c r="BN370" s="686"/>
      <c r="BO370" s="686"/>
      <c r="BP370" s="686"/>
      <c r="BQ370" s="686"/>
      <c r="BR370" s="686"/>
      <c r="BS370" s="686"/>
      <c r="BT370" s="686"/>
      <c r="BU370" s="602"/>
      <c r="BV370" s="686"/>
      <c r="BW370" s="686"/>
      <c r="BX370" s="686"/>
      <c r="BY370" s="686"/>
      <c r="BZ370" s="589" t="str">
        <f t="shared" si="1013"/>
        <v/>
      </c>
      <c r="CA370" s="589" t="str">
        <f t="shared" si="1014"/>
        <v/>
      </c>
      <c r="CB370" s="589" t="str">
        <f t="shared" si="1015"/>
        <v/>
      </c>
      <c r="CC370" s="687" t="str">
        <f t="shared" si="1016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1"/>
      <c r="CV370" s="731"/>
      <c r="CW370" s="731"/>
      <c r="CX370" s="731"/>
      <c r="CY370" s="731"/>
      <c r="CZ370" s="731"/>
      <c r="DA370" s="731"/>
      <c r="DB370" s="731"/>
      <c r="DC370" s="731"/>
      <c r="DD370" s="731"/>
      <c r="DE370" s="731"/>
      <c r="DF370" s="731"/>
      <c r="DG370" s="731"/>
      <c r="DH370" s="731"/>
      <c r="DI370" s="731"/>
      <c r="DJ370" s="731"/>
      <c r="DK370" s="731"/>
      <c r="DL370" s="733"/>
      <c r="DM370" s="731"/>
      <c r="DN370" s="731"/>
      <c r="DO370" s="731"/>
      <c r="DP370" s="732"/>
      <c r="DQ370" s="734"/>
      <c r="DR370" s="734"/>
      <c r="DS370" s="734"/>
      <c r="DT370" s="734"/>
      <c r="DU370" s="734"/>
      <c r="DV370" s="734"/>
      <c r="DW370" s="734"/>
      <c r="DX370" s="617"/>
      <c r="DY370" s="734"/>
    </row>
    <row r="371" spans="1:129" s="717" customFormat="1" ht="15.75" customHeight="1">
      <c r="A371" s="735" t="s">
        <v>252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15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15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15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15"/>
      <c r="BV371" s="159"/>
      <c r="BW371" s="159"/>
      <c r="BX371" s="159"/>
      <c r="BY371" s="159"/>
      <c r="BZ371" s="597">
        <f t="shared" si="1013"/>
        <v>0</v>
      </c>
      <c r="CA371" s="597">
        <f t="shared" si="1014"/>
        <v>0.42857142857142855</v>
      </c>
      <c r="CB371" s="597">
        <f t="shared" si="1015"/>
        <v>0</v>
      </c>
      <c r="CC371" s="688">
        <f t="shared" si="1016"/>
        <v>0.7142857142857143</v>
      </c>
      <c r="CD371" s="1344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61"/>
        <v/>
      </c>
      <c r="CF371" s="1346" t="str">
        <f t="shared" si="1061"/>
        <v/>
      </c>
      <c r="CG371" s="1346" t="str">
        <f t="shared" si="1061"/>
        <v/>
      </c>
      <c r="CH371" s="1346">
        <f t="shared" si="1061"/>
        <v>0</v>
      </c>
      <c r="CI371" s="1346">
        <f t="shared" si="1061"/>
        <v>0</v>
      </c>
      <c r="CJ371" s="1346">
        <f t="shared" si="1061"/>
        <v>0</v>
      </c>
      <c r="CK371" s="1347">
        <f t="shared" si="1061"/>
        <v>0</v>
      </c>
      <c r="CL371" s="1347">
        <f t="shared" si="1061"/>
        <v>0</v>
      </c>
      <c r="CM371" s="1347">
        <f t="shared" si="1061"/>
        <v>0</v>
      </c>
      <c r="CN371" s="1346">
        <f t="shared" si="1061"/>
        <v>0</v>
      </c>
      <c r="CO371" s="1346">
        <f t="shared" si="1061"/>
        <v>0</v>
      </c>
      <c r="CP371" s="1346">
        <f t="shared" si="1061"/>
        <v>0</v>
      </c>
      <c r="CQ371" s="1346" t="str">
        <f t="shared" si="1061"/>
        <v/>
      </c>
      <c r="CR371" s="1346" t="str">
        <f t="shared" si="1061"/>
        <v/>
      </c>
      <c r="CS371" s="1345" t="str">
        <f t="shared" si="1061"/>
        <v/>
      </c>
      <c r="CT371" s="1348" t="str">
        <f t="shared" si="1061"/>
        <v/>
      </c>
      <c r="CU371" s="548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9" t="str">
        <f t="shared" si="1062"/>
        <v/>
      </c>
      <c r="CW371" s="550" t="str">
        <f t="shared" si="1062"/>
        <v/>
      </c>
      <c r="CX371" s="550" t="str">
        <f t="shared" si="1062"/>
        <v/>
      </c>
      <c r="CY371" s="550">
        <f t="shared" si="1062"/>
        <v>0</v>
      </c>
      <c r="CZ371" s="550">
        <f t="shared" si="1062"/>
        <v>0</v>
      </c>
      <c r="DA371" s="550">
        <f t="shared" si="1062"/>
        <v>0</v>
      </c>
      <c r="DB371" s="551">
        <f t="shared" si="1062"/>
        <v>0</v>
      </c>
      <c r="DC371" s="551">
        <f t="shared" si="1062"/>
        <v>0</v>
      </c>
      <c r="DD371" s="551">
        <f t="shared" si="1062"/>
        <v>0</v>
      </c>
      <c r="DE371" s="550">
        <f t="shared" si="1062"/>
        <v>0</v>
      </c>
      <c r="DF371" s="550">
        <f t="shared" si="1062"/>
        <v>3</v>
      </c>
      <c r="DG371" s="550">
        <f t="shared" si="1062"/>
        <v>31</v>
      </c>
      <c r="DH371" s="550" t="str">
        <f t="shared" si="1062"/>
        <v/>
      </c>
      <c r="DI371" s="550" t="str">
        <f t="shared" si="1062"/>
        <v/>
      </c>
      <c r="DJ371" s="549" t="str">
        <f t="shared" si="1062"/>
        <v/>
      </c>
      <c r="DK371" s="548" t="str">
        <f t="shared" si="1062"/>
        <v/>
      </c>
      <c r="DL371" s="653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15"/>
      <c r="DQ371" s="645"/>
      <c r="DR371" s="645"/>
      <c r="DS371" s="645"/>
      <c r="DT371" s="645"/>
      <c r="DU371" s="645"/>
      <c r="DV371" s="645"/>
      <c r="DW371" s="645"/>
      <c r="DX371" s="618"/>
      <c r="DY371" s="716"/>
    </row>
    <row r="372" spans="1:129" s="486" customFormat="1" ht="15.75" customHeight="1">
      <c r="A372" s="657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15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89"/>
      <c r="CA372" s="589"/>
      <c r="CB372" s="589"/>
      <c r="CC372" s="687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1"/>
      <c r="CV372" s="721"/>
      <c r="CW372" s="721"/>
      <c r="CX372" s="721"/>
      <c r="CY372" s="721"/>
      <c r="CZ372" s="721"/>
      <c r="DA372" s="721"/>
      <c r="DB372" s="721"/>
      <c r="DC372" s="721"/>
      <c r="DD372" s="721"/>
      <c r="DE372" s="721"/>
      <c r="DF372" s="721"/>
      <c r="DG372" s="721"/>
      <c r="DH372" s="721"/>
      <c r="DI372" s="721"/>
      <c r="DJ372" s="721"/>
      <c r="DK372" s="721"/>
      <c r="DL372" s="590"/>
      <c r="DM372" s="200"/>
      <c r="DN372" s="200"/>
      <c r="DO372" s="200"/>
      <c r="DP372" s="591"/>
      <c r="DQ372" s="617"/>
      <c r="DR372" s="617"/>
      <c r="DS372" s="617"/>
      <c r="DT372" s="617"/>
      <c r="DU372" s="617"/>
      <c r="DV372" s="617"/>
      <c r="DW372" s="617"/>
      <c r="DX372" s="617"/>
      <c r="DY372" s="484"/>
    </row>
    <row r="373" spans="1:129" s="486" customFormat="1" ht="15.75" customHeight="1">
      <c r="A373" s="709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96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96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96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96"/>
      <c r="BV373" s="159"/>
      <c r="BW373" s="159"/>
      <c r="BX373" s="159"/>
      <c r="BY373" s="159"/>
      <c r="BZ373" s="597" t="str">
        <f t="shared" ref="BZ373:BZ381" si="1063">IF(DL373&lt;3,"",(SUM(B373:R373)-MIN(B373:R373)-MAX(B373:R373))/(DL373-2))</f>
        <v/>
      </c>
      <c r="CA373" s="597" t="str">
        <f t="shared" ref="CA373:CA381" si="1064">IF(DM373&lt;3,"",(SUM(T373:AJ373)-MIN(T373:AJ373)-MAX(T373:AJ373))/(DM373-2))</f>
        <v/>
      </c>
      <c r="CB373" s="597" t="str">
        <f t="shared" ref="CB373:CB381" si="1065">IF(DN373&lt;3,"",(SUM(AL373:BB373)-MIN(AL373:BB373)-MAX(AL373:BB373))/(DN373-2))</f>
        <v/>
      </c>
      <c r="CC373" s="688" t="str">
        <f t="shared" ref="CC373:CC381" si="1066">IF(DO373&lt;3,"",(SUM(BD373:BT373)-MIN(BD373:BT373)-MAX(BD373:BT373))/(DO373-2))</f>
        <v/>
      </c>
      <c r="CD373" s="1344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67"/>
        <v/>
      </c>
      <c r="CF373" s="1346" t="str">
        <f t="shared" si="1067"/>
        <v/>
      </c>
      <c r="CG373" s="1346" t="str">
        <f t="shared" si="1067"/>
        <v/>
      </c>
      <c r="CH373" s="1346" t="str">
        <f t="shared" si="1067"/>
        <v/>
      </c>
      <c r="CI373" s="1346" t="str">
        <f t="shared" si="1067"/>
        <v/>
      </c>
      <c r="CJ373" s="1346" t="str">
        <f t="shared" si="1067"/>
        <v/>
      </c>
      <c r="CK373" s="1347" t="str">
        <f t="shared" si="1067"/>
        <v/>
      </c>
      <c r="CL373" s="1347" t="str">
        <f t="shared" si="1067"/>
        <v/>
      </c>
      <c r="CM373" s="1347" t="str">
        <f t="shared" si="1067"/>
        <v/>
      </c>
      <c r="CN373" s="1346" t="str">
        <f t="shared" si="1067"/>
        <v/>
      </c>
      <c r="CO373" s="1346" t="str">
        <f t="shared" si="1067"/>
        <v/>
      </c>
      <c r="CP373" s="1346" t="str">
        <f t="shared" si="1067"/>
        <v/>
      </c>
      <c r="CQ373" s="1346" t="str">
        <f t="shared" si="1067"/>
        <v/>
      </c>
      <c r="CR373" s="1346" t="str">
        <f t="shared" si="1067"/>
        <v/>
      </c>
      <c r="CS373" s="1345" t="str">
        <f t="shared" si="1067"/>
        <v/>
      </c>
      <c r="CT373" s="1348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8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9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0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0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0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0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0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1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1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1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25</v>
      </c>
      <c r="DE373" s="550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0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0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0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0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9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8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3">
        <f t="shared" ref="DL373:DL380" si="1086">COUNT(B373:R373)</f>
        <v>0</v>
      </c>
      <c r="DM373" s="106">
        <f t="shared" ref="DM373:DM380" si="1087">COUNT(T373:AJ373)</f>
        <v>2</v>
      </c>
      <c r="DN373" s="106">
        <f t="shared" ref="DN373:DN380" si="1088">COUNT(AL373:BB373)</f>
        <v>0</v>
      </c>
      <c r="DO373" s="106">
        <f t="shared" ref="DO373:DO380" si="1089">COUNT(BD373:BT373)</f>
        <v>2</v>
      </c>
      <c r="DP373" s="483"/>
      <c r="DQ373" s="618"/>
      <c r="DR373" s="618"/>
      <c r="DS373" s="618"/>
      <c r="DT373" s="618"/>
      <c r="DU373" s="618"/>
      <c r="DV373" s="618"/>
      <c r="DW373" s="618"/>
      <c r="DX373" s="618"/>
      <c r="DY373" s="484"/>
    </row>
    <row r="374" spans="1:129" s="486" customFormat="1" ht="15.75" customHeight="1">
      <c r="A374" s="709" t="s">
        <v>249</v>
      </c>
      <c r="B374" s="629">
        <f t="shared" ref="B374:R374" si="1090">IF(B371="","",B371*B373)</f>
        <v>0</v>
      </c>
      <c r="C374" s="629">
        <f t="shared" si="1090"/>
        <v>0</v>
      </c>
      <c r="D374" s="629">
        <f t="shared" si="1090"/>
        <v>0</v>
      </c>
      <c r="E374" s="629">
        <f t="shared" si="1090"/>
        <v>0</v>
      </c>
      <c r="F374" s="629">
        <f t="shared" si="1090"/>
        <v>0</v>
      </c>
      <c r="G374" s="629">
        <f t="shared" si="1090"/>
        <v>0</v>
      </c>
      <c r="H374" s="629">
        <f t="shared" si="1090"/>
        <v>0</v>
      </c>
      <c r="I374" s="629">
        <f t="shared" si="1090"/>
        <v>0</v>
      </c>
      <c r="J374" s="629">
        <f t="shared" si="1090"/>
        <v>0</v>
      </c>
      <c r="K374" s="629" t="str">
        <f t="shared" si="1090"/>
        <v/>
      </c>
      <c r="L374" s="629" t="str">
        <f t="shared" si="1090"/>
        <v/>
      </c>
      <c r="M374" s="629" t="str">
        <f t="shared" si="1090"/>
        <v/>
      </c>
      <c r="N374" s="629" t="str">
        <f t="shared" si="1090"/>
        <v/>
      </c>
      <c r="O374" s="629" t="str">
        <f t="shared" si="1090"/>
        <v/>
      </c>
      <c r="P374" s="629" t="str">
        <f t="shared" si="1090"/>
        <v/>
      </c>
      <c r="Q374" s="629" t="str">
        <f t="shared" si="1090"/>
        <v/>
      </c>
      <c r="R374" s="629" t="str">
        <f t="shared" si="1090"/>
        <v/>
      </c>
      <c r="S374" s="662"/>
      <c r="T374" s="629">
        <f t="shared" ref="T374:AJ374" si="1091">IF(T371="","",T371*T373)</f>
        <v>0</v>
      </c>
      <c r="U374" s="629">
        <f t="shared" si="1091"/>
        <v>775</v>
      </c>
      <c r="V374" s="629">
        <f t="shared" si="1091"/>
        <v>60</v>
      </c>
      <c r="W374" s="629">
        <f t="shared" si="1091"/>
        <v>0</v>
      </c>
      <c r="X374" s="629">
        <f t="shared" si="1091"/>
        <v>0</v>
      </c>
      <c r="Y374" s="629">
        <f t="shared" si="1091"/>
        <v>0</v>
      </c>
      <c r="Z374" s="629">
        <f t="shared" si="1091"/>
        <v>0</v>
      </c>
      <c r="AA374" s="629">
        <f t="shared" si="1091"/>
        <v>0</v>
      </c>
      <c r="AB374" s="629">
        <f t="shared" si="1091"/>
        <v>0</v>
      </c>
      <c r="AC374" s="629" t="str">
        <f t="shared" si="1091"/>
        <v/>
      </c>
      <c r="AD374" s="629" t="str">
        <f t="shared" si="1091"/>
        <v/>
      </c>
      <c r="AE374" s="629" t="str">
        <f t="shared" si="1091"/>
        <v/>
      </c>
      <c r="AF374" s="629" t="str">
        <f t="shared" si="1091"/>
        <v/>
      </c>
      <c r="AG374" s="629" t="str">
        <f t="shared" si="1091"/>
        <v/>
      </c>
      <c r="AH374" s="629" t="str">
        <f t="shared" si="1091"/>
        <v/>
      </c>
      <c r="AI374" s="629" t="str">
        <f t="shared" si="1091"/>
        <v/>
      </c>
      <c r="AJ374" s="629" t="str">
        <f t="shared" si="1091"/>
        <v/>
      </c>
      <c r="AK374" s="662"/>
      <c r="AL374" s="629">
        <f t="shared" ref="AL374:BB374" si="1092">IF(AL371="","",AL371*AL373)</f>
        <v>0</v>
      </c>
      <c r="AM374" s="629">
        <f t="shared" si="1092"/>
        <v>0</v>
      </c>
      <c r="AN374" s="629">
        <f t="shared" si="1092"/>
        <v>0</v>
      </c>
      <c r="AO374" s="629">
        <f t="shared" si="1092"/>
        <v>0</v>
      </c>
      <c r="AP374" s="629">
        <f t="shared" si="1092"/>
        <v>0</v>
      </c>
      <c r="AQ374" s="629">
        <f t="shared" si="1092"/>
        <v>0</v>
      </c>
      <c r="AR374" s="629">
        <f t="shared" si="1092"/>
        <v>0</v>
      </c>
      <c r="AS374" s="629">
        <f t="shared" si="1092"/>
        <v>0</v>
      </c>
      <c r="AT374" s="629">
        <f t="shared" si="1092"/>
        <v>0</v>
      </c>
      <c r="AU374" s="629" t="str">
        <f t="shared" si="1092"/>
        <v/>
      </c>
      <c r="AV374" s="629" t="str">
        <f t="shared" si="1092"/>
        <v/>
      </c>
      <c r="AW374" s="629" t="str">
        <f t="shared" si="1092"/>
        <v/>
      </c>
      <c r="AX374" s="629" t="str">
        <f t="shared" si="1092"/>
        <v/>
      </c>
      <c r="AY374" s="629" t="str">
        <f t="shared" si="1092"/>
        <v/>
      </c>
      <c r="AZ374" s="629" t="str">
        <f t="shared" si="1092"/>
        <v/>
      </c>
      <c r="BA374" s="629" t="str">
        <f t="shared" si="1092"/>
        <v/>
      </c>
      <c r="BB374" s="629" t="str">
        <f t="shared" si="1092"/>
        <v/>
      </c>
      <c r="BC374" s="662"/>
      <c r="BD374" s="629">
        <f t="shared" ref="BD374:BT374" si="1093">IF(BD371="","",BD371*BD373)</f>
        <v>0</v>
      </c>
      <c r="BE374" s="629">
        <f t="shared" si="1093"/>
        <v>700</v>
      </c>
      <c r="BF374" s="629">
        <f t="shared" si="1093"/>
        <v>250</v>
      </c>
      <c r="BG374" s="629">
        <f t="shared" si="1093"/>
        <v>0</v>
      </c>
      <c r="BH374" s="629">
        <f t="shared" si="1093"/>
        <v>0</v>
      </c>
      <c r="BI374" s="629">
        <f t="shared" si="1093"/>
        <v>0</v>
      </c>
      <c r="BJ374" s="629">
        <f t="shared" si="1093"/>
        <v>0</v>
      </c>
      <c r="BK374" s="629">
        <f t="shared" si="1093"/>
        <v>0</v>
      </c>
      <c r="BL374" s="629">
        <f t="shared" si="1093"/>
        <v>0</v>
      </c>
      <c r="BM374" s="629" t="str">
        <f t="shared" si="1093"/>
        <v/>
      </c>
      <c r="BN374" s="629" t="str">
        <f t="shared" si="1093"/>
        <v/>
      </c>
      <c r="BO374" s="629" t="str">
        <f t="shared" si="1093"/>
        <v/>
      </c>
      <c r="BP374" s="629" t="str">
        <f t="shared" si="1093"/>
        <v/>
      </c>
      <c r="BQ374" s="629" t="str">
        <f t="shared" si="1093"/>
        <v/>
      </c>
      <c r="BR374" s="629" t="str">
        <f t="shared" si="1093"/>
        <v/>
      </c>
      <c r="BS374" s="629" t="str">
        <f t="shared" si="1093"/>
        <v/>
      </c>
      <c r="BT374" s="629" t="str">
        <f t="shared" si="1093"/>
        <v/>
      </c>
      <c r="BU374" s="662"/>
      <c r="BV374" s="629" t="str">
        <f>IF(BV371="","",BV371*BV373)</f>
        <v/>
      </c>
      <c r="BW374" s="629" t="str">
        <f>IF(BW371="","",BW371*BW373)</f>
        <v/>
      </c>
      <c r="BX374" s="629" t="str">
        <f>IF(BX371="","",BX371*BX373)</f>
        <v/>
      </c>
      <c r="BY374" s="629" t="str">
        <f>IF(BY371="","",BY371*BY373)</f>
        <v/>
      </c>
      <c r="BZ374" s="597">
        <f t="shared" si="1063"/>
        <v>0</v>
      </c>
      <c r="CA374" s="597">
        <f t="shared" si="1064"/>
        <v>8.5714285714285712</v>
      </c>
      <c r="CB374" s="597">
        <f t="shared" si="1065"/>
        <v>0</v>
      </c>
      <c r="CC374" s="688">
        <f t="shared" si="1066"/>
        <v>35.714285714285715</v>
      </c>
      <c r="CD374" s="1344" t="str">
        <f t="shared" si="1067"/>
        <v/>
      </c>
      <c r="CE374" s="1345" t="str">
        <f t="shared" si="1067"/>
        <v/>
      </c>
      <c r="CF374" s="1346" t="str">
        <f t="shared" si="1067"/>
        <v/>
      </c>
      <c r="CG374" s="1346" t="str">
        <f t="shared" si="1067"/>
        <v/>
      </c>
      <c r="CH374" s="1346">
        <f t="shared" si="1067"/>
        <v>0</v>
      </c>
      <c r="CI374" s="1346">
        <f t="shared" si="1067"/>
        <v>0</v>
      </c>
      <c r="CJ374" s="1346">
        <f t="shared" si="1067"/>
        <v>0</v>
      </c>
      <c r="CK374" s="1347">
        <f t="shared" si="1067"/>
        <v>0</v>
      </c>
      <c r="CL374" s="1347">
        <f t="shared" si="1067"/>
        <v>0</v>
      </c>
      <c r="CM374" s="1347">
        <f t="shared" si="1067"/>
        <v>0</v>
      </c>
      <c r="CN374" s="1346">
        <f t="shared" si="1067"/>
        <v>0</v>
      </c>
      <c r="CO374" s="1346">
        <f t="shared" si="1067"/>
        <v>0</v>
      </c>
      <c r="CP374" s="1346">
        <f t="shared" si="1067"/>
        <v>0</v>
      </c>
      <c r="CQ374" s="1346" t="str">
        <f t="shared" si="1067"/>
        <v/>
      </c>
      <c r="CR374" s="1346" t="str">
        <f t="shared" si="1067"/>
        <v/>
      </c>
      <c r="CS374" s="1345" t="str">
        <f t="shared" si="1067"/>
        <v/>
      </c>
      <c r="CT374" s="1348" t="str">
        <f t="shared" si="1068"/>
        <v/>
      </c>
      <c r="CU374" s="548" t="str">
        <f t="shared" si="1069"/>
        <v/>
      </c>
      <c r="CV374" s="549" t="str">
        <f t="shared" si="1070"/>
        <v/>
      </c>
      <c r="CW374" s="550" t="str">
        <f t="shared" si="1071"/>
        <v/>
      </c>
      <c r="CX374" s="550" t="str">
        <f t="shared" si="1072"/>
        <v/>
      </c>
      <c r="CY374" s="550">
        <f t="shared" si="1073"/>
        <v>0</v>
      </c>
      <c r="CZ374" s="550">
        <f t="shared" si="1074"/>
        <v>0</v>
      </c>
      <c r="DA374" s="550">
        <f t="shared" si="1075"/>
        <v>0</v>
      </c>
      <c r="DB374" s="551">
        <f t="shared" si="1076"/>
        <v>0</v>
      </c>
      <c r="DC374" s="551">
        <f t="shared" si="1077"/>
        <v>0</v>
      </c>
      <c r="DD374" s="551">
        <f t="shared" si="1078"/>
        <v>0</v>
      </c>
      <c r="DE374" s="550">
        <f t="shared" si="1079"/>
        <v>0</v>
      </c>
      <c r="DF374" s="550">
        <f t="shared" si="1080"/>
        <v>60</v>
      </c>
      <c r="DG374" s="550">
        <f t="shared" si="1081"/>
        <v>775</v>
      </c>
      <c r="DH374" s="550" t="str">
        <f t="shared" si="1082"/>
        <v/>
      </c>
      <c r="DI374" s="550" t="str">
        <f t="shared" si="1083"/>
        <v/>
      </c>
      <c r="DJ374" s="549" t="str">
        <f t="shared" si="1084"/>
        <v/>
      </c>
      <c r="DK374" s="548" t="str">
        <f t="shared" si="1085"/>
        <v/>
      </c>
      <c r="DL374" s="653">
        <f t="shared" si="1086"/>
        <v>9</v>
      </c>
      <c r="DM374" s="106">
        <f t="shared" si="1087"/>
        <v>9</v>
      </c>
      <c r="DN374" s="106">
        <f t="shared" si="1088"/>
        <v>9</v>
      </c>
      <c r="DO374" s="106">
        <f t="shared" si="1089"/>
        <v>9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tr">
        <f>$H$1 &amp; " per kg"</f>
        <v>kcal per kg</v>
      </c>
      <c r="B375" s="257">
        <v>750</v>
      </c>
      <c r="C375" s="257">
        <v>750</v>
      </c>
      <c r="D375" s="257">
        <v>750</v>
      </c>
      <c r="E375" s="257">
        <v>1090</v>
      </c>
      <c r="F375" s="257">
        <v>1090</v>
      </c>
      <c r="G375" s="257">
        <v>1090</v>
      </c>
      <c r="H375" s="257">
        <v>1090</v>
      </c>
      <c r="I375" s="257">
        <v>1090</v>
      </c>
      <c r="J375" s="257">
        <v>1090</v>
      </c>
      <c r="K375" s="257">
        <v>1090</v>
      </c>
      <c r="L375" s="257">
        <v>1090</v>
      </c>
      <c r="M375" s="257">
        <v>1090</v>
      </c>
      <c r="N375" s="257">
        <v>1090</v>
      </c>
      <c r="O375" s="257">
        <v>1090</v>
      </c>
      <c r="P375" s="257">
        <v>1090</v>
      </c>
      <c r="Q375" s="257">
        <v>1090</v>
      </c>
      <c r="R375" s="257">
        <v>1090</v>
      </c>
      <c r="S375" s="615"/>
      <c r="T375" s="257">
        <v>750</v>
      </c>
      <c r="U375" s="257">
        <v>750</v>
      </c>
      <c r="V375" s="257">
        <v>750</v>
      </c>
      <c r="W375" s="257">
        <v>1090</v>
      </c>
      <c r="X375" s="257">
        <v>1090</v>
      </c>
      <c r="Y375" s="257">
        <v>1090</v>
      </c>
      <c r="Z375" s="257">
        <v>1090</v>
      </c>
      <c r="AA375" s="257">
        <v>1090</v>
      </c>
      <c r="AB375" s="257">
        <v>1090</v>
      </c>
      <c r="AC375" s="257">
        <v>1090</v>
      </c>
      <c r="AD375" s="257">
        <v>1090</v>
      </c>
      <c r="AE375" s="257">
        <v>1090</v>
      </c>
      <c r="AF375" s="257">
        <v>1090</v>
      </c>
      <c r="AG375" s="257">
        <v>1090</v>
      </c>
      <c r="AH375" s="257">
        <v>1090</v>
      </c>
      <c r="AI375" s="257">
        <v>1090</v>
      </c>
      <c r="AJ375" s="257">
        <v>1090</v>
      </c>
      <c r="AK375" s="615"/>
      <c r="AL375" s="257">
        <v>750</v>
      </c>
      <c r="AM375" s="257">
        <v>750</v>
      </c>
      <c r="AN375" s="257">
        <v>750</v>
      </c>
      <c r="AO375" s="257">
        <v>750</v>
      </c>
      <c r="AP375" s="257">
        <v>1090</v>
      </c>
      <c r="AQ375" s="257">
        <v>1090</v>
      </c>
      <c r="AR375" s="257">
        <v>1090</v>
      </c>
      <c r="AS375" s="257">
        <v>1090</v>
      </c>
      <c r="AT375" s="257">
        <v>1090</v>
      </c>
      <c r="AU375" s="257">
        <v>1090</v>
      </c>
      <c r="AV375" s="257">
        <v>1090</v>
      </c>
      <c r="AW375" s="257">
        <v>1090</v>
      </c>
      <c r="AX375" s="257">
        <v>1090</v>
      </c>
      <c r="AY375" s="257">
        <v>1090</v>
      </c>
      <c r="AZ375" s="257">
        <v>1090</v>
      </c>
      <c r="BA375" s="257">
        <v>1090</v>
      </c>
      <c r="BB375" s="257">
        <v>1090</v>
      </c>
      <c r="BC375" s="615"/>
      <c r="BD375" s="257">
        <v>750</v>
      </c>
      <c r="BE375" s="257">
        <v>750</v>
      </c>
      <c r="BF375" s="257">
        <v>750</v>
      </c>
      <c r="BG375" s="257">
        <v>750</v>
      </c>
      <c r="BH375" s="257">
        <v>750</v>
      </c>
      <c r="BI375" s="257">
        <v>750</v>
      </c>
      <c r="BJ375" s="257">
        <v>750</v>
      </c>
      <c r="BK375" s="257">
        <v>1090</v>
      </c>
      <c r="BL375" s="257">
        <v>1090</v>
      </c>
      <c r="BM375" s="257">
        <v>1090</v>
      </c>
      <c r="BN375" s="257">
        <v>1090</v>
      </c>
      <c r="BO375" s="257">
        <v>1090</v>
      </c>
      <c r="BP375" s="257">
        <v>1090</v>
      </c>
      <c r="BQ375" s="257">
        <v>1090</v>
      </c>
      <c r="BR375" s="257">
        <v>1090</v>
      </c>
      <c r="BS375" s="257">
        <v>1090</v>
      </c>
      <c r="BT375" s="257">
        <v>1090</v>
      </c>
      <c r="BU375" s="615"/>
      <c r="BV375" s="257">
        <v>1090</v>
      </c>
      <c r="BW375" s="257">
        <v>1090</v>
      </c>
      <c r="BX375" s="257">
        <v>1090</v>
      </c>
      <c r="BY375" s="257">
        <v>1090</v>
      </c>
      <c r="BZ375" s="597">
        <f t="shared" si="1063"/>
        <v>1044.6666666666667</v>
      </c>
      <c r="CA375" s="597">
        <f t="shared" si="1064"/>
        <v>1044.6666666666667</v>
      </c>
      <c r="CB375" s="597">
        <f t="shared" si="1065"/>
        <v>1022</v>
      </c>
      <c r="CC375" s="688">
        <f t="shared" si="1066"/>
        <v>954</v>
      </c>
      <c r="CD375" s="1344">
        <f t="shared" si="1067"/>
        <v>750</v>
      </c>
      <c r="CE375" s="1345">
        <f t="shared" si="1067"/>
        <v>750</v>
      </c>
      <c r="CF375" s="1346">
        <f t="shared" si="1067"/>
        <v>750</v>
      </c>
      <c r="CG375" s="1346">
        <f t="shared" si="1067"/>
        <v>1090</v>
      </c>
      <c r="CH375" s="1346">
        <f t="shared" si="1067"/>
        <v>1090</v>
      </c>
      <c r="CI375" s="1346">
        <f t="shared" si="1067"/>
        <v>1090</v>
      </c>
      <c r="CJ375" s="1346">
        <f t="shared" si="1067"/>
        <v>1090</v>
      </c>
      <c r="CK375" s="1347">
        <f t="shared" si="1067"/>
        <v>1090</v>
      </c>
      <c r="CL375" s="1347">
        <f t="shared" si="1067"/>
        <v>1090</v>
      </c>
      <c r="CM375" s="1347">
        <f t="shared" si="1067"/>
        <v>1090</v>
      </c>
      <c r="CN375" s="1346">
        <f t="shared" si="1067"/>
        <v>1090</v>
      </c>
      <c r="CO375" s="1346">
        <f t="shared" si="1067"/>
        <v>1090</v>
      </c>
      <c r="CP375" s="1346">
        <f t="shared" si="1067"/>
        <v>1090</v>
      </c>
      <c r="CQ375" s="1346">
        <f t="shared" si="1067"/>
        <v>1090</v>
      </c>
      <c r="CR375" s="1346">
        <f t="shared" si="1067"/>
        <v>1090</v>
      </c>
      <c r="CS375" s="1345">
        <f t="shared" si="1067"/>
        <v>1090</v>
      </c>
      <c r="CT375" s="1348">
        <f t="shared" si="1068"/>
        <v>1090</v>
      </c>
      <c r="CU375" s="548">
        <f t="shared" si="1069"/>
        <v>750</v>
      </c>
      <c r="CV375" s="549">
        <f t="shared" si="1070"/>
        <v>750</v>
      </c>
      <c r="CW375" s="550">
        <f t="shared" si="1071"/>
        <v>750</v>
      </c>
      <c r="CX375" s="550">
        <f t="shared" si="1072"/>
        <v>1090</v>
      </c>
      <c r="CY375" s="550">
        <f t="shared" si="1073"/>
        <v>1090</v>
      </c>
      <c r="CZ375" s="550">
        <f t="shared" si="1074"/>
        <v>1090</v>
      </c>
      <c r="DA375" s="550">
        <f t="shared" si="1075"/>
        <v>1090</v>
      </c>
      <c r="DB375" s="551">
        <f t="shared" si="1076"/>
        <v>1090</v>
      </c>
      <c r="DC375" s="551">
        <f t="shared" si="1077"/>
        <v>1090</v>
      </c>
      <c r="DD375" s="551">
        <f t="shared" si="1078"/>
        <v>1090</v>
      </c>
      <c r="DE375" s="550">
        <f t="shared" si="1079"/>
        <v>1090</v>
      </c>
      <c r="DF375" s="550">
        <f t="shared" si="1080"/>
        <v>1090</v>
      </c>
      <c r="DG375" s="550">
        <f t="shared" si="1081"/>
        <v>1090</v>
      </c>
      <c r="DH375" s="550">
        <f t="shared" si="1082"/>
        <v>1090</v>
      </c>
      <c r="DI375" s="550">
        <f t="shared" si="1083"/>
        <v>1090</v>
      </c>
      <c r="DJ375" s="549">
        <f t="shared" si="1084"/>
        <v>1090</v>
      </c>
      <c r="DK375" s="548">
        <f t="shared" si="1085"/>
        <v>1090</v>
      </c>
      <c r="DL375" s="653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657" t="s">
        <v>243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15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15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15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15"/>
      <c r="BV376" s="224"/>
      <c r="BW376" s="224"/>
      <c r="BX376" s="224"/>
      <c r="BY376" s="224"/>
      <c r="BZ376" s="597">
        <f t="shared" si="1063"/>
        <v>0</v>
      </c>
      <c r="CA376" s="597" t="str">
        <f t="shared" si="1064"/>
        <v/>
      </c>
      <c r="CB376" s="597" t="str">
        <f t="shared" si="1065"/>
        <v/>
      </c>
      <c r="CC376" s="688" t="str">
        <f t="shared" si="1066"/>
        <v/>
      </c>
      <c r="CD376" s="1344" t="str">
        <f t="shared" si="1067"/>
        <v/>
      </c>
      <c r="CE376" s="1345" t="str">
        <f t="shared" si="1067"/>
        <v/>
      </c>
      <c r="CF376" s="1346" t="str">
        <f t="shared" si="1067"/>
        <v/>
      </c>
      <c r="CG376" s="1346" t="str">
        <f t="shared" si="1067"/>
        <v/>
      </c>
      <c r="CH376" s="1346">
        <f t="shared" si="1067"/>
        <v>0</v>
      </c>
      <c r="CI376" s="1346">
        <f t="shared" si="1067"/>
        <v>0</v>
      </c>
      <c r="CJ376" s="1346">
        <f t="shared" si="1067"/>
        <v>0</v>
      </c>
      <c r="CK376" s="1347">
        <f t="shared" si="1067"/>
        <v>0</v>
      </c>
      <c r="CL376" s="1347">
        <f t="shared" si="1067"/>
        <v>0</v>
      </c>
      <c r="CM376" s="1347">
        <f t="shared" si="1067"/>
        <v>0</v>
      </c>
      <c r="CN376" s="1346">
        <f t="shared" si="1067"/>
        <v>0</v>
      </c>
      <c r="CO376" s="1346">
        <f t="shared" si="1067"/>
        <v>0</v>
      </c>
      <c r="CP376" s="1346">
        <f t="shared" si="1067"/>
        <v>0</v>
      </c>
      <c r="CQ376" s="1346" t="str">
        <f t="shared" si="1067"/>
        <v/>
      </c>
      <c r="CR376" s="1346" t="str">
        <f t="shared" si="1067"/>
        <v/>
      </c>
      <c r="CS376" s="1345" t="str">
        <f t="shared" si="1067"/>
        <v/>
      </c>
      <c r="CT376" s="1348" t="str">
        <f t="shared" si="1068"/>
        <v/>
      </c>
      <c r="CU376" s="548" t="str">
        <f t="shared" si="1069"/>
        <v/>
      </c>
      <c r="CV376" s="549" t="str">
        <f t="shared" si="1070"/>
        <v/>
      </c>
      <c r="CW376" s="550" t="str">
        <f t="shared" si="1071"/>
        <v/>
      </c>
      <c r="CX376" s="550" t="str">
        <f t="shared" si="1072"/>
        <v/>
      </c>
      <c r="CY376" s="550" t="str">
        <f t="shared" si="1073"/>
        <v/>
      </c>
      <c r="CZ376" s="550" t="str">
        <f t="shared" si="1074"/>
        <v/>
      </c>
      <c r="DA376" s="550" t="str">
        <f t="shared" si="1075"/>
        <v/>
      </c>
      <c r="DB376" s="551" t="str">
        <f t="shared" si="1076"/>
        <v/>
      </c>
      <c r="DC376" s="551">
        <f t="shared" si="1077"/>
        <v>40</v>
      </c>
      <c r="DD376" s="551">
        <f t="shared" si="1078"/>
        <v>700</v>
      </c>
      <c r="DE376" s="550" t="str">
        <f t="shared" si="1079"/>
        <v/>
      </c>
      <c r="DF376" s="550" t="str">
        <f t="shared" si="1080"/>
        <v/>
      </c>
      <c r="DG376" s="550" t="str">
        <f t="shared" si="1081"/>
        <v/>
      </c>
      <c r="DH376" s="550" t="str">
        <f t="shared" si="1082"/>
        <v/>
      </c>
      <c r="DI376" s="550" t="str">
        <f t="shared" si="1083"/>
        <v/>
      </c>
      <c r="DJ376" s="549" t="str">
        <f t="shared" si="1084"/>
        <v/>
      </c>
      <c r="DK376" s="548" t="str">
        <f t="shared" si="1085"/>
        <v/>
      </c>
      <c r="DL376" s="653">
        <f t="shared" si="1086"/>
        <v>9</v>
      </c>
      <c r="DM376" s="106">
        <f t="shared" si="1087"/>
        <v>2</v>
      </c>
      <c r="DN376" s="106">
        <f t="shared" si="1088"/>
        <v>0</v>
      </c>
      <c r="DO376" s="106">
        <f t="shared" si="1089"/>
        <v>2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40" t="s">
        <v>179</v>
      </c>
      <c r="B377" s="274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615"/>
      <c r="T377" s="274"/>
      <c r="U377" s="274">
        <v>2</v>
      </c>
      <c r="V377" s="274">
        <v>1.5</v>
      </c>
      <c r="W377" s="274"/>
      <c r="X377" s="274"/>
      <c r="Y377" s="274"/>
      <c r="Z377" s="274"/>
      <c r="AA377" s="274"/>
      <c r="AB377" s="274"/>
      <c r="AC377" s="274"/>
      <c r="AD377" s="274"/>
      <c r="AE377" s="274"/>
      <c r="AF377" s="274"/>
      <c r="AG377" s="274"/>
      <c r="AH377" s="274"/>
      <c r="AI377" s="274"/>
      <c r="AJ377" s="274"/>
      <c r="AK377" s="615"/>
      <c r="AL377" s="274"/>
      <c r="AM377" s="274"/>
      <c r="AN377" s="274"/>
      <c r="AO377" s="274"/>
      <c r="AP377" s="274"/>
      <c r="AQ377" s="274"/>
      <c r="AR377" s="274"/>
      <c r="AS377" s="274"/>
      <c r="AT377" s="274"/>
      <c r="AU377" s="274"/>
      <c r="AV377" s="274"/>
      <c r="AW377" s="274"/>
      <c r="AX377" s="274"/>
      <c r="AY377" s="274"/>
      <c r="AZ377" s="274"/>
      <c r="BA377" s="274"/>
      <c r="BB377" s="274"/>
      <c r="BC377" s="615"/>
      <c r="BD377" s="274"/>
      <c r="BE377" s="274">
        <v>1</v>
      </c>
      <c r="BF377" s="274">
        <v>1.8</v>
      </c>
      <c r="BG377" s="274"/>
      <c r="BH377" s="274"/>
      <c r="BI377" s="274"/>
      <c r="BJ377" s="274"/>
      <c r="BK377" s="274"/>
      <c r="BL377" s="274"/>
      <c r="BM377" s="274"/>
      <c r="BN377" s="274"/>
      <c r="BO377" s="274"/>
      <c r="BP377" s="274"/>
      <c r="BQ377" s="274"/>
      <c r="BR377" s="274"/>
      <c r="BS377" s="274"/>
      <c r="BT377" s="274"/>
      <c r="BU377" s="615"/>
      <c r="BV377" s="274"/>
      <c r="BW377" s="274"/>
      <c r="BX377" s="274"/>
      <c r="BY377" s="274"/>
      <c r="BZ377" s="597" t="str">
        <f t="shared" si="1063"/>
        <v/>
      </c>
      <c r="CA377" s="597" t="str">
        <f t="shared" si="1064"/>
        <v/>
      </c>
      <c r="CB377" s="597" t="str">
        <f t="shared" si="1065"/>
        <v/>
      </c>
      <c r="CC377" s="688" t="str">
        <f t="shared" si="1066"/>
        <v/>
      </c>
      <c r="CD377" s="1344" t="str">
        <f t="shared" si="1067"/>
        <v/>
      </c>
      <c r="CE377" s="1345" t="str">
        <f t="shared" si="1067"/>
        <v/>
      </c>
      <c r="CF377" s="1346" t="str">
        <f t="shared" si="1067"/>
        <v/>
      </c>
      <c r="CG377" s="1346" t="str">
        <f t="shared" si="1067"/>
        <v/>
      </c>
      <c r="CH377" s="1346" t="str">
        <f t="shared" si="1067"/>
        <v/>
      </c>
      <c r="CI377" s="1346" t="str">
        <f t="shared" si="1067"/>
        <v/>
      </c>
      <c r="CJ377" s="1346" t="str">
        <f t="shared" si="1067"/>
        <v/>
      </c>
      <c r="CK377" s="1347" t="str">
        <f t="shared" si="1067"/>
        <v/>
      </c>
      <c r="CL377" s="1347" t="str">
        <f t="shared" si="1067"/>
        <v/>
      </c>
      <c r="CM377" s="1347" t="str">
        <f t="shared" si="1067"/>
        <v/>
      </c>
      <c r="CN377" s="1346" t="str">
        <f t="shared" si="1067"/>
        <v/>
      </c>
      <c r="CO377" s="1346" t="str">
        <f t="shared" si="1067"/>
        <v/>
      </c>
      <c r="CP377" s="1346" t="str">
        <f t="shared" si="1067"/>
        <v/>
      </c>
      <c r="CQ377" s="1346" t="str">
        <f t="shared" si="1067"/>
        <v/>
      </c>
      <c r="CR377" s="1346" t="str">
        <f t="shared" si="1067"/>
        <v/>
      </c>
      <c r="CS377" s="1345" t="str">
        <f t="shared" si="1067"/>
        <v/>
      </c>
      <c r="CT377" s="1348" t="str">
        <f t="shared" si="1068"/>
        <v/>
      </c>
      <c r="CU377" s="548" t="str">
        <f t="shared" si="1069"/>
        <v/>
      </c>
      <c r="CV377" s="549" t="str">
        <f t="shared" si="1070"/>
        <v/>
      </c>
      <c r="CW377" s="550" t="str">
        <f t="shared" si="1071"/>
        <v/>
      </c>
      <c r="CX377" s="550" t="str">
        <f t="shared" si="1072"/>
        <v/>
      </c>
      <c r="CY377" s="550" t="str">
        <f t="shared" si="1073"/>
        <v/>
      </c>
      <c r="CZ377" s="550" t="str">
        <f t="shared" si="1074"/>
        <v/>
      </c>
      <c r="DA377" s="550" t="str">
        <f t="shared" si="1075"/>
        <v/>
      </c>
      <c r="DB377" s="551" t="str">
        <f t="shared" si="1076"/>
        <v/>
      </c>
      <c r="DC377" s="551">
        <f t="shared" si="1077"/>
        <v>1.5</v>
      </c>
      <c r="DD377" s="551">
        <f t="shared" si="1078"/>
        <v>2</v>
      </c>
      <c r="DE377" s="550" t="str">
        <f t="shared" si="1079"/>
        <v/>
      </c>
      <c r="DF377" s="550" t="str">
        <f t="shared" si="1080"/>
        <v/>
      </c>
      <c r="DG377" s="550" t="str">
        <f t="shared" si="1081"/>
        <v/>
      </c>
      <c r="DH377" s="550" t="str">
        <f t="shared" si="1082"/>
        <v/>
      </c>
      <c r="DI377" s="550" t="str">
        <f t="shared" si="1083"/>
        <v/>
      </c>
      <c r="DJ377" s="549" t="str">
        <f t="shared" si="1084"/>
        <v/>
      </c>
      <c r="DK377" s="548" t="str">
        <f t="shared" si="1085"/>
        <v/>
      </c>
      <c r="DL377" s="653">
        <f t="shared" si="1086"/>
        <v>0</v>
      </c>
      <c r="DM377" s="106">
        <f t="shared" si="1087"/>
        <v>2</v>
      </c>
      <c r="DN377" s="106">
        <f t="shared" si="1088"/>
        <v>0</v>
      </c>
      <c r="DO377" s="106">
        <f t="shared" si="1089"/>
        <v>2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181</v>
      </c>
      <c r="B378" s="629">
        <f t="shared" ref="B378:R378" si="1094">IF(B376="","",B376*B377)</f>
        <v>0</v>
      </c>
      <c r="C378" s="629">
        <f t="shared" si="1094"/>
        <v>0</v>
      </c>
      <c r="D378" s="629">
        <f t="shared" si="1094"/>
        <v>0</v>
      </c>
      <c r="E378" s="629">
        <f t="shared" si="1094"/>
        <v>0</v>
      </c>
      <c r="F378" s="629">
        <f t="shared" si="1094"/>
        <v>0</v>
      </c>
      <c r="G378" s="629">
        <f t="shared" si="1094"/>
        <v>0</v>
      </c>
      <c r="H378" s="629">
        <f t="shared" si="1094"/>
        <v>0</v>
      </c>
      <c r="I378" s="629">
        <f t="shared" si="1094"/>
        <v>0</v>
      </c>
      <c r="J378" s="629">
        <f t="shared" si="1094"/>
        <v>0</v>
      </c>
      <c r="K378" s="629" t="str">
        <f t="shared" si="1094"/>
        <v/>
      </c>
      <c r="L378" s="629" t="str">
        <f t="shared" si="1094"/>
        <v/>
      </c>
      <c r="M378" s="629" t="str">
        <f t="shared" si="1094"/>
        <v/>
      </c>
      <c r="N378" s="629" t="str">
        <f t="shared" si="1094"/>
        <v/>
      </c>
      <c r="O378" s="629" t="str">
        <f t="shared" si="1094"/>
        <v/>
      </c>
      <c r="P378" s="629" t="str">
        <f t="shared" si="1094"/>
        <v/>
      </c>
      <c r="Q378" s="629" t="str">
        <f t="shared" si="1094"/>
        <v/>
      </c>
      <c r="R378" s="629" t="str">
        <f t="shared" si="1094"/>
        <v/>
      </c>
      <c r="S378" s="662"/>
      <c r="T378" s="629" t="str">
        <f t="shared" ref="T378:AJ378" si="1095">IF(T376="","",T376*T377)</f>
        <v/>
      </c>
      <c r="U378" s="629">
        <f t="shared" si="1095"/>
        <v>1400</v>
      </c>
      <c r="V378" s="629">
        <f t="shared" si="1095"/>
        <v>60</v>
      </c>
      <c r="W378" s="629" t="str">
        <f t="shared" si="1095"/>
        <v/>
      </c>
      <c r="X378" s="629" t="str">
        <f t="shared" si="1095"/>
        <v/>
      </c>
      <c r="Y378" s="629" t="str">
        <f t="shared" si="1095"/>
        <v/>
      </c>
      <c r="Z378" s="629" t="str">
        <f t="shared" si="1095"/>
        <v/>
      </c>
      <c r="AA378" s="629" t="str">
        <f t="shared" si="1095"/>
        <v/>
      </c>
      <c r="AB378" s="629" t="str">
        <f t="shared" si="1095"/>
        <v/>
      </c>
      <c r="AC378" s="629" t="str">
        <f t="shared" si="1095"/>
        <v/>
      </c>
      <c r="AD378" s="629" t="str">
        <f t="shared" si="1095"/>
        <v/>
      </c>
      <c r="AE378" s="629" t="str">
        <f t="shared" si="1095"/>
        <v/>
      </c>
      <c r="AF378" s="629" t="str">
        <f t="shared" si="1095"/>
        <v/>
      </c>
      <c r="AG378" s="629" t="str">
        <f t="shared" si="1095"/>
        <v/>
      </c>
      <c r="AH378" s="629" t="str">
        <f t="shared" si="1095"/>
        <v/>
      </c>
      <c r="AI378" s="629" t="str">
        <f t="shared" si="1095"/>
        <v/>
      </c>
      <c r="AJ378" s="629" t="str">
        <f t="shared" si="1095"/>
        <v/>
      </c>
      <c r="AK378" s="662"/>
      <c r="AL378" s="629" t="str">
        <f t="shared" ref="AL378:BB378" si="1096">IF(AL376="","",AL376*AL377)</f>
        <v/>
      </c>
      <c r="AM378" s="629" t="str">
        <f t="shared" si="1096"/>
        <v/>
      </c>
      <c r="AN378" s="629" t="str">
        <f t="shared" si="1096"/>
        <v/>
      </c>
      <c r="AO378" s="629" t="str">
        <f t="shared" si="1096"/>
        <v/>
      </c>
      <c r="AP378" s="629" t="str">
        <f t="shared" si="1096"/>
        <v/>
      </c>
      <c r="AQ378" s="629" t="str">
        <f t="shared" si="1096"/>
        <v/>
      </c>
      <c r="AR378" s="629" t="str">
        <f t="shared" si="1096"/>
        <v/>
      </c>
      <c r="AS378" s="629" t="str">
        <f t="shared" si="1096"/>
        <v/>
      </c>
      <c r="AT378" s="629" t="str">
        <f t="shared" si="1096"/>
        <v/>
      </c>
      <c r="AU378" s="629" t="str">
        <f t="shared" si="1096"/>
        <v/>
      </c>
      <c r="AV378" s="629" t="str">
        <f t="shared" si="1096"/>
        <v/>
      </c>
      <c r="AW378" s="629" t="str">
        <f t="shared" si="1096"/>
        <v/>
      </c>
      <c r="AX378" s="629" t="str">
        <f t="shared" si="1096"/>
        <v/>
      </c>
      <c r="AY378" s="629" t="str">
        <f t="shared" si="1096"/>
        <v/>
      </c>
      <c r="AZ378" s="629" t="str">
        <f t="shared" si="1096"/>
        <v/>
      </c>
      <c r="BA378" s="629" t="str">
        <f t="shared" si="1096"/>
        <v/>
      </c>
      <c r="BB378" s="629" t="str">
        <f t="shared" si="1096"/>
        <v/>
      </c>
      <c r="BC378" s="662"/>
      <c r="BD378" s="629" t="str">
        <f t="shared" ref="BD378:BT378" si="1097">IF(BD376="","",BD376*BD377)</f>
        <v/>
      </c>
      <c r="BE378" s="629">
        <f t="shared" si="1097"/>
        <v>520</v>
      </c>
      <c r="BF378" s="629">
        <f t="shared" si="1097"/>
        <v>360</v>
      </c>
      <c r="BG378" s="629" t="str">
        <f t="shared" si="1097"/>
        <v/>
      </c>
      <c r="BH378" s="629" t="str">
        <f t="shared" si="1097"/>
        <v/>
      </c>
      <c r="BI378" s="629" t="str">
        <f t="shared" si="1097"/>
        <v/>
      </c>
      <c r="BJ378" s="629" t="str">
        <f t="shared" si="1097"/>
        <v/>
      </c>
      <c r="BK378" s="629" t="str">
        <f t="shared" si="1097"/>
        <v/>
      </c>
      <c r="BL378" s="629" t="str">
        <f t="shared" si="1097"/>
        <v/>
      </c>
      <c r="BM378" s="629" t="str">
        <f t="shared" si="1097"/>
        <v/>
      </c>
      <c r="BN378" s="629" t="str">
        <f t="shared" si="1097"/>
        <v/>
      </c>
      <c r="BO378" s="629" t="str">
        <f t="shared" si="1097"/>
        <v/>
      </c>
      <c r="BP378" s="629" t="str">
        <f t="shared" si="1097"/>
        <v/>
      </c>
      <c r="BQ378" s="629" t="str">
        <f t="shared" si="1097"/>
        <v/>
      </c>
      <c r="BR378" s="629" t="str">
        <f t="shared" si="1097"/>
        <v/>
      </c>
      <c r="BS378" s="629" t="str">
        <f t="shared" si="1097"/>
        <v/>
      </c>
      <c r="BT378" s="629" t="str">
        <f t="shared" si="1097"/>
        <v/>
      </c>
      <c r="BU378" s="662"/>
      <c r="BV378" s="629" t="str">
        <f>IF(BV376="","",BV376*BV377)</f>
        <v/>
      </c>
      <c r="BW378" s="629" t="str">
        <f>IF(BW376="","",BW376*BW377)</f>
        <v/>
      </c>
      <c r="BX378" s="629" t="str">
        <f>IF(BX376="","",BX376*BX377)</f>
        <v/>
      </c>
      <c r="BY378" s="629" t="str">
        <f>IF(BY376="","",BY376*BY377)</f>
        <v/>
      </c>
      <c r="BZ378" s="597">
        <f t="shared" si="1063"/>
        <v>0</v>
      </c>
      <c r="CA378" s="597" t="str">
        <f t="shared" si="1064"/>
        <v/>
      </c>
      <c r="CB378" s="597" t="str">
        <f t="shared" si="1065"/>
        <v/>
      </c>
      <c r="CC378" s="688" t="str">
        <f t="shared" si="1066"/>
        <v/>
      </c>
      <c r="CD378" s="1344" t="str">
        <f t="shared" si="1067"/>
        <v/>
      </c>
      <c r="CE378" s="1345" t="str">
        <f t="shared" si="1067"/>
        <v/>
      </c>
      <c r="CF378" s="1346" t="str">
        <f t="shared" si="1067"/>
        <v/>
      </c>
      <c r="CG378" s="1346" t="str">
        <f t="shared" si="1067"/>
        <v/>
      </c>
      <c r="CH378" s="1346">
        <f t="shared" si="1067"/>
        <v>0</v>
      </c>
      <c r="CI378" s="1346">
        <f t="shared" si="1067"/>
        <v>0</v>
      </c>
      <c r="CJ378" s="1346">
        <f t="shared" si="1067"/>
        <v>0</v>
      </c>
      <c r="CK378" s="1347">
        <f t="shared" si="1067"/>
        <v>0</v>
      </c>
      <c r="CL378" s="1347">
        <f t="shared" si="1067"/>
        <v>0</v>
      </c>
      <c r="CM378" s="1347">
        <f t="shared" si="1067"/>
        <v>0</v>
      </c>
      <c r="CN378" s="1346">
        <f t="shared" si="1067"/>
        <v>0</v>
      </c>
      <c r="CO378" s="1346">
        <f t="shared" si="1067"/>
        <v>0</v>
      </c>
      <c r="CP378" s="1346">
        <f t="shared" si="1067"/>
        <v>0</v>
      </c>
      <c r="CQ378" s="1346" t="str">
        <f t="shared" si="1067"/>
        <v/>
      </c>
      <c r="CR378" s="1346" t="str">
        <f t="shared" si="1067"/>
        <v/>
      </c>
      <c r="CS378" s="1345" t="str">
        <f t="shared" si="1067"/>
        <v/>
      </c>
      <c r="CT378" s="1348" t="str">
        <f t="shared" si="1068"/>
        <v/>
      </c>
      <c r="CU378" s="548" t="str">
        <f t="shared" si="1069"/>
        <v/>
      </c>
      <c r="CV378" s="549" t="str">
        <f t="shared" si="1070"/>
        <v/>
      </c>
      <c r="CW378" s="550" t="str">
        <f t="shared" si="1071"/>
        <v/>
      </c>
      <c r="CX378" s="550" t="str">
        <f t="shared" si="1072"/>
        <v/>
      </c>
      <c r="CY378" s="550" t="str">
        <f t="shared" si="1073"/>
        <v/>
      </c>
      <c r="CZ378" s="550" t="str">
        <f t="shared" si="1074"/>
        <v/>
      </c>
      <c r="DA378" s="550" t="str">
        <f t="shared" si="1075"/>
        <v/>
      </c>
      <c r="DB378" s="551" t="str">
        <f t="shared" si="1076"/>
        <v/>
      </c>
      <c r="DC378" s="551">
        <f t="shared" si="1077"/>
        <v>60</v>
      </c>
      <c r="DD378" s="551">
        <f t="shared" si="1078"/>
        <v>1400</v>
      </c>
      <c r="DE378" s="550" t="str">
        <f t="shared" si="1079"/>
        <v/>
      </c>
      <c r="DF378" s="550" t="str">
        <f t="shared" si="1080"/>
        <v/>
      </c>
      <c r="DG378" s="550" t="str">
        <f t="shared" si="1081"/>
        <v/>
      </c>
      <c r="DH378" s="550" t="str">
        <f t="shared" si="1082"/>
        <v/>
      </c>
      <c r="DI378" s="550" t="str">
        <f t="shared" si="1083"/>
        <v/>
      </c>
      <c r="DJ378" s="549" t="str">
        <f t="shared" si="1084"/>
        <v/>
      </c>
      <c r="DK378" s="548" t="str">
        <f t="shared" si="1085"/>
        <v/>
      </c>
      <c r="DL378" s="653">
        <f t="shared" si="1086"/>
        <v>9</v>
      </c>
      <c r="DM378" s="106">
        <f t="shared" si="1087"/>
        <v>2</v>
      </c>
      <c r="DN378" s="106">
        <f t="shared" si="1088"/>
        <v>0</v>
      </c>
      <c r="DO378" s="106">
        <f t="shared" si="1089"/>
        <v>2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717" customFormat="1" ht="15.75" customHeight="1">
      <c r="A379" s="640" t="s">
        <v>244</v>
      </c>
      <c r="B379" s="274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615"/>
      <c r="T379" s="274"/>
      <c r="U379" s="274">
        <v>25</v>
      </c>
      <c r="V379" s="274">
        <v>0</v>
      </c>
      <c r="W379" s="274"/>
      <c r="X379" s="274"/>
      <c r="Y379" s="274"/>
      <c r="Z379" s="274"/>
      <c r="AA379" s="274"/>
      <c r="AB379" s="274"/>
      <c r="AC379" s="274"/>
      <c r="AD379" s="274"/>
      <c r="AE379" s="274"/>
      <c r="AF379" s="274"/>
      <c r="AG379" s="274"/>
      <c r="AH379" s="274"/>
      <c r="AI379" s="274"/>
      <c r="AJ379" s="274"/>
      <c r="AK379" s="615"/>
      <c r="AL379" s="274"/>
      <c r="AM379" s="274"/>
      <c r="AN379" s="274"/>
      <c r="AO379" s="274"/>
      <c r="AP379" s="274"/>
      <c r="AQ379" s="274"/>
      <c r="AR379" s="274"/>
      <c r="AS379" s="274"/>
      <c r="AT379" s="274"/>
      <c r="AU379" s="274"/>
      <c r="AV379" s="274"/>
      <c r="AW379" s="274"/>
      <c r="AX379" s="274"/>
      <c r="AY379" s="274"/>
      <c r="AZ379" s="274"/>
      <c r="BA379" s="274"/>
      <c r="BB379" s="274"/>
      <c r="BC379" s="615"/>
      <c r="BD379" s="274"/>
      <c r="BE379" s="274">
        <v>60</v>
      </c>
      <c r="BF379" s="274">
        <v>0</v>
      </c>
      <c r="BG379" s="274"/>
      <c r="BH379" s="274"/>
      <c r="BI379" s="274"/>
      <c r="BJ379" s="274"/>
      <c r="BK379" s="274"/>
      <c r="BL379" s="274"/>
      <c r="BM379" s="274"/>
      <c r="BN379" s="274"/>
      <c r="BO379" s="274"/>
      <c r="BP379" s="274"/>
      <c r="BQ379" s="274"/>
      <c r="BR379" s="274"/>
      <c r="BS379" s="274"/>
      <c r="BT379" s="274"/>
      <c r="BU379" s="615"/>
      <c r="BV379" s="274"/>
      <c r="BW379" s="274"/>
      <c r="BX379" s="274"/>
      <c r="BY379" s="274"/>
      <c r="BZ379" s="597" t="str">
        <f t="shared" si="1063"/>
        <v/>
      </c>
      <c r="CA379" s="597" t="str">
        <f t="shared" si="1064"/>
        <v/>
      </c>
      <c r="CB379" s="597" t="str">
        <f t="shared" si="1065"/>
        <v/>
      </c>
      <c r="CC379" s="688" t="str">
        <f t="shared" si="1066"/>
        <v/>
      </c>
      <c r="CD379" s="1344" t="str">
        <f t="shared" si="1067"/>
        <v/>
      </c>
      <c r="CE379" s="1345" t="str">
        <f t="shared" si="1067"/>
        <v/>
      </c>
      <c r="CF379" s="1346" t="str">
        <f t="shared" si="1067"/>
        <v/>
      </c>
      <c r="CG379" s="1346" t="str">
        <f t="shared" si="1067"/>
        <v/>
      </c>
      <c r="CH379" s="1346" t="str">
        <f t="shared" si="1067"/>
        <v/>
      </c>
      <c r="CI379" s="1346" t="str">
        <f t="shared" si="1067"/>
        <v/>
      </c>
      <c r="CJ379" s="1346" t="str">
        <f t="shared" si="1067"/>
        <v/>
      </c>
      <c r="CK379" s="1347" t="str">
        <f t="shared" si="1067"/>
        <v/>
      </c>
      <c r="CL379" s="1347" t="str">
        <f t="shared" si="1067"/>
        <v/>
      </c>
      <c r="CM379" s="1347" t="str">
        <f t="shared" si="1067"/>
        <v/>
      </c>
      <c r="CN379" s="1346" t="str">
        <f t="shared" si="1067"/>
        <v/>
      </c>
      <c r="CO379" s="1346" t="str">
        <f t="shared" si="1067"/>
        <v/>
      </c>
      <c r="CP379" s="1346" t="str">
        <f t="shared" si="1067"/>
        <v/>
      </c>
      <c r="CQ379" s="1346" t="str">
        <f t="shared" si="1067"/>
        <v/>
      </c>
      <c r="CR379" s="1346" t="str">
        <f t="shared" si="1067"/>
        <v/>
      </c>
      <c r="CS379" s="1345" t="str">
        <f t="shared" si="1067"/>
        <v/>
      </c>
      <c r="CT379" s="1348" t="str">
        <f t="shared" si="1068"/>
        <v/>
      </c>
      <c r="CU379" s="548" t="str">
        <f t="shared" si="1069"/>
        <v/>
      </c>
      <c r="CV379" s="549" t="str">
        <f t="shared" si="1070"/>
        <v/>
      </c>
      <c r="CW379" s="550" t="str">
        <f t="shared" si="1071"/>
        <v/>
      </c>
      <c r="CX379" s="550" t="str">
        <f t="shared" si="1072"/>
        <v/>
      </c>
      <c r="CY379" s="550" t="str">
        <f t="shared" si="1073"/>
        <v/>
      </c>
      <c r="CZ379" s="550" t="str">
        <f t="shared" si="1074"/>
        <v/>
      </c>
      <c r="DA379" s="550" t="str">
        <f t="shared" si="1075"/>
        <v/>
      </c>
      <c r="DB379" s="551" t="str">
        <f t="shared" si="1076"/>
        <v/>
      </c>
      <c r="DC379" s="551">
        <f t="shared" si="1077"/>
        <v>0</v>
      </c>
      <c r="DD379" s="551">
        <f t="shared" si="1078"/>
        <v>25</v>
      </c>
      <c r="DE379" s="550" t="str">
        <f t="shared" si="1079"/>
        <v/>
      </c>
      <c r="DF379" s="550" t="str">
        <f t="shared" si="1080"/>
        <v/>
      </c>
      <c r="DG379" s="550" t="str">
        <f t="shared" si="1081"/>
        <v/>
      </c>
      <c r="DH379" s="550" t="str">
        <f t="shared" si="1082"/>
        <v/>
      </c>
      <c r="DI379" s="550" t="str">
        <f t="shared" si="1083"/>
        <v/>
      </c>
      <c r="DJ379" s="549" t="str">
        <f t="shared" si="1084"/>
        <v/>
      </c>
      <c r="DK379" s="548" t="str">
        <f t="shared" si="1085"/>
        <v/>
      </c>
      <c r="DL379" s="653">
        <f t="shared" si="1086"/>
        <v>0</v>
      </c>
      <c r="DM379" s="106">
        <f t="shared" si="1087"/>
        <v>2</v>
      </c>
      <c r="DN379" s="106">
        <f t="shared" si="1088"/>
        <v>0</v>
      </c>
      <c r="DO379" s="106">
        <f t="shared" si="1089"/>
        <v>2</v>
      </c>
      <c r="DP379" s="715"/>
      <c r="DQ379" s="645"/>
      <c r="DR379" s="645"/>
      <c r="DS379" s="645"/>
      <c r="DT379" s="645"/>
      <c r="DU379" s="645"/>
      <c r="DV379" s="645"/>
      <c r="DW379" s="645"/>
      <c r="DX379" s="618"/>
      <c r="DY379" s="716"/>
    </row>
    <row r="380" spans="1:129" s="717" customFormat="1" ht="15.75" customHeight="1">
      <c r="A380" s="648" t="str">
        <f>$H$1 &amp; " (%)"</f>
        <v>kcal (%)</v>
      </c>
      <c r="B380" s="632">
        <f t="shared" ref="B380:R380" si="1098">IF(B374="","",(B374-B376-B379)*B375/B$46/365/$G$1)</f>
        <v>0</v>
      </c>
      <c r="C380" s="632">
        <f t="shared" si="1098"/>
        <v>0</v>
      </c>
      <c r="D380" s="632">
        <f t="shared" si="1098"/>
        <v>0</v>
      </c>
      <c r="E380" s="632">
        <f t="shared" si="1098"/>
        <v>0</v>
      </c>
      <c r="F380" s="632">
        <f t="shared" si="1098"/>
        <v>0</v>
      </c>
      <c r="G380" s="632">
        <f t="shared" si="1098"/>
        <v>0</v>
      </c>
      <c r="H380" s="632">
        <f t="shared" si="1098"/>
        <v>0</v>
      </c>
      <c r="I380" s="632">
        <f t="shared" si="1098"/>
        <v>0</v>
      </c>
      <c r="J380" s="632">
        <f t="shared" si="1098"/>
        <v>0</v>
      </c>
      <c r="K380" s="632" t="str">
        <f t="shared" si="1098"/>
        <v/>
      </c>
      <c r="L380" s="632" t="str">
        <f t="shared" si="1098"/>
        <v/>
      </c>
      <c r="M380" s="632" t="str">
        <f t="shared" si="1098"/>
        <v/>
      </c>
      <c r="N380" s="632" t="str">
        <f t="shared" si="1098"/>
        <v/>
      </c>
      <c r="O380" s="632" t="str">
        <f t="shared" si="1098"/>
        <v/>
      </c>
      <c r="P380" s="632" t="str">
        <f t="shared" si="1098"/>
        <v/>
      </c>
      <c r="Q380" s="632" t="str">
        <f t="shared" si="1098"/>
        <v/>
      </c>
      <c r="R380" s="632" t="str">
        <f t="shared" si="1098"/>
        <v/>
      </c>
      <c r="S380" s="652"/>
      <c r="T380" s="632">
        <f t="shared" ref="T380:AJ380" si="1099">IF(T374="","",(T374-T376-T379)*T375/T$46/365/$G$1)</f>
        <v>0</v>
      </c>
      <c r="U380" s="632">
        <f t="shared" si="1099"/>
        <v>6.1154598825831699E-3</v>
      </c>
      <c r="V380" s="632">
        <f t="shared" si="1099"/>
        <v>2.7956388034665919E-3</v>
      </c>
      <c r="W380" s="632">
        <f t="shared" si="1099"/>
        <v>0</v>
      </c>
      <c r="X380" s="632">
        <f t="shared" si="1099"/>
        <v>0</v>
      </c>
      <c r="Y380" s="632">
        <f t="shared" si="1099"/>
        <v>0</v>
      </c>
      <c r="Z380" s="632">
        <f t="shared" si="1099"/>
        <v>0</v>
      </c>
      <c r="AA380" s="632">
        <f t="shared" si="1099"/>
        <v>0</v>
      </c>
      <c r="AB380" s="632">
        <f t="shared" si="1099"/>
        <v>0</v>
      </c>
      <c r="AC380" s="632" t="str">
        <f t="shared" si="1099"/>
        <v/>
      </c>
      <c r="AD380" s="632" t="str">
        <f t="shared" si="1099"/>
        <v/>
      </c>
      <c r="AE380" s="632" t="str">
        <f t="shared" si="1099"/>
        <v/>
      </c>
      <c r="AF380" s="632" t="str">
        <f t="shared" si="1099"/>
        <v/>
      </c>
      <c r="AG380" s="632" t="str">
        <f t="shared" si="1099"/>
        <v/>
      </c>
      <c r="AH380" s="632" t="str">
        <f t="shared" si="1099"/>
        <v/>
      </c>
      <c r="AI380" s="632" t="str">
        <f t="shared" si="1099"/>
        <v/>
      </c>
      <c r="AJ380" s="632" t="str">
        <f t="shared" si="1099"/>
        <v/>
      </c>
      <c r="AK380" s="652"/>
      <c r="AL380" s="632">
        <f t="shared" ref="AL380:BB380" si="1100">IF(AL374="","",(AL374-AL376-AL379)*AL375/AL$46/365/$G$1)</f>
        <v>0</v>
      </c>
      <c r="AM380" s="632">
        <f t="shared" si="1100"/>
        <v>0</v>
      </c>
      <c r="AN380" s="632">
        <f t="shared" si="1100"/>
        <v>0</v>
      </c>
      <c r="AO380" s="632">
        <f t="shared" si="1100"/>
        <v>0</v>
      </c>
      <c r="AP380" s="632">
        <f t="shared" si="1100"/>
        <v>0</v>
      </c>
      <c r="AQ380" s="632">
        <f t="shared" si="1100"/>
        <v>0</v>
      </c>
      <c r="AR380" s="632">
        <f t="shared" si="1100"/>
        <v>0</v>
      </c>
      <c r="AS380" s="632">
        <f t="shared" si="1100"/>
        <v>0</v>
      </c>
      <c r="AT380" s="632">
        <f t="shared" si="1100"/>
        <v>0</v>
      </c>
      <c r="AU380" s="632" t="str">
        <f t="shared" si="1100"/>
        <v/>
      </c>
      <c r="AV380" s="632" t="str">
        <f t="shared" si="1100"/>
        <v/>
      </c>
      <c r="AW380" s="632" t="str">
        <f t="shared" si="1100"/>
        <v/>
      </c>
      <c r="AX380" s="632" t="str">
        <f t="shared" si="1100"/>
        <v/>
      </c>
      <c r="AY380" s="632" t="str">
        <f t="shared" si="1100"/>
        <v/>
      </c>
      <c r="AZ380" s="632" t="str">
        <f t="shared" si="1100"/>
        <v/>
      </c>
      <c r="BA380" s="632" t="str">
        <f t="shared" si="1100"/>
        <v/>
      </c>
      <c r="BB380" s="632" t="str">
        <f t="shared" si="1100"/>
        <v/>
      </c>
      <c r="BC380" s="652"/>
      <c r="BD380" s="632">
        <f t="shared" ref="BD380:BT380" si="1101">IF(BD374="","",(BD374-BD376-BD379)*BD375/BD$46/365/$G$1)</f>
        <v>0</v>
      </c>
      <c r="BE380" s="632">
        <f t="shared" si="1101"/>
        <v>1.467710371819961E-2</v>
      </c>
      <c r="BF380" s="632">
        <f t="shared" si="1101"/>
        <v>5.4359643400739288E-3</v>
      </c>
      <c r="BG380" s="632">
        <f t="shared" si="1101"/>
        <v>0</v>
      </c>
      <c r="BH380" s="632">
        <f t="shared" si="1101"/>
        <v>0</v>
      </c>
      <c r="BI380" s="632">
        <f t="shared" si="1101"/>
        <v>0</v>
      </c>
      <c r="BJ380" s="632">
        <f t="shared" si="1101"/>
        <v>0</v>
      </c>
      <c r="BK380" s="632">
        <f t="shared" si="1101"/>
        <v>0</v>
      </c>
      <c r="BL380" s="632">
        <f t="shared" si="1101"/>
        <v>0</v>
      </c>
      <c r="BM380" s="632" t="str">
        <f t="shared" si="1101"/>
        <v/>
      </c>
      <c r="BN380" s="632" t="str">
        <f t="shared" si="1101"/>
        <v/>
      </c>
      <c r="BO380" s="632" t="str">
        <f t="shared" si="1101"/>
        <v/>
      </c>
      <c r="BP380" s="632" t="str">
        <f t="shared" si="1101"/>
        <v/>
      </c>
      <c r="BQ380" s="632" t="str">
        <f t="shared" si="1101"/>
        <v/>
      </c>
      <c r="BR380" s="632" t="str">
        <f t="shared" si="1101"/>
        <v/>
      </c>
      <c r="BS380" s="632" t="str">
        <f t="shared" si="1101"/>
        <v/>
      </c>
      <c r="BT380" s="632" t="str">
        <f t="shared" si="1101"/>
        <v/>
      </c>
      <c r="BU380" s="652"/>
      <c r="BV380" s="632" t="str">
        <f>IF(BV374="","",(BV374-BV376-BV379)*BV375/BV$46/365/$G$1)</f>
        <v/>
      </c>
      <c r="BW380" s="632" t="str">
        <f>IF(BW374="","",(BW374-BW376-BW379)*BW375/BW$46/365/$G$1)</f>
        <v/>
      </c>
      <c r="BX380" s="632" t="str">
        <f>IF(BX374="","",(BX374-BX376-BX379)*BX375/BX$46/365/$G$1)</f>
        <v/>
      </c>
      <c r="BY380" s="632" t="str">
        <f>IF(BY374="","",(BY374-BY376-BY379)*BY375/BY$46/365/$G$1)</f>
        <v/>
      </c>
      <c r="BZ380" s="597">
        <f t="shared" si="1063"/>
        <v>0</v>
      </c>
      <c r="CA380" s="622">
        <f t="shared" si="1064"/>
        <v>3.9937697192379877E-4</v>
      </c>
      <c r="CB380" s="622">
        <f t="shared" si="1065"/>
        <v>0</v>
      </c>
      <c r="CC380" s="691">
        <f t="shared" si="1066"/>
        <v>7.7656633429627525E-4</v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102"/>
        <v/>
      </c>
      <c r="CG380" s="1351" t="str">
        <f t="shared" si="1102"/>
        <v/>
      </c>
      <c r="CH380" s="1351">
        <f t="shared" si="1102"/>
        <v>0</v>
      </c>
      <c r="CI380" s="1351">
        <f t="shared" si="1102"/>
        <v>0</v>
      </c>
      <c r="CJ380" s="1351">
        <f t="shared" si="1102"/>
        <v>0</v>
      </c>
      <c r="CK380" s="1352">
        <f t="shared" si="1102"/>
        <v>0</v>
      </c>
      <c r="CL380" s="1352">
        <f t="shared" si="1102"/>
        <v>0</v>
      </c>
      <c r="CM380" s="1352">
        <f t="shared" si="1102"/>
        <v>0</v>
      </c>
      <c r="CN380" s="1351">
        <f t="shared" si="1102"/>
        <v>0</v>
      </c>
      <c r="CO380" s="1351">
        <f t="shared" si="1102"/>
        <v>0</v>
      </c>
      <c r="CP380" s="1351">
        <f t="shared" si="1102"/>
        <v>0</v>
      </c>
      <c r="CQ380" s="1351" t="str">
        <f t="shared" si="1102"/>
        <v/>
      </c>
      <c r="CR380" s="1351" t="str">
        <f t="shared" si="1102"/>
        <v/>
      </c>
      <c r="CS380" s="1350" t="str">
        <f t="shared" si="1102"/>
        <v/>
      </c>
      <c r="CT380" s="1353" t="str">
        <f t="shared" si="1102"/>
        <v/>
      </c>
      <c r="CU380" s="536" t="str">
        <f t="shared" si="1069"/>
        <v/>
      </c>
      <c r="CV380" s="537" t="str">
        <f t="shared" si="1070"/>
        <v/>
      </c>
      <c r="CW380" s="538" t="str">
        <f t="shared" si="1071"/>
        <v/>
      </c>
      <c r="CX380" s="538" t="str">
        <f t="shared" si="1072"/>
        <v/>
      </c>
      <c r="CY380" s="538">
        <f t="shared" si="1073"/>
        <v>0</v>
      </c>
      <c r="CZ380" s="538">
        <f t="shared" si="1074"/>
        <v>0</v>
      </c>
      <c r="DA380" s="538">
        <f t="shared" si="1075"/>
        <v>0</v>
      </c>
      <c r="DB380" s="539">
        <f t="shared" si="1076"/>
        <v>0</v>
      </c>
      <c r="DC380" s="539">
        <f t="shared" si="1077"/>
        <v>0</v>
      </c>
      <c r="DD380" s="539">
        <f t="shared" si="1078"/>
        <v>0</v>
      </c>
      <c r="DE380" s="538">
        <f t="shared" si="1079"/>
        <v>0</v>
      </c>
      <c r="DF380" s="538">
        <f t="shared" si="1080"/>
        <v>2.7956388034665919E-3</v>
      </c>
      <c r="DG380" s="538">
        <f t="shared" si="1081"/>
        <v>6.1154598825831699E-3</v>
      </c>
      <c r="DH380" s="538" t="str">
        <f t="shared" si="1082"/>
        <v/>
      </c>
      <c r="DI380" s="538" t="str">
        <f t="shared" si="1083"/>
        <v/>
      </c>
      <c r="DJ380" s="537" t="str">
        <f t="shared" si="1084"/>
        <v/>
      </c>
      <c r="DK380" s="536" t="str">
        <f t="shared" si="1085"/>
        <v/>
      </c>
      <c r="DL380" s="653">
        <f t="shared" si="1086"/>
        <v>9</v>
      </c>
      <c r="DM380" s="106">
        <f t="shared" si="1087"/>
        <v>9</v>
      </c>
      <c r="DN380" s="106">
        <f t="shared" si="1088"/>
        <v>9</v>
      </c>
      <c r="DO380" s="106">
        <f t="shared" si="1089"/>
        <v>9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82" t="s">
        <v>964</v>
      </c>
      <c r="B381" s="736"/>
      <c r="C381" s="736"/>
      <c r="D381" s="736"/>
      <c r="E381" s="736"/>
      <c r="F381" s="736"/>
      <c r="G381" s="736"/>
      <c r="H381" s="736"/>
      <c r="I381" s="736"/>
      <c r="J381" s="736"/>
      <c r="K381" s="736"/>
      <c r="L381" s="736"/>
      <c r="M381" s="736"/>
      <c r="N381" s="736"/>
      <c r="O381" s="736"/>
      <c r="P381" s="736"/>
      <c r="Q381" s="736"/>
      <c r="R381" s="736"/>
      <c r="S381" s="602"/>
      <c r="T381" s="736"/>
      <c r="U381" s="736"/>
      <c r="V381" s="736"/>
      <c r="W381" s="736"/>
      <c r="X381" s="736"/>
      <c r="Y381" s="736"/>
      <c r="Z381" s="736"/>
      <c r="AA381" s="736"/>
      <c r="AB381" s="736"/>
      <c r="AC381" s="736"/>
      <c r="AD381" s="736"/>
      <c r="AE381" s="736"/>
      <c r="AF381" s="736"/>
      <c r="AG381" s="736"/>
      <c r="AH381" s="736"/>
      <c r="AI381" s="736"/>
      <c r="AJ381" s="737"/>
      <c r="AK381" s="602"/>
      <c r="AL381" s="736"/>
      <c r="AM381" s="736"/>
      <c r="AN381" s="736"/>
      <c r="AO381" s="736"/>
      <c r="AP381" s="736"/>
      <c r="AQ381" s="736"/>
      <c r="AR381" s="736"/>
      <c r="AS381" s="736"/>
      <c r="AT381" s="736"/>
      <c r="AU381" s="736"/>
      <c r="AV381" s="736"/>
      <c r="AW381" s="736"/>
      <c r="AX381" s="736"/>
      <c r="AY381" s="736"/>
      <c r="AZ381" s="736"/>
      <c r="BA381" s="736"/>
      <c r="BB381" s="736"/>
      <c r="BC381" s="602"/>
      <c r="BD381" s="736"/>
      <c r="BE381" s="736"/>
      <c r="BF381" s="736"/>
      <c r="BG381" s="736"/>
      <c r="BH381" s="736"/>
      <c r="BI381" s="736"/>
      <c r="BJ381" s="736"/>
      <c r="BK381" s="736"/>
      <c r="BL381" s="736"/>
      <c r="BM381" s="736"/>
      <c r="BN381" s="736"/>
      <c r="BO381" s="736"/>
      <c r="BP381" s="736"/>
      <c r="BQ381" s="736"/>
      <c r="BR381" s="736"/>
      <c r="BS381" s="736"/>
      <c r="BT381" s="736"/>
      <c r="BU381" s="602"/>
      <c r="BV381" s="736"/>
      <c r="BW381" s="736"/>
      <c r="BX381" s="736"/>
      <c r="BY381" s="736"/>
      <c r="BZ381" s="589" t="str">
        <f t="shared" si="1063"/>
        <v/>
      </c>
      <c r="CA381" s="589" t="str">
        <f t="shared" si="1064"/>
        <v/>
      </c>
      <c r="CB381" s="589" t="str">
        <f t="shared" si="1065"/>
        <v/>
      </c>
      <c r="CC381" s="687" t="str">
        <f t="shared" si="1066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1"/>
      <c r="CV381" s="731"/>
      <c r="CW381" s="731"/>
      <c r="CX381" s="731"/>
      <c r="CY381" s="731"/>
      <c r="CZ381" s="731"/>
      <c r="DA381" s="731"/>
      <c r="DB381" s="731"/>
      <c r="DC381" s="731"/>
      <c r="DD381" s="731"/>
      <c r="DE381" s="731"/>
      <c r="DF381" s="731"/>
      <c r="DG381" s="731"/>
      <c r="DH381" s="731"/>
      <c r="DI381" s="731"/>
      <c r="DJ381" s="731"/>
      <c r="DK381" s="731"/>
      <c r="DL381" s="598"/>
      <c r="DM381" s="108"/>
      <c r="DN381" s="108"/>
      <c r="DO381" s="108"/>
      <c r="DP381" s="732"/>
      <c r="DQ381" s="734"/>
      <c r="DR381" s="734"/>
      <c r="DS381" s="734"/>
      <c r="DT381" s="734"/>
      <c r="DU381" s="734"/>
      <c r="DV381" s="734"/>
      <c r="DW381" s="734"/>
      <c r="DX381" s="617"/>
      <c r="DY381" s="716"/>
    </row>
    <row r="382" spans="1:129" s="486" customFormat="1" ht="15.75" customHeight="1">
      <c r="A382" s="657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611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700"/>
      <c r="AK382" s="611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611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611"/>
      <c r="BV382" s="159"/>
      <c r="BW382" s="159"/>
      <c r="BX382" s="159"/>
      <c r="BY382" s="159"/>
      <c r="BZ382" s="589"/>
      <c r="CA382" s="589"/>
      <c r="CB382" s="589"/>
      <c r="CC382" s="687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721"/>
      <c r="DH382" s="721"/>
      <c r="DI382" s="721"/>
      <c r="DJ382" s="721"/>
      <c r="DK382" s="721"/>
      <c r="DL382" s="590"/>
      <c r="DM382" s="200"/>
      <c r="DN382" s="200"/>
      <c r="DO382" s="200"/>
      <c r="DP382" s="591"/>
      <c r="DQ382" s="617"/>
      <c r="DR382" s="617"/>
      <c r="DS382" s="617"/>
      <c r="DT382" s="617"/>
      <c r="DU382" s="617"/>
      <c r="DV382" s="617"/>
      <c r="DW382" s="617"/>
      <c r="DX382" s="617"/>
      <c r="DY382" s="484"/>
    </row>
    <row r="383" spans="1:129" s="486" customFormat="1" ht="15.75" customHeight="1">
      <c r="A383" s="709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02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02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02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602"/>
      <c r="BV383" s="159"/>
      <c r="BW383" s="159"/>
      <c r="BX383" s="159"/>
      <c r="BY383" s="159"/>
      <c r="BZ383" s="597" t="str">
        <f t="shared" ref="BZ383:BZ417" si="1103">IF(DL383&lt;3,"",(SUM(B383:R383)-MIN(B383:R383)-MAX(B383:R383))/(DL383-2))</f>
        <v/>
      </c>
      <c r="CA383" s="597" t="str">
        <f t="shared" ref="CA383:CA417" si="1104">IF(DM383&lt;3,"",(SUM(T383:AJ383)-MIN(T383:AJ383)-MAX(T383:AJ383))/(DM383-2))</f>
        <v/>
      </c>
      <c r="CB383" s="597" t="str">
        <f t="shared" ref="CB383:CB417" si="1105">IF(DN383&lt;3,"",(SUM(AL383:BB383)-MIN(AL383:BB383)-MAX(AL383:BB383))/(DN383-2))</f>
        <v/>
      </c>
      <c r="CC383" s="688" t="str">
        <f t="shared" ref="CC383:CC417" si="1106">IF(DO383&lt;3,"",(SUM(BD383:BT383)-MIN(BD383:BT383)-MAX(BD383:BT383))/(DO383-2))</f>
        <v/>
      </c>
      <c r="CD383" s="1344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07"/>
        <v/>
      </c>
      <c r="CF383" s="1346" t="str">
        <f t="shared" si="1107"/>
        <v/>
      </c>
      <c r="CG383" s="1346" t="str">
        <f t="shared" si="1107"/>
        <v/>
      </c>
      <c r="CH383" s="1346" t="str">
        <f t="shared" si="1107"/>
        <v/>
      </c>
      <c r="CI383" s="1346" t="str">
        <f t="shared" si="1107"/>
        <v/>
      </c>
      <c r="CJ383" s="1346" t="str">
        <f t="shared" si="1107"/>
        <v/>
      </c>
      <c r="CK383" s="1347" t="str">
        <f t="shared" si="1107"/>
        <v/>
      </c>
      <c r="CL383" s="1347" t="str">
        <f t="shared" si="1107"/>
        <v/>
      </c>
      <c r="CM383" s="1347" t="str">
        <f t="shared" si="1107"/>
        <v/>
      </c>
      <c r="CN383" s="1346" t="str">
        <f t="shared" si="1107"/>
        <v/>
      </c>
      <c r="CO383" s="1346" t="str">
        <f t="shared" si="1107"/>
        <v/>
      </c>
      <c r="CP383" s="1346" t="str">
        <f t="shared" si="1107"/>
        <v/>
      </c>
      <c r="CQ383" s="1346" t="str">
        <f t="shared" si="1107"/>
        <v/>
      </c>
      <c r="CR383" s="1346" t="str">
        <f t="shared" si="1107"/>
        <v/>
      </c>
      <c r="CS383" s="1345" t="str">
        <f t="shared" si="1107"/>
        <v/>
      </c>
      <c r="CT383" s="1348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8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9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0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0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0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0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0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1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1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1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0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0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0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0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0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9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8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3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83"/>
      <c r="DQ383" s="618"/>
      <c r="DR383" s="618"/>
      <c r="DS383" s="618"/>
      <c r="DT383" s="618"/>
      <c r="DU383" s="618"/>
      <c r="DV383" s="618"/>
      <c r="DW383" s="618"/>
      <c r="DX383" s="618"/>
      <c r="DY383" s="484"/>
    </row>
    <row r="384" spans="1:129" s="486" customFormat="1" ht="15.75" customHeight="1">
      <c r="A384" s="738" t="s">
        <v>253</v>
      </c>
      <c r="B384" s="629" t="str">
        <f t="shared" ref="B384:R384" si="1130">IF(B381="","",B381*B383)</f>
        <v/>
      </c>
      <c r="C384" s="629" t="str">
        <f t="shared" si="1130"/>
        <v/>
      </c>
      <c r="D384" s="629" t="str">
        <f t="shared" si="1130"/>
        <v/>
      </c>
      <c r="E384" s="629" t="str">
        <f t="shared" si="1130"/>
        <v/>
      </c>
      <c r="F384" s="629" t="str">
        <f t="shared" si="1130"/>
        <v/>
      </c>
      <c r="G384" s="629" t="str">
        <f t="shared" si="1130"/>
        <v/>
      </c>
      <c r="H384" s="629" t="str">
        <f t="shared" si="1130"/>
        <v/>
      </c>
      <c r="I384" s="629" t="str">
        <f t="shared" si="1130"/>
        <v/>
      </c>
      <c r="J384" s="629" t="str">
        <f t="shared" si="1130"/>
        <v/>
      </c>
      <c r="K384" s="629" t="str">
        <f t="shared" si="1130"/>
        <v/>
      </c>
      <c r="L384" s="629" t="str">
        <f t="shared" si="1130"/>
        <v/>
      </c>
      <c r="M384" s="629" t="str">
        <f t="shared" si="1130"/>
        <v/>
      </c>
      <c r="N384" s="629" t="str">
        <f t="shared" si="1130"/>
        <v/>
      </c>
      <c r="O384" s="629" t="str">
        <f t="shared" si="1130"/>
        <v/>
      </c>
      <c r="P384" s="629" t="str">
        <f t="shared" si="1130"/>
        <v/>
      </c>
      <c r="Q384" s="629" t="str">
        <f t="shared" si="1130"/>
        <v/>
      </c>
      <c r="R384" s="629" t="str">
        <f t="shared" si="1130"/>
        <v/>
      </c>
      <c r="S384" s="662"/>
      <c r="T384" s="629" t="str">
        <f t="shared" ref="T384:AJ384" si="1131">IF(T381="","",T381*T383)</f>
        <v/>
      </c>
      <c r="U384" s="629" t="str">
        <f t="shared" si="1131"/>
        <v/>
      </c>
      <c r="V384" s="629" t="str">
        <f t="shared" si="1131"/>
        <v/>
      </c>
      <c r="W384" s="629" t="str">
        <f t="shared" si="1131"/>
        <v/>
      </c>
      <c r="X384" s="629" t="str">
        <f t="shared" si="1131"/>
        <v/>
      </c>
      <c r="Y384" s="629" t="str">
        <f t="shared" si="1131"/>
        <v/>
      </c>
      <c r="Z384" s="629" t="str">
        <f t="shared" si="1131"/>
        <v/>
      </c>
      <c r="AA384" s="629" t="str">
        <f t="shared" si="1131"/>
        <v/>
      </c>
      <c r="AB384" s="629" t="str">
        <f t="shared" si="1131"/>
        <v/>
      </c>
      <c r="AC384" s="629" t="str">
        <f t="shared" si="1131"/>
        <v/>
      </c>
      <c r="AD384" s="629" t="str">
        <f t="shared" si="1131"/>
        <v/>
      </c>
      <c r="AE384" s="629" t="str">
        <f t="shared" si="1131"/>
        <v/>
      </c>
      <c r="AF384" s="629" t="str">
        <f t="shared" si="1131"/>
        <v/>
      </c>
      <c r="AG384" s="629" t="str">
        <f t="shared" si="1131"/>
        <v/>
      </c>
      <c r="AH384" s="629" t="str">
        <f t="shared" si="1131"/>
        <v/>
      </c>
      <c r="AI384" s="629" t="str">
        <f t="shared" si="1131"/>
        <v/>
      </c>
      <c r="AJ384" s="629" t="str">
        <f t="shared" si="1131"/>
        <v/>
      </c>
      <c r="AK384" s="662"/>
      <c r="AL384" s="629" t="str">
        <f t="shared" ref="AL384:BB384" si="1132">IF(AL381="","",AL381*AL383)</f>
        <v/>
      </c>
      <c r="AM384" s="629" t="str">
        <f t="shared" si="1132"/>
        <v/>
      </c>
      <c r="AN384" s="629" t="str">
        <f t="shared" si="1132"/>
        <v/>
      </c>
      <c r="AO384" s="629" t="str">
        <f t="shared" si="1132"/>
        <v/>
      </c>
      <c r="AP384" s="629" t="str">
        <f t="shared" si="1132"/>
        <v/>
      </c>
      <c r="AQ384" s="629" t="str">
        <f t="shared" si="1132"/>
        <v/>
      </c>
      <c r="AR384" s="629" t="str">
        <f t="shared" si="1132"/>
        <v/>
      </c>
      <c r="AS384" s="629" t="str">
        <f t="shared" si="1132"/>
        <v/>
      </c>
      <c r="AT384" s="629" t="str">
        <f t="shared" si="1132"/>
        <v/>
      </c>
      <c r="AU384" s="629" t="str">
        <f t="shared" si="1132"/>
        <v/>
      </c>
      <c r="AV384" s="629" t="str">
        <f t="shared" si="1132"/>
        <v/>
      </c>
      <c r="AW384" s="629" t="str">
        <f t="shared" si="1132"/>
        <v/>
      </c>
      <c r="AX384" s="629" t="str">
        <f t="shared" si="1132"/>
        <v/>
      </c>
      <c r="AY384" s="629" t="str">
        <f t="shared" si="1132"/>
        <v/>
      </c>
      <c r="AZ384" s="629" t="str">
        <f t="shared" si="1132"/>
        <v/>
      </c>
      <c r="BA384" s="629" t="str">
        <f t="shared" si="1132"/>
        <v/>
      </c>
      <c r="BB384" s="629" t="str">
        <f t="shared" si="1132"/>
        <v/>
      </c>
      <c r="BC384" s="662"/>
      <c r="BD384" s="629" t="str">
        <f t="shared" ref="BD384:BT384" si="1133">IF(BD381="","",BD381*BD383)</f>
        <v/>
      </c>
      <c r="BE384" s="629" t="str">
        <f t="shared" si="1133"/>
        <v/>
      </c>
      <c r="BF384" s="629" t="str">
        <f t="shared" si="1133"/>
        <v/>
      </c>
      <c r="BG384" s="629" t="str">
        <f t="shared" si="1133"/>
        <v/>
      </c>
      <c r="BH384" s="629" t="str">
        <f t="shared" si="1133"/>
        <v/>
      </c>
      <c r="BI384" s="629" t="str">
        <f t="shared" si="1133"/>
        <v/>
      </c>
      <c r="BJ384" s="629" t="str">
        <f t="shared" si="1133"/>
        <v/>
      </c>
      <c r="BK384" s="629" t="str">
        <f t="shared" si="1133"/>
        <v/>
      </c>
      <c r="BL384" s="629" t="str">
        <f t="shared" si="1133"/>
        <v/>
      </c>
      <c r="BM384" s="629" t="str">
        <f t="shared" si="1133"/>
        <v/>
      </c>
      <c r="BN384" s="629" t="str">
        <f t="shared" si="1133"/>
        <v/>
      </c>
      <c r="BO384" s="629" t="str">
        <f t="shared" si="1133"/>
        <v/>
      </c>
      <c r="BP384" s="629" t="str">
        <f t="shared" si="1133"/>
        <v/>
      </c>
      <c r="BQ384" s="629" t="str">
        <f t="shared" si="1133"/>
        <v/>
      </c>
      <c r="BR384" s="629" t="str">
        <f t="shared" si="1133"/>
        <v/>
      </c>
      <c r="BS384" s="629" t="str">
        <f t="shared" si="1133"/>
        <v/>
      </c>
      <c r="BT384" s="629" t="str">
        <f t="shared" si="1133"/>
        <v/>
      </c>
      <c r="BU384" s="662"/>
      <c r="BV384" s="629" t="str">
        <f>IF(BV381="","",BV381*BV383)</f>
        <v/>
      </c>
      <c r="BW384" s="629" t="str">
        <f>IF(BW381="","",BW381*BW383)</f>
        <v/>
      </c>
      <c r="BX384" s="629" t="str">
        <f>IF(BX381="","",BX381*BX383)</f>
        <v/>
      </c>
      <c r="BY384" s="629" t="str">
        <f>IF(BY381="","",BY381*BY383)</f>
        <v/>
      </c>
      <c r="BZ384" s="597" t="str">
        <f t="shared" si="1103"/>
        <v/>
      </c>
      <c r="CA384" s="597" t="str">
        <f t="shared" si="1104"/>
        <v/>
      </c>
      <c r="CB384" s="597" t="str">
        <f t="shared" si="1105"/>
        <v/>
      </c>
      <c r="CC384" s="688" t="str">
        <f t="shared" si="1106"/>
        <v/>
      </c>
      <c r="CD384" s="1344" t="str">
        <f t="shared" si="1107"/>
        <v/>
      </c>
      <c r="CE384" s="1345" t="str">
        <f t="shared" si="1107"/>
        <v/>
      </c>
      <c r="CF384" s="1346" t="str">
        <f t="shared" si="1107"/>
        <v/>
      </c>
      <c r="CG384" s="1346" t="str">
        <f t="shared" si="1107"/>
        <v/>
      </c>
      <c r="CH384" s="1346" t="str">
        <f t="shared" si="1107"/>
        <v/>
      </c>
      <c r="CI384" s="1346" t="str">
        <f t="shared" si="1107"/>
        <v/>
      </c>
      <c r="CJ384" s="1346" t="str">
        <f t="shared" si="1107"/>
        <v/>
      </c>
      <c r="CK384" s="1347" t="str">
        <f t="shared" si="1107"/>
        <v/>
      </c>
      <c r="CL384" s="1347" t="str">
        <f t="shared" si="1107"/>
        <v/>
      </c>
      <c r="CM384" s="1347" t="str">
        <f t="shared" si="1107"/>
        <v/>
      </c>
      <c r="CN384" s="1346" t="str">
        <f t="shared" si="1107"/>
        <v/>
      </c>
      <c r="CO384" s="1346" t="str">
        <f t="shared" si="1107"/>
        <v/>
      </c>
      <c r="CP384" s="1346" t="str">
        <f t="shared" si="1107"/>
        <v/>
      </c>
      <c r="CQ384" s="1346" t="str">
        <f t="shared" si="1107"/>
        <v/>
      </c>
      <c r="CR384" s="1346" t="str">
        <f t="shared" si="1107"/>
        <v/>
      </c>
      <c r="CS384" s="1345" t="str">
        <f t="shared" si="1107"/>
        <v/>
      </c>
      <c r="CT384" s="1348" t="str">
        <f t="shared" si="1108"/>
        <v/>
      </c>
      <c r="CU384" s="548" t="str">
        <f t="shared" si="1109"/>
        <v/>
      </c>
      <c r="CV384" s="549" t="str">
        <f t="shared" si="1110"/>
        <v/>
      </c>
      <c r="CW384" s="550" t="str">
        <f t="shared" si="1111"/>
        <v/>
      </c>
      <c r="CX384" s="550" t="str">
        <f t="shared" si="1112"/>
        <v/>
      </c>
      <c r="CY384" s="550" t="str">
        <f t="shared" si="1113"/>
        <v/>
      </c>
      <c r="CZ384" s="550" t="str">
        <f t="shared" si="1114"/>
        <v/>
      </c>
      <c r="DA384" s="550" t="str">
        <f t="shared" si="1115"/>
        <v/>
      </c>
      <c r="DB384" s="551" t="str">
        <f t="shared" si="1116"/>
        <v/>
      </c>
      <c r="DC384" s="551" t="str">
        <f t="shared" si="1117"/>
        <v/>
      </c>
      <c r="DD384" s="551" t="str">
        <f t="shared" si="1118"/>
        <v/>
      </c>
      <c r="DE384" s="550" t="str">
        <f t="shared" si="1119"/>
        <v/>
      </c>
      <c r="DF384" s="550" t="str">
        <f t="shared" si="1120"/>
        <v/>
      </c>
      <c r="DG384" s="550" t="str">
        <f t="shared" si="1121"/>
        <v/>
      </c>
      <c r="DH384" s="550" t="str">
        <f t="shared" si="1122"/>
        <v/>
      </c>
      <c r="DI384" s="550" t="str">
        <f t="shared" si="1123"/>
        <v/>
      </c>
      <c r="DJ384" s="549" t="str">
        <f t="shared" si="1124"/>
        <v/>
      </c>
      <c r="DK384" s="548" t="str">
        <f t="shared" si="1125"/>
        <v/>
      </c>
      <c r="DL384" s="653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09" t="str">
        <f>$H$1 &amp; " per kg"</f>
        <v>kcal per kg</v>
      </c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615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615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  <c r="AW385" s="257"/>
      <c r="AX385" s="257"/>
      <c r="AY385" s="257"/>
      <c r="AZ385" s="257"/>
      <c r="BA385" s="257"/>
      <c r="BB385" s="257"/>
      <c r="BC385" s="615"/>
      <c r="BD385" s="257"/>
      <c r="BE385" s="257"/>
      <c r="BF385" s="257"/>
      <c r="BG385" s="257"/>
      <c r="BH385" s="257"/>
      <c r="BI385" s="257"/>
      <c r="BJ385" s="257"/>
      <c r="BK385" s="257"/>
      <c r="BL385" s="257"/>
      <c r="BM385" s="257"/>
      <c r="BN385" s="257"/>
      <c r="BO385" s="257"/>
      <c r="BP385" s="257"/>
      <c r="BQ385" s="257"/>
      <c r="BR385" s="257"/>
      <c r="BS385" s="257"/>
      <c r="BT385" s="257"/>
      <c r="BU385" s="615"/>
      <c r="BV385" s="257"/>
      <c r="BW385" s="257"/>
      <c r="BX385" s="257"/>
      <c r="BY385" s="257"/>
      <c r="BZ385" s="597" t="str">
        <f t="shared" si="1103"/>
        <v/>
      </c>
      <c r="CA385" s="597" t="str">
        <f t="shared" si="1104"/>
        <v/>
      </c>
      <c r="CB385" s="597" t="str">
        <f t="shared" si="1105"/>
        <v/>
      </c>
      <c r="CC385" s="688" t="str">
        <f t="shared" si="1106"/>
        <v/>
      </c>
      <c r="CD385" s="1344" t="str">
        <f t="shared" si="1107"/>
        <v/>
      </c>
      <c r="CE385" s="1345" t="str">
        <f t="shared" si="1107"/>
        <v/>
      </c>
      <c r="CF385" s="1346" t="str">
        <f t="shared" si="1107"/>
        <v/>
      </c>
      <c r="CG385" s="1346" t="str">
        <f t="shared" si="1107"/>
        <v/>
      </c>
      <c r="CH385" s="1346" t="str">
        <f t="shared" si="1107"/>
        <v/>
      </c>
      <c r="CI385" s="1346" t="str">
        <f t="shared" si="1107"/>
        <v/>
      </c>
      <c r="CJ385" s="1346" t="str">
        <f t="shared" si="1107"/>
        <v/>
      </c>
      <c r="CK385" s="1347" t="str">
        <f t="shared" si="1107"/>
        <v/>
      </c>
      <c r="CL385" s="1347" t="str">
        <f t="shared" si="1107"/>
        <v/>
      </c>
      <c r="CM385" s="1347" t="str">
        <f t="shared" si="1107"/>
        <v/>
      </c>
      <c r="CN385" s="1346" t="str">
        <f t="shared" si="1107"/>
        <v/>
      </c>
      <c r="CO385" s="1346" t="str">
        <f t="shared" si="1107"/>
        <v/>
      </c>
      <c r="CP385" s="1346" t="str">
        <f t="shared" si="1107"/>
        <v/>
      </c>
      <c r="CQ385" s="1346" t="str">
        <f t="shared" si="1107"/>
        <v/>
      </c>
      <c r="CR385" s="1346" t="str">
        <f t="shared" si="1107"/>
        <v/>
      </c>
      <c r="CS385" s="1345" t="str">
        <f t="shared" si="1107"/>
        <v/>
      </c>
      <c r="CT385" s="1348" t="str">
        <f t="shared" si="1108"/>
        <v/>
      </c>
      <c r="CU385" s="548" t="str">
        <f t="shared" si="1109"/>
        <v/>
      </c>
      <c r="CV385" s="549" t="str">
        <f t="shared" si="1110"/>
        <v/>
      </c>
      <c r="CW385" s="550" t="str">
        <f t="shared" si="1111"/>
        <v/>
      </c>
      <c r="CX385" s="550" t="str">
        <f t="shared" si="1112"/>
        <v/>
      </c>
      <c r="CY385" s="550" t="str">
        <f t="shared" si="1113"/>
        <v/>
      </c>
      <c r="CZ385" s="550" t="str">
        <f t="shared" si="1114"/>
        <v/>
      </c>
      <c r="DA385" s="550" t="str">
        <f t="shared" si="1115"/>
        <v/>
      </c>
      <c r="DB385" s="551" t="str">
        <f t="shared" si="1116"/>
        <v/>
      </c>
      <c r="DC385" s="551" t="str">
        <f t="shared" si="1117"/>
        <v/>
      </c>
      <c r="DD385" s="551" t="str">
        <f t="shared" si="1118"/>
        <v/>
      </c>
      <c r="DE385" s="550" t="str">
        <f t="shared" si="1119"/>
        <v/>
      </c>
      <c r="DF385" s="550" t="str">
        <f t="shared" si="1120"/>
        <v/>
      </c>
      <c r="DG385" s="550" t="str">
        <f t="shared" si="1121"/>
        <v/>
      </c>
      <c r="DH385" s="550" t="str">
        <f t="shared" si="1122"/>
        <v/>
      </c>
      <c r="DI385" s="550" t="str">
        <f t="shared" si="1123"/>
        <v/>
      </c>
      <c r="DJ385" s="549" t="str">
        <f t="shared" si="1124"/>
        <v/>
      </c>
      <c r="DK385" s="548" t="str">
        <f t="shared" si="1125"/>
        <v/>
      </c>
      <c r="DL385" s="653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657" t="s">
        <v>243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15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15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15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15"/>
      <c r="BV386" s="224"/>
      <c r="BW386" s="224"/>
      <c r="BX386" s="224"/>
      <c r="BY386" s="224"/>
      <c r="BZ386" s="597">
        <f t="shared" si="1103"/>
        <v>0</v>
      </c>
      <c r="CA386" s="597" t="str">
        <f t="shared" si="1104"/>
        <v/>
      </c>
      <c r="CB386" s="597" t="str">
        <f t="shared" si="1105"/>
        <v/>
      </c>
      <c r="CC386" s="688" t="str">
        <f t="shared" si="1106"/>
        <v/>
      </c>
      <c r="CD386" s="1344" t="str">
        <f t="shared" si="1107"/>
        <v/>
      </c>
      <c r="CE386" s="1345" t="str">
        <f t="shared" si="1107"/>
        <v/>
      </c>
      <c r="CF386" s="1346" t="str">
        <f t="shared" si="1107"/>
        <v/>
      </c>
      <c r="CG386" s="1346" t="str">
        <f t="shared" si="1107"/>
        <v/>
      </c>
      <c r="CH386" s="1346">
        <f t="shared" si="1107"/>
        <v>0</v>
      </c>
      <c r="CI386" s="1346">
        <f t="shared" si="1107"/>
        <v>0</v>
      </c>
      <c r="CJ386" s="1346">
        <f t="shared" si="1107"/>
        <v>0</v>
      </c>
      <c r="CK386" s="1347">
        <f t="shared" si="1107"/>
        <v>0</v>
      </c>
      <c r="CL386" s="1347">
        <f t="shared" si="1107"/>
        <v>0</v>
      </c>
      <c r="CM386" s="1347">
        <f t="shared" si="1107"/>
        <v>0</v>
      </c>
      <c r="CN386" s="1346">
        <f t="shared" si="1107"/>
        <v>0</v>
      </c>
      <c r="CO386" s="1346">
        <f t="shared" si="1107"/>
        <v>0</v>
      </c>
      <c r="CP386" s="1346">
        <f t="shared" si="1107"/>
        <v>0</v>
      </c>
      <c r="CQ386" s="1346" t="str">
        <f t="shared" si="1107"/>
        <v/>
      </c>
      <c r="CR386" s="1346" t="str">
        <f t="shared" si="1107"/>
        <v/>
      </c>
      <c r="CS386" s="1345" t="str">
        <f t="shared" si="1107"/>
        <v/>
      </c>
      <c r="CT386" s="1348" t="str">
        <f t="shared" si="1108"/>
        <v/>
      </c>
      <c r="CU386" s="548" t="str">
        <f t="shared" si="1109"/>
        <v/>
      </c>
      <c r="CV386" s="549" t="str">
        <f t="shared" si="1110"/>
        <v/>
      </c>
      <c r="CW386" s="550" t="str">
        <f t="shared" si="1111"/>
        <v/>
      </c>
      <c r="CX386" s="550" t="str">
        <f t="shared" si="1112"/>
        <v/>
      </c>
      <c r="CY386" s="550" t="str">
        <f t="shared" si="1113"/>
        <v/>
      </c>
      <c r="CZ386" s="550" t="str">
        <f t="shared" si="1114"/>
        <v/>
      </c>
      <c r="DA386" s="550" t="str">
        <f t="shared" si="1115"/>
        <v/>
      </c>
      <c r="DB386" s="551" t="str">
        <f t="shared" si="1116"/>
        <v/>
      </c>
      <c r="DC386" s="551" t="str">
        <f t="shared" si="1117"/>
        <v/>
      </c>
      <c r="DD386" s="551" t="str">
        <f t="shared" si="1118"/>
        <v/>
      </c>
      <c r="DE386" s="550" t="str">
        <f t="shared" si="1119"/>
        <v/>
      </c>
      <c r="DF386" s="550" t="str">
        <f t="shared" si="1120"/>
        <v/>
      </c>
      <c r="DG386" s="550" t="str">
        <f t="shared" si="1121"/>
        <v/>
      </c>
      <c r="DH386" s="550" t="str">
        <f t="shared" si="1122"/>
        <v/>
      </c>
      <c r="DI386" s="550" t="str">
        <f t="shared" si="1123"/>
        <v/>
      </c>
      <c r="DJ386" s="549" t="str">
        <f t="shared" si="1124"/>
        <v/>
      </c>
      <c r="DK386" s="548" t="str">
        <f t="shared" si="1125"/>
        <v/>
      </c>
      <c r="DL386" s="653">
        <f t="shared" si="1126"/>
        <v>9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40" t="s">
        <v>179</v>
      </c>
      <c r="B387" s="274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615"/>
      <c r="T387" s="274"/>
      <c r="U387" s="274"/>
      <c r="V387" s="274"/>
      <c r="W387" s="274"/>
      <c r="X387" s="274"/>
      <c r="Y387" s="274"/>
      <c r="Z387" s="274"/>
      <c r="AA387" s="274"/>
      <c r="AB387" s="274"/>
      <c r="AC387" s="274"/>
      <c r="AD387" s="274"/>
      <c r="AE387" s="274"/>
      <c r="AF387" s="274"/>
      <c r="AG387" s="274"/>
      <c r="AH387" s="274"/>
      <c r="AI387" s="274"/>
      <c r="AJ387" s="274"/>
      <c r="AK387" s="615"/>
      <c r="AL387" s="274"/>
      <c r="AM387" s="274"/>
      <c r="AN387" s="274"/>
      <c r="AO387" s="274"/>
      <c r="AP387" s="274"/>
      <c r="AQ387" s="274"/>
      <c r="AR387" s="274"/>
      <c r="AS387" s="274"/>
      <c r="AT387" s="274"/>
      <c r="AU387" s="274"/>
      <c r="AV387" s="274"/>
      <c r="AW387" s="274"/>
      <c r="AX387" s="274"/>
      <c r="AY387" s="274"/>
      <c r="AZ387" s="274"/>
      <c r="BA387" s="274"/>
      <c r="BB387" s="274"/>
      <c r="BC387" s="615"/>
      <c r="BD387" s="274"/>
      <c r="BE387" s="274"/>
      <c r="BF387" s="274"/>
      <c r="BG387" s="274"/>
      <c r="BH387" s="274"/>
      <c r="BI387" s="274"/>
      <c r="BJ387" s="274"/>
      <c r="BK387" s="274"/>
      <c r="BL387" s="274"/>
      <c r="BM387" s="274"/>
      <c r="BN387" s="274"/>
      <c r="BO387" s="274"/>
      <c r="BP387" s="274"/>
      <c r="BQ387" s="274"/>
      <c r="BR387" s="274"/>
      <c r="BS387" s="274"/>
      <c r="BT387" s="274"/>
      <c r="BU387" s="615"/>
      <c r="BV387" s="274"/>
      <c r="BW387" s="274"/>
      <c r="BX387" s="274"/>
      <c r="BY387" s="274"/>
      <c r="BZ387" s="597" t="str">
        <f t="shared" si="1103"/>
        <v/>
      </c>
      <c r="CA387" s="597" t="str">
        <f t="shared" si="1104"/>
        <v/>
      </c>
      <c r="CB387" s="597" t="str">
        <f t="shared" si="1105"/>
        <v/>
      </c>
      <c r="CC387" s="688" t="str">
        <f t="shared" si="1106"/>
        <v/>
      </c>
      <c r="CD387" s="1344" t="str">
        <f t="shared" si="1107"/>
        <v/>
      </c>
      <c r="CE387" s="1345" t="str">
        <f t="shared" si="1107"/>
        <v/>
      </c>
      <c r="CF387" s="1346" t="str">
        <f t="shared" si="1107"/>
        <v/>
      </c>
      <c r="CG387" s="1346" t="str">
        <f t="shared" si="1107"/>
        <v/>
      </c>
      <c r="CH387" s="1346" t="str">
        <f t="shared" si="1107"/>
        <v/>
      </c>
      <c r="CI387" s="1346" t="str">
        <f t="shared" si="1107"/>
        <v/>
      </c>
      <c r="CJ387" s="1346" t="str">
        <f t="shared" si="1107"/>
        <v/>
      </c>
      <c r="CK387" s="1347" t="str">
        <f t="shared" si="1107"/>
        <v/>
      </c>
      <c r="CL387" s="1347" t="str">
        <f t="shared" si="1107"/>
        <v/>
      </c>
      <c r="CM387" s="1347" t="str">
        <f t="shared" si="1107"/>
        <v/>
      </c>
      <c r="CN387" s="1346" t="str">
        <f t="shared" si="1107"/>
        <v/>
      </c>
      <c r="CO387" s="1346" t="str">
        <f t="shared" si="1107"/>
        <v/>
      </c>
      <c r="CP387" s="1346" t="str">
        <f t="shared" si="1107"/>
        <v/>
      </c>
      <c r="CQ387" s="1346" t="str">
        <f t="shared" si="1107"/>
        <v/>
      </c>
      <c r="CR387" s="1346" t="str">
        <f t="shared" si="1107"/>
        <v/>
      </c>
      <c r="CS387" s="1345" t="str">
        <f t="shared" si="1107"/>
        <v/>
      </c>
      <c r="CT387" s="1348" t="str">
        <f t="shared" si="1108"/>
        <v/>
      </c>
      <c r="CU387" s="548" t="str">
        <f t="shared" si="1109"/>
        <v/>
      </c>
      <c r="CV387" s="549" t="str">
        <f t="shared" si="1110"/>
        <v/>
      </c>
      <c r="CW387" s="550" t="str">
        <f t="shared" si="1111"/>
        <v/>
      </c>
      <c r="CX387" s="550" t="str">
        <f t="shared" si="1112"/>
        <v/>
      </c>
      <c r="CY387" s="550" t="str">
        <f t="shared" si="1113"/>
        <v/>
      </c>
      <c r="CZ387" s="550" t="str">
        <f t="shared" si="1114"/>
        <v/>
      </c>
      <c r="DA387" s="550" t="str">
        <f t="shared" si="1115"/>
        <v/>
      </c>
      <c r="DB387" s="551" t="str">
        <f t="shared" si="1116"/>
        <v/>
      </c>
      <c r="DC387" s="551" t="str">
        <f t="shared" si="1117"/>
        <v/>
      </c>
      <c r="DD387" s="551" t="str">
        <f t="shared" si="1118"/>
        <v/>
      </c>
      <c r="DE387" s="550" t="str">
        <f t="shared" si="1119"/>
        <v/>
      </c>
      <c r="DF387" s="550" t="str">
        <f t="shared" si="1120"/>
        <v/>
      </c>
      <c r="DG387" s="550" t="str">
        <f t="shared" si="1121"/>
        <v/>
      </c>
      <c r="DH387" s="550" t="str">
        <f t="shared" si="1122"/>
        <v/>
      </c>
      <c r="DI387" s="550" t="str">
        <f t="shared" si="1123"/>
        <v/>
      </c>
      <c r="DJ387" s="549" t="str">
        <f t="shared" si="1124"/>
        <v/>
      </c>
      <c r="DK387" s="548" t="str">
        <f t="shared" si="1125"/>
        <v/>
      </c>
      <c r="DL387" s="653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181</v>
      </c>
      <c r="B388" s="629">
        <f t="shared" ref="B388:R388" si="1134">IF(B386="","",B386*B387)</f>
        <v>0</v>
      </c>
      <c r="C388" s="629">
        <f t="shared" si="1134"/>
        <v>0</v>
      </c>
      <c r="D388" s="629">
        <f t="shared" si="1134"/>
        <v>0</v>
      </c>
      <c r="E388" s="629">
        <f t="shared" si="1134"/>
        <v>0</v>
      </c>
      <c r="F388" s="629">
        <f t="shared" si="1134"/>
        <v>0</v>
      </c>
      <c r="G388" s="629">
        <f t="shared" si="1134"/>
        <v>0</v>
      </c>
      <c r="H388" s="629">
        <f t="shared" si="1134"/>
        <v>0</v>
      </c>
      <c r="I388" s="629">
        <f t="shared" si="1134"/>
        <v>0</v>
      </c>
      <c r="J388" s="629">
        <f t="shared" si="1134"/>
        <v>0</v>
      </c>
      <c r="K388" s="629" t="str">
        <f t="shared" si="1134"/>
        <v/>
      </c>
      <c r="L388" s="629" t="str">
        <f t="shared" si="1134"/>
        <v/>
      </c>
      <c r="M388" s="629" t="str">
        <f t="shared" si="1134"/>
        <v/>
      </c>
      <c r="N388" s="629" t="str">
        <f t="shared" si="1134"/>
        <v/>
      </c>
      <c r="O388" s="629" t="str">
        <f t="shared" si="1134"/>
        <v/>
      </c>
      <c r="P388" s="629" t="str">
        <f t="shared" si="1134"/>
        <v/>
      </c>
      <c r="Q388" s="629" t="str">
        <f t="shared" si="1134"/>
        <v/>
      </c>
      <c r="R388" s="629" t="str">
        <f t="shared" si="1134"/>
        <v/>
      </c>
      <c r="S388" s="662"/>
      <c r="T388" s="629" t="str">
        <f t="shared" ref="T388:AJ388" si="1135">IF(T386="","",T386*T387)</f>
        <v/>
      </c>
      <c r="U388" s="629" t="str">
        <f t="shared" si="1135"/>
        <v/>
      </c>
      <c r="V388" s="629" t="str">
        <f t="shared" si="1135"/>
        <v/>
      </c>
      <c r="W388" s="629" t="str">
        <f t="shared" si="1135"/>
        <v/>
      </c>
      <c r="X388" s="629" t="str">
        <f t="shared" si="1135"/>
        <v/>
      </c>
      <c r="Y388" s="629" t="str">
        <f t="shared" si="1135"/>
        <v/>
      </c>
      <c r="Z388" s="629" t="str">
        <f t="shared" si="1135"/>
        <v/>
      </c>
      <c r="AA388" s="629" t="str">
        <f t="shared" si="1135"/>
        <v/>
      </c>
      <c r="AB388" s="629" t="str">
        <f t="shared" si="1135"/>
        <v/>
      </c>
      <c r="AC388" s="629" t="str">
        <f t="shared" si="1135"/>
        <v/>
      </c>
      <c r="AD388" s="629" t="str">
        <f t="shared" si="1135"/>
        <v/>
      </c>
      <c r="AE388" s="629" t="str">
        <f t="shared" si="1135"/>
        <v/>
      </c>
      <c r="AF388" s="629" t="str">
        <f t="shared" si="1135"/>
        <v/>
      </c>
      <c r="AG388" s="629" t="str">
        <f t="shared" si="1135"/>
        <v/>
      </c>
      <c r="AH388" s="629" t="str">
        <f t="shared" si="1135"/>
        <v/>
      </c>
      <c r="AI388" s="629" t="str">
        <f t="shared" si="1135"/>
        <v/>
      </c>
      <c r="AJ388" s="629" t="str">
        <f t="shared" si="1135"/>
        <v/>
      </c>
      <c r="AK388" s="662"/>
      <c r="AL388" s="629" t="str">
        <f t="shared" ref="AL388:BB388" si="1136">IF(AL386="","",AL386*AL387)</f>
        <v/>
      </c>
      <c r="AM388" s="629" t="str">
        <f t="shared" si="1136"/>
        <v/>
      </c>
      <c r="AN388" s="629" t="str">
        <f t="shared" si="1136"/>
        <v/>
      </c>
      <c r="AO388" s="629" t="str">
        <f t="shared" si="1136"/>
        <v/>
      </c>
      <c r="AP388" s="629" t="str">
        <f t="shared" si="1136"/>
        <v/>
      </c>
      <c r="AQ388" s="629" t="str">
        <f t="shared" si="1136"/>
        <v/>
      </c>
      <c r="AR388" s="629" t="str">
        <f t="shared" si="1136"/>
        <v/>
      </c>
      <c r="AS388" s="629" t="str">
        <f t="shared" si="1136"/>
        <v/>
      </c>
      <c r="AT388" s="629" t="str">
        <f t="shared" si="1136"/>
        <v/>
      </c>
      <c r="AU388" s="629" t="str">
        <f t="shared" si="1136"/>
        <v/>
      </c>
      <c r="AV388" s="629" t="str">
        <f t="shared" si="1136"/>
        <v/>
      </c>
      <c r="AW388" s="629" t="str">
        <f t="shared" si="1136"/>
        <v/>
      </c>
      <c r="AX388" s="629" t="str">
        <f t="shared" si="1136"/>
        <v/>
      </c>
      <c r="AY388" s="629" t="str">
        <f t="shared" si="1136"/>
        <v/>
      </c>
      <c r="AZ388" s="629" t="str">
        <f t="shared" si="1136"/>
        <v/>
      </c>
      <c r="BA388" s="629" t="str">
        <f t="shared" si="1136"/>
        <v/>
      </c>
      <c r="BB388" s="629" t="str">
        <f t="shared" si="1136"/>
        <v/>
      </c>
      <c r="BC388" s="662"/>
      <c r="BD388" s="629" t="str">
        <f t="shared" ref="BD388:BT388" si="1137">IF(BD386="","",BD386*BD387)</f>
        <v/>
      </c>
      <c r="BE388" s="629" t="str">
        <f t="shared" si="1137"/>
        <v/>
      </c>
      <c r="BF388" s="629" t="str">
        <f t="shared" si="1137"/>
        <v/>
      </c>
      <c r="BG388" s="629" t="str">
        <f t="shared" si="1137"/>
        <v/>
      </c>
      <c r="BH388" s="629" t="str">
        <f t="shared" si="1137"/>
        <v/>
      </c>
      <c r="BI388" s="629" t="str">
        <f t="shared" si="1137"/>
        <v/>
      </c>
      <c r="BJ388" s="629" t="str">
        <f t="shared" si="1137"/>
        <v/>
      </c>
      <c r="BK388" s="629" t="str">
        <f t="shared" si="1137"/>
        <v/>
      </c>
      <c r="BL388" s="629" t="str">
        <f t="shared" si="1137"/>
        <v/>
      </c>
      <c r="BM388" s="629" t="str">
        <f t="shared" si="1137"/>
        <v/>
      </c>
      <c r="BN388" s="629" t="str">
        <f t="shared" si="1137"/>
        <v/>
      </c>
      <c r="BO388" s="629" t="str">
        <f t="shared" si="1137"/>
        <v/>
      </c>
      <c r="BP388" s="629" t="str">
        <f t="shared" si="1137"/>
        <v/>
      </c>
      <c r="BQ388" s="629" t="str">
        <f t="shared" si="1137"/>
        <v/>
      </c>
      <c r="BR388" s="629" t="str">
        <f t="shared" si="1137"/>
        <v/>
      </c>
      <c r="BS388" s="629" t="str">
        <f t="shared" si="1137"/>
        <v/>
      </c>
      <c r="BT388" s="629" t="str">
        <f t="shared" si="1137"/>
        <v/>
      </c>
      <c r="BU388" s="662"/>
      <c r="BV388" s="629" t="str">
        <f>IF(BV386="","",BV386*BV387)</f>
        <v/>
      </c>
      <c r="BW388" s="629" t="str">
        <f>IF(BW386="","",BW386*BW387)</f>
        <v/>
      </c>
      <c r="BX388" s="629" t="str">
        <f>IF(BX386="","",BX386*BX387)</f>
        <v/>
      </c>
      <c r="BY388" s="629" t="str">
        <f>IF(BY386="","",BY386*BY387)</f>
        <v/>
      </c>
      <c r="BZ388" s="597">
        <f t="shared" si="1103"/>
        <v>0</v>
      </c>
      <c r="CA388" s="597" t="str">
        <f t="shared" si="1104"/>
        <v/>
      </c>
      <c r="CB388" s="597" t="str">
        <f t="shared" si="1105"/>
        <v/>
      </c>
      <c r="CC388" s="688" t="str">
        <f t="shared" si="1106"/>
        <v/>
      </c>
      <c r="CD388" s="1344" t="str">
        <f t="shared" si="1107"/>
        <v/>
      </c>
      <c r="CE388" s="1345" t="str">
        <f t="shared" si="1107"/>
        <v/>
      </c>
      <c r="CF388" s="1346" t="str">
        <f t="shared" si="1107"/>
        <v/>
      </c>
      <c r="CG388" s="1346" t="str">
        <f t="shared" si="1107"/>
        <v/>
      </c>
      <c r="CH388" s="1346">
        <f t="shared" si="1107"/>
        <v>0</v>
      </c>
      <c r="CI388" s="1346">
        <f t="shared" si="1107"/>
        <v>0</v>
      </c>
      <c r="CJ388" s="1346">
        <f t="shared" si="1107"/>
        <v>0</v>
      </c>
      <c r="CK388" s="1347">
        <f t="shared" si="1107"/>
        <v>0</v>
      </c>
      <c r="CL388" s="1347">
        <f t="shared" si="1107"/>
        <v>0</v>
      </c>
      <c r="CM388" s="1347">
        <f t="shared" si="1107"/>
        <v>0</v>
      </c>
      <c r="CN388" s="1346">
        <f t="shared" si="1107"/>
        <v>0</v>
      </c>
      <c r="CO388" s="1346">
        <f t="shared" si="1107"/>
        <v>0</v>
      </c>
      <c r="CP388" s="1346">
        <f t="shared" si="1107"/>
        <v>0</v>
      </c>
      <c r="CQ388" s="1346" t="str">
        <f t="shared" si="1107"/>
        <v/>
      </c>
      <c r="CR388" s="1346" t="str">
        <f t="shared" si="1107"/>
        <v/>
      </c>
      <c r="CS388" s="1345" t="str">
        <f t="shared" si="1107"/>
        <v/>
      </c>
      <c r="CT388" s="1348" t="str">
        <f t="shared" si="1108"/>
        <v/>
      </c>
      <c r="CU388" s="548" t="str">
        <f t="shared" si="1109"/>
        <v/>
      </c>
      <c r="CV388" s="549" t="str">
        <f t="shared" si="1110"/>
        <v/>
      </c>
      <c r="CW388" s="550" t="str">
        <f t="shared" si="1111"/>
        <v/>
      </c>
      <c r="CX388" s="550" t="str">
        <f t="shared" si="1112"/>
        <v/>
      </c>
      <c r="CY388" s="550" t="str">
        <f t="shared" si="1113"/>
        <v/>
      </c>
      <c r="CZ388" s="550" t="str">
        <f t="shared" si="1114"/>
        <v/>
      </c>
      <c r="DA388" s="550" t="str">
        <f t="shared" si="1115"/>
        <v/>
      </c>
      <c r="DB388" s="551" t="str">
        <f t="shared" si="1116"/>
        <v/>
      </c>
      <c r="DC388" s="551" t="str">
        <f t="shared" si="1117"/>
        <v/>
      </c>
      <c r="DD388" s="551" t="str">
        <f t="shared" si="1118"/>
        <v/>
      </c>
      <c r="DE388" s="550" t="str">
        <f t="shared" si="1119"/>
        <v/>
      </c>
      <c r="DF388" s="550" t="str">
        <f t="shared" si="1120"/>
        <v/>
      </c>
      <c r="DG388" s="550" t="str">
        <f t="shared" si="1121"/>
        <v/>
      </c>
      <c r="DH388" s="550" t="str">
        <f t="shared" si="1122"/>
        <v/>
      </c>
      <c r="DI388" s="550" t="str">
        <f t="shared" si="1123"/>
        <v/>
      </c>
      <c r="DJ388" s="549" t="str">
        <f t="shared" si="1124"/>
        <v/>
      </c>
      <c r="DK388" s="548" t="str">
        <f t="shared" si="1125"/>
        <v/>
      </c>
      <c r="DL388" s="653">
        <f t="shared" si="1126"/>
        <v>9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244</v>
      </c>
      <c r="B389" s="274">
        <v>0</v>
      </c>
      <c r="C389" s="274">
        <v>0</v>
      </c>
      <c r="D389" s="274">
        <v>0</v>
      </c>
      <c r="E389" s="274">
        <v>0</v>
      </c>
      <c r="F389" s="274">
        <v>0</v>
      </c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602"/>
      <c r="T389" s="274"/>
      <c r="U389" s="274"/>
      <c r="V389" s="274"/>
      <c r="W389" s="274"/>
      <c r="X389" s="274"/>
      <c r="Y389" s="274"/>
      <c r="Z389" s="274"/>
      <c r="AA389" s="274"/>
      <c r="AB389" s="274"/>
      <c r="AC389" s="274"/>
      <c r="AD389" s="274"/>
      <c r="AE389" s="274"/>
      <c r="AF389" s="274"/>
      <c r="AG389" s="274"/>
      <c r="AH389" s="274"/>
      <c r="AI389" s="274"/>
      <c r="AJ389" s="274"/>
      <c r="AK389" s="602"/>
      <c r="AL389" s="274"/>
      <c r="AM389" s="274"/>
      <c r="AN389" s="274"/>
      <c r="AO389" s="274"/>
      <c r="AP389" s="274"/>
      <c r="AQ389" s="274"/>
      <c r="AR389" s="274"/>
      <c r="AS389" s="274"/>
      <c r="AT389" s="274"/>
      <c r="AU389" s="274"/>
      <c r="AV389" s="274"/>
      <c r="AW389" s="274"/>
      <c r="AX389" s="274"/>
      <c r="AY389" s="274"/>
      <c r="AZ389" s="274"/>
      <c r="BA389" s="274"/>
      <c r="BB389" s="274"/>
      <c r="BC389" s="602"/>
      <c r="BD389" s="274"/>
      <c r="BE389" s="274"/>
      <c r="BF389" s="274"/>
      <c r="BG389" s="274"/>
      <c r="BH389" s="274"/>
      <c r="BI389" s="274"/>
      <c r="BJ389" s="274"/>
      <c r="BK389" s="274"/>
      <c r="BL389" s="274"/>
      <c r="BM389" s="274"/>
      <c r="BN389" s="274"/>
      <c r="BO389" s="274"/>
      <c r="BP389" s="274"/>
      <c r="BQ389" s="274"/>
      <c r="BR389" s="274"/>
      <c r="BS389" s="274"/>
      <c r="BT389" s="274"/>
      <c r="BU389" s="602"/>
      <c r="BV389" s="274"/>
      <c r="BW389" s="274"/>
      <c r="BX389" s="274"/>
      <c r="BY389" s="274"/>
      <c r="BZ389" s="597">
        <f t="shared" si="1103"/>
        <v>0</v>
      </c>
      <c r="CA389" s="597" t="str">
        <f t="shared" si="1104"/>
        <v/>
      </c>
      <c r="CB389" s="597" t="str">
        <f t="shared" si="1105"/>
        <v/>
      </c>
      <c r="CC389" s="688" t="str">
        <f t="shared" si="1106"/>
        <v/>
      </c>
      <c r="CD389" s="1344" t="str">
        <f t="shared" si="1107"/>
        <v/>
      </c>
      <c r="CE389" s="1345" t="str">
        <f t="shared" si="1107"/>
        <v/>
      </c>
      <c r="CF389" s="1346" t="str">
        <f t="shared" si="1107"/>
        <v/>
      </c>
      <c r="CG389" s="1346" t="str">
        <f t="shared" si="1107"/>
        <v/>
      </c>
      <c r="CH389" s="1346" t="str">
        <f t="shared" si="1107"/>
        <v/>
      </c>
      <c r="CI389" s="1346" t="str">
        <f t="shared" si="1107"/>
        <v/>
      </c>
      <c r="CJ389" s="1346">
        <f t="shared" si="1107"/>
        <v>0</v>
      </c>
      <c r="CK389" s="1347">
        <f t="shared" si="1107"/>
        <v>0</v>
      </c>
      <c r="CL389" s="1347">
        <f t="shared" si="1107"/>
        <v>0</v>
      </c>
      <c r="CM389" s="1347">
        <f t="shared" si="1107"/>
        <v>0</v>
      </c>
      <c r="CN389" s="1346">
        <f t="shared" si="1107"/>
        <v>0</v>
      </c>
      <c r="CO389" s="1346" t="str">
        <f t="shared" si="1107"/>
        <v/>
      </c>
      <c r="CP389" s="1346" t="str">
        <f t="shared" si="1107"/>
        <v/>
      </c>
      <c r="CQ389" s="1346" t="str">
        <f t="shared" si="1107"/>
        <v/>
      </c>
      <c r="CR389" s="1346" t="str">
        <f t="shared" si="1107"/>
        <v/>
      </c>
      <c r="CS389" s="1345" t="str">
        <f t="shared" si="1107"/>
        <v/>
      </c>
      <c r="CT389" s="1348" t="str">
        <f t="shared" si="1108"/>
        <v/>
      </c>
      <c r="CU389" s="548" t="str">
        <f t="shared" si="1109"/>
        <v/>
      </c>
      <c r="CV389" s="549" t="str">
        <f t="shared" si="1110"/>
        <v/>
      </c>
      <c r="CW389" s="550" t="str">
        <f t="shared" si="1111"/>
        <v/>
      </c>
      <c r="CX389" s="550" t="str">
        <f t="shared" si="1112"/>
        <v/>
      </c>
      <c r="CY389" s="550" t="str">
        <f t="shared" si="1113"/>
        <v/>
      </c>
      <c r="CZ389" s="550" t="str">
        <f t="shared" si="1114"/>
        <v/>
      </c>
      <c r="DA389" s="550" t="str">
        <f t="shared" si="1115"/>
        <v/>
      </c>
      <c r="DB389" s="551" t="str">
        <f t="shared" si="1116"/>
        <v/>
      </c>
      <c r="DC389" s="551" t="str">
        <f t="shared" si="1117"/>
        <v/>
      </c>
      <c r="DD389" s="551" t="str">
        <f t="shared" si="1118"/>
        <v/>
      </c>
      <c r="DE389" s="550" t="str">
        <f t="shared" si="1119"/>
        <v/>
      </c>
      <c r="DF389" s="550" t="str">
        <f t="shared" si="1120"/>
        <v/>
      </c>
      <c r="DG389" s="550" t="str">
        <f t="shared" si="1121"/>
        <v/>
      </c>
      <c r="DH389" s="550" t="str">
        <f t="shared" si="1122"/>
        <v/>
      </c>
      <c r="DI389" s="550" t="str">
        <f t="shared" si="1123"/>
        <v/>
      </c>
      <c r="DJ389" s="549" t="str">
        <f t="shared" si="1124"/>
        <v/>
      </c>
      <c r="DK389" s="548" t="str">
        <f t="shared" si="1125"/>
        <v/>
      </c>
      <c r="DL389" s="653">
        <f t="shared" si="1126"/>
        <v>5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8" t="str">
        <f>$H$1 &amp; " (%)"</f>
        <v>kcal (%)</v>
      </c>
      <c r="B390" s="632" t="str">
        <f t="shared" ref="B390:R390" si="1138">IF(B384="","",(B384-B386-B389)*B385/B$46/365/$G$1)</f>
        <v/>
      </c>
      <c r="C390" s="632" t="str">
        <f t="shared" si="1138"/>
        <v/>
      </c>
      <c r="D390" s="632" t="str">
        <f t="shared" si="1138"/>
        <v/>
      </c>
      <c r="E390" s="632" t="str">
        <f t="shared" si="1138"/>
        <v/>
      </c>
      <c r="F390" s="632" t="str">
        <f t="shared" si="1138"/>
        <v/>
      </c>
      <c r="G390" s="632" t="str">
        <f t="shared" si="1138"/>
        <v/>
      </c>
      <c r="H390" s="632" t="str">
        <f t="shared" si="1138"/>
        <v/>
      </c>
      <c r="I390" s="632" t="str">
        <f t="shared" si="1138"/>
        <v/>
      </c>
      <c r="J390" s="632" t="str">
        <f t="shared" si="1138"/>
        <v/>
      </c>
      <c r="K390" s="632" t="str">
        <f t="shared" si="1138"/>
        <v/>
      </c>
      <c r="L390" s="632" t="str">
        <f t="shared" si="1138"/>
        <v/>
      </c>
      <c r="M390" s="632" t="str">
        <f t="shared" si="1138"/>
        <v/>
      </c>
      <c r="N390" s="632" t="str">
        <f t="shared" si="1138"/>
        <v/>
      </c>
      <c r="O390" s="632" t="str">
        <f t="shared" si="1138"/>
        <v/>
      </c>
      <c r="P390" s="632" t="str">
        <f t="shared" si="1138"/>
        <v/>
      </c>
      <c r="Q390" s="632" t="str">
        <f t="shared" si="1138"/>
        <v/>
      </c>
      <c r="R390" s="632" t="str">
        <f t="shared" si="1138"/>
        <v/>
      </c>
      <c r="S390" s="652"/>
      <c r="T390" s="632" t="str">
        <f t="shared" ref="T390:AJ390" si="1139">IF(T384="","",(T384-T386-T389)*T385/T$46/365/$G$1)</f>
        <v/>
      </c>
      <c r="U390" s="632" t="str">
        <f t="shared" si="1139"/>
        <v/>
      </c>
      <c r="V390" s="632" t="str">
        <f t="shared" si="1139"/>
        <v/>
      </c>
      <c r="W390" s="632" t="str">
        <f t="shared" si="1139"/>
        <v/>
      </c>
      <c r="X390" s="632" t="str">
        <f t="shared" si="1139"/>
        <v/>
      </c>
      <c r="Y390" s="632" t="str">
        <f t="shared" si="1139"/>
        <v/>
      </c>
      <c r="Z390" s="632" t="str">
        <f t="shared" si="1139"/>
        <v/>
      </c>
      <c r="AA390" s="632" t="str">
        <f t="shared" si="1139"/>
        <v/>
      </c>
      <c r="AB390" s="632" t="str">
        <f t="shared" si="1139"/>
        <v/>
      </c>
      <c r="AC390" s="632" t="str">
        <f t="shared" si="1139"/>
        <v/>
      </c>
      <c r="AD390" s="632" t="str">
        <f t="shared" si="1139"/>
        <v/>
      </c>
      <c r="AE390" s="632" t="str">
        <f t="shared" si="1139"/>
        <v/>
      </c>
      <c r="AF390" s="632" t="str">
        <f t="shared" si="1139"/>
        <v/>
      </c>
      <c r="AG390" s="632" t="str">
        <f t="shared" si="1139"/>
        <v/>
      </c>
      <c r="AH390" s="632" t="str">
        <f t="shared" si="1139"/>
        <v/>
      </c>
      <c r="AI390" s="632" t="str">
        <f t="shared" si="1139"/>
        <v/>
      </c>
      <c r="AJ390" s="632" t="str">
        <f t="shared" si="1139"/>
        <v/>
      </c>
      <c r="AK390" s="652"/>
      <c r="AL390" s="632" t="str">
        <f t="shared" ref="AL390:BB390" si="1140">IF(AL384="","",(AL384-AL386-AL389)*AL385/AL$46/365/$G$1)</f>
        <v/>
      </c>
      <c r="AM390" s="632" t="str">
        <f t="shared" si="1140"/>
        <v/>
      </c>
      <c r="AN390" s="632" t="str">
        <f t="shared" si="1140"/>
        <v/>
      </c>
      <c r="AO390" s="632" t="str">
        <f t="shared" si="1140"/>
        <v/>
      </c>
      <c r="AP390" s="632" t="str">
        <f t="shared" si="1140"/>
        <v/>
      </c>
      <c r="AQ390" s="632" t="str">
        <f t="shared" si="1140"/>
        <v/>
      </c>
      <c r="AR390" s="632" t="str">
        <f t="shared" si="1140"/>
        <v/>
      </c>
      <c r="AS390" s="632" t="str">
        <f t="shared" si="1140"/>
        <v/>
      </c>
      <c r="AT390" s="632" t="str">
        <f t="shared" si="1140"/>
        <v/>
      </c>
      <c r="AU390" s="632" t="str">
        <f t="shared" si="1140"/>
        <v/>
      </c>
      <c r="AV390" s="632" t="str">
        <f t="shared" si="1140"/>
        <v/>
      </c>
      <c r="AW390" s="632" t="str">
        <f t="shared" si="1140"/>
        <v/>
      </c>
      <c r="AX390" s="632" t="str">
        <f t="shared" si="1140"/>
        <v/>
      </c>
      <c r="AY390" s="632" t="str">
        <f t="shared" si="1140"/>
        <v/>
      </c>
      <c r="AZ390" s="632" t="str">
        <f t="shared" si="1140"/>
        <v/>
      </c>
      <c r="BA390" s="632" t="str">
        <f t="shared" si="1140"/>
        <v/>
      </c>
      <c r="BB390" s="632" t="str">
        <f t="shared" si="1140"/>
        <v/>
      </c>
      <c r="BC390" s="652"/>
      <c r="BD390" s="632" t="str">
        <f t="shared" ref="BD390:BT390" si="1141">IF(BD384="","",(BD384-BD386-BD389)*BD385/BD$46/365/$G$1)</f>
        <v/>
      </c>
      <c r="BE390" s="632" t="str">
        <f t="shared" si="1141"/>
        <v/>
      </c>
      <c r="BF390" s="632" t="str">
        <f t="shared" si="1141"/>
        <v/>
      </c>
      <c r="BG390" s="632" t="str">
        <f t="shared" si="1141"/>
        <v/>
      </c>
      <c r="BH390" s="632" t="str">
        <f t="shared" si="1141"/>
        <v/>
      </c>
      <c r="BI390" s="632" t="str">
        <f t="shared" si="1141"/>
        <v/>
      </c>
      <c r="BJ390" s="632" t="str">
        <f t="shared" si="1141"/>
        <v/>
      </c>
      <c r="BK390" s="632" t="str">
        <f t="shared" si="1141"/>
        <v/>
      </c>
      <c r="BL390" s="632" t="str">
        <f t="shared" si="1141"/>
        <v/>
      </c>
      <c r="BM390" s="632" t="str">
        <f t="shared" si="1141"/>
        <v/>
      </c>
      <c r="BN390" s="632" t="str">
        <f t="shared" si="1141"/>
        <v/>
      </c>
      <c r="BO390" s="632" t="str">
        <f t="shared" si="1141"/>
        <v/>
      </c>
      <c r="BP390" s="632" t="str">
        <f t="shared" si="1141"/>
        <v/>
      </c>
      <c r="BQ390" s="632" t="str">
        <f t="shared" si="1141"/>
        <v/>
      </c>
      <c r="BR390" s="632" t="str">
        <f t="shared" si="1141"/>
        <v/>
      </c>
      <c r="BS390" s="632" t="str">
        <f t="shared" si="1141"/>
        <v/>
      </c>
      <c r="BT390" s="632" t="str">
        <f t="shared" si="1141"/>
        <v/>
      </c>
      <c r="BU390" s="652"/>
      <c r="BV390" s="632" t="str">
        <f>IF(BV384="","",(BV384-BV386-BV389)*BV385/BV$46/365/$G$1)</f>
        <v/>
      </c>
      <c r="BW390" s="632" t="str">
        <f>IF(BW384="","",(BW384-BW386-BW389)*BW385/BW$46/365/$G$1)</f>
        <v/>
      </c>
      <c r="BX390" s="632" t="str">
        <f>IF(BX384="","",(BX384-BX386-BX389)*BX385/BX$46/365/$G$1)</f>
        <v/>
      </c>
      <c r="BY390" s="632" t="str">
        <f>IF(BY384="","",(BY384-BY386-BY389)*BY385/BY$46/365/$G$1)</f>
        <v/>
      </c>
      <c r="BZ390" s="597" t="str">
        <f t="shared" si="1103"/>
        <v/>
      </c>
      <c r="CA390" s="622" t="str">
        <f t="shared" si="1104"/>
        <v/>
      </c>
      <c r="CB390" s="622" t="str">
        <f t="shared" si="1105"/>
        <v/>
      </c>
      <c r="CC390" s="691" t="str">
        <f t="shared" si="1106"/>
        <v/>
      </c>
      <c r="CD390" s="1349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43"/>
        <v/>
      </c>
      <c r="CG390" s="1351" t="str">
        <f t="shared" si="1143"/>
        <v/>
      </c>
      <c r="CH390" s="1351" t="str">
        <f t="shared" si="1143"/>
        <v/>
      </c>
      <c r="CI390" s="1351" t="str">
        <f t="shared" si="1143"/>
        <v/>
      </c>
      <c r="CJ390" s="1351" t="str">
        <f t="shared" si="1143"/>
        <v/>
      </c>
      <c r="CK390" s="1352" t="str">
        <f t="shared" si="1143"/>
        <v/>
      </c>
      <c r="CL390" s="1352" t="str">
        <f t="shared" si="1143"/>
        <v/>
      </c>
      <c r="CM390" s="1352" t="str">
        <f t="shared" si="1143"/>
        <v/>
      </c>
      <c r="CN390" s="1351" t="str">
        <f t="shared" si="1143"/>
        <v/>
      </c>
      <c r="CO390" s="1351" t="str">
        <f t="shared" si="1143"/>
        <v/>
      </c>
      <c r="CP390" s="1351" t="str">
        <f t="shared" si="1143"/>
        <v/>
      </c>
      <c r="CQ390" s="1351" t="str">
        <f t="shared" si="1143"/>
        <v/>
      </c>
      <c r="CR390" s="1351" t="str">
        <f t="shared" si="1143"/>
        <v/>
      </c>
      <c r="CS390" s="1350" t="str">
        <f t="shared" si="1143"/>
        <v/>
      </c>
      <c r="CT390" s="1353" t="str">
        <f t="shared" si="1143"/>
        <v/>
      </c>
      <c r="CU390" s="536" t="str">
        <f t="shared" si="1109"/>
        <v/>
      </c>
      <c r="CV390" s="537" t="str">
        <f t="shared" si="1110"/>
        <v/>
      </c>
      <c r="CW390" s="538" t="str">
        <f t="shared" si="1111"/>
        <v/>
      </c>
      <c r="CX390" s="538" t="str">
        <f t="shared" si="1112"/>
        <v/>
      </c>
      <c r="CY390" s="538" t="str">
        <f t="shared" si="1113"/>
        <v/>
      </c>
      <c r="CZ390" s="538" t="str">
        <f t="shared" si="1114"/>
        <v/>
      </c>
      <c r="DA390" s="538" t="str">
        <f t="shared" si="1115"/>
        <v/>
      </c>
      <c r="DB390" s="539" t="str">
        <f t="shared" si="1116"/>
        <v/>
      </c>
      <c r="DC390" s="539" t="str">
        <f t="shared" si="1117"/>
        <v/>
      </c>
      <c r="DD390" s="539" t="str">
        <f t="shared" si="1118"/>
        <v/>
      </c>
      <c r="DE390" s="538" t="str">
        <f t="shared" si="1119"/>
        <v/>
      </c>
      <c r="DF390" s="538" t="str">
        <f t="shared" si="1120"/>
        <v/>
      </c>
      <c r="DG390" s="538" t="str">
        <f t="shared" si="1121"/>
        <v/>
      </c>
      <c r="DH390" s="538" t="str">
        <f t="shared" si="1122"/>
        <v/>
      </c>
      <c r="DI390" s="538" t="str">
        <f t="shared" si="1123"/>
        <v/>
      </c>
      <c r="DJ390" s="537" t="str">
        <f t="shared" si="1124"/>
        <v/>
      </c>
      <c r="DK390" s="536" t="str">
        <f t="shared" si="1125"/>
        <v/>
      </c>
      <c r="DL390" s="653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717" customFormat="1" ht="15.75" customHeight="1">
      <c r="A391" s="682" t="s">
        <v>960</v>
      </c>
      <c r="B391" s="627">
        <v>230</v>
      </c>
      <c r="C391" s="627">
        <v>0</v>
      </c>
      <c r="D391" s="627">
        <v>0</v>
      </c>
      <c r="E391" s="627">
        <v>0</v>
      </c>
      <c r="F391" s="627">
        <v>0</v>
      </c>
      <c r="G391" s="627">
        <v>0</v>
      </c>
      <c r="H391" s="627">
        <v>0</v>
      </c>
      <c r="I391" s="627">
        <v>0</v>
      </c>
      <c r="J391" s="627">
        <v>0</v>
      </c>
      <c r="K391" s="627"/>
      <c r="L391" s="627"/>
      <c r="M391" s="627"/>
      <c r="N391" s="627"/>
      <c r="O391" s="627"/>
      <c r="P391" s="627"/>
      <c r="Q391" s="627"/>
      <c r="R391" s="627"/>
      <c r="S391" s="615"/>
      <c r="T391" s="627">
        <v>800</v>
      </c>
      <c r="U391" s="627">
        <v>480</v>
      </c>
      <c r="V391" s="627">
        <v>160</v>
      </c>
      <c r="W391" s="627">
        <v>0</v>
      </c>
      <c r="X391" s="627">
        <v>0</v>
      </c>
      <c r="Y391" s="627">
        <v>0</v>
      </c>
      <c r="Z391" s="627">
        <v>0</v>
      </c>
      <c r="AA391" s="627">
        <v>0</v>
      </c>
      <c r="AB391" s="627">
        <v>0</v>
      </c>
      <c r="AC391" s="627"/>
      <c r="AD391" s="627"/>
      <c r="AE391" s="627"/>
      <c r="AF391" s="627"/>
      <c r="AG391" s="627"/>
      <c r="AH391" s="627"/>
      <c r="AI391" s="627"/>
      <c r="AJ391" s="627"/>
      <c r="AK391" s="615"/>
      <c r="AL391" s="627">
        <v>0</v>
      </c>
      <c r="AM391" s="627">
        <v>0</v>
      </c>
      <c r="AN391" s="627">
        <v>0</v>
      </c>
      <c r="AO391" s="627">
        <v>0</v>
      </c>
      <c r="AP391" s="627">
        <v>1032</v>
      </c>
      <c r="AQ391" s="627">
        <v>0</v>
      </c>
      <c r="AR391" s="627">
        <v>0</v>
      </c>
      <c r="AS391" s="627">
        <v>0</v>
      </c>
      <c r="AT391" s="627">
        <v>0</v>
      </c>
      <c r="AU391" s="627"/>
      <c r="AV391" s="627"/>
      <c r="AW391" s="627"/>
      <c r="AX391" s="627"/>
      <c r="AY391" s="627"/>
      <c r="AZ391" s="627"/>
      <c r="BA391" s="627"/>
      <c r="BB391" s="627"/>
      <c r="BC391" s="615"/>
      <c r="BD391" s="627">
        <v>48160</v>
      </c>
      <c r="BE391" s="627">
        <v>0</v>
      </c>
      <c r="BF391" s="627">
        <v>2000</v>
      </c>
      <c r="BG391" s="627">
        <v>2000</v>
      </c>
      <c r="BH391" s="627">
        <v>2500</v>
      </c>
      <c r="BI391" s="627">
        <v>0</v>
      </c>
      <c r="BJ391" s="627">
        <v>0</v>
      </c>
      <c r="BK391" s="627">
        <v>0</v>
      </c>
      <c r="BL391" s="627">
        <v>0</v>
      </c>
      <c r="BM391" s="627"/>
      <c r="BN391" s="627"/>
      <c r="BO391" s="627"/>
      <c r="BP391" s="627"/>
      <c r="BQ391" s="627"/>
      <c r="BR391" s="627"/>
      <c r="BS391" s="627"/>
      <c r="BT391" s="627"/>
      <c r="BU391" s="615"/>
      <c r="BV391" s="627"/>
      <c r="BW391" s="627"/>
      <c r="BX391" s="627"/>
      <c r="BY391" s="627"/>
      <c r="BZ391" s="597">
        <f t="shared" si="1103"/>
        <v>0</v>
      </c>
      <c r="CA391" s="597">
        <f t="shared" si="1104"/>
        <v>91.428571428571431</v>
      </c>
      <c r="CB391" s="597">
        <f t="shared" si="1105"/>
        <v>0</v>
      </c>
      <c r="CC391" s="688">
        <f t="shared" si="1106"/>
        <v>928.57142857142856</v>
      </c>
      <c r="CD391" s="1344" t="str">
        <f t="shared" si="1142"/>
        <v/>
      </c>
      <c r="CE391" s="1345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44"/>
        <v/>
      </c>
      <c r="CG391" s="1346" t="str">
        <f t="shared" si="1144"/>
        <v/>
      </c>
      <c r="CH391" s="1346">
        <f t="shared" si="1144"/>
        <v>0</v>
      </c>
      <c r="CI391" s="1346">
        <f t="shared" si="1144"/>
        <v>0</v>
      </c>
      <c r="CJ391" s="1346">
        <f t="shared" si="1144"/>
        <v>0</v>
      </c>
      <c r="CK391" s="1347">
        <f t="shared" si="1144"/>
        <v>0</v>
      </c>
      <c r="CL391" s="1347">
        <f t="shared" si="1144"/>
        <v>0</v>
      </c>
      <c r="CM391" s="1347">
        <f t="shared" si="1144"/>
        <v>0</v>
      </c>
      <c r="CN391" s="1346">
        <f t="shared" si="1144"/>
        <v>0</v>
      </c>
      <c r="CO391" s="1346">
        <f t="shared" si="1144"/>
        <v>0</v>
      </c>
      <c r="CP391" s="1346">
        <f t="shared" si="1144"/>
        <v>230</v>
      </c>
      <c r="CQ391" s="1346" t="str">
        <f t="shared" si="1144"/>
        <v/>
      </c>
      <c r="CR391" s="1346" t="str">
        <f t="shared" si="1144"/>
        <v/>
      </c>
      <c r="CS391" s="1345" t="str">
        <f t="shared" si="1144"/>
        <v/>
      </c>
      <c r="CT391" s="1348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8" t="str">
        <f t="shared" si="1109"/>
        <v/>
      </c>
      <c r="CV391" s="549" t="str">
        <f t="shared" si="1110"/>
        <v/>
      </c>
      <c r="CW391" s="550" t="str">
        <f t="shared" si="1111"/>
        <v/>
      </c>
      <c r="CX391" s="550" t="str">
        <f t="shared" si="1112"/>
        <v/>
      </c>
      <c r="CY391" s="550">
        <f t="shared" si="1113"/>
        <v>0</v>
      </c>
      <c r="CZ391" s="550">
        <f t="shared" si="1114"/>
        <v>0</v>
      </c>
      <c r="DA391" s="550">
        <f t="shared" si="1115"/>
        <v>0</v>
      </c>
      <c r="DB391" s="551">
        <f t="shared" si="1116"/>
        <v>0</v>
      </c>
      <c r="DC391" s="551">
        <f t="shared" si="1117"/>
        <v>0</v>
      </c>
      <c r="DD391" s="551">
        <f t="shared" si="1118"/>
        <v>0</v>
      </c>
      <c r="DE391" s="550">
        <f t="shared" si="1119"/>
        <v>160</v>
      </c>
      <c r="DF391" s="550">
        <f t="shared" si="1120"/>
        <v>480</v>
      </c>
      <c r="DG391" s="550">
        <f t="shared" si="1121"/>
        <v>800</v>
      </c>
      <c r="DH391" s="550" t="str">
        <f t="shared" si="1122"/>
        <v/>
      </c>
      <c r="DI391" s="550" t="str">
        <f t="shared" si="1123"/>
        <v/>
      </c>
      <c r="DJ391" s="549" t="str">
        <f t="shared" si="1124"/>
        <v/>
      </c>
      <c r="DK391" s="548" t="str">
        <f t="shared" si="1125"/>
        <v/>
      </c>
      <c r="DL391" s="653">
        <f t="shared" si="1126"/>
        <v>9</v>
      </c>
      <c r="DM391" s="106">
        <f t="shared" si="1127"/>
        <v>9</v>
      </c>
      <c r="DN391" s="106">
        <f t="shared" si="1128"/>
        <v>9</v>
      </c>
      <c r="DO391" s="106">
        <f t="shared" si="1129"/>
        <v>9</v>
      </c>
      <c r="DP391" s="715"/>
      <c r="DQ391" s="645"/>
      <c r="DR391" s="645"/>
      <c r="DS391" s="645"/>
      <c r="DT391" s="645"/>
      <c r="DU391" s="645"/>
      <c r="DV391" s="645"/>
      <c r="DW391" s="645"/>
      <c r="DX391" s="645"/>
      <c r="DY391" s="716"/>
    </row>
    <row r="392" spans="1:129" s="717" customFormat="1" ht="15.75" customHeight="1">
      <c r="A392" s="739" t="s">
        <v>179</v>
      </c>
      <c r="B392" s="627">
        <v>3.5</v>
      </c>
      <c r="C392" s="627"/>
      <c r="D392" s="627"/>
      <c r="E392" s="627"/>
      <c r="F392" s="627"/>
      <c r="G392" s="627"/>
      <c r="H392" s="627"/>
      <c r="I392" s="627"/>
      <c r="J392" s="627"/>
      <c r="K392" s="627"/>
      <c r="L392" s="627"/>
      <c r="M392" s="627"/>
      <c r="N392" s="627"/>
      <c r="O392" s="627"/>
      <c r="P392" s="627"/>
      <c r="Q392" s="627"/>
      <c r="R392" s="627"/>
      <c r="S392" s="602"/>
      <c r="T392" s="627">
        <v>1.8</v>
      </c>
      <c r="U392" s="627">
        <v>2.5</v>
      </c>
      <c r="V392" s="627">
        <v>1.8</v>
      </c>
      <c r="W392" s="627"/>
      <c r="X392" s="627"/>
      <c r="Y392" s="627"/>
      <c r="Z392" s="627"/>
      <c r="AA392" s="627"/>
      <c r="AB392" s="627"/>
      <c r="AC392" s="627"/>
      <c r="AD392" s="627"/>
      <c r="AE392" s="627"/>
      <c r="AF392" s="627"/>
      <c r="AG392" s="627"/>
      <c r="AH392" s="627"/>
      <c r="AI392" s="627"/>
      <c r="AJ392" s="627"/>
      <c r="AK392" s="602"/>
      <c r="AL392" s="627"/>
      <c r="AM392" s="627"/>
      <c r="AN392" s="627"/>
      <c r="AO392" s="627"/>
      <c r="AP392" s="627">
        <v>1.5</v>
      </c>
      <c r="AQ392" s="627"/>
      <c r="AR392" s="627"/>
      <c r="AS392" s="627"/>
      <c r="AT392" s="627"/>
      <c r="AU392" s="627"/>
      <c r="AV392" s="627"/>
      <c r="AW392" s="627"/>
      <c r="AX392" s="627"/>
      <c r="AY392" s="627"/>
      <c r="AZ392" s="627"/>
      <c r="BA392" s="627"/>
      <c r="BB392" s="627"/>
      <c r="BC392" s="602"/>
      <c r="BD392" s="627">
        <v>2.4</v>
      </c>
      <c r="BE392" s="627"/>
      <c r="BF392" s="627">
        <v>1.8</v>
      </c>
      <c r="BG392" s="627">
        <v>2.5</v>
      </c>
      <c r="BH392" s="627">
        <v>2.5</v>
      </c>
      <c r="BI392" s="627"/>
      <c r="BJ392" s="627"/>
      <c r="BK392" s="627"/>
      <c r="BL392" s="627"/>
      <c r="BM392" s="627"/>
      <c r="BN392" s="627"/>
      <c r="BO392" s="627"/>
      <c r="BP392" s="627"/>
      <c r="BQ392" s="627"/>
      <c r="BR392" s="627"/>
      <c r="BS392" s="627"/>
      <c r="BT392" s="627"/>
      <c r="BU392" s="602"/>
      <c r="BV392" s="627"/>
      <c r="BW392" s="627"/>
      <c r="BX392" s="627"/>
      <c r="BY392" s="627"/>
      <c r="BZ392" s="597" t="str">
        <f t="shared" si="1103"/>
        <v/>
      </c>
      <c r="CA392" s="597">
        <f t="shared" si="1104"/>
        <v>1.7999999999999998</v>
      </c>
      <c r="CB392" s="597" t="str">
        <f t="shared" si="1105"/>
        <v/>
      </c>
      <c r="CC392" s="688">
        <f t="shared" si="1106"/>
        <v>2.4499999999999997</v>
      </c>
      <c r="CD392" s="1344" t="str">
        <f t="shared" si="1142"/>
        <v/>
      </c>
      <c r="CE392" s="1345" t="str">
        <f t="shared" si="1145"/>
        <v/>
      </c>
      <c r="CF392" s="1346" t="str">
        <f t="shared" si="1145"/>
        <v/>
      </c>
      <c r="CG392" s="1346" t="str">
        <f t="shared" si="1145"/>
        <v/>
      </c>
      <c r="CH392" s="1346" t="str">
        <f t="shared" si="1145"/>
        <v/>
      </c>
      <c r="CI392" s="1346" t="str">
        <f t="shared" si="1145"/>
        <v/>
      </c>
      <c r="CJ392" s="1346" t="str">
        <f t="shared" si="1145"/>
        <v/>
      </c>
      <c r="CK392" s="1347" t="str">
        <f t="shared" si="1145"/>
        <v/>
      </c>
      <c r="CL392" s="1347">
        <f t="shared" si="1145"/>
        <v>3.5</v>
      </c>
      <c r="CM392" s="1347" t="str">
        <f t="shared" si="1145"/>
        <v/>
      </c>
      <c r="CN392" s="1346" t="str">
        <f t="shared" si="1145"/>
        <v/>
      </c>
      <c r="CO392" s="1346" t="str">
        <f t="shared" si="1145"/>
        <v/>
      </c>
      <c r="CP392" s="1346" t="str">
        <f t="shared" si="1145"/>
        <v/>
      </c>
      <c r="CQ392" s="1346" t="str">
        <f t="shared" si="1145"/>
        <v/>
      </c>
      <c r="CR392" s="1346" t="str">
        <f t="shared" si="1145"/>
        <v/>
      </c>
      <c r="CS392" s="1345" t="str">
        <f t="shared" si="1145"/>
        <v/>
      </c>
      <c r="CT392" s="1348" t="str">
        <f t="shared" si="1145"/>
        <v/>
      </c>
      <c r="CU392" s="548" t="str">
        <f t="shared" si="1109"/>
        <v/>
      </c>
      <c r="CV392" s="549" t="str">
        <f t="shared" si="1110"/>
        <v/>
      </c>
      <c r="CW392" s="550" t="str">
        <f t="shared" si="1111"/>
        <v/>
      </c>
      <c r="CX392" s="550" t="str">
        <f t="shared" si="1112"/>
        <v/>
      </c>
      <c r="CY392" s="550" t="str">
        <f t="shared" si="1113"/>
        <v/>
      </c>
      <c r="CZ392" s="550" t="str">
        <f t="shared" si="1114"/>
        <v/>
      </c>
      <c r="DA392" s="550" t="str">
        <f t="shared" si="1115"/>
        <v/>
      </c>
      <c r="DB392" s="551">
        <f t="shared" si="1116"/>
        <v>1.8</v>
      </c>
      <c r="DC392" s="551">
        <f t="shared" si="1117"/>
        <v>1.8</v>
      </c>
      <c r="DD392" s="551">
        <f t="shared" si="1118"/>
        <v>2.5</v>
      </c>
      <c r="DE392" s="550" t="str">
        <f t="shared" si="1119"/>
        <v/>
      </c>
      <c r="DF392" s="550" t="str">
        <f t="shared" si="1120"/>
        <v/>
      </c>
      <c r="DG392" s="550" t="str">
        <f t="shared" si="1121"/>
        <v/>
      </c>
      <c r="DH392" s="550" t="str">
        <f t="shared" si="1122"/>
        <v/>
      </c>
      <c r="DI392" s="550" t="str">
        <f t="shared" si="1123"/>
        <v/>
      </c>
      <c r="DJ392" s="549" t="str">
        <f t="shared" si="1124"/>
        <v/>
      </c>
      <c r="DK392" s="548" t="str">
        <f t="shared" si="1125"/>
        <v/>
      </c>
      <c r="DL392" s="653">
        <f t="shared" si="1126"/>
        <v>1</v>
      </c>
      <c r="DM392" s="106">
        <f t="shared" si="1127"/>
        <v>3</v>
      </c>
      <c r="DN392" s="106">
        <f t="shared" si="1128"/>
        <v>1</v>
      </c>
      <c r="DO392" s="106">
        <f t="shared" si="1129"/>
        <v>4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486" customFormat="1" ht="15.75" customHeight="1">
      <c r="A393" s="657" t="s">
        <v>181</v>
      </c>
      <c r="B393" s="629">
        <f t="shared" ref="B393:R393" si="1146">IF(B391="","",B391*B392)</f>
        <v>805</v>
      </c>
      <c r="C393" s="629">
        <f t="shared" si="1146"/>
        <v>0</v>
      </c>
      <c r="D393" s="629">
        <f t="shared" si="1146"/>
        <v>0</v>
      </c>
      <c r="E393" s="629">
        <f t="shared" si="1146"/>
        <v>0</v>
      </c>
      <c r="F393" s="629">
        <f t="shared" si="1146"/>
        <v>0</v>
      </c>
      <c r="G393" s="629">
        <f t="shared" si="1146"/>
        <v>0</v>
      </c>
      <c r="H393" s="629">
        <f t="shared" si="1146"/>
        <v>0</v>
      </c>
      <c r="I393" s="629">
        <f t="shared" si="1146"/>
        <v>0</v>
      </c>
      <c r="J393" s="629">
        <f t="shared" si="1146"/>
        <v>0</v>
      </c>
      <c r="K393" s="629" t="str">
        <f t="shared" si="1146"/>
        <v/>
      </c>
      <c r="L393" s="629" t="str">
        <f t="shared" si="1146"/>
        <v/>
      </c>
      <c r="M393" s="629" t="str">
        <f t="shared" si="1146"/>
        <v/>
      </c>
      <c r="N393" s="629" t="str">
        <f t="shared" si="1146"/>
        <v/>
      </c>
      <c r="O393" s="629" t="str">
        <f t="shared" si="1146"/>
        <v/>
      </c>
      <c r="P393" s="629" t="str">
        <f t="shared" si="1146"/>
        <v/>
      </c>
      <c r="Q393" s="629" t="str">
        <f t="shared" si="1146"/>
        <v/>
      </c>
      <c r="R393" s="629" t="str">
        <f t="shared" si="1146"/>
        <v/>
      </c>
      <c r="S393" s="662"/>
      <c r="T393" s="629">
        <f t="shared" ref="T393:AJ393" si="1147">IF(T391="","",T391*T392)</f>
        <v>1440</v>
      </c>
      <c r="U393" s="629">
        <f t="shared" si="1147"/>
        <v>1200</v>
      </c>
      <c r="V393" s="629">
        <f t="shared" si="1147"/>
        <v>288</v>
      </c>
      <c r="W393" s="629">
        <f t="shared" si="1147"/>
        <v>0</v>
      </c>
      <c r="X393" s="629">
        <f t="shared" si="1147"/>
        <v>0</v>
      </c>
      <c r="Y393" s="629">
        <f t="shared" si="1147"/>
        <v>0</v>
      </c>
      <c r="Z393" s="629">
        <f t="shared" si="1147"/>
        <v>0</v>
      </c>
      <c r="AA393" s="629">
        <f t="shared" si="1147"/>
        <v>0</v>
      </c>
      <c r="AB393" s="629">
        <f t="shared" si="1147"/>
        <v>0</v>
      </c>
      <c r="AC393" s="629" t="str">
        <f t="shared" si="1147"/>
        <v/>
      </c>
      <c r="AD393" s="629" t="str">
        <f t="shared" si="1147"/>
        <v/>
      </c>
      <c r="AE393" s="629" t="str">
        <f t="shared" si="1147"/>
        <v/>
      </c>
      <c r="AF393" s="629" t="str">
        <f t="shared" si="1147"/>
        <v/>
      </c>
      <c r="AG393" s="629" t="str">
        <f t="shared" si="1147"/>
        <v/>
      </c>
      <c r="AH393" s="629" t="str">
        <f t="shared" si="1147"/>
        <v/>
      </c>
      <c r="AI393" s="629" t="str">
        <f t="shared" si="1147"/>
        <v/>
      </c>
      <c r="AJ393" s="629" t="str">
        <f t="shared" si="1147"/>
        <v/>
      </c>
      <c r="AK393" s="662"/>
      <c r="AL393" s="629">
        <f t="shared" ref="AL393:BB393" si="1148">IF(AL391="","",AL391*AL392)</f>
        <v>0</v>
      </c>
      <c r="AM393" s="629">
        <f t="shared" si="1148"/>
        <v>0</v>
      </c>
      <c r="AN393" s="629">
        <f t="shared" si="1148"/>
        <v>0</v>
      </c>
      <c r="AO393" s="629">
        <f t="shared" si="1148"/>
        <v>0</v>
      </c>
      <c r="AP393" s="629">
        <f t="shared" si="1148"/>
        <v>1548</v>
      </c>
      <c r="AQ393" s="629">
        <f t="shared" si="1148"/>
        <v>0</v>
      </c>
      <c r="AR393" s="629">
        <f t="shared" si="1148"/>
        <v>0</v>
      </c>
      <c r="AS393" s="629">
        <f t="shared" si="1148"/>
        <v>0</v>
      </c>
      <c r="AT393" s="629">
        <f t="shared" si="1148"/>
        <v>0</v>
      </c>
      <c r="AU393" s="629" t="str">
        <f t="shared" si="1148"/>
        <v/>
      </c>
      <c r="AV393" s="629" t="str">
        <f t="shared" si="1148"/>
        <v/>
      </c>
      <c r="AW393" s="629" t="str">
        <f t="shared" si="1148"/>
        <v/>
      </c>
      <c r="AX393" s="629" t="str">
        <f t="shared" si="1148"/>
        <v/>
      </c>
      <c r="AY393" s="629" t="str">
        <f t="shared" si="1148"/>
        <v/>
      </c>
      <c r="AZ393" s="629" t="str">
        <f t="shared" si="1148"/>
        <v/>
      </c>
      <c r="BA393" s="629" t="str">
        <f t="shared" si="1148"/>
        <v/>
      </c>
      <c r="BB393" s="629" t="str">
        <f t="shared" si="1148"/>
        <v/>
      </c>
      <c r="BC393" s="662"/>
      <c r="BD393" s="629">
        <f t="shared" ref="BD393:BT393" si="1149">IF(BD391="","",BD391*BD392)</f>
        <v>115584</v>
      </c>
      <c r="BE393" s="629">
        <f t="shared" si="1149"/>
        <v>0</v>
      </c>
      <c r="BF393" s="629">
        <f t="shared" si="1149"/>
        <v>3600</v>
      </c>
      <c r="BG393" s="629">
        <f t="shared" si="1149"/>
        <v>5000</v>
      </c>
      <c r="BH393" s="629">
        <f t="shared" si="1149"/>
        <v>6250</v>
      </c>
      <c r="BI393" s="629">
        <f t="shared" si="1149"/>
        <v>0</v>
      </c>
      <c r="BJ393" s="629">
        <f t="shared" si="1149"/>
        <v>0</v>
      </c>
      <c r="BK393" s="629">
        <f t="shared" si="1149"/>
        <v>0</v>
      </c>
      <c r="BL393" s="629">
        <f t="shared" si="1149"/>
        <v>0</v>
      </c>
      <c r="BM393" s="629" t="str">
        <f t="shared" si="1149"/>
        <v/>
      </c>
      <c r="BN393" s="629" t="str">
        <f t="shared" si="1149"/>
        <v/>
      </c>
      <c r="BO393" s="629" t="str">
        <f t="shared" si="1149"/>
        <v/>
      </c>
      <c r="BP393" s="629" t="str">
        <f t="shared" si="1149"/>
        <v/>
      </c>
      <c r="BQ393" s="629" t="str">
        <f t="shared" si="1149"/>
        <v/>
      </c>
      <c r="BR393" s="629" t="str">
        <f t="shared" si="1149"/>
        <v/>
      </c>
      <c r="BS393" s="629" t="str">
        <f t="shared" si="1149"/>
        <v/>
      </c>
      <c r="BT393" s="629" t="str">
        <f t="shared" si="1149"/>
        <v/>
      </c>
      <c r="BU393" s="662"/>
      <c r="BV393" s="629" t="str">
        <f>IF(BV391="","",BV391*BV392)</f>
        <v/>
      </c>
      <c r="BW393" s="629" t="str">
        <f>IF(BW391="","",BW391*BW392)</f>
        <v/>
      </c>
      <c r="BX393" s="629" t="str">
        <f>IF(BX391="","",BX391*BX392)</f>
        <v/>
      </c>
      <c r="BY393" s="629" t="str">
        <f>IF(BY391="","",BY391*BY392)</f>
        <v/>
      </c>
      <c r="BZ393" s="597">
        <f t="shared" si="1103"/>
        <v>0</v>
      </c>
      <c r="CA393" s="597">
        <f t="shared" si="1104"/>
        <v>212.57142857142858</v>
      </c>
      <c r="CB393" s="597">
        <f t="shared" si="1105"/>
        <v>0</v>
      </c>
      <c r="CC393" s="688">
        <f t="shared" si="1106"/>
        <v>2121.4285714285716</v>
      </c>
      <c r="CD393" s="1344" t="str">
        <f t="shared" si="1142"/>
        <v/>
      </c>
      <c r="CE393" s="1345" t="str">
        <f t="shared" si="1145"/>
        <v/>
      </c>
      <c r="CF393" s="1346" t="str">
        <f t="shared" si="1145"/>
        <v/>
      </c>
      <c r="CG393" s="1346" t="str">
        <f t="shared" si="1145"/>
        <v/>
      </c>
      <c r="CH393" s="1346">
        <f t="shared" si="1145"/>
        <v>0</v>
      </c>
      <c r="CI393" s="1346">
        <f t="shared" si="1145"/>
        <v>0</v>
      </c>
      <c r="CJ393" s="1346">
        <f t="shared" si="1145"/>
        <v>0</v>
      </c>
      <c r="CK393" s="1347">
        <f t="shared" si="1145"/>
        <v>0</v>
      </c>
      <c r="CL393" s="1347">
        <f t="shared" si="1145"/>
        <v>0</v>
      </c>
      <c r="CM393" s="1347">
        <f t="shared" si="1145"/>
        <v>0</v>
      </c>
      <c r="CN393" s="1346">
        <f t="shared" si="1145"/>
        <v>0</v>
      </c>
      <c r="CO393" s="1346">
        <f t="shared" si="1145"/>
        <v>0</v>
      </c>
      <c r="CP393" s="1346">
        <f t="shared" si="1145"/>
        <v>805</v>
      </c>
      <c r="CQ393" s="1346" t="str">
        <f t="shared" si="1145"/>
        <v/>
      </c>
      <c r="CR393" s="1346" t="str">
        <f t="shared" si="1145"/>
        <v/>
      </c>
      <c r="CS393" s="1345" t="str">
        <f t="shared" si="1145"/>
        <v/>
      </c>
      <c r="CT393" s="1348" t="str">
        <f t="shared" si="1145"/>
        <v/>
      </c>
      <c r="CU393" s="548" t="str">
        <f t="shared" si="1109"/>
        <v/>
      </c>
      <c r="CV393" s="549" t="str">
        <f t="shared" si="1110"/>
        <v/>
      </c>
      <c r="CW393" s="550" t="str">
        <f t="shared" si="1111"/>
        <v/>
      </c>
      <c r="CX393" s="550" t="str">
        <f t="shared" si="1112"/>
        <v/>
      </c>
      <c r="CY393" s="550">
        <f t="shared" si="1113"/>
        <v>0</v>
      </c>
      <c r="CZ393" s="550">
        <f t="shared" si="1114"/>
        <v>0</v>
      </c>
      <c r="DA393" s="550">
        <f t="shared" si="1115"/>
        <v>0</v>
      </c>
      <c r="DB393" s="551">
        <f t="shared" si="1116"/>
        <v>0</v>
      </c>
      <c r="DC393" s="551">
        <f t="shared" si="1117"/>
        <v>0</v>
      </c>
      <c r="DD393" s="551">
        <f t="shared" si="1118"/>
        <v>0</v>
      </c>
      <c r="DE393" s="550">
        <f t="shared" si="1119"/>
        <v>288</v>
      </c>
      <c r="DF393" s="550">
        <f t="shared" si="1120"/>
        <v>1200</v>
      </c>
      <c r="DG393" s="550">
        <f t="shared" si="1121"/>
        <v>1440</v>
      </c>
      <c r="DH393" s="550" t="str">
        <f t="shared" si="1122"/>
        <v/>
      </c>
      <c r="DI393" s="550" t="str">
        <f t="shared" si="1123"/>
        <v/>
      </c>
      <c r="DJ393" s="549" t="str">
        <f t="shared" si="1124"/>
        <v/>
      </c>
      <c r="DK393" s="548" t="str">
        <f t="shared" si="1125"/>
        <v/>
      </c>
      <c r="DL393" s="653">
        <f t="shared" si="1126"/>
        <v>9</v>
      </c>
      <c r="DM393" s="106">
        <f t="shared" si="1127"/>
        <v>9</v>
      </c>
      <c r="DN393" s="106">
        <f t="shared" si="1128"/>
        <v>9</v>
      </c>
      <c r="DO393" s="106">
        <f t="shared" si="1129"/>
        <v>9</v>
      </c>
      <c r="DP393" s="483"/>
      <c r="DQ393" s="618"/>
      <c r="DR393" s="618"/>
      <c r="DS393" s="618"/>
      <c r="DT393" s="618"/>
      <c r="DU393" s="618"/>
      <c r="DV393" s="618"/>
      <c r="DW393" s="618"/>
      <c r="DX393" s="618"/>
      <c r="DY393" s="484"/>
    </row>
    <row r="394" spans="1:129" s="486" customFormat="1" ht="15.75" customHeight="1">
      <c r="A394" s="682" t="s">
        <v>981</v>
      </c>
      <c r="B394" s="627"/>
      <c r="C394" s="627"/>
      <c r="D394" s="627"/>
      <c r="E394" s="627"/>
      <c r="F394" s="627"/>
      <c r="G394" s="627"/>
      <c r="H394" s="627"/>
      <c r="I394" s="627"/>
      <c r="J394" s="627"/>
      <c r="K394" s="627"/>
      <c r="L394" s="627"/>
      <c r="M394" s="627"/>
      <c r="N394" s="627"/>
      <c r="O394" s="627"/>
      <c r="P394" s="627"/>
      <c r="Q394" s="627"/>
      <c r="R394" s="627"/>
      <c r="S394" s="602"/>
      <c r="T394" s="627">
        <v>0</v>
      </c>
      <c r="U394" s="627">
        <v>0</v>
      </c>
      <c r="V394" s="627">
        <v>0</v>
      </c>
      <c r="W394" s="627">
        <v>0</v>
      </c>
      <c r="X394" s="627">
        <v>0</v>
      </c>
      <c r="Y394" s="627">
        <v>0</v>
      </c>
      <c r="Z394" s="627">
        <v>0</v>
      </c>
      <c r="AA394" s="627">
        <v>0</v>
      </c>
      <c r="AB394" s="627">
        <v>0</v>
      </c>
      <c r="AC394" s="627"/>
      <c r="AD394" s="627"/>
      <c r="AE394" s="627"/>
      <c r="AF394" s="627"/>
      <c r="AG394" s="627"/>
      <c r="AH394" s="627"/>
      <c r="AI394" s="627"/>
      <c r="AJ394" s="627"/>
      <c r="AK394" s="602"/>
      <c r="AL394" s="627"/>
      <c r="AM394" s="627"/>
      <c r="AN394" s="627"/>
      <c r="AO394" s="627"/>
      <c r="AP394" s="627"/>
      <c r="AQ394" s="627"/>
      <c r="AR394" s="627"/>
      <c r="AS394" s="627"/>
      <c r="AT394" s="627"/>
      <c r="AU394" s="627"/>
      <c r="AV394" s="627"/>
      <c r="AW394" s="627"/>
      <c r="AX394" s="627"/>
      <c r="AY394" s="627"/>
      <c r="AZ394" s="627"/>
      <c r="BA394" s="627"/>
      <c r="BB394" s="627"/>
      <c r="BC394" s="602"/>
      <c r="BD394" s="627">
        <v>0</v>
      </c>
      <c r="BE394" s="627">
        <v>0</v>
      </c>
      <c r="BF394" s="627">
        <v>0</v>
      </c>
      <c r="BG394" s="627">
        <v>0</v>
      </c>
      <c r="BH394" s="627">
        <v>0</v>
      </c>
      <c r="BI394" s="627">
        <v>0</v>
      </c>
      <c r="BJ394" s="627">
        <v>800</v>
      </c>
      <c r="BK394" s="627">
        <v>15000</v>
      </c>
      <c r="BL394" s="627"/>
      <c r="BM394" s="627"/>
      <c r="BN394" s="627"/>
      <c r="BO394" s="627"/>
      <c r="BP394" s="627"/>
      <c r="BQ394" s="627"/>
      <c r="BR394" s="627"/>
      <c r="BS394" s="627"/>
      <c r="BT394" s="627"/>
      <c r="BU394" s="602"/>
      <c r="BV394" s="627"/>
      <c r="BW394" s="627"/>
      <c r="BX394" s="627"/>
      <c r="BY394" s="627"/>
      <c r="BZ394" s="597" t="str">
        <f t="shared" si="1103"/>
        <v/>
      </c>
      <c r="CA394" s="597">
        <f t="shared" si="1104"/>
        <v>0</v>
      </c>
      <c r="CB394" s="597" t="str">
        <f t="shared" si="1105"/>
        <v/>
      </c>
      <c r="CC394" s="688">
        <f t="shared" si="1106"/>
        <v>133.33333333333334</v>
      </c>
      <c r="CD394" s="1344" t="str">
        <f t="shared" si="1142"/>
        <v/>
      </c>
      <c r="CE394" s="1345" t="str">
        <f t="shared" si="1145"/>
        <v/>
      </c>
      <c r="CF394" s="1346" t="str">
        <f t="shared" si="1145"/>
        <v/>
      </c>
      <c r="CG394" s="1346" t="str">
        <f t="shared" si="1145"/>
        <v/>
      </c>
      <c r="CH394" s="1346" t="str">
        <f t="shared" si="1145"/>
        <v/>
      </c>
      <c r="CI394" s="1346" t="str">
        <f t="shared" si="1145"/>
        <v/>
      </c>
      <c r="CJ394" s="1346" t="str">
        <f t="shared" si="1145"/>
        <v/>
      </c>
      <c r="CK394" s="1347" t="str">
        <f t="shared" si="1145"/>
        <v/>
      </c>
      <c r="CL394" s="1347" t="str">
        <f t="shared" si="1145"/>
        <v/>
      </c>
      <c r="CM394" s="1347" t="str">
        <f t="shared" si="1145"/>
        <v/>
      </c>
      <c r="CN394" s="1346" t="str">
        <f t="shared" si="1145"/>
        <v/>
      </c>
      <c r="CO394" s="1346" t="str">
        <f t="shared" si="1145"/>
        <v/>
      </c>
      <c r="CP394" s="1346" t="str">
        <f t="shared" si="1145"/>
        <v/>
      </c>
      <c r="CQ394" s="1346" t="str">
        <f t="shared" si="1145"/>
        <v/>
      </c>
      <c r="CR394" s="1346" t="str">
        <f t="shared" si="1145"/>
        <v/>
      </c>
      <c r="CS394" s="1345" t="str">
        <f t="shared" si="1145"/>
        <v/>
      </c>
      <c r="CT394" s="1348" t="str">
        <f t="shared" si="1145"/>
        <v/>
      </c>
      <c r="CU394" s="548" t="str">
        <f t="shared" si="1109"/>
        <v/>
      </c>
      <c r="CV394" s="549" t="str">
        <f t="shared" si="1110"/>
        <v/>
      </c>
      <c r="CW394" s="550" t="str">
        <f t="shared" si="1111"/>
        <v/>
      </c>
      <c r="CX394" s="550" t="str">
        <f t="shared" si="1112"/>
        <v/>
      </c>
      <c r="CY394" s="550">
        <f t="shared" si="1113"/>
        <v>0</v>
      </c>
      <c r="CZ394" s="550">
        <f t="shared" si="1114"/>
        <v>0</v>
      </c>
      <c r="DA394" s="550">
        <f t="shared" si="1115"/>
        <v>0</v>
      </c>
      <c r="DB394" s="551">
        <f t="shared" si="1116"/>
        <v>0</v>
      </c>
      <c r="DC394" s="551">
        <f t="shared" si="1117"/>
        <v>0</v>
      </c>
      <c r="DD394" s="551">
        <f t="shared" si="1118"/>
        <v>0</v>
      </c>
      <c r="DE394" s="550">
        <f t="shared" si="1119"/>
        <v>0</v>
      </c>
      <c r="DF394" s="550">
        <f t="shared" si="1120"/>
        <v>0</v>
      </c>
      <c r="DG394" s="550">
        <f t="shared" si="1121"/>
        <v>0</v>
      </c>
      <c r="DH394" s="550" t="str">
        <f t="shared" si="1122"/>
        <v/>
      </c>
      <c r="DI394" s="550" t="str">
        <f t="shared" si="1123"/>
        <v/>
      </c>
      <c r="DJ394" s="549" t="str">
        <f t="shared" si="1124"/>
        <v/>
      </c>
      <c r="DK394" s="548" t="str">
        <f t="shared" si="1125"/>
        <v/>
      </c>
      <c r="DL394" s="653">
        <f t="shared" si="1126"/>
        <v>0</v>
      </c>
      <c r="DM394" s="106">
        <f t="shared" si="1127"/>
        <v>9</v>
      </c>
      <c r="DN394" s="106">
        <f t="shared" si="1128"/>
        <v>0</v>
      </c>
      <c r="DO394" s="106">
        <f t="shared" si="1129"/>
        <v>8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40" t="s">
        <v>179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/>
      <c r="U395" s="627"/>
      <c r="V395" s="627"/>
      <c r="W395" s="627"/>
      <c r="X395" s="627"/>
      <c r="Y395" s="627"/>
      <c r="Z395" s="627"/>
      <c r="AA395" s="627"/>
      <c r="AB395" s="627"/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/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/>
      <c r="BE395" s="627"/>
      <c r="BF395" s="627"/>
      <c r="BG395" s="627"/>
      <c r="BH395" s="627"/>
      <c r="BI395" s="627"/>
      <c r="BJ395" s="627">
        <v>6</v>
      </c>
      <c r="BK395" s="627">
        <v>5</v>
      </c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103"/>
        <v/>
      </c>
      <c r="CA395" s="597" t="str">
        <f t="shared" si="1104"/>
        <v/>
      </c>
      <c r="CB395" s="597" t="str">
        <f t="shared" si="1105"/>
        <v/>
      </c>
      <c r="CC395" s="688" t="str">
        <f t="shared" si="1106"/>
        <v/>
      </c>
      <c r="CD395" s="1344" t="str">
        <f t="shared" si="1142"/>
        <v/>
      </c>
      <c r="CE395" s="1345" t="str">
        <f t="shared" si="1145"/>
        <v/>
      </c>
      <c r="CF395" s="1346" t="str">
        <f t="shared" si="1145"/>
        <v/>
      </c>
      <c r="CG395" s="1346" t="str">
        <f t="shared" si="1145"/>
        <v/>
      </c>
      <c r="CH395" s="1346" t="str">
        <f t="shared" si="1145"/>
        <v/>
      </c>
      <c r="CI395" s="1346" t="str">
        <f t="shared" si="1145"/>
        <v/>
      </c>
      <c r="CJ395" s="1346" t="str">
        <f t="shared" si="1145"/>
        <v/>
      </c>
      <c r="CK395" s="1347" t="str">
        <f t="shared" si="1145"/>
        <v/>
      </c>
      <c r="CL395" s="1347" t="str">
        <f t="shared" si="1145"/>
        <v/>
      </c>
      <c r="CM395" s="1347" t="str">
        <f t="shared" si="1145"/>
        <v/>
      </c>
      <c r="CN395" s="1346" t="str">
        <f t="shared" si="1145"/>
        <v/>
      </c>
      <c r="CO395" s="1346" t="str">
        <f t="shared" si="1145"/>
        <v/>
      </c>
      <c r="CP395" s="1346" t="str">
        <f t="shared" si="1145"/>
        <v/>
      </c>
      <c r="CQ395" s="1346" t="str">
        <f t="shared" si="1145"/>
        <v/>
      </c>
      <c r="CR395" s="1346" t="str">
        <f t="shared" si="1145"/>
        <v/>
      </c>
      <c r="CS395" s="1345" t="str">
        <f t="shared" si="1145"/>
        <v/>
      </c>
      <c r="CT395" s="1348" t="str">
        <f t="shared" si="1145"/>
        <v/>
      </c>
      <c r="CU395" s="548" t="str">
        <f t="shared" si="1109"/>
        <v/>
      </c>
      <c r="CV395" s="549" t="str">
        <f t="shared" si="1110"/>
        <v/>
      </c>
      <c r="CW395" s="550" t="str">
        <f t="shared" si="1111"/>
        <v/>
      </c>
      <c r="CX395" s="550" t="str">
        <f t="shared" si="1112"/>
        <v/>
      </c>
      <c r="CY395" s="550" t="str">
        <f t="shared" si="1113"/>
        <v/>
      </c>
      <c r="CZ395" s="550" t="str">
        <f t="shared" si="1114"/>
        <v/>
      </c>
      <c r="DA395" s="550" t="str">
        <f t="shared" si="1115"/>
        <v/>
      </c>
      <c r="DB395" s="551" t="str">
        <f t="shared" si="1116"/>
        <v/>
      </c>
      <c r="DC395" s="551" t="str">
        <f t="shared" si="1117"/>
        <v/>
      </c>
      <c r="DD395" s="551" t="str">
        <f t="shared" si="1118"/>
        <v/>
      </c>
      <c r="DE395" s="550" t="str">
        <f t="shared" si="1119"/>
        <v/>
      </c>
      <c r="DF395" s="550" t="str">
        <f t="shared" si="1120"/>
        <v/>
      </c>
      <c r="DG395" s="550" t="str">
        <f t="shared" si="1121"/>
        <v/>
      </c>
      <c r="DH395" s="550" t="str">
        <f t="shared" si="1122"/>
        <v/>
      </c>
      <c r="DI395" s="550" t="str">
        <f t="shared" si="1123"/>
        <v/>
      </c>
      <c r="DJ395" s="549" t="str">
        <f t="shared" si="1124"/>
        <v/>
      </c>
      <c r="DK395" s="548" t="str">
        <f t="shared" si="1125"/>
        <v/>
      </c>
      <c r="DL395" s="653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2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740" t="s">
        <v>181</v>
      </c>
      <c r="B396" s="629" t="str">
        <f t="shared" ref="B396:R396" si="1150">IF(B394="","",B394*B395)</f>
        <v/>
      </c>
      <c r="C396" s="629" t="str">
        <f t="shared" si="1150"/>
        <v/>
      </c>
      <c r="D396" s="629" t="str">
        <f t="shared" si="1150"/>
        <v/>
      </c>
      <c r="E396" s="629" t="str">
        <f t="shared" si="1150"/>
        <v/>
      </c>
      <c r="F396" s="629" t="str">
        <f t="shared" si="1150"/>
        <v/>
      </c>
      <c r="G396" s="629" t="str">
        <f t="shared" si="1150"/>
        <v/>
      </c>
      <c r="H396" s="629" t="str">
        <f t="shared" si="1150"/>
        <v/>
      </c>
      <c r="I396" s="629" t="str">
        <f t="shared" si="1150"/>
        <v/>
      </c>
      <c r="J396" s="629" t="str">
        <f t="shared" si="1150"/>
        <v/>
      </c>
      <c r="K396" s="629" t="str">
        <f t="shared" si="1150"/>
        <v/>
      </c>
      <c r="L396" s="629" t="str">
        <f t="shared" si="1150"/>
        <v/>
      </c>
      <c r="M396" s="629" t="str">
        <f t="shared" si="1150"/>
        <v/>
      </c>
      <c r="N396" s="629" t="str">
        <f t="shared" si="1150"/>
        <v/>
      </c>
      <c r="O396" s="629" t="str">
        <f t="shared" si="1150"/>
        <v/>
      </c>
      <c r="P396" s="629" t="str">
        <f t="shared" si="1150"/>
        <v/>
      </c>
      <c r="Q396" s="629" t="str">
        <f t="shared" si="1150"/>
        <v/>
      </c>
      <c r="R396" s="629" t="str">
        <f t="shared" si="1150"/>
        <v/>
      </c>
      <c r="S396" s="662"/>
      <c r="T396" s="629">
        <f t="shared" ref="T396:AJ396" si="1151">IF(T394="","",T394*T395)</f>
        <v>0</v>
      </c>
      <c r="U396" s="629">
        <f t="shared" si="1151"/>
        <v>0</v>
      </c>
      <c r="V396" s="629">
        <f t="shared" si="1151"/>
        <v>0</v>
      </c>
      <c r="W396" s="629">
        <f t="shared" si="1151"/>
        <v>0</v>
      </c>
      <c r="X396" s="629">
        <f t="shared" si="1151"/>
        <v>0</v>
      </c>
      <c r="Y396" s="629">
        <f t="shared" si="1151"/>
        <v>0</v>
      </c>
      <c r="Z396" s="629">
        <f t="shared" si="1151"/>
        <v>0</v>
      </c>
      <c r="AA396" s="629">
        <f t="shared" si="1151"/>
        <v>0</v>
      </c>
      <c r="AB396" s="629">
        <f t="shared" si="1151"/>
        <v>0</v>
      </c>
      <c r="AC396" s="629" t="str">
        <f t="shared" si="1151"/>
        <v/>
      </c>
      <c r="AD396" s="629" t="str">
        <f t="shared" si="1151"/>
        <v/>
      </c>
      <c r="AE396" s="629" t="str">
        <f t="shared" si="1151"/>
        <v/>
      </c>
      <c r="AF396" s="629" t="str">
        <f t="shared" si="1151"/>
        <v/>
      </c>
      <c r="AG396" s="629" t="str">
        <f t="shared" si="1151"/>
        <v/>
      </c>
      <c r="AH396" s="629" t="str">
        <f t="shared" si="1151"/>
        <v/>
      </c>
      <c r="AI396" s="629" t="str">
        <f t="shared" si="1151"/>
        <v/>
      </c>
      <c r="AJ396" s="629" t="str">
        <f t="shared" si="1151"/>
        <v/>
      </c>
      <c r="AK396" s="662"/>
      <c r="AL396" s="629" t="str">
        <f t="shared" ref="AL396:BB396" si="1152">IF(AL394="","",AL394*AL395)</f>
        <v/>
      </c>
      <c r="AM396" s="629" t="str">
        <f t="shared" si="1152"/>
        <v/>
      </c>
      <c r="AN396" s="629" t="str">
        <f t="shared" si="1152"/>
        <v/>
      </c>
      <c r="AO396" s="629" t="str">
        <f t="shared" si="1152"/>
        <v/>
      </c>
      <c r="AP396" s="629" t="str">
        <f t="shared" si="1152"/>
        <v/>
      </c>
      <c r="AQ396" s="629" t="str">
        <f t="shared" si="1152"/>
        <v/>
      </c>
      <c r="AR396" s="629" t="str">
        <f t="shared" si="1152"/>
        <v/>
      </c>
      <c r="AS396" s="629" t="str">
        <f t="shared" si="1152"/>
        <v/>
      </c>
      <c r="AT396" s="629" t="str">
        <f t="shared" si="1152"/>
        <v/>
      </c>
      <c r="AU396" s="629" t="str">
        <f t="shared" si="1152"/>
        <v/>
      </c>
      <c r="AV396" s="629" t="str">
        <f t="shared" si="1152"/>
        <v/>
      </c>
      <c r="AW396" s="629" t="str">
        <f t="shared" si="1152"/>
        <v/>
      </c>
      <c r="AX396" s="629" t="str">
        <f t="shared" si="1152"/>
        <v/>
      </c>
      <c r="AY396" s="629" t="str">
        <f t="shared" si="1152"/>
        <v/>
      </c>
      <c r="AZ396" s="629" t="str">
        <f t="shared" si="1152"/>
        <v/>
      </c>
      <c r="BA396" s="629" t="str">
        <f t="shared" si="1152"/>
        <v/>
      </c>
      <c r="BB396" s="629" t="str">
        <f t="shared" si="1152"/>
        <v/>
      </c>
      <c r="BC396" s="662"/>
      <c r="BD396" s="629">
        <f t="shared" ref="BD396:BT396" si="1153">IF(BD394="","",BD394*BD395)</f>
        <v>0</v>
      </c>
      <c r="BE396" s="629">
        <f t="shared" si="1153"/>
        <v>0</v>
      </c>
      <c r="BF396" s="629">
        <f t="shared" si="1153"/>
        <v>0</v>
      </c>
      <c r="BG396" s="629">
        <f t="shared" si="1153"/>
        <v>0</v>
      </c>
      <c r="BH396" s="629">
        <f t="shared" si="1153"/>
        <v>0</v>
      </c>
      <c r="BI396" s="629">
        <f t="shared" si="1153"/>
        <v>0</v>
      </c>
      <c r="BJ396" s="629">
        <f t="shared" si="1153"/>
        <v>4800</v>
      </c>
      <c r="BK396" s="629">
        <f t="shared" si="1153"/>
        <v>75000</v>
      </c>
      <c r="BL396" s="629" t="str">
        <f t="shared" si="1153"/>
        <v/>
      </c>
      <c r="BM396" s="629" t="str">
        <f t="shared" si="1153"/>
        <v/>
      </c>
      <c r="BN396" s="629" t="str">
        <f t="shared" si="1153"/>
        <v/>
      </c>
      <c r="BO396" s="629" t="str">
        <f t="shared" si="1153"/>
        <v/>
      </c>
      <c r="BP396" s="629" t="str">
        <f t="shared" si="1153"/>
        <v/>
      </c>
      <c r="BQ396" s="629" t="str">
        <f t="shared" si="1153"/>
        <v/>
      </c>
      <c r="BR396" s="629" t="str">
        <f t="shared" si="1153"/>
        <v/>
      </c>
      <c r="BS396" s="629" t="str">
        <f t="shared" si="1153"/>
        <v/>
      </c>
      <c r="BT396" s="629" t="str">
        <f t="shared" si="1153"/>
        <v/>
      </c>
      <c r="BU396" s="662"/>
      <c r="BV396" s="629" t="str">
        <f>IF(BV394="","",BV394*BV395)</f>
        <v/>
      </c>
      <c r="BW396" s="629" t="str">
        <f>IF(BW394="","",BW394*BW395)</f>
        <v/>
      </c>
      <c r="BX396" s="629" t="str">
        <f>IF(BX394="","",BX394*BX395)</f>
        <v/>
      </c>
      <c r="BY396" s="629" t="str">
        <f>IF(BY394="","",BY394*BY395)</f>
        <v/>
      </c>
      <c r="BZ396" s="597" t="str">
        <f t="shared" si="1103"/>
        <v/>
      </c>
      <c r="CA396" s="597">
        <f t="shared" si="1104"/>
        <v>0</v>
      </c>
      <c r="CB396" s="597" t="str">
        <f t="shared" si="1105"/>
        <v/>
      </c>
      <c r="CC396" s="688">
        <f t="shared" si="1106"/>
        <v>800</v>
      </c>
      <c r="CD396" s="1344" t="str">
        <f t="shared" si="1142"/>
        <v/>
      </c>
      <c r="CE396" s="1345" t="str">
        <f t="shared" si="1145"/>
        <v/>
      </c>
      <c r="CF396" s="1346" t="str">
        <f t="shared" si="1145"/>
        <v/>
      </c>
      <c r="CG396" s="1346" t="str">
        <f t="shared" si="1145"/>
        <v/>
      </c>
      <c r="CH396" s="1346" t="str">
        <f t="shared" si="1145"/>
        <v/>
      </c>
      <c r="CI396" s="1346" t="str">
        <f t="shared" si="1145"/>
        <v/>
      </c>
      <c r="CJ396" s="1346" t="str">
        <f t="shared" si="1145"/>
        <v/>
      </c>
      <c r="CK396" s="1347" t="str">
        <f t="shared" si="1145"/>
        <v/>
      </c>
      <c r="CL396" s="1347" t="str">
        <f t="shared" si="1145"/>
        <v/>
      </c>
      <c r="CM396" s="1347" t="str">
        <f t="shared" si="1145"/>
        <v/>
      </c>
      <c r="CN396" s="1346" t="str">
        <f t="shared" si="1145"/>
        <v/>
      </c>
      <c r="CO396" s="1346" t="str">
        <f t="shared" si="1145"/>
        <v/>
      </c>
      <c r="CP396" s="1346" t="str">
        <f t="shared" si="1145"/>
        <v/>
      </c>
      <c r="CQ396" s="1346" t="str">
        <f t="shared" si="1145"/>
        <v/>
      </c>
      <c r="CR396" s="1346" t="str">
        <f t="shared" si="1145"/>
        <v/>
      </c>
      <c r="CS396" s="1345" t="str">
        <f t="shared" si="1145"/>
        <v/>
      </c>
      <c r="CT396" s="1348" t="str">
        <f t="shared" si="1145"/>
        <v/>
      </c>
      <c r="CU396" s="548" t="str">
        <f t="shared" si="1109"/>
        <v/>
      </c>
      <c r="CV396" s="549" t="str">
        <f t="shared" si="1110"/>
        <v/>
      </c>
      <c r="CW396" s="550" t="str">
        <f t="shared" si="1111"/>
        <v/>
      </c>
      <c r="CX396" s="550" t="str">
        <f t="shared" si="1112"/>
        <v/>
      </c>
      <c r="CY396" s="550">
        <f t="shared" si="1113"/>
        <v>0</v>
      </c>
      <c r="CZ396" s="550">
        <f t="shared" si="1114"/>
        <v>0</v>
      </c>
      <c r="DA396" s="550">
        <f t="shared" si="1115"/>
        <v>0</v>
      </c>
      <c r="DB396" s="551">
        <f t="shared" si="1116"/>
        <v>0</v>
      </c>
      <c r="DC396" s="551">
        <f t="shared" si="1117"/>
        <v>0</v>
      </c>
      <c r="DD396" s="551">
        <f t="shared" si="1118"/>
        <v>0</v>
      </c>
      <c r="DE396" s="550">
        <f t="shared" si="1119"/>
        <v>0</v>
      </c>
      <c r="DF396" s="550">
        <f t="shared" si="1120"/>
        <v>0</v>
      </c>
      <c r="DG396" s="550">
        <f t="shared" si="1121"/>
        <v>0</v>
      </c>
      <c r="DH396" s="550" t="str">
        <f t="shared" si="1122"/>
        <v/>
      </c>
      <c r="DI396" s="550" t="str">
        <f t="shared" si="1123"/>
        <v/>
      </c>
      <c r="DJ396" s="549" t="str">
        <f t="shared" si="1124"/>
        <v/>
      </c>
      <c r="DK396" s="548" t="str">
        <f t="shared" si="1125"/>
        <v/>
      </c>
      <c r="DL396" s="653">
        <f t="shared" si="1126"/>
        <v>0</v>
      </c>
      <c r="DM396" s="106">
        <f t="shared" si="1127"/>
        <v>9</v>
      </c>
      <c r="DN396" s="106">
        <f t="shared" si="1128"/>
        <v>0</v>
      </c>
      <c r="DO396" s="106">
        <f t="shared" si="1129"/>
        <v>8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717" customFormat="1" ht="15.75" customHeight="1">
      <c r="A397" s="682" t="s">
        <v>254</v>
      </c>
      <c r="B397" s="627">
        <v>0</v>
      </c>
      <c r="C397" s="627">
        <v>0</v>
      </c>
      <c r="D397" s="627">
        <v>0</v>
      </c>
      <c r="E397" s="627">
        <v>0</v>
      </c>
      <c r="F397" s="627">
        <v>0</v>
      </c>
      <c r="G397" s="627">
        <v>0</v>
      </c>
      <c r="H397" s="627">
        <v>0</v>
      </c>
      <c r="I397" s="627">
        <v>0</v>
      </c>
      <c r="J397" s="627">
        <v>0</v>
      </c>
      <c r="K397" s="627"/>
      <c r="L397" s="627"/>
      <c r="M397" s="627"/>
      <c r="N397" s="627"/>
      <c r="O397" s="627"/>
      <c r="P397" s="627"/>
      <c r="Q397" s="627"/>
      <c r="R397" s="627"/>
      <c r="S397" s="615"/>
      <c r="T397" s="627">
        <v>0</v>
      </c>
      <c r="U397" s="627">
        <v>0</v>
      </c>
      <c r="V397" s="627">
        <v>0</v>
      </c>
      <c r="W397" s="627">
        <v>0</v>
      </c>
      <c r="X397" s="627">
        <v>0</v>
      </c>
      <c r="Y397" s="627">
        <v>0</v>
      </c>
      <c r="Z397" s="627">
        <v>0</v>
      </c>
      <c r="AA397" s="627">
        <v>0</v>
      </c>
      <c r="AB397" s="627">
        <v>0</v>
      </c>
      <c r="AC397" s="627"/>
      <c r="AD397" s="627"/>
      <c r="AE397" s="627"/>
      <c r="AF397" s="627"/>
      <c r="AG397" s="627"/>
      <c r="AH397" s="627"/>
      <c r="AI397" s="627"/>
      <c r="AJ397" s="627"/>
      <c r="AK397" s="615"/>
      <c r="AL397" s="627">
        <v>0</v>
      </c>
      <c r="AM397" s="627">
        <v>0</v>
      </c>
      <c r="AN397" s="627">
        <v>0</v>
      </c>
      <c r="AO397" s="627">
        <v>0</v>
      </c>
      <c r="AP397" s="627">
        <v>0</v>
      </c>
      <c r="AQ397" s="627">
        <v>0</v>
      </c>
      <c r="AR397" s="627">
        <v>0</v>
      </c>
      <c r="AS397" s="627">
        <v>0</v>
      </c>
      <c r="AT397" s="627">
        <v>0</v>
      </c>
      <c r="AU397" s="627"/>
      <c r="AV397" s="627"/>
      <c r="AW397" s="627"/>
      <c r="AX397" s="627"/>
      <c r="AY397" s="627"/>
      <c r="AZ397" s="627"/>
      <c r="BA397" s="627"/>
      <c r="BB397" s="627"/>
      <c r="BC397" s="615"/>
      <c r="BD397" s="627">
        <v>0</v>
      </c>
      <c r="BE397" s="627">
        <v>0</v>
      </c>
      <c r="BF397" s="627">
        <v>0</v>
      </c>
      <c r="BG397" s="627">
        <v>0</v>
      </c>
      <c r="BH397" s="627">
        <v>0</v>
      </c>
      <c r="BI397" s="627">
        <v>0</v>
      </c>
      <c r="BJ397" s="627">
        <v>0</v>
      </c>
      <c r="BK397" s="627">
        <v>0</v>
      </c>
      <c r="BL397" s="627">
        <v>0</v>
      </c>
      <c r="BM397" s="627"/>
      <c r="BN397" s="627"/>
      <c r="BO397" s="627"/>
      <c r="BP397" s="627"/>
      <c r="BQ397" s="627"/>
      <c r="BR397" s="627"/>
      <c r="BS397" s="627"/>
      <c r="BT397" s="627"/>
      <c r="BU397" s="615"/>
      <c r="BV397" s="627"/>
      <c r="BW397" s="627"/>
      <c r="BX397" s="627"/>
      <c r="BY397" s="627"/>
      <c r="BZ397" s="597">
        <f t="shared" si="1103"/>
        <v>0</v>
      </c>
      <c r="CA397" s="597">
        <f t="shared" si="1104"/>
        <v>0</v>
      </c>
      <c r="CB397" s="597">
        <f t="shared" si="1105"/>
        <v>0</v>
      </c>
      <c r="CC397" s="688">
        <f t="shared" si="1106"/>
        <v>0</v>
      </c>
      <c r="CD397" s="1344" t="str">
        <f t="shared" si="1142"/>
        <v/>
      </c>
      <c r="CE397" s="1345" t="str">
        <f t="shared" si="1145"/>
        <v/>
      </c>
      <c r="CF397" s="1346" t="str">
        <f t="shared" si="1145"/>
        <v/>
      </c>
      <c r="CG397" s="1346" t="str">
        <f t="shared" si="1145"/>
        <v/>
      </c>
      <c r="CH397" s="1346">
        <f t="shared" si="1145"/>
        <v>0</v>
      </c>
      <c r="CI397" s="1346">
        <f t="shared" si="1145"/>
        <v>0</v>
      </c>
      <c r="CJ397" s="1346">
        <f t="shared" si="1145"/>
        <v>0</v>
      </c>
      <c r="CK397" s="1347">
        <f t="shared" si="1145"/>
        <v>0</v>
      </c>
      <c r="CL397" s="1347">
        <f t="shared" si="1145"/>
        <v>0</v>
      </c>
      <c r="CM397" s="1347">
        <f t="shared" si="1145"/>
        <v>0</v>
      </c>
      <c r="CN397" s="1346">
        <f t="shared" si="1145"/>
        <v>0</v>
      </c>
      <c r="CO397" s="1346">
        <f t="shared" si="1145"/>
        <v>0</v>
      </c>
      <c r="CP397" s="1346">
        <f t="shared" si="1145"/>
        <v>0</v>
      </c>
      <c r="CQ397" s="1346" t="str">
        <f t="shared" si="1145"/>
        <v/>
      </c>
      <c r="CR397" s="1346" t="str">
        <f t="shared" si="1145"/>
        <v/>
      </c>
      <c r="CS397" s="1345" t="str">
        <f t="shared" si="1145"/>
        <v/>
      </c>
      <c r="CT397" s="1348" t="str">
        <f t="shared" si="1145"/>
        <v/>
      </c>
      <c r="CU397" s="548" t="str">
        <f t="shared" si="1109"/>
        <v/>
      </c>
      <c r="CV397" s="549" t="str">
        <f t="shared" si="1110"/>
        <v/>
      </c>
      <c r="CW397" s="550" t="str">
        <f t="shared" si="1111"/>
        <v/>
      </c>
      <c r="CX397" s="550" t="str">
        <f t="shared" si="1112"/>
        <v/>
      </c>
      <c r="CY397" s="550">
        <f t="shared" si="1113"/>
        <v>0</v>
      </c>
      <c r="CZ397" s="550">
        <f t="shared" si="1114"/>
        <v>0</v>
      </c>
      <c r="DA397" s="550">
        <f t="shared" si="1115"/>
        <v>0</v>
      </c>
      <c r="DB397" s="551">
        <f t="shared" si="1116"/>
        <v>0</v>
      </c>
      <c r="DC397" s="551">
        <f t="shared" si="1117"/>
        <v>0</v>
      </c>
      <c r="DD397" s="551">
        <f t="shared" si="1118"/>
        <v>0</v>
      </c>
      <c r="DE397" s="550">
        <f t="shared" si="1119"/>
        <v>0</v>
      </c>
      <c r="DF397" s="550">
        <f t="shared" si="1120"/>
        <v>0</v>
      </c>
      <c r="DG397" s="550">
        <f t="shared" si="1121"/>
        <v>0</v>
      </c>
      <c r="DH397" s="550" t="str">
        <f t="shared" si="1122"/>
        <v/>
      </c>
      <c r="DI397" s="550" t="str">
        <f t="shared" si="1123"/>
        <v/>
      </c>
      <c r="DJ397" s="549" t="str">
        <f t="shared" si="1124"/>
        <v/>
      </c>
      <c r="DK397" s="548" t="str">
        <f t="shared" si="1125"/>
        <v/>
      </c>
      <c r="DL397" s="653">
        <f t="shared" si="1126"/>
        <v>9</v>
      </c>
      <c r="DM397" s="106">
        <f t="shared" si="1127"/>
        <v>9</v>
      </c>
      <c r="DN397" s="106">
        <f t="shared" si="1128"/>
        <v>9</v>
      </c>
      <c r="DO397" s="106">
        <f t="shared" si="1129"/>
        <v>9</v>
      </c>
      <c r="DP397" s="715"/>
      <c r="DQ397" s="645"/>
      <c r="DR397" s="645"/>
      <c r="DS397" s="645"/>
      <c r="DT397" s="645"/>
      <c r="DU397" s="645"/>
      <c r="DV397" s="645"/>
      <c r="DW397" s="645"/>
      <c r="DX397" s="645"/>
      <c r="DY397" s="716"/>
    </row>
    <row r="398" spans="1:129" s="486" customFormat="1" ht="15.75" customHeight="1">
      <c r="A398" s="741" t="s">
        <v>179</v>
      </c>
      <c r="B398" s="627"/>
      <c r="C398" s="627"/>
      <c r="D398" s="627"/>
      <c r="E398" s="627"/>
      <c r="F398" s="627"/>
      <c r="G398" s="627"/>
      <c r="H398" s="627"/>
      <c r="I398" s="627"/>
      <c r="J398" s="627"/>
      <c r="K398" s="627"/>
      <c r="L398" s="627"/>
      <c r="M398" s="627"/>
      <c r="N398" s="627"/>
      <c r="O398" s="627"/>
      <c r="P398" s="627"/>
      <c r="Q398" s="627"/>
      <c r="R398" s="627"/>
      <c r="S398" s="596"/>
      <c r="T398" s="627"/>
      <c r="U398" s="627"/>
      <c r="V398" s="627"/>
      <c r="W398" s="627"/>
      <c r="X398" s="627"/>
      <c r="Y398" s="627"/>
      <c r="Z398" s="627"/>
      <c r="AA398" s="627"/>
      <c r="AB398" s="627"/>
      <c r="AC398" s="627"/>
      <c r="AD398" s="627"/>
      <c r="AE398" s="627"/>
      <c r="AF398" s="627"/>
      <c r="AG398" s="627"/>
      <c r="AH398" s="627"/>
      <c r="AI398" s="627"/>
      <c r="AJ398" s="627"/>
      <c r="AK398" s="596"/>
      <c r="AL398" s="627"/>
      <c r="AM398" s="627"/>
      <c r="AN398" s="627"/>
      <c r="AO398" s="627"/>
      <c r="AP398" s="627"/>
      <c r="AQ398" s="627"/>
      <c r="AR398" s="627"/>
      <c r="AS398" s="627"/>
      <c r="AT398" s="627"/>
      <c r="AU398" s="627"/>
      <c r="AV398" s="627"/>
      <c r="AW398" s="627"/>
      <c r="AX398" s="627"/>
      <c r="AY398" s="627"/>
      <c r="AZ398" s="627"/>
      <c r="BA398" s="627"/>
      <c r="BB398" s="627"/>
      <c r="BC398" s="596"/>
      <c r="BD398" s="627"/>
      <c r="BE398" s="627"/>
      <c r="BF398" s="627"/>
      <c r="BG398" s="627"/>
      <c r="BH398" s="627"/>
      <c r="BI398" s="627"/>
      <c r="BJ398" s="627"/>
      <c r="BK398" s="627"/>
      <c r="BL398" s="627"/>
      <c r="BM398" s="627"/>
      <c r="BN398" s="627"/>
      <c r="BO398" s="627"/>
      <c r="BP398" s="627"/>
      <c r="BQ398" s="627"/>
      <c r="BR398" s="627"/>
      <c r="BS398" s="627"/>
      <c r="BT398" s="627"/>
      <c r="BU398" s="596"/>
      <c r="BV398" s="627"/>
      <c r="BW398" s="627"/>
      <c r="BX398" s="627"/>
      <c r="BY398" s="627"/>
      <c r="BZ398" s="597" t="str">
        <f t="shared" si="1103"/>
        <v/>
      </c>
      <c r="CA398" s="597" t="str">
        <f t="shared" si="1104"/>
        <v/>
      </c>
      <c r="CB398" s="597" t="str">
        <f t="shared" si="1105"/>
        <v/>
      </c>
      <c r="CC398" s="688" t="str">
        <f t="shared" si="1106"/>
        <v/>
      </c>
      <c r="CD398" s="1344" t="str">
        <f t="shared" si="1142"/>
        <v/>
      </c>
      <c r="CE398" s="1345" t="str">
        <f t="shared" si="1145"/>
        <v/>
      </c>
      <c r="CF398" s="1346" t="str">
        <f t="shared" si="1145"/>
        <v/>
      </c>
      <c r="CG398" s="1346" t="str">
        <f t="shared" si="1145"/>
        <v/>
      </c>
      <c r="CH398" s="1346" t="str">
        <f t="shared" si="1145"/>
        <v/>
      </c>
      <c r="CI398" s="1346" t="str">
        <f t="shared" si="1145"/>
        <v/>
      </c>
      <c r="CJ398" s="1346" t="str">
        <f t="shared" si="1145"/>
        <v/>
      </c>
      <c r="CK398" s="1347" t="str">
        <f t="shared" si="1145"/>
        <v/>
      </c>
      <c r="CL398" s="1347" t="str">
        <f t="shared" si="1145"/>
        <v/>
      </c>
      <c r="CM398" s="1347" t="str">
        <f t="shared" si="1145"/>
        <v/>
      </c>
      <c r="CN398" s="1346" t="str">
        <f t="shared" si="1145"/>
        <v/>
      </c>
      <c r="CO398" s="1346" t="str">
        <f t="shared" si="1145"/>
        <v/>
      </c>
      <c r="CP398" s="1346" t="str">
        <f t="shared" si="1145"/>
        <v/>
      </c>
      <c r="CQ398" s="1346" t="str">
        <f t="shared" si="1145"/>
        <v/>
      </c>
      <c r="CR398" s="1346" t="str">
        <f t="shared" si="1145"/>
        <v/>
      </c>
      <c r="CS398" s="1345" t="str">
        <f t="shared" si="1145"/>
        <v/>
      </c>
      <c r="CT398" s="1348" t="str">
        <f t="shared" si="1145"/>
        <v/>
      </c>
      <c r="CU398" s="548" t="str">
        <f t="shared" si="1109"/>
        <v/>
      </c>
      <c r="CV398" s="549" t="str">
        <f t="shared" si="1110"/>
        <v/>
      </c>
      <c r="CW398" s="550" t="str">
        <f t="shared" si="1111"/>
        <v/>
      </c>
      <c r="CX398" s="550" t="str">
        <f t="shared" si="1112"/>
        <v/>
      </c>
      <c r="CY398" s="550" t="str">
        <f t="shared" si="1113"/>
        <v/>
      </c>
      <c r="CZ398" s="550" t="str">
        <f t="shared" si="1114"/>
        <v/>
      </c>
      <c r="DA398" s="550" t="str">
        <f t="shared" si="1115"/>
        <v/>
      </c>
      <c r="DB398" s="551" t="str">
        <f t="shared" si="1116"/>
        <v/>
      </c>
      <c r="DC398" s="551" t="str">
        <f t="shared" si="1117"/>
        <v/>
      </c>
      <c r="DD398" s="551" t="str">
        <f t="shared" si="1118"/>
        <v/>
      </c>
      <c r="DE398" s="550" t="str">
        <f t="shared" si="1119"/>
        <v/>
      </c>
      <c r="DF398" s="550" t="str">
        <f t="shared" si="1120"/>
        <v/>
      </c>
      <c r="DG398" s="550" t="str">
        <f t="shared" si="1121"/>
        <v/>
      </c>
      <c r="DH398" s="550" t="str">
        <f t="shared" si="1122"/>
        <v/>
      </c>
      <c r="DI398" s="550" t="str">
        <f t="shared" si="1123"/>
        <v/>
      </c>
      <c r="DJ398" s="549" t="str">
        <f t="shared" si="1124"/>
        <v/>
      </c>
      <c r="DK398" s="548" t="str">
        <f t="shared" si="1125"/>
        <v/>
      </c>
      <c r="DL398" s="653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3"/>
      <c r="DQ398" s="618"/>
      <c r="DR398" s="618"/>
      <c r="DS398" s="618"/>
      <c r="DT398" s="618"/>
      <c r="DU398" s="618"/>
      <c r="DV398" s="618"/>
      <c r="DW398" s="618"/>
      <c r="DX398" s="618"/>
      <c r="DY398" s="484"/>
    </row>
    <row r="399" spans="1:129" s="696" customFormat="1" ht="15.75" customHeight="1">
      <c r="A399" s="657" t="s">
        <v>181</v>
      </c>
      <c r="B399" s="629">
        <f t="shared" ref="B399:R399" si="1154">IF(B397="","",B397*B398)</f>
        <v>0</v>
      </c>
      <c r="C399" s="629">
        <f t="shared" si="1154"/>
        <v>0</v>
      </c>
      <c r="D399" s="629">
        <f t="shared" si="1154"/>
        <v>0</v>
      </c>
      <c r="E399" s="629">
        <f t="shared" si="1154"/>
        <v>0</v>
      </c>
      <c r="F399" s="629">
        <f t="shared" si="1154"/>
        <v>0</v>
      </c>
      <c r="G399" s="629">
        <f t="shared" si="1154"/>
        <v>0</v>
      </c>
      <c r="H399" s="629">
        <f t="shared" si="1154"/>
        <v>0</v>
      </c>
      <c r="I399" s="629">
        <f t="shared" si="1154"/>
        <v>0</v>
      </c>
      <c r="J399" s="629">
        <f t="shared" si="1154"/>
        <v>0</v>
      </c>
      <c r="K399" s="629" t="str">
        <f t="shared" si="1154"/>
        <v/>
      </c>
      <c r="L399" s="629" t="str">
        <f t="shared" si="1154"/>
        <v/>
      </c>
      <c r="M399" s="629" t="str">
        <f t="shared" si="1154"/>
        <v/>
      </c>
      <c r="N399" s="629" t="str">
        <f t="shared" si="1154"/>
        <v/>
      </c>
      <c r="O399" s="629" t="str">
        <f t="shared" si="1154"/>
        <v/>
      </c>
      <c r="P399" s="629" t="str">
        <f t="shared" si="1154"/>
        <v/>
      </c>
      <c r="Q399" s="629" t="str">
        <f t="shared" si="1154"/>
        <v/>
      </c>
      <c r="R399" s="629" t="str">
        <f t="shared" si="1154"/>
        <v/>
      </c>
      <c r="S399" s="662"/>
      <c r="T399" s="629">
        <f t="shared" ref="T399:AJ399" si="1155">IF(T397="","",T397*T398)</f>
        <v>0</v>
      </c>
      <c r="U399" s="629">
        <f t="shared" si="1155"/>
        <v>0</v>
      </c>
      <c r="V399" s="629">
        <f t="shared" si="1155"/>
        <v>0</v>
      </c>
      <c r="W399" s="629">
        <f t="shared" si="1155"/>
        <v>0</v>
      </c>
      <c r="X399" s="629">
        <f t="shared" si="1155"/>
        <v>0</v>
      </c>
      <c r="Y399" s="629">
        <f t="shared" si="1155"/>
        <v>0</v>
      </c>
      <c r="Z399" s="629">
        <f t="shared" si="1155"/>
        <v>0</v>
      </c>
      <c r="AA399" s="629">
        <f t="shared" si="1155"/>
        <v>0</v>
      </c>
      <c r="AB399" s="629">
        <f t="shared" si="1155"/>
        <v>0</v>
      </c>
      <c r="AC399" s="629" t="str">
        <f t="shared" si="1155"/>
        <v/>
      </c>
      <c r="AD399" s="629" t="str">
        <f t="shared" si="1155"/>
        <v/>
      </c>
      <c r="AE399" s="629" t="str">
        <f t="shared" si="1155"/>
        <v/>
      </c>
      <c r="AF399" s="629" t="str">
        <f t="shared" si="1155"/>
        <v/>
      </c>
      <c r="AG399" s="629" t="str">
        <f t="shared" si="1155"/>
        <v/>
      </c>
      <c r="AH399" s="629" t="str">
        <f t="shared" si="1155"/>
        <v/>
      </c>
      <c r="AI399" s="629" t="str">
        <f t="shared" si="1155"/>
        <v/>
      </c>
      <c r="AJ399" s="629" t="str">
        <f t="shared" si="1155"/>
        <v/>
      </c>
      <c r="AK399" s="662"/>
      <c r="AL399" s="629">
        <f t="shared" ref="AL399:BB399" si="1156">IF(AL397="","",AL397*AL398)</f>
        <v>0</v>
      </c>
      <c r="AM399" s="629">
        <f t="shared" si="1156"/>
        <v>0</v>
      </c>
      <c r="AN399" s="629">
        <f t="shared" si="1156"/>
        <v>0</v>
      </c>
      <c r="AO399" s="629">
        <f t="shared" si="1156"/>
        <v>0</v>
      </c>
      <c r="AP399" s="629">
        <f t="shared" si="1156"/>
        <v>0</v>
      </c>
      <c r="AQ399" s="629">
        <f t="shared" si="1156"/>
        <v>0</v>
      </c>
      <c r="AR399" s="629">
        <f t="shared" si="1156"/>
        <v>0</v>
      </c>
      <c r="AS399" s="629">
        <f t="shared" si="1156"/>
        <v>0</v>
      </c>
      <c r="AT399" s="629">
        <f t="shared" si="1156"/>
        <v>0</v>
      </c>
      <c r="AU399" s="629" t="str">
        <f t="shared" si="1156"/>
        <v/>
      </c>
      <c r="AV399" s="629" t="str">
        <f t="shared" si="1156"/>
        <v/>
      </c>
      <c r="AW399" s="629" t="str">
        <f t="shared" si="1156"/>
        <v/>
      </c>
      <c r="AX399" s="629" t="str">
        <f t="shared" si="1156"/>
        <v/>
      </c>
      <c r="AY399" s="629" t="str">
        <f t="shared" si="1156"/>
        <v/>
      </c>
      <c r="AZ399" s="629" t="str">
        <f t="shared" si="1156"/>
        <v/>
      </c>
      <c r="BA399" s="629" t="str">
        <f t="shared" si="1156"/>
        <v/>
      </c>
      <c r="BB399" s="629" t="str">
        <f t="shared" si="1156"/>
        <v/>
      </c>
      <c r="BC399" s="662"/>
      <c r="BD399" s="629">
        <f t="shared" ref="BD399:BT399" si="1157">IF(BD397="","",BD397*BD398)</f>
        <v>0</v>
      </c>
      <c r="BE399" s="629">
        <f t="shared" si="1157"/>
        <v>0</v>
      </c>
      <c r="BF399" s="629">
        <f t="shared" si="1157"/>
        <v>0</v>
      </c>
      <c r="BG399" s="629">
        <f t="shared" si="1157"/>
        <v>0</v>
      </c>
      <c r="BH399" s="629">
        <f t="shared" si="1157"/>
        <v>0</v>
      </c>
      <c r="BI399" s="629">
        <f t="shared" si="1157"/>
        <v>0</v>
      </c>
      <c r="BJ399" s="629">
        <f t="shared" si="1157"/>
        <v>0</v>
      </c>
      <c r="BK399" s="629">
        <f t="shared" si="1157"/>
        <v>0</v>
      </c>
      <c r="BL399" s="629">
        <f t="shared" si="1157"/>
        <v>0</v>
      </c>
      <c r="BM399" s="629" t="str">
        <f t="shared" si="1157"/>
        <v/>
      </c>
      <c r="BN399" s="629" t="str">
        <f t="shared" si="1157"/>
        <v/>
      </c>
      <c r="BO399" s="629" t="str">
        <f t="shared" si="1157"/>
        <v/>
      </c>
      <c r="BP399" s="629" t="str">
        <f t="shared" si="1157"/>
        <v/>
      </c>
      <c r="BQ399" s="629" t="str">
        <f t="shared" si="1157"/>
        <v/>
      </c>
      <c r="BR399" s="629" t="str">
        <f t="shared" si="1157"/>
        <v/>
      </c>
      <c r="BS399" s="629" t="str">
        <f t="shared" si="1157"/>
        <v/>
      </c>
      <c r="BT399" s="629" t="str">
        <f t="shared" si="1157"/>
        <v/>
      </c>
      <c r="BU399" s="662"/>
      <c r="BV399" s="629" t="str">
        <f>IF(BV397="","",BV397*BV398)</f>
        <v/>
      </c>
      <c r="BW399" s="629" t="str">
        <f>IF(BW397="","",BW397*BW398)</f>
        <v/>
      </c>
      <c r="BX399" s="629" t="str">
        <f>IF(BX397="","",BX397*BX398)</f>
        <v/>
      </c>
      <c r="BY399" s="629" t="str">
        <f>IF(BY397="","",BY397*BY398)</f>
        <v/>
      </c>
      <c r="BZ399" s="597">
        <f t="shared" si="1103"/>
        <v>0</v>
      </c>
      <c r="CA399" s="597">
        <f t="shared" si="1104"/>
        <v>0</v>
      </c>
      <c r="CB399" s="597">
        <f t="shared" si="1105"/>
        <v>0</v>
      </c>
      <c r="CC399" s="688">
        <f t="shared" si="1106"/>
        <v>0</v>
      </c>
      <c r="CD399" s="1344" t="str">
        <f t="shared" si="1142"/>
        <v/>
      </c>
      <c r="CE399" s="1345" t="str">
        <f t="shared" si="1145"/>
        <v/>
      </c>
      <c r="CF399" s="1346" t="str">
        <f t="shared" si="1145"/>
        <v/>
      </c>
      <c r="CG399" s="1346" t="str">
        <f t="shared" si="1145"/>
        <v/>
      </c>
      <c r="CH399" s="1346">
        <f t="shared" si="1145"/>
        <v>0</v>
      </c>
      <c r="CI399" s="1346">
        <f t="shared" si="1145"/>
        <v>0</v>
      </c>
      <c r="CJ399" s="1346">
        <f t="shared" si="1145"/>
        <v>0</v>
      </c>
      <c r="CK399" s="1347">
        <f t="shared" si="1145"/>
        <v>0</v>
      </c>
      <c r="CL399" s="1347">
        <f t="shared" si="1145"/>
        <v>0</v>
      </c>
      <c r="CM399" s="1347">
        <f t="shared" si="1145"/>
        <v>0</v>
      </c>
      <c r="CN399" s="1346">
        <f t="shared" si="1145"/>
        <v>0</v>
      </c>
      <c r="CO399" s="1346">
        <f t="shared" si="1145"/>
        <v>0</v>
      </c>
      <c r="CP399" s="1346">
        <f t="shared" si="1145"/>
        <v>0</v>
      </c>
      <c r="CQ399" s="1346" t="str">
        <f t="shared" si="1145"/>
        <v/>
      </c>
      <c r="CR399" s="1346" t="str">
        <f t="shared" si="1145"/>
        <v/>
      </c>
      <c r="CS399" s="1345" t="str">
        <f t="shared" si="1145"/>
        <v/>
      </c>
      <c r="CT399" s="1348" t="str">
        <f t="shared" si="1145"/>
        <v/>
      </c>
      <c r="CU399" s="548" t="str">
        <f t="shared" si="1109"/>
        <v/>
      </c>
      <c r="CV399" s="549" t="str">
        <f t="shared" si="1110"/>
        <v/>
      </c>
      <c r="CW399" s="550" t="str">
        <f t="shared" si="1111"/>
        <v/>
      </c>
      <c r="CX399" s="550" t="str">
        <f t="shared" si="1112"/>
        <v/>
      </c>
      <c r="CY399" s="550">
        <f t="shared" si="1113"/>
        <v>0</v>
      </c>
      <c r="CZ399" s="550">
        <f t="shared" si="1114"/>
        <v>0</v>
      </c>
      <c r="DA399" s="550">
        <f t="shared" si="1115"/>
        <v>0</v>
      </c>
      <c r="DB399" s="551">
        <f t="shared" si="1116"/>
        <v>0</v>
      </c>
      <c r="DC399" s="551">
        <f t="shared" si="1117"/>
        <v>0</v>
      </c>
      <c r="DD399" s="551">
        <f t="shared" si="1118"/>
        <v>0</v>
      </c>
      <c r="DE399" s="550">
        <f t="shared" si="1119"/>
        <v>0</v>
      </c>
      <c r="DF399" s="550">
        <f t="shared" si="1120"/>
        <v>0</v>
      </c>
      <c r="DG399" s="550">
        <f t="shared" si="1121"/>
        <v>0</v>
      </c>
      <c r="DH399" s="550" t="str">
        <f t="shared" si="1122"/>
        <v/>
      </c>
      <c r="DI399" s="550" t="str">
        <f t="shared" si="1123"/>
        <v/>
      </c>
      <c r="DJ399" s="549" t="str">
        <f t="shared" si="1124"/>
        <v/>
      </c>
      <c r="DK399" s="548" t="str">
        <f t="shared" si="1125"/>
        <v/>
      </c>
      <c r="DL399" s="653">
        <f t="shared" si="1126"/>
        <v>9</v>
      </c>
      <c r="DM399" s="106">
        <f t="shared" si="1127"/>
        <v>9</v>
      </c>
      <c r="DN399" s="106">
        <f t="shared" si="1128"/>
        <v>9</v>
      </c>
      <c r="DO399" s="106">
        <f t="shared" si="1129"/>
        <v>9</v>
      </c>
      <c r="DP399" s="693"/>
      <c r="DQ399" s="694"/>
      <c r="DR399" s="694"/>
      <c r="DS399" s="694"/>
      <c r="DT399" s="694"/>
      <c r="DU399" s="694"/>
      <c r="DV399" s="694"/>
      <c r="DW399" s="694"/>
      <c r="DX399" s="694"/>
      <c r="DY399" s="695"/>
    </row>
    <row r="400" spans="1:129" s="486" customFormat="1" ht="15.75" customHeight="1">
      <c r="A400" s="682" t="s">
        <v>254</v>
      </c>
      <c r="B400" s="627">
        <v>0</v>
      </c>
      <c r="C400" s="627">
        <v>0</v>
      </c>
      <c r="D400" s="627">
        <v>0</v>
      </c>
      <c r="E400" s="627">
        <v>0</v>
      </c>
      <c r="F400" s="627">
        <v>0</v>
      </c>
      <c r="G400" s="627">
        <v>0</v>
      </c>
      <c r="H400" s="627">
        <v>0</v>
      </c>
      <c r="I400" s="627">
        <v>0</v>
      </c>
      <c r="J400" s="627">
        <v>0</v>
      </c>
      <c r="K400" s="627"/>
      <c r="L400" s="627"/>
      <c r="M400" s="627"/>
      <c r="N400" s="627"/>
      <c r="O400" s="627"/>
      <c r="P400" s="627"/>
      <c r="Q400" s="627"/>
      <c r="R400" s="627"/>
      <c r="S400" s="615"/>
      <c r="T400" s="627">
        <v>0</v>
      </c>
      <c r="U400" s="627">
        <v>0</v>
      </c>
      <c r="V400" s="627">
        <v>0</v>
      </c>
      <c r="W400" s="627">
        <v>0</v>
      </c>
      <c r="X400" s="627">
        <v>0</v>
      </c>
      <c r="Y400" s="627">
        <v>0</v>
      </c>
      <c r="Z400" s="627">
        <v>0</v>
      </c>
      <c r="AA400" s="627">
        <v>0</v>
      </c>
      <c r="AB400" s="627">
        <v>0</v>
      </c>
      <c r="AC400" s="627"/>
      <c r="AD400" s="627"/>
      <c r="AE400" s="627"/>
      <c r="AF400" s="627"/>
      <c r="AG400" s="627"/>
      <c r="AH400" s="627"/>
      <c r="AI400" s="627"/>
      <c r="AJ400" s="627"/>
      <c r="AK400" s="615"/>
      <c r="AL400" s="627">
        <v>0</v>
      </c>
      <c r="AM400" s="627">
        <v>0</v>
      </c>
      <c r="AN400" s="627">
        <v>0</v>
      </c>
      <c r="AO400" s="627">
        <v>0</v>
      </c>
      <c r="AP400" s="627">
        <v>0</v>
      </c>
      <c r="AQ400" s="627">
        <v>0</v>
      </c>
      <c r="AR400" s="627">
        <v>0</v>
      </c>
      <c r="AS400" s="627">
        <v>0</v>
      </c>
      <c r="AT400" s="627">
        <v>0</v>
      </c>
      <c r="AU400" s="627"/>
      <c r="AV400" s="627"/>
      <c r="AW400" s="627"/>
      <c r="AX400" s="627"/>
      <c r="AY400" s="627"/>
      <c r="AZ400" s="627"/>
      <c r="BA400" s="627"/>
      <c r="BB400" s="627"/>
      <c r="BC400" s="615"/>
      <c r="BD400" s="627">
        <v>0</v>
      </c>
      <c r="BE400" s="627">
        <v>0</v>
      </c>
      <c r="BF400" s="627">
        <v>0</v>
      </c>
      <c r="BG400" s="627">
        <v>0</v>
      </c>
      <c r="BH400" s="627">
        <v>0</v>
      </c>
      <c r="BI400" s="627">
        <v>0</v>
      </c>
      <c r="BJ400" s="627">
        <v>0</v>
      </c>
      <c r="BK400" s="627">
        <v>0</v>
      </c>
      <c r="BL400" s="627">
        <v>0</v>
      </c>
      <c r="BM400" s="627"/>
      <c r="BN400" s="627"/>
      <c r="BO400" s="627"/>
      <c r="BP400" s="627"/>
      <c r="BQ400" s="627"/>
      <c r="BR400" s="627"/>
      <c r="BS400" s="627"/>
      <c r="BT400" s="627"/>
      <c r="BU400" s="615"/>
      <c r="BV400" s="627"/>
      <c r="BW400" s="627"/>
      <c r="BX400" s="627"/>
      <c r="BY400" s="627"/>
      <c r="BZ400" s="597">
        <f t="shared" si="1103"/>
        <v>0</v>
      </c>
      <c r="CA400" s="597">
        <f t="shared" si="1104"/>
        <v>0</v>
      </c>
      <c r="CB400" s="597">
        <f t="shared" si="1105"/>
        <v>0</v>
      </c>
      <c r="CC400" s="688">
        <f t="shared" si="1106"/>
        <v>0</v>
      </c>
      <c r="CD400" s="1344" t="str">
        <f t="shared" si="1142"/>
        <v/>
      </c>
      <c r="CE400" s="1345" t="str">
        <f t="shared" si="1145"/>
        <v/>
      </c>
      <c r="CF400" s="1346" t="str">
        <f t="shared" si="1145"/>
        <v/>
      </c>
      <c r="CG400" s="1346" t="str">
        <f t="shared" si="1145"/>
        <v/>
      </c>
      <c r="CH400" s="1346">
        <f t="shared" si="1145"/>
        <v>0</v>
      </c>
      <c r="CI400" s="1346">
        <f t="shared" si="1145"/>
        <v>0</v>
      </c>
      <c r="CJ400" s="1346">
        <f t="shared" si="1145"/>
        <v>0</v>
      </c>
      <c r="CK400" s="1347">
        <f t="shared" si="1145"/>
        <v>0</v>
      </c>
      <c r="CL400" s="1347">
        <f t="shared" si="1145"/>
        <v>0</v>
      </c>
      <c r="CM400" s="1347">
        <f t="shared" si="1145"/>
        <v>0</v>
      </c>
      <c r="CN400" s="1346">
        <f t="shared" si="1145"/>
        <v>0</v>
      </c>
      <c r="CO400" s="1346">
        <f t="shared" si="1145"/>
        <v>0</v>
      </c>
      <c r="CP400" s="1346">
        <f t="shared" si="1145"/>
        <v>0</v>
      </c>
      <c r="CQ400" s="1346" t="str">
        <f t="shared" si="1145"/>
        <v/>
      </c>
      <c r="CR400" s="1346" t="str">
        <f t="shared" si="1145"/>
        <v/>
      </c>
      <c r="CS400" s="1345" t="str">
        <f t="shared" si="1145"/>
        <v/>
      </c>
      <c r="CT400" s="1348" t="str">
        <f t="shared" si="1145"/>
        <v/>
      </c>
      <c r="CU400" s="548" t="str">
        <f t="shared" si="1109"/>
        <v/>
      </c>
      <c r="CV400" s="549" t="str">
        <f t="shared" si="1110"/>
        <v/>
      </c>
      <c r="CW400" s="550" t="str">
        <f t="shared" si="1111"/>
        <v/>
      </c>
      <c r="CX400" s="550" t="str">
        <f t="shared" si="1112"/>
        <v/>
      </c>
      <c r="CY400" s="550">
        <f t="shared" si="1113"/>
        <v>0</v>
      </c>
      <c r="CZ400" s="550">
        <f t="shared" si="1114"/>
        <v>0</v>
      </c>
      <c r="DA400" s="550">
        <f t="shared" si="1115"/>
        <v>0</v>
      </c>
      <c r="DB400" s="551">
        <f t="shared" si="1116"/>
        <v>0</v>
      </c>
      <c r="DC400" s="551">
        <f t="shared" si="1117"/>
        <v>0</v>
      </c>
      <c r="DD400" s="551">
        <f t="shared" si="1118"/>
        <v>0</v>
      </c>
      <c r="DE400" s="550">
        <f t="shared" si="1119"/>
        <v>0</v>
      </c>
      <c r="DF400" s="550">
        <f t="shared" si="1120"/>
        <v>0</v>
      </c>
      <c r="DG400" s="550">
        <f t="shared" si="1121"/>
        <v>0</v>
      </c>
      <c r="DH400" s="550" t="str">
        <f t="shared" si="1122"/>
        <v/>
      </c>
      <c r="DI400" s="550" t="str">
        <f t="shared" si="1123"/>
        <v/>
      </c>
      <c r="DJ400" s="549" t="str">
        <f t="shared" si="1124"/>
        <v/>
      </c>
      <c r="DK400" s="548" t="str">
        <f t="shared" si="1125"/>
        <v/>
      </c>
      <c r="DL400" s="653">
        <f t="shared" si="1126"/>
        <v>9</v>
      </c>
      <c r="DM400" s="106">
        <f t="shared" si="1127"/>
        <v>9</v>
      </c>
      <c r="DN400" s="106">
        <f t="shared" si="1128"/>
        <v>9</v>
      </c>
      <c r="DO400" s="106">
        <f t="shared" si="1129"/>
        <v>9</v>
      </c>
      <c r="DP400" s="483"/>
      <c r="DQ400" s="618"/>
      <c r="DR400" s="618"/>
      <c r="DS400" s="618"/>
      <c r="DT400" s="618"/>
      <c r="DU400" s="618"/>
      <c r="DV400" s="618"/>
      <c r="DW400" s="618"/>
      <c r="DX400" s="618"/>
      <c r="DY400" s="484"/>
    </row>
    <row r="401" spans="1:129" s="631" customFormat="1" ht="15.75" customHeight="1">
      <c r="A401" s="640" t="s">
        <v>179</v>
      </c>
      <c r="B401" s="627"/>
      <c r="C401" s="627"/>
      <c r="D401" s="627"/>
      <c r="E401" s="627"/>
      <c r="F401" s="627"/>
      <c r="G401" s="627"/>
      <c r="H401" s="627"/>
      <c r="I401" s="627"/>
      <c r="J401" s="627"/>
      <c r="K401" s="627"/>
      <c r="L401" s="627"/>
      <c r="M401" s="627"/>
      <c r="N401" s="627"/>
      <c r="O401" s="627"/>
      <c r="P401" s="627"/>
      <c r="Q401" s="627"/>
      <c r="R401" s="627"/>
      <c r="S401" s="602"/>
      <c r="T401" s="627"/>
      <c r="U401" s="627"/>
      <c r="V401" s="627"/>
      <c r="W401" s="627"/>
      <c r="X401" s="627"/>
      <c r="Y401" s="627"/>
      <c r="Z401" s="627"/>
      <c r="AA401" s="627"/>
      <c r="AB401" s="627"/>
      <c r="AC401" s="627"/>
      <c r="AD401" s="627"/>
      <c r="AE401" s="627"/>
      <c r="AF401" s="627"/>
      <c r="AG401" s="627"/>
      <c r="AH401" s="627"/>
      <c r="AI401" s="627"/>
      <c r="AJ401" s="627"/>
      <c r="AK401" s="602"/>
      <c r="AL401" s="627"/>
      <c r="AM401" s="627"/>
      <c r="AN401" s="627"/>
      <c r="AO401" s="627"/>
      <c r="AP401" s="627"/>
      <c r="AQ401" s="627"/>
      <c r="AR401" s="627"/>
      <c r="AS401" s="627"/>
      <c r="AT401" s="627"/>
      <c r="AU401" s="627"/>
      <c r="AV401" s="627"/>
      <c r="AW401" s="627"/>
      <c r="AX401" s="627"/>
      <c r="AY401" s="627"/>
      <c r="AZ401" s="627"/>
      <c r="BA401" s="627"/>
      <c r="BB401" s="627"/>
      <c r="BC401" s="602"/>
      <c r="BD401" s="627"/>
      <c r="BE401" s="627"/>
      <c r="BF401" s="627"/>
      <c r="BG401" s="627"/>
      <c r="BH401" s="627"/>
      <c r="BI401" s="627"/>
      <c r="BJ401" s="627"/>
      <c r="BK401" s="627"/>
      <c r="BL401" s="627"/>
      <c r="BM401" s="627"/>
      <c r="BN401" s="627"/>
      <c r="BO401" s="627"/>
      <c r="BP401" s="627"/>
      <c r="BQ401" s="627"/>
      <c r="BR401" s="627"/>
      <c r="BS401" s="627"/>
      <c r="BT401" s="627"/>
      <c r="BU401" s="602"/>
      <c r="BV401" s="627"/>
      <c r="BW401" s="627"/>
      <c r="BX401" s="627"/>
      <c r="BY401" s="627"/>
      <c r="BZ401" s="597" t="str">
        <f t="shared" si="1103"/>
        <v/>
      </c>
      <c r="CA401" s="597" t="str">
        <f t="shared" si="1104"/>
        <v/>
      </c>
      <c r="CB401" s="597" t="str">
        <f t="shared" si="1105"/>
        <v/>
      </c>
      <c r="CC401" s="688" t="str">
        <f t="shared" si="1106"/>
        <v/>
      </c>
      <c r="CD401" s="1344" t="str">
        <f t="shared" si="1142"/>
        <v/>
      </c>
      <c r="CE401" s="1345" t="str">
        <f t="shared" si="1145"/>
        <v/>
      </c>
      <c r="CF401" s="1346" t="str">
        <f t="shared" si="1145"/>
        <v/>
      </c>
      <c r="CG401" s="1346" t="str">
        <f t="shared" si="1145"/>
        <v/>
      </c>
      <c r="CH401" s="1346" t="str">
        <f t="shared" si="1145"/>
        <v/>
      </c>
      <c r="CI401" s="1346" t="str">
        <f t="shared" si="1145"/>
        <v/>
      </c>
      <c r="CJ401" s="1346" t="str">
        <f t="shared" si="1145"/>
        <v/>
      </c>
      <c r="CK401" s="1347" t="str">
        <f t="shared" si="1145"/>
        <v/>
      </c>
      <c r="CL401" s="1347" t="str">
        <f t="shared" si="1145"/>
        <v/>
      </c>
      <c r="CM401" s="1347" t="str">
        <f t="shared" si="1145"/>
        <v/>
      </c>
      <c r="CN401" s="1346" t="str">
        <f t="shared" si="1145"/>
        <v/>
      </c>
      <c r="CO401" s="1346" t="str">
        <f t="shared" si="1145"/>
        <v/>
      </c>
      <c r="CP401" s="1346" t="str">
        <f t="shared" si="1145"/>
        <v/>
      </c>
      <c r="CQ401" s="1346" t="str">
        <f t="shared" si="1145"/>
        <v/>
      </c>
      <c r="CR401" s="1346" t="str">
        <f t="shared" si="1145"/>
        <v/>
      </c>
      <c r="CS401" s="1345" t="str">
        <f t="shared" si="1145"/>
        <v/>
      </c>
      <c r="CT401" s="1348" t="str">
        <f t="shared" si="1145"/>
        <v/>
      </c>
      <c r="CU401" s="548" t="str">
        <f t="shared" si="1109"/>
        <v/>
      </c>
      <c r="CV401" s="549" t="str">
        <f t="shared" si="1110"/>
        <v/>
      </c>
      <c r="CW401" s="550" t="str">
        <f t="shared" si="1111"/>
        <v/>
      </c>
      <c r="CX401" s="550" t="str">
        <f t="shared" si="1112"/>
        <v/>
      </c>
      <c r="CY401" s="550" t="str">
        <f t="shared" si="1113"/>
        <v/>
      </c>
      <c r="CZ401" s="550" t="str">
        <f t="shared" si="1114"/>
        <v/>
      </c>
      <c r="DA401" s="550" t="str">
        <f t="shared" si="1115"/>
        <v/>
      </c>
      <c r="DB401" s="551" t="str">
        <f t="shared" si="1116"/>
        <v/>
      </c>
      <c r="DC401" s="551" t="str">
        <f t="shared" si="1117"/>
        <v/>
      </c>
      <c r="DD401" s="551" t="str">
        <f t="shared" si="1118"/>
        <v/>
      </c>
      <c r="DE401" s="550" t="str">
        <f t="shared" si="1119"/>
        <v/>
      </c>
      <c r="DF401" s="550" t="str">
        <f t="shared" si="1120"/>
        <v/>
      </c>
      <c r="DG401" s="550" t="str">
        <f t="shared" si="1121"/>
        <v/>
      </c>
      <c r="DH401" s="550" t="str">
        <f t="shared" si="1122"/>
        <v/>
      </c>
      <c r="DI401" s="550" t="str">
        <f t="shared" si="1123"/>
        <v/>
      </c>
      <c r="DJ401" s="549" t="str">
        <f t="shared" si="1124"/>
        <v/>
      </c>
      <c r="DK401" s="548" t="str">
        <f t="shared" si="1125"/>
        <v/>
      </c>
      <c r="DL401" s="653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63"/>
      <c r="DQ401" s="646"/>
      <c r="DR401" s="646"/>
      <c r="DS401" s="646"/>
      <c r="DT401" s="646"/>
      <c r="DU401" s="646"/>
      <c r="DV401" s="646"/>
      <c r="DW401" s="646"/>
      <c r="DX401" s="646"/>
      <c r="DY401" s="664"/>
    </row>
    <row r="402" spans="1:129" s="486" customFormat="1" ht="15.75" customHeight="1">
      <c r="A402" s="657" t="s">
        <v>181</v>
      </c>
      <c r="B402" s="629">
        <f t="shared" ref="B402:R402" si="1158">IF(B400="","",B400*B401)</f>
        <v>0</v>
      </c>
      <c r="C402" s="629">
        <f t="shared" si="1158"/>
        <v>0</v>
      </c>
      <c r="D402" s="629">
        <f t="shared" si="1158"/>
        <v>0</v>
      </c>
      <c r="E402" s="629">
        <f t="shared" si="1158"/>
        <v>0</v>
      </c>
      <c r="F402" s="629">
        <f t="shared" si="1158"/>
        <v>0</v>
      </c>
      <c r="G402" s="629">
        <f t="shared" si="1158"/>
        <v>0</v>
      </c>
      <c r="H402" s="629">
        <f t="shared" si="1158"/>
        <v>0</v>
      </c>
      <c r="I402" s="629">
        <f t="shared" si="1158"/>
        <v>0</v>
      </c>
      <c r="J402" s="629">
        <f t="shared" si="1158"/>
        <v>0</v>
      </c>
      <c r="K402" s="629" t="str">
        <f t="shared" si="1158"/>
        <v/>
      </c>
      <c r="L402" s="629" t="str">
        <f t="shared" si="1158"/>
        <v/>
      </c>
      <c r="M402" s="629" t="str">
        <f t="shared" si="1158"/>
        <v/>
      </c>
      <c r="N402" s="629" t="str">
        <f t="shared" si="1158"/>
        <v/>
      </c>
      <c r="O402" s="629" t="str">
        <f t="shared" si="1158"/>
        <v/>
      </c>
      <c r="P402" s="629" t="str">
        <f t="shared" si="1158"/>
        <v/>
      </c>
      <c r="Q402" s="629" t="str">
        <f t="shared" si="1158"/>
        <v/>
      </c>
      <c r="R402" s="629" t="str">
        <f t="shared" si="1158"/>
        <v/>
      </c>
      <c r="S402" s="662"/>
      <c r="T402" s="629">
        <f t="shared" ref="T402:AJ402" si="1159">IF(T400="","",T400*T401)</f>
        <v>0</v>
      </c>
      <c r="U402" s="629">
        <f t="shared" si="1159"/>
        <v>0</v>
      </c>
      <c r="V402" s="629">
        <f t="shared" si="1159"/>
        <v>0</v>
      </c>
      <c r="W402" s="629">
        <f t="shared" si="1159"/>
        <v>0</v>
      </c>
      <c r="X402" s="629">
        <f t="shared" si="1159"/>
        <v>0</v>
      </c>
      <c r="Y402" s="629">
        <f t="shared" si="1159"/>
        <v>0</v>
      </c>
      <c r="Z402" s="629">
        <f t="shared" si="1159"/>
        <v>0</v>
      </c>
      <c r="AA402" s="629">
        <f t="shared" si="1159"/>
        <v>0</v>
      </c>
      <c r="AB402" s="629">
        <f t="shared" si="1159"/>
        <v>0</v>
      </c>
      <c r="AC402" s="629" t="str">
        <f t="shared" si="1159"/>
        <v/>
      </c>
      <c r="AD402" s="629" t="str">
        <f t="shared" si="1159"/>
        <v/>
      </c>
      <c r="AE402" s="629" t="str">
        <f t="shared" si="1159"/>
        <v/>
      </c>
      <c r="AF402" s="629" t="str">
        <f t="shared" si="1159"/>
        <v/>
      </c>
      <c r="AG402" s="629" t="str">
        <f t="shared" si="1159"/>
        <v/>
      </c>
      <c r="AH402" s="629" t="str">
        <f t="shared" si="1159"/>
        <v/>
      </c>
      <c r="AI402" s="629" t="str">
        <f t="shared" si="1159"/>
        <v/>
      </c>
      <c r="AJ402" s="629" t="str">
        <f t="shared" si="1159"/>
        <v/>
      </c>
      <c r="AK402" s="662"/>
      <c r="AL402" s="629">
        <f t="shared" ref="AL402:BB402" si="1160">IF(AL400="","",AL400*AL401)</f>
        <v>0</v>
      </c>
      <c r="AM402" s="629">
        <f t="shared" si="1160"/>
        <v>0</v>
      </c>
      <c r="AN402" s="629">
        <f t="shared" si="1160"/>
        <v>0</v>
      </c>
      <c r="AO402" s="629">
        <f t="shared" si="1160"/>
        <v>0</v>
      </c>
      <c r="AP402" s="629">
        <f t="shared" si="1160"/>
        <v>0</v>
      </c>
      <c r="AQ402" s="629">
        <f t="shared" si="1160"/>
        <v>0</v>
      </c>
      <c r="AR402" s="629">
        <f t="shared" si="1160"/>
        <v>0</v>
      </c>
      <c r="AS402" s="629">
        <f t="shared" si="1160"/>
        <v>0</v>
      </c>
      <c r="AT402" s="629">
        <f t="shared" si="1160"/>
        <v>0</v>
      </c>
      <c r="AU402" s="629" t="str">
        <f t="shared" si="1160"/>
        <v/>
      </c>
      <c r="AV402" s="629" t="str">
        <f t="shared" si="1160"/>
        <v/>
      </c>
      <c r="AW402" s="629" t="str">
        <f t="shared" si="1160"/>
        <v/>
      </c>
      <c r="AX402" s="629" t="str">
        <f t="shared" si="1160"/>
        <v/>
      </c>
      <c r="AY402" s="629" t="str">
        <f t="shared" si="1160"/>
        <v/>
      </c>
      <c r="AZ402" s="629" t="str">
        <f t="shared" si="1160"/>
        <v/>
      </c>
      <c r="BA402" s="629" t="str">
        <f t="shared" si="1160"/>
        <v/>
      </c>
      <c r="BB402" s="629" t="str">
        <f t="shared" si="1160"/>
        <v/>
      </c>
      <c r="BC402" s="662"/>
      <c r="BD402" s="629">
        <f t="shared" ref="BD402:BT402" si="1161">IF(BD400="","",BD400*BD401)</f>
        <v>0</v>
      </c>
      <c r="BE402" s="629">
        <f t="shared" si="1161"/>
        <v>0</v>
      </c>
      <c r="BF402" s="629">
        <f t="shared" si="1161"/>
        <v>0</v>
      </c>
      <c r="BG402" s="629">
        <f t="shared" si="1161"/>
        <v>0</v>
      </c>
      <c r="BH402" s="629">
        <f t="shared" si="1161"/>
        <v>0</v>
      </c>
      <c r="BI402" s="629">
        <f t="shared" si="1161"/>
        <v>0</v>
      </c>
      <c r="BJ402" s="629">
        <f t="shared" si="1161"/>
        <v>0</v>
      </c>
      <c r="BK402" s="629">
        <f t="shared" si="1161"/>
        <v>0</v>
      </c>
      <c r="BL402" s="629">
        <f t="shared" si="1161"/>
        <v>0</v>
      </c>
      <c r="BM402" s="629" t="str">
        <f t="shared" si="1161"/>
        <v/>
      </c>
      <c r="BN402" s="629" t="str">
        <f t="shared" si="1161"/>
        <v/>
      </c>
      <c r="BO402" s="629" t="str">
        <f t="shared" si="1161"/>
        <v/>
      </c>
      <c r="BP402" s="629" t="str">
        <f t="shared" si="1161"/>
        <v/>
      </c>
      <c r="BQ402" s="629" t="str">
        <f t="shared" si="1161"/>
        <v/>
      </c>
      <c r="BR402" s="629" t="str">
        <f t="shared" si="1161"/>
        <v/>
      </c>
      <c r="BS402" s="629" t="str">
        <f t="shared" si="1161"/>
        <v/>
      </c>
      <c r="BT402" s="629" t="str">
        <f t="shared" si="1161"/>
        <v/>
      </c>
      <c r="BU402" s="662"/>
      <c r="BV402" s="629" t="str">
        <f>IF(BV400="","",BV400*BV401)</f>
        <v/>
      </c>
      <c r="BW402" s="629" t="str">
        <f>IF(BW400="","",BW400*BW401)</f>
        <v/>
      </c>
      <c r="BX402" s="629" t="str">
        <f>IF(BX400="","",BX400*BX401)</f>
        <v/>
      </c>
      <c r="BY402" s="629" t="str">
        <f>IF(BY400="","",BY400*BY401)</f>
        <v/>
      </c>
      <c r="BZ402" s="597">
        <f t="shared" si="1103"/>
        <v>0</v>
      </c>
      <c r="CA402" s="597">
        <f t="shared" si="1104"/>
        <v>0</v>
      </c>
      <c r="CB402" s="597">
        <f t="shared" si="1105"/>
        <v>0</v>
      </c>
      <c r="CC402" s="688">
        <f t="shared" si="1106"/>
        <v>0</v>
      </c>
      <c r="CD402" s="1344" t="str">
        <f t="shared" si="1142"/>
        <v/>
      </c>
      <c r="CE402" s="1345" t="str">
        <f t="shared" si="1145"/>
        <v/>
      </c>
      <c r="CF402" s="1346" t="str">
        <f t="shared" si="1145"/>
        <v/>
      </c>
      <c r="CG402" s="1346" t="str">
        <f t="shared" si="1145"/>
        <v/>
      </c>
      <c r="CH402" s="1346">
        <f t="shared" si="1145"/>
        <v>0</v>
      </c>
      <c r="CI402" s="1346">
        <f t="shared" si="1145"/>
        <v>0</v>
      </c>
      <c r="CJ402" s="1346">
        <f t="shared" si="1145"/>
        <v>0</v>
      </c>
      <c r="CK402" s="1347">
        <f t="shared" si="1145"/>
        <v>0</v>
      </c>
      <c r="CL402" s="1347">
        <f t="shared" si="1145"/>
        <v>0</v>
      </c>
      <c r="CM402" s="1347">
        <f t="shared" si="1145"/>
        <v>0</v>
      </c>
      <c r="CN402" s="1346">
        <f t="shared" si="1145"/>
        <v>0</v>
      </c>
      <c r="CO402" s="1346">
        <f t="shared" si="1145"/>
        <v>0</v>
      </c>
      <c r="CP402" s="1346">
        <f t="shared" si="1145"/>
        <v>0</v>
      </c>
      <c r="CQ402" s="1346" t="str">
        <f t="shared" si="1145"/>
        <v/>
      </c>
      <c r="CR402" s="1346" t="str">
        <f t="shared" si="1145"/>
        <v/>
      </c>
      <c r="CS402" s="1345" t="str">
        <f t="shared" si="1145"/>
        <v/>
      </c>
      <c r="CT402" s="1348" t="str">
        <f t="shared" si="1145"/>
        <v/>
      </c>
      <c r="CU402" s="548" t="str">
        <f t="shared" si="1109"/>
        <v/>
      </c>
      <c r="CV402" s="549" t="str">
        <f t="shared" si="1110"/>
        <v/>
      </c>
      <c r="CW402" s="550" t="str">
        <f t="shared" si="1111"/>
        <v/>
      </c>
      <c r="CX402" s="550" t="str">
        <f t="shared" si="1112"/>
        <v/>
      </c>
      <c r="CY402" s="550">
        <f t="shared" si="1113"/>
        <v>0</v>
      </c>
      <c r="CZ402" s="550">
        <f t="shared" si="1114"/>
        <v>0</v>
      </c>
      <c r="DA402" s="550">
        <f t="shared" si="1115"/>
        <v>0</v>
      </c>
      <c r="DB402" s="551">
        <f t="shared" si="1116"/>
        <v>0</v>
      </c>
      <c r="DC402" s="551">
        <f t="shared" si="1117"/>
        <v>0</v>
      </c>
      <c r="DD402" s="551">
        <f t="shared" si="1118"/>
        <v>0</v>
      </c>
      <c r="DE402" s="550">
        <f t="shared" si="1119"/>
        <v>0</v>
      </c>
      <c r="DF402" s="550">
        <f t="shared" si="1120"/>
        <v>0</v>
      </c>
      <c r="DG402" s="550">
        <f t="shared" si="1121"/>
        <v>0</v>
      </c>
      <c r="DH402" s="550" t="str">
        <f t="shared" si="1122"/>
        <v/>
      </c>
      <c r="DI402" s="550" t="str">
        <f t="shared" si="1123"/>
        <v/>
      </c>
      <c r="DJ402" s="549" t="str">
        <f t="shared" si="1124"/>
        <v/>
      </c>
      <c r="DK402" s="548" t="str">
        <f t="shared" si="1125"/>
        <v/>
      </c>
      <c r="DL402" s="653">
        <f t="shared" si="1126"/>
        <v>9</v>
      </c>
      <c r="DM402" s="106">
        <f t="shared" si="1127"/>
        <v>9</v>
      </c>
      <c r="DN402" s="106">
        <f t="shared" si="1128"/>
        <v>9</v>
      </c>
      <c r="DO402" s="106">
        <f t="shared" si="1129"/>
        <v>9</v>
      </c>
      <c r="DP402" s="483"/>
      <c r="DQ402" s="618"/>
      <c r="DR402" s="618"/>
      <c r="DS402" s="618"/>
      <c r="DT402" s="618"/>
      <c r="DU402" s="618"/>
      <c r="DV402" s="618"/>
      <c r="DW402" s="618"/>
      <c r="DX402" s="618"/>
      <c r="DY402" s="484"/>
    </row>
    <row r="403" spans="1:129" s="486" customFormat="1" ht="15.75" customHeight="1">
      <c r="A403" s="682" t="s">
        <v>254</v>
      </c>
      <c r="B403" s="274">
        <v>0</v>
      </c>
      <c r="C403" s="274">
        <v>0</v>
      </c>
      <c r="D403" s="274">
        <v>0</v>
      </c>
      <c r="E403" s="274">
        <v>0</v>
      </c>
      <c r="F403" s="274">
        <v>0</v>
      </c>
      <c r="G403" s="274">
        <v>0</v>
      </c>
      <c r="H403" s="274">
        <v>0</v>
      </c>
      <c r="I403" s="274">
        <v>0</v>
      </c>
      <c r="J403" s="274">
        <v>0</v>
      </c>
      <c r="K403" s="274"/>
      <c r="L403" s="274"/>
      <c r="M403" s="274"/>
      <c r="N403" s="274"/>
      <c r="O403" s="274"/>
      <c r="P403" s="274"/>
      <c r="Q403" s="274"/>
      <c r="R403" s="274"/>
      <c r="S403" s="602"/>
      <c r="T403" s="274">
        <v>0</v>
      </c>
      <c r="U403" s="274">
        <v>0</v>
      </c>
      <c r="V403" s="274">
        <v>0</v>
      </c>
      <c r="W403" s="274">
        <v>0</v>
      </c>
      <c r="X403" s="274">
        <v>0</v>
      </c>
      <c r="Y403" s="274">
        <v>0</v>
      </c>
      <c r="Z403" s="274">
        <v>0</v>
      </c>
      <c r="AA403" s="274">
        <v>0</v>
      </c>
      <c r="AB403" s="274">
        <v>0</v>
      </c>
      <c r="AC403" s="274"/>
      <c r="AD403" s="274"/>
      <c r="AE403" s="274"/>
      <c r="AF403" s="274"/>
      <c r="AG403" s="274"/>
      <c r="AH403" s="274"/>
      <c r="AI403" s="274"/>
      <c r="AJ403" s="274"/>
      <c r="AK403" s="602"/>
      <c r="AL403" s="274">
        <v>0</v>
      </c>
      <c r="AM403" s="274">
        <v>0</v>
      </c>
      <c r="AN403" s="274">
        <v>0</v>
      </c>
      <c r="AO403" s="274">
        <v>0</v>
      </c>
      <c r="AP403" s="274">
        <v>0</v>
      </c>
      <c r="AQ403" s="274">
        <v>0</v>
      </c>
      <c r="AR403" s="274">
        <v>0</v>
      </c>
      <c r="AS403" s="274">
        <v>0</v>
      </c>
      <c r="AT403" s="274">
        <v>0</v>
      </c>
      <c r="AU403" s="274"/>
      <c r="AV403" s="274"/>
      <c r="AW403" s="274"/>
      <c r="AX403" s="274"/>
      <c r="AY403" s="274"/>
      <c r="AZ403" s="274"/>
      <c r="BA403" s="274"/>
      <c r="BB403" s="274"/>
      <c r="BC403" s="602"/>
      <c r="BD403" s="274">
        <v>0</v>
      </c>
      <c r="BE403" s="274">
        <v>0</v>
      </c>
      <c r="BF403" s="274">
        <v>0</v>
      </c>
      <c r="BG403" s="274">
        <v>0</v>
      </c>
      <c r="BH403" s="274">
        <v>0</v>
      </c>
      <c r="BI403" s="274">
        <v>0</v>
      </c>
      <c r="BJ403" s="274">
        <v>0</v>
      </c>
      <c r="BK403" s="274">
        <v>0</v>
      </c>
      <c r="BL403" s="274">
        <v>0</v>
      </c>
      <c r="BM403" s="274"/>
      <c r="BN403" s="274"/>
      <c r="BO403" s="274"/>
      <c r="BP403" s="274"/>
      <c r="BQ403" s="274"/>
      <c r="BR403" s="274"/>
      <c r="BS403" s="274"/>
      <c r="BT403" s="274"/>
      <c r="BU403" s="602"/>
      <c r="BV403" s="274"/>
      <c r="BW403" s="274"/>
      <c r="BX403" s="274"/>
      <c r="BY403" s="274"/>
      <c r="BZ403" s="597">
        <f t="shared" si="1103"/>
        <v>0</v>
      </c>
      <c r="CA403" s="597">
        <f t="shared" si="1104"/>
        <v>0</v>
      </c>
      <c r="CB403" s="597">
        <f t="shared" si="1105"/>
        <v>0</v>
      </c>
      <c r="CC403" s="688">
        <f t="shared" si="1106"/>
        <v>0</v>
      </c>
      <c r="CD403" s="1344" t="str">
        <f t="shared" si="1142"/>
        <v/>
      </c>
      <c r="CE403" s="1345" t="str">
        <f t="shared" si="1145"/>
        <v/>
      </c>
      <c r="CF403" s="1346" t="str">
        <f t="shared" si="1145"/>
        <v/>
      </c>
      <c r="CG403" s="1346" t="str">
        <f t="shared" si="1145"/>
        <v/>
      </c>
      <c r="CH403" s="1346">
        <f t="shared" si="1145"/>
        <v>0</v>
      </c>
      <c r="CI403" s="1346">
        <f t="shared" si="1145"/>
        <v>0</v>
      </c>
      <c r="CJ403" s="1346">
        <f t="shared" si="1145"/>
        <v>0</v>
      </c>
      <c r="CK403" s="1347">
        <f t="shared" si="1145"/>
        <v>0</v>
      </c>
      <c r="CL403" s="1347">
        <f t="shared" si="1145"/>
        <v>0</v>
      </c>
      <c r="CM403" s="1347">
        <f t="shared" si="1145"/>
        <v>0</v>
      </c>
      <c r="CN403" s="1346">
        <f t="shared" si="1145"/>
        <v>0</v>
      </c>
      <c r="CO403" s="1346">
        <f t="shared" si="1145"/>
        <v>0</v>
      </c>
      <c r="CP403" s="1346">
        <f t="shared" si="1145"/>
        <v>0</v>
      </c>
      <c r="CQ403" s="1346" t="str">
        <f t="shared" si="1145"/>
        <v/>
      </c>
      <c r="CR403" s="1346" t="str">
        <f t="shared" si="1145"/>
        <v/>
      </c>
      <c r="CS403" s="1345" t="str">
        <f t="shared" si="1145"/>
        <v/>
      </c>
      <c r="CT403" s="1348" t="str">
        <f t="shared" si="1145"/>
        <v/>
      </c>
      <c r="CU403" s="548" t="str">
        <f t="shared" si="1109"/>
        <v/>
      </c>
      <c r="CV403" s="549" t="str">
        <f t="shared" si="1110"/>
        <v/>
      </c>
      <c r="CW403" s="550" t="str">
        <f t="shared" si="1111"/>
        <v/>
      </c>
      <c r="CX403" s="550" t="str">
        <f t="shared" si="1112"/>
        <v/>
      </c>
      <c r="CY403" s="550">
        <f t="shared" si="1113"/>
        <v>0</v>
      </c>
      <c r="CZ403" s="550">
        <f t="shared" si="1114"/>
        <v>0</v>
      </c>
      <c r="DA403" s="550">
        <f t="shared" si="1115"/>
        <v>0</v>
      </c>
      <c r="DB403" s="551">
        <f t="shared" si="1116"/>
        <v>0</v>
      </c>
      <c r="DC403" s="551">
        <f t="shared" si="1117"/>
        <v>0</v>
      </c>
      <c r="DD403" s="551">
        <f t="shared" si="1118"/>
        <v>0</v>
      </c>
      <c r="DE403" s="550">
        <f t="shared" si="1119"/>
        <v>0</v>
      </c>
      <c r="DF403" s="550">
        <f t="shared" si="1120"/>
        <v>0</v>
      </c>
      <c r="DG403" s="550">
        <f t="shared" si="1121"/>
        <v>0</v>
      </c>
      <c r="DH403" s="550" t="str">
        <f t="shared" si="1122"/>
        <v/>
      </c>
      <c r="DI403" s="550" t="str">
        <f t="shared" si="1123"/>
        <v/>
      </c>
      <c r="DJ403" s="549" t="str">
        <f t="shared" si="1124"/>
        <v/>
      </c>
      <c r="DK403" s="548" t="str">
        <f t="shared" si="1125"/>
        <v/>
      </c>
      <c r="DL403" s="653">
        <f t="shared" si="1126"/>
        <v>9</v>
      </c>
      <c r="DM403" s="106">
        <f t="shared" si="1127"/>
        <v>9</v>
      </c>
      <c r="DN403" s="106">
        <f t="shared" si="1128"/>
        <v>9</v>
      </c>
      <c r="DO403" s="106">
        <f t="shared" si="1129"/>
        <v>9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40" t="s">
        <v>179</v>
      </c>
      <c r="B404" s="274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596"/>
      <c r="T404" s="274"/>
      <c r="U404" s="274"/>
      <c r="V404" s="274"/>
      <c r="W404" s="274"/>
      <c r="X404" s="274"/>
      <c r="Y404" s="274"/>
      <c r="Z404" s="274"/>
      <c r="AA404" s="274"/>
      <c r="AB404" s="274"/>
      <c r="AC404" s="274"/>
      <c r="AD404" s="274"/>
      <c r="AE404" s="274"/>
      <c r="AF404" s="274"/>
      <c r="AG404" s="274"/>
      <c r="AH404" s="274"/>
      <c r="AI404" s="274"/>
      <c r="AJ404" s="274"/>
      <c r="AK404" s="596"/>
      <c r="AL404" s="274"/>
      <c r="AM404" s="274"/>
      <c r="AN404" s="274"/>
      <c r="AO404" s="274"/>
      <c r="AP404" s="274"/>
      <c r="AQ404" s="274"/>
      <c r="AR404" s="274"/>
      <c r="AS404" s="274"/>
      <c r="AT404" s="274"/>
      <c r="AU404" s="274"/>
      <c r="AV404" s="274"/>
      <c r="AW404" s="274"/>
      <c r="AX404" s="274"/>
      <c r="AY404" s="274"/>
      <c r="AZ404" s="274"/>
      <c r="BA404" s="274"/>
      <c r="BB404" s="274"/>
      <c r="BC404" s="596"/>
      <c r="BD404" s="274"/>
      <c r="BE404" s="274"/>
      <c r="BF404" s="274"/>
      <c r="BG404" s="274"/>
      <c r="BH404" s="274"/>
      <c r="BI404" s="274"/>
      <c r="BJ404" s="274"/>
      <c r="BK404" s="274"/>
      <c r="BL404" s="274"/>
      <c r="BM404" s="274"/>
      <c r="BN404" s="274"/>
      <c r="BO404" s="274"/>
      <c r="BP404" s="274"/>
      <c r="BQ404" s="274"/>
      <c r="BR404" s="274"/>
      <c r="BS404" s="274"/>
      <c r="BT404" s="274"/>
      <c r="BU404" s="596"/>
      <c r="BV404" s="274"/>
      <c r="BW404" s="274"/>
      <c r="BX404" s="274"/>
      <c r="BY404" s="274"/>
      <c r="BZ404" s="597" t="str">
        <f t="shared" si="1103"/>
        <v/>
      </c>
      <c r="CA404" s="597" t="str">
        <f t="shared" si="1104"/>
        <v/>
      </c>
      <c r="CB404" s="597" t="str">
        <f t="shared" si="1105"/>
        <v/>
      </c>
      <c r="CC404" s="688" t="str">
        <f t="shared" si="1106"/>
        <v/>
      </c>
      <c r="CD404" s="1344" t="str">
        <f t="shared" si="1142"/>
        <v/>
      </c>
      <c r="CE404" s="1345" t="str">
        <f t="shared" si="1145"/>
        <v/>
      </c>
      <c r="CF404" s="1346" t="str">
        <f t="shared" si="1145"/>
        <v/>
      </c>
      <c r="CG404" s="1346" t="str">
        <f t="shared" si="1145"/>
        <v/>
      </c>
      <c r="CH404" s="1346" t="str">
        <f t="shared" si="1145"/>
        <v/>
      </c>
      <c r="CI404" s="1346" t="str">
        <f t="shared" si="1145"/>
        <v/>
      </c>
      <c r="CJ404" s="1346" t="str">
        <f t="shared" si="1145"/>
        <v/>
      </c>
      <c r="CK404" s="1347" t="str">
        <f t="shared" si="1145"/>
        <v/>
      </c>
      <c r="CL404" s="1347" t="str">
        <f t="shared" si="1145"/>
        <v/>
      </c>
      <c r="CM404" s="1347" t="str">
        <f t="shared" si="1145"/>
        <v/>
      </c>
      <c r="CN404" s="1346" t="str">
        <f t="shared" si="1145"/>
        <v/>
      </c>
      <c r="CO404" s="1346" t="str">
        <f t="shared" si="1145"/>
        <v/>
      </c>
      <c r="CP404" s="1346" t="str">
        <f t="shared" si="1145"/>
        <v/>
      </c>
      <c r="CQ404" s="1346" t="str">
        <f t="shared" si="1145"/>
        <v/>
      </c>
      <c r="CR404" s="1346" t="str">
        <f t="shared" si="1145"/>
        <v/>
      </c>
      <c r="CS404" s="1345" t="str">
        <f t="shared" si="1145"/>
        <v/>
      </c>
      <c r="CT404" s="1348" t="str">
        <f t="shared" si="1145"/>
        <v/>
      </c>
      <c r="CU404" s="548" t="str">
        <f t="shared" si="1109"/>
        <v/>
      </c>
      <c r="CV404" s="549" t="str">
        <f t="shared" si="1110"/>
        <v/>
      </c>
      <c r="CW404" s="550" t="str">
        <f t="shared" si="1111"/>
        <v/>
      </c>
      <c r="CX404" s="550" t="str">
        <f t="shared" si="1112"/>
        <v/>
      </c>
      <c r="CY404" s="550" t="str">
        <f t="shared" si="1113"/>
        <v/>
      </c>
      <c r="CZ404" s="550" t="str">
        <f t="shared" si="1114"/>
        <v/>
      </c>
      <c r="DA404" s="550" t="str">
        <f t="shared" si="1115"/>
        <v/>
      </c>
      <c r="DB404" s="551" t="str">
        <f t="shared" si="1116"/>
        <v/>
      </c>
      <c r="DC404" s="551" t="str">
        <f t="shared" si="1117"/>
        <v/>
      </c>
      <c r="DD404" s="551" t="str">
        <f t="shared" si="1118"/>
        <v/>
      </c>
      <c r="DE404" s="550" t="str">
        <f t="shared" si="1119"/>
        <v/>
      </c>
      <c r="DF404" s="550" t="str">
        <f t="shared" si="1120"/>
        <v/>
      </c>
      <c r="DG404" s="550" t="str">
        <f t="shared" si="1121"/>
        <v/>
      </c>
      <c r="DH404" s="550" t="str">
        <f t="shared" si="1122"/>
        <v/>
      </c>
      <c r="DI404" s="550" t="str">
        <f t="shared" si="1123"/>
        <v/>
      </c>
      <c r="DJ404" s="549" t="str">
        <f t="shared" si="1124"/>
        <v/>
      </c>
      <c r="DK404" s="548" t="str">
        <f t="shared" si="1125"/>
        <v/>
      </c>
      <c r="DL404" s="653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57" t="s">
        <v>181</v>
      </c>
      <c r="B405" s="629">
        <f t="shared" ref="B405:R405" si="1162">IF(B403="","",B403*B404)</f>
        <v>0</v>
      </c>
      <c r="C405" s="629">
        <f t="shared" si="1162"/>
        <v>0</v>
      </c>
      <c r="D405" s="629">
        <f t="shared" si="1162"/>
        <v>0</v>
      </c>
      <c r="E405" s="629">
        <f t="shared" si="1162"/>
        <v>0</v>
      </c>
      <c r="F405" s="629">
        <f t="shared" si="1162"/>
        <v>0</v>
      </c>
      <c r="G405" s="629">
        <f t="shared" si="1162"/>
        <v>0</v>
      </c>
      <c r="H405" s="629">
        <f t="shared" si="1162"/>
        <v>0</v>
      </c>
      <c r="I405" s="629">
        <f t="shared" si="1162"/>
        <v>0</v>
      </c>
      <c r="J405" s="629">
        <f t="shared" si="1162"/>
        <v>0</v>
      </c>
      <c r="K405" s="629" t="str">
        <f t="shared" si="1162"/>
        <v/>
      </c>
      <c r="L405" s="629" t="str">
        <f t="shared" si="1162"/>
        <v/>
      </c>
      <c r="M405" s="629" t="str">
        <f t="shared" si="1162"/>
        <v/>
      </c>
      <c r="N405" s="629" t="str">
        <f t="shared" si="1162"/>
        <v/>
      </c>
      <c r="O405" s="629" t="str">
        <f t="shared" si="1162"/>
        <v/>
      </c>
      <c r="P405" s="629" t="str">
        <f t="shared" si="1162"/>
        <v/>
      </c>
      <c r="Q405" s="629" t="str">
        <f t="shared" si="1162"/>
        <v/>
      </c>
      <c r="R405" s="629" t="str">
        <f t="shared" si="1162"/>
        <v/>
      </c>
      <c r="S405" s="662"/>
      <c r="T405" s="629">
        <f t="shared" ref="T405:AJ405" si="1163">IF(T403="","",T403*T404)</f>
        <v>0</v>
      </c>
      <c r="U405" s="629">
        <f t="shared" si="1163"/>
        <v>0</v>
      </c>
      <c r="V405" s="629">
        <f t="shared" si="1163"/>
        <v>0</v>
      </c>
      <c r="W405" s="629">
        <f t="shared" si="1163"/>
        <v>0</v>
      </c>
      <c r="X405" s="629">
        <f t="shared" si="1163"/>
        <v>0</v>
      </c>
      <c r="Y405" s="629">
        <f t="shared" si="1163"/>
        <v>0</v>
      </c>
      <c r="Z405" s="629">
        <f t="shared" si="1163"/>
        <v>0</v>
      </c>
      <c r="AA405" s="629">
        <f t="shared" si="1163"/>
        <v>0</v>
      </c>
      <c r="AB405" s="629">
        <f t="shared" si="1163"/>
        <v>0</v>
      </c>
      <c r="AC405" s="629" t="str">
        <f t="shared" si="1163"/>
        <v/>
      </c>
      <c r="AD405" s="629" t="str">
        <f t="shared" si="1163"/>
        <v/>
      </c>
      <c r="AE405" s="629" t="str">
        <f t="shared" si="1163"/>
        <v/>
      </c>
      <c r="AF405" s="629" t="str">
        <f t="shared" si="1163"/>
        <v/>
      </c>
      <c r="AG405" s="629" t="str">
        <f t="shared" si="1163"/>
        <v/>
      </c>
      <c r="AH405" s="629" t="str">
        <f t="shared" si="1163"/>
        <v/>
      </c>
      <c r="AI405" s="629" t="str">
        <f t="shared" si="1163"/>
        <v/>
      </c>
      <c r="AJ405" s="629" t="str">
        <f t="shared" si="1163"/>
        <v/>
      </c>
      <c r="AK405" s="662"/>
      <c r="AL405" s="629">
        <f t="shared" ref="AL405:BB405" si="1164">IF(AL403="","",AL403*AL404)</f>
        <v>0</v>
      </c>
      <c r="AM405" s="629">
        <f t="shared" si="1164"/>
        <v>0</v>
      </c>
      <c r="AN405" s="629">
        <f t="shared" si="1164"/>
        <v>0</v>
      </c>
      <c r="AO405" s="629">
        <f t="shared" si="1164"/>
        <v>0</v>
      </c>
      <c r="AP405" s="629">
        <f t="shared" si="1164"/>
        <v>0</v>
      </c>
      <c r="AQ405" s="629">
        <f t="shared" si="1164"/>
        <v>0</v>
      </c>
      <c r="AR405" s="629">
        <f t="shared" si="1164"/>
        <v>0</v>
      </c>
      <c r="AS405" s="629">
        <f t="shared" si="1164"/>
        <v>0</v>
      </c>
      <c r="AT405" s="629">
        <f t="shared" si="1164"/>
        <v>0</v>
      </c>
      <c r="AU405" s="629" t="str">
        <f t="shared" si="1164"/>
        <v/>
      </c>
      <c r="AV405" s="629" t="str">
        <f t="shared" si="1164"/>
        <v/>
      </c>
      <c r="AW405" s="629" t="str">
        <f t="shared" si="1164"/>
        <v/>
      </c>
      <c r="AX405" s="629" t="str">
        <f t="shared" si="1164"/>
        <v/>
      </c>
      <c r="AY405" s="629" t="str">
        <f t="shared" si="1164"/>
        <v/>
      </c>
      <c r="AZ405" s="629" t="str">
        <f t="shared" si="1164"/>
        <v/>
      </c>
      <c r="BA405" s="629" t="str">
        <f t="shared" si="1164"/>
        <v/>
      </c>
      <c r="BB405" s="629" t="str">
        <f t="shared" si="1164"/>
        <v/>
      </c>
      <c r="BC405" s="662"/>
      <c r="BD405" s="629">
        <f t="shared" ref="BD405:BT405" si="1165">IF(BD403="","",BD403*BD404)</f>
        <v>0</v>
      </c>
      <c r="BE405" s="629">
        <f t="shared" si="1165"/>
        <v>0</v>
      </c>
      <c r="BF405" s="629">
        <f t="shared" si="1165"/>
        <v>0</v>
      </c>
      <c r="BG405" s="629">
        <f t="shared" si="1165"/>
        <v>0</v>
      </c>
      <c r="BH405" s="629">
        <f t="shared" si="1165"/>
        <v>0</v>
      </c>
      <c r="BI405" s="629">
        <f t="shared" si="1165"/>
        <v>0</v>
      </c>
      <c r="BJ405" s="629">
        <f t="shared" si="1165"/>
        <v>0</v>
      </c>
      <c r="BK405" s="629">
        <f t="shared" si="1165"/>
        <v>0</v>
      </c>
      <c r="BL405" s="629">
        <f t="shared" si="1165"/>
        <v>0</v>
      </c>
      <c r="BM405" s="629" t="str">
        <f t="shared" si="1165"/>
        <v/>
      </c>
      <c r="BN405" s="629" t="str">
        <f t="shared" si="1165"/>
        <v/>
      </c>
      <c r="BO405" s="629" t="str">
        <f t="shared" si="1165"/>
        <v/>
      </c>
      <c r="BP405" s="629" t="str">
        <f t="shared" si="1165"/>
        <v/>
      </c>
      <c r="BQ405" s="629" t="str">
        <f t="shared" si="1165"/>
        <v/>
      </c>
      <c r="BR405" s="629" t="str">
        <f t="shared" si="1165"/>
        <v/>
      </c>
      <c r="BS405" s="629" t="str">
        <f t="shared" si="1165"/>
        <v/>
      </c>
      <c r="BT405" s="629" t="str">
        <f t="shared" si="1165"/>
        <v/>
      </c>
      <c r="BU405" s="662"/>
      <c r="BV405" s="629" t="str">
        <f>IF(BV403="","",BV403*BV404)</f>
        <v/>
      </c>
      <c r="BW405" s="629" t="str">
        <f>IF(BW403="","",BW403*BW404)</f>
        <v/>
      </c>
      <c r="BX405" s="629" t="str">
        <f>IF(BX403="","",BX403*BX404)</f>
        <v/>
      </c>
      <c r="BY405" s="629" t="str">
        <f>IF(BY403="","",BY403*BY404)</f>
        <v/>
      </c>
      <c r="BZ405" s="597">
        <f t="shared" si="1103"/>
        <v>0</v>
      </c>
      <c r="CA405" s="597">
        <f t="shared" si="1104"/>
        <v>0</v>
      </c>
      <c r="CB405" s="597">
        <f t="shared" si="1105"/>
        <v>0</v>
      </c>
      <c r="CC405" s="688">
        <f t="shared" si="1106"/>
        <v>0</v>
      </c>
      <c r="CD405" s="1344" t="str">
        <f t="shared" si="1142"/>
        <v/>
      </c>
      <c r="CE405" s="1345" t="str">
        <f t="shared" si="1145"/>
        <v/>
      </c>
      <c r="CF405" s="1346" t="str">
        <f t="shared" si="1145"/>
        <v/>
      </c>
      <c r="CG405" s="1346" t="str">
        <f t="shared" si="1145"/>
        <v/>
      </c>
      <c r="CH405" s="1346">
        <f t="shared" si="1145"/>
        <v>0</v>
      </c>
      <c r="CI405" s="1346">
        <f t="shared" si="1145"/>
        <v>0</v>
      </c>
      <c r="CJ405" s="1346">
        <f t="shared" si="1145"/>
        <v>0</v>
      </c>
      <c r="CK405" s="1347">
        <f t="shared" si="1145"/>
        <v>0</v>
      </c>
      <c r="CL405" s="1347">
        <f t="shared" si="1145"/>
        <v>0</v>
      </c>
      <c r="CM405" s="1347">
        <f t="shared" si="1145"/>
        <v>0</v>
      </c>
      <c r="CN405" s="1346">
        <f t="shared" si="1145"/>
        <v>0</v>
      </c>
      <c r="CO405" s="1346">
        <f t="shared" si="1145"/>
        <v>0</v>
      </c>
      <c r="CP405" s="1346">
        <f t="shared" si="1145"/>
        <v>0</v>
      </c>
      <c r="CQ405" s="1346" t="str">
        <f t="shared" si="1145"/>
        <v/>
      </c>
      <c r="CR405" s="1346" t="str">
        <f t="shared" si="1145"/>
        <v/>
      </c>
      <c r="CS405" s="1345" t="str">
        <f t="shared" si="1145"/>
        <v/>
      </c>
      <c r="CT405" s="1348" t="str">
        <f t="shared" si="1145"/>
        <v/>
      </c>
      <c r="CU405" s="548" t="str">
        <f t="shared" si="1109"/>
        <v/>
      </c>
      <c r="CV405" s="549" t="str">
        <f t="shared" si="1110"/>
        <v/>
      </c>
      <c r="CW405" s="550" t="str">
        <f t="shared" si="1111"/>
        <v/>
      </c>
      <c r="CX405" s="550" t="str">
        <f t="shared" si="1112"/>
        <v/>
      </c>
      <c r="CY405" s="550">
        <f t="shared" si="1113"/>
        <v>0</v>
      </c>
      <c r="CZ405" s="550">
        <f t="shared" si="1114"/>
        <v>0</v>
      </c>
      <c r="DA405" s="550">
        <f t="shared" si="1115"/>
        <v>0</v>
      </c>
      <c r="DB405" s="551">
        <f t="shared" si="1116"/>
        <v>0</v>
      </c>
      <c r="DC405" s="551">
        <f t="shared" si="1117"/>
        <v>0</v>
      </c>
      <c r="DD405" s="551">
        <f t="shared" si="1118"/>
        <v>0</v>
      </c>
      <c r="DE405" s="550">
        <f t="shared" si="1119"/>
        <v>0</v>
      </c>
      <c r="DF405" s="550">
        <f t="shared" si="1120"/>
        <v>0</v>
      </c>
      <c r="DG405" s="550">
        <f t="shared" si="1121"/>
        <v>0</v>
      </c>
      <c r="DH405" s="550" t="str">
        <f t="shared" si="1122"/>
        <v/>
      </c>
      <c r="DI405" s="550" t="str">
        <f t="shared" si="1123"/>
        <v/>
      </c>
      <c r="DJ405" s="549" t="str">
        <f t="shared" si="1124"/>
        <v/>
      </c>
      <c r="DK405" s="548" t="str">
        <f t="shared" si="1125"/>
        <v/>
      </c>
      <c r="DL405" s="653">
        <f t="shared" si="1126"/>
        <v>9</v>
      </c>
      <c r="DM405" s="106">
        <f t="shared" si="1127"/>
        <v>9</v>
      </c>
      <c r="DN405" s="106">
        <f t="shared" si="1128"/>
        <v>9</v>
      </c>
      <c r="DO405" s="106">
        <f t="shared" si="1129"/>
        <v>9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82" t="s">
        <v>254</v>
      </c>
      <c r="B406" s="274">
        <v>0</v>
      </c>
      <c r="C406" s="274">
        <v>0</v>
      </c>
      <c r="D406" s="274">
        <v>0</v>
      </c>
      <c r="E406" s="274">
        <v>0</v>
      </c>
      <c r="F406" s="274">
        <v>0</v>
      </c>
      <c r="G406" s="274">
        <v>0</v>
      </c>
      <c r="H406" s="274">
        <v>0</v>
      </c>
      <c r="I406" s="274">
        <v>0</v>
      </c>
      <c r="J406" s="274">
        <v>0</v>
      </c>
      <c r="K406" s="274"/>
      <c r="L406" s="274"/>
      <c r="M406" s="274"/>
      <c r="N406" s="274"/>
      <c r="O406" s="274"/>
      <c r="P406" s="274"/>
      <c r="Q406" s="274"/>
      <c r="R406" s="274"/>
      <c r="S406" s="602"/>
      <c r="T406" s="274">
        <v>0</v>
      </c>
      <c r="U406" s="274">
        <v>0</v>
      </c>
      <c r="V406" s="274">
        <v>0</v>
      </c>
      <c r="W406" s="274">
        <v>0</v>
      </c>
      <c r="X406" s="274">
        <v>0</v>
      </c>
      <c r="Y406" s="274">
        <v>0</v>
      </c>
      <c r="Z406" s="274">
        <v>0</v>
      </c>
      <c r="AA406" s="274">
        <v>0</v>
      </c>
      <c r="AB406" s="274">
        <v>0</v>
      </c>
      <c r="AC406" s="274"/>
      <c r="AD406" s="274"/>
      <c r="AE406" s="274"/>
      <c r="AF406" s="274"/>
      <c r="AG406" s="274"/>
      <c r="AH406" s="274"/>
      <c r="AI406" s="274"/>
      <c r="AJ406" s="274"/>
      <c r="AK406" s="602"/>
      <c r="AL406" s="274">
        <v>0</v>
      </c>
      <c r="AM406" s="274">
        <v>0</v>
      </c>
      <c r="AN406" s="274">
        <v>0</v>
      </c>
      <c r="AO406" s="274">
        <v>0</v>
      </c>
      <c r="AP406" s="274">
        <v>0</v>
      </c>
      <c r="AQ406" s="274">
        <v>0</v>
      </c>
      <c r="AR406" s="274">
        <v>0</v>
      </c>
      <c r="AS406" s="274">
        <v>0</v>
      </c>
      <c r="AT406" s="274">
        <v>0</v>
      </c>
      <c r="AU406" s="274"/>
      <c r="AV406" s="274"/>
      <c r="AW406" s="274"/>
      <c r="AX406" s="274"/>
      <c r="AY406" s="274"/>
      <c r="AZ406" s="274"/>
      <c r="BA406" s="274"/>
      <c r="BB406" s="274"/>
      <c r="BC406" s="602"/>
      <c r="BD406" s="274">
        <v>0</v>
      </c>
      <c r="BE406" s="274">
        <v>0</v>
      </c>
      <c r="BF406" s="274">
        <v>0</v>
      </c>
      <c r="BG406" s="274">
        <v>0</v>
      </c>
      <c r="BH406" s="274">
        <v>0</v>
      </c>
      <c r="BI406" s="274">
        <v>0</v>
      </c>
      <c r="BJ406" s="274">
        <v>0</v>
      </c>
      <c r="BK406" s="274">
        <v>0</v>
      </c>
      <c r="BL406" s="274">
        <v>0</v>
      </c>
      <c r="BM406" s="274"/>
      <c r="BN406" s="274"/>
      <c r="BO406" s="274"/>
      <c r="BP406" s="274"/>
      <c r="BQ406" s="274"/>
      <c r="BR406" s="274"/>
      <c r="BS406" s="274"/>
      <c r="BT406" s="274"/>
      <c r="BU406" s="602"/>
      <c r="BV406" s="274"/>
      <c r="BW406" s="274"/>
      <c r="BX406" s="274"/>
      <c r="BY406" s="274"/>
      <c r="BZ406" s="597">
        <f t="shared" si="1103"/>
        <v>0</v>
      </c>
      <c r="CA406" s="597">
        <f t="shared" si="1104"/>
        <v>0</v>
      </c>
      <c r="CB406" s="597">
        <f t="shared" si="1105"/>
        <v>0</v>
      </c>
      <c r="CC406" s="688">
        <f t="shared" si="1106"/>
        <v>0</v>
      </c>
      <c r="CD406" s="1344" t="str">
        <f t="shared" si="1142"/>
        <v/>
      </c>
      <c r="CE406" s="1345" t="str">
        <f t="shared" si="1145"/>
        <v/>
      </c>
      <c r="CF406" s="1346" t="str">
        <f t="shared" si="1145"/>
        <v/>
      </c>
      <c r="CG406" s="1346" t="str">
        <f t="shared" si="1145"/>
        <v/>
      </c>
      <c r="CH406" s="1346">
        <f t="shared" si="1145"/>
        <v>0</v>
      </c>
      <c r="CI406" s="1346">
        <f t="shared" si="1145"/>
        <v>0</v>
      </c>
      <c r="CJ406" s="1346">
        <f t="shared" si="1145"/>
        <v>0</v>
      </c>
      <c r="CK406" s="1347">
        <f t="shared" si="1145"/>
        <v>0</v>
      </c>
      <c r="CL406" s="1347">
        <f t="shared" si="1145"/>
        <v>0</v>
      </c>
      <c r="CM406" s="1347">
        <f t="shared" si="1145"/>
        <v>0</v>
      </c>
      <c r="CN406" s="1346">
        <f t="shared" si="1145"/>
        <v>0</v>
      </c>
      <c r="CO406" s="1346">
        <f t="shared" si="1145"/>
        <v>0</v>
      </c>
      <c r="CP406" s="1346">
        <f t="shared" si="1145"/>
        <v>0</v>
      </c>
      <c r="CQ406" s="1346" t="str">
        <f t="shared" si="1145"/>
        <v/>
      </c>
      <c r="CR406" s="1346" t="str">
        <f t="shared" si="1145"/>
        <v/>
      </c>
      <c r="CS406" s="1345" t="str">
        <f t="shared" si="1145"/>
        <v/>
      </c>
      <c r="CT406" s="1348" t="str">
        <f t="shared" si="1145"/>
        <v/>
      </c>
      <c r="CU406" s="548" t="str">
        <f t="shared" si="1109"/>
        <v/>
      </c>
      <c r="CV406" s="549" t="str">
        <f t="shared" si="1110"/>
        <v/>
      </c>
      <c r="CW406" s="550" t="str">
        <f t="shared" si="1111"/>
        <v/>
      </c>
      <c r="CX406" s="550" t="str">
        <f t="shared" si="1112"/>
        <v/>
      </c>
      <c r="CY406" s="550">
        <f t="shared" si="1113"/>
        <v>0</v>
      </c>
      <c r="CZ406" s="550">
        <f t="shared" si="1114"/>
        <v>0</v>
      </c>
      <c r="DA406" s="550">
        <f t="shared" si="1115"/>
        <v>0</v>
      </c>
      <c r="DB406" s="551">
        <f t="shared" si="1116"/>
        <v>0</v>
      </c>
      <c r="DC406" s="551">
        <f t="shared" si="1117"/>
        <v>0</v>
      </c>
      <c r="DD406" s="551">
        <f t="shared" si="1118"/>
        <v>0</v>
      </c>
      <c r="DE406" s="550">
        <f t="shared" si="1119"/>
        <v>0</v>
      </c>
      <c r="DF406" s="550">
        <f t="shared" si="1120"/>
        <v>0</v>
      </c>
      <c r="DG406" s="550">
        <f t="shared" si="1121"/>
        <v>0</v>
      </c>
      <c r="DH406" s="550" t="str">
        <f t="shared" si="1122"/>
        <v/>
      </c>
      <c r="DI406" s="550" t="str">
        <f t="shared" si="1123"/>
        <v/>
      </c>
      <c r="DJ406" s="549" t="str">
        <f t="shared" si="1124"/>
        <v/>
      </c>
      <c r="DK406" s="548" t="str">
        <f t="shared" si="1125"/>
        <v/>
      </c>
      <c r="DL406" s="653">
        <f t="shared" si="1126"/>
        <v>9</v>
      </c>
      <c r="DM406" s="106">
        <f t="shared" si="1127"/>
        <v>9</v>
      </c>
      <c r="DN406" s="106">
        <f t="shared" si="1128"/>
        <v>9</v>
      </c>
      <c r="DO406" s="106">
        <f t="shared" si="1129"/>
        <v>9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40" t="s">
        <v>179</v>
      </c>
      <c r="B407" s="274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602"/>
      <c r="T407" s="274"/>
      <c r="U407" s="274"/>
      <c r="V407" s="274"/>
      <c r="W407" s="274"/>
      <c r="X407" s="274"/>
      <c r="Y407" s="274"/>
      <c r="Z407" s="274"/>
      <c r="AA407" s="274"/>
      <c r="AB407" s="274"/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/>
      <c r="AM407" s="274"/>
      <c r="AN407" s="274"/>
      <c r="AO407" s="274"/>
      <c r="AP407" s="274"/>
      <c r="AQ407" s="274"/>
      <c r="AR407" s="274"/>
      <c r="AS407" s="274"/>
      <c r="AT407" s="274"/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/>
      <c r="BE407" s="274"/>
      <c r="BF407" s="274"/>
      <c r="BG407" s="274"/>
      <c r="BH407" s="274"/>
      <c r="BI407" s="274"/>
      <c r="BJ407" s="274"/>
      <c r="BK407" s="274"/>
      <c r="BL407" s="274"/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 t="str">
        <f t="shared" si="1103"/>
        <v/>
      </c>
      <c r="CA407" s="597" t="str">
        <f t="shared" si="1104"/>
        <v/>
      </c>
      <c r="CB407" s="597" t="str">
        <f t="shared" si="1105"/>
        <v/>
      </c>
      <c r="CC407" s="688" t="str">
        <f t="shared" si="1106"/>
        <v/>
      </c>
      <c r="CD407" s="1344" t="str">
        <f t="shared" si="1142"/>
        <v/>
      </c>
      <c r="CE407" s="1345" t="str">
        <f t="shared" si="1145"/>
        <v/>
      </c>
      <c r="CF407" s="1346" t="str">
        <f t="shared" si="1145"/>
        <v/>
      </c>
      <c r="CG407" s="1346" t="str">
        <f t="shared" si="1145"/>
        <v/>
      </c>
      <c r="CH407" s="1346" t="str">
        <f t="shared" si="1145"/>
        <v/>
      </c>
      <c r="CI407" s="1346" t="str">
        <f t="shared" si="1145"/>
        <v/>
      </c>
      <c r="CJ407" s="1346" t="str">
        <f t="shared" si="1145"/>
        <v/>
      </c>
      <c r="CK407" s="1347" t="str">
        <f t="shared" si="1145"/>
        <v/>
      </c>
      <c r="CL407" s="1347" t="str">
        <f t="shared" si="1145"/>
        <v/>
      </c>
      <c r="CM407" s="1347" t="str">
        <f t="shared" si="1145"/>
        <v/>
      </c>
      <c r="CN407" s="1346" t="str">
        <f t="shared" si="1145"/>
        <v/>
      </c>
      <c r="CO407" s="1346" t="str">
        <f t="shared" si="1145"/>
        <v/>
      </c>
      <c r="CP407" s="1346" t="str">
        <f t="shared" si="1145"/>
        <v/>
      </c>
      <c r="CQ407" s="1346" t="str">
        <f t="shared" si="1145"/>
        <v/>
      </c>
      <c r="CR407" s="1346" t="str">
        <f t="shared" si="1145"/>
        <v/>
      </c>
      <c r="CS407" s="1345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66"/>
        <v/>
      </c>
      <c r="CU407" s="548" t="str">
        <f t="shared" si="1109"/>
        <v/>
      </c>
      <c r="CV407" s="549" t="str">
        <f t="shared" si="1110"/>
        <v/>
      </c>
      <c r="CW407" s="550" t="str">
        <f t="shared" si="1111"/>
        <v/>
      </c>
      <c r="CX407" s="550" t="str">
        <f t="shared" si="1112"/>
        <v/>
      </c>
      <c r="CY407" s="550" t="str">
        <f t="shared" si="1113"/>
        <v/>
      </c>
      <c r="CZ407" s="550" t="str">
        <f t="shared" si="1114"/>
        <v/>
      </c>
      <c r="DA407" s="550" t="str">
        <f t="shared" si="1115"/>
        <v/>
      </c>
      <c r="DB407" s="551" t="str">
        <f t="shared" si="1116"/>
        <v/>
      </c>
      <c r="DC407" s="551" t="str">
        <f t="shared" si="1117"/>
        <v/>
      </c>
      <c r="DD407" s="551" t="str">
        <f t="shared" si="1118"/>
        <v/>
      </c>
      <c r="DE407" s="550" t="str">
        <f t="shared" si="1119"/>
        <v/>
      </c>
      <c r="DF407" s="550" t="str">
        <f t="shared" si="1120"/>
        <v/>
      </c>
      <c r="DG407" s="550" t="str">
        <f t="shared" si="1121"/>
        <v/>
      </c>
      <c r="DH407" s="550" t="str">
        <f t="shared" si="1122"/>
        <v/>
      </c>
      <c r="DI407" s="550" t="str">
        <f t="shared" si="1123"/>
        <v/>
      </c>
      <c r="DJ407" s="549" t="str">
        <f t="shared" si="1124"/>
        <v/>
      </c>
      <c r="DK407" s="548" t="str">
        <f t="shared" si="1125"/>
        <v/>
      </c>
      <c r="DL407" s="653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696" customFormat="1" ht="15.75" customHeight="1">
      <c r="A408" s="657" t="s">
        <v>181</v>
      </c>
      <c r="B408" s="629">
        <f t="shared" ref="B408:R408" si="1167">IF(B406="","",B406*B407)</f>
        <v>0</v>
      </c>
      <c r="C408" s="629">
        <f t="shared" si="1167"/>
        <v>0</v>
      </c>
      <c r="D408" s="629">
        <f t="shared" si="1167"/>
        <v>0</v>
      </c>
      <c r="E408" s="629">
        <f t="shared" si="1167"/>
        <v>0</v>
      </c>
      <c r="F408" s="629">
        <f t="shared" si="1167"/>
        <v>0</v>
      </c>
      <c r="G408" s="629">
        <f t="shared" si="1167"/>
        <v>0</v>
      </c>
      <c r="H408" s="629">
        <f t="shared" si="1167"/>
        <v>0</v>
      </c>
      <c r="I408" s="629">
        <f t="shared" si="1167"/>
        <v>0</v>
      </c>
      <c r="J408" s="629">
        <f t="shared" si="1167"/>
        <v>0</v>
      </c>
      <c r="K408" s="629" t="str">
        <f t="shared" si="1167"/>
        <v/>
      </c>
      <c r="L408" s="629" t="str">
        <f t="shared" si="1167"/>
        <v/>
      </c>
      <c r="M408" s="629" t="str">
        <f t="shared" si="1167"/>
        <v/>
      </c>
      <c r="N408" s="629" t="str">
        <f t="shared" si="1167"/>
        <v/>
      </c>
      <c r="O408" s="629" t="str">
        <f t="shared" si="1167"/>
        <v/>
      </c>
      <c r="P408" s="629" t="str">
        <f t="shared" si="1167"/>
        <v/>
      </c>
      <c r="Q408" s="629" t="str">
        <f t="shared" si="1167"/>
        <v/>
      </c>
      <c r="R408" s="629" t="str">
        <f t="shared" si="1167"/>
        <v/>
      </c>
      <c r="S408" s="662"/>
      <c r="T408" s="629">
        <f t="shared" ref="T408:AJ408" si="1168">IF(T406="","",T406*T407)</f>
        <v>0</v>
      </c>
      <c r="U408" s="629">
        <f t="shared" si="1168"/>
        <v>0</v>
      </c>
      <c r="V408" s="629">
        <f t="shared" si="1168"/>
        <v>0</v>
      </c>
      <c r="W408" s="629">
        <f t="shared" si="1168"/>
        <v>0</v>
      </c>
      <c r="X408" s="629">
        <f t="shared" si="1168"/>
        <v>0</v>
      </c>
      <c r="Y408" s="629">
        <f t="shared" si="1168"/>
        <v>0</v>
      </c>
      <c r="Z408" s="629">
        <f t="shared" si="1168"/>
        <v>0</v>
      </c>
      <c r="AA408" s="629">
        <f t="shared" si="1168"/>
        <v>0</v>
      </c>
      <c r="AB408" s="629">
        <f t="shared" si="1168"/>
        <v>0</v>
      </c>
      <c r="AC408" s="629" t="str">
        <f t="shared" si="1168"/>
        <v/>
      </c>
      <c r="AD408" s="629" t="str">
        <f t="shared" si="1168"/>
        <v/>
      </c>
      <c r="AE408" s="629" t="str">
        <f t="shared" si="1168"/>
        <v/>
      </c>
      <c r="AF408" s="629" t="str">
        <f t="shared" si="1168"/>
        <v/>
      </c>
      <c r="AG408" s="629" t="str">
        <f t="shared" si="1168"/>
        <v/>
      </c>
      <c r="AH408" s="629" t="str">
        <f t="shared" si="1168"/>
        <v/>
      </c>
      <c r="AI408" s="629" t="str">
        <f t="shared" si="1168"/>
        <v/>
      </c>
      <c r="AJ408" s="629" t="str">
        <f t="shared" si="1168"/>
        <v/>
      </c>
      <c r="AK408" s="662"/>
      <c r="AL408" s="629">
        <f t="shared" ref="AL408:BB408" si="1169">IF(AL406="","",AL406*AL407)</f>
        <v>0</v>
      </c>
      <c r="AM408" s="629">
        <f t="shared" si="1169"/>
        <v>0</v>
      </c>
      <c r="AN408" s="629">
        <f t="shared" si="1169"/>
        <v>0</v>
      </c>
      <c r="AO408" s="629">
        <f t="shared" si="1169"/>
        <v>0</v>
      </c>
      <c r="AP408" s="629">
        <f t="shared" si="1169"/>
        <v>0</v>
      </c>
      <c r="AQ408" s="629">
        <f t="shared" si="1169"/>
        <v>0</v>
      </c>
      <c r="AR408" s="629">
        <f t="shared" si="1169"/>
        <v>0</v>
      </c>
      <c r="AS408" s="629">
        <f t="shared" si="1169"/>
        <v>0</v>
      </c>
      <c r="AT408" s="629">
        <f t="shared" si="1169"/>
        <v>0</v>
      </c>
      <c r="AU408" s="629" t="str">
        <f t="shared" si="1169"/>
        <v/>
      </c>
      <c r="AV408" s="629" t="str">
        <f t="shared" si="1169"/>
        <v/>
      </c>
      <c r="AW408" s="629" t="str">
        <f t="shared" si="1169"/>
        <v/>
      </c>
      <c r="AX408" s="629" t="str">
        <f t="shared" si="1169"/>
        <v/>
      </c>
      <c r="AY408" s="629" t="str">
        <f t="shared" si="1169"/>
        <v/>
      </c>
      <c r="AZ408" s="629" t="str">
        <f t="shared" si="1169"/>
        <v/>
      </c>
      <c r="BA408" s="629" t="str">
        <f t="shared" si="1169"/>
        <v/>
      </c>
      <c r="BB408" s="629" t="str">
        <f t="shared" si="1169"/>
        <v/>
      </c>
      <c r="BC408" s="662"/>
      <c r="BD408" s="629">
        <f t="shared" ref="BD408:BT408" si="1170">IF(BD406="","",BD406*BD407)</f>
        <v>0</v>
      </c>
      <c r="BE408" s="629">
        <f t="shared" si="1170"/>
        <v>0</v>
      </c>
      <c r="BF408" s="629">
        <f t="shared" si="1170"/>
        <v>0</v>
      </c>
      <c r="BG408" s="629">
        <f t="shared" si="1170"/>
        <v>0</v>
      </c>
      <c r="BH408" s="629">
        <f t="shared" si="1170"/>
        <v>0</v>
      </c>
      <c r="BI408" s="629">
        <f t="shared" si="1170"/>
        <v>0</v>
      </c>
      <c r="BJ408" s="629">
        <f t="shared" si="1170"/>
        <v>0</v>
      </c>
      <c r="BK408" s="629">
        <f t="shared" si="1170"/>
        <v>0</v>
      </c>
      <c r="BL408" s="629">
        <f t="shared" si="1170"/>
        <v>0</v>
      </c>
      <c r="BM408" s="629" t="str">
        <f t="shared" si="1170"/>
        <v/>
      </c>
      <c r="BN408" s="629" t="str">
        <f t="shared" si="1170"/>
        <v/>
      </c>
      <c r="BO408" s="629" t="str">
        <f t="shared" si="1170"/>
        <v/>
      </c>
      <c r="BP408" s="629" t="str">
        <f t="shared" si="1170"/>
        <v/>
      </c>
      <c r="BQ408" s="629" t="str">
        <f t="shared" si="1170"/>
        <v/>
      </c>
      <c r="BR408" s="629" t="str">
        <f t="shared" si="1170"/>
        <v/>
      </c>
      <c r="BS408" s="629" t="str">
        <f t="shared" si="1170"/>
        <v/>
      </c>
      <c r="BT408" s="629" t="str">
        <f t="shared" si="1170"/>
        <v/>
      </c>
      <c r="BU408" s="662"/>
      <c r="BV408" s="629" t="str">
        <f>IF(BV406="","",BV406*BV407)</f>
        <v/>
      </c>
      <c r="BW408" s="629" t="str">
        <f>IF(BW406="","",BW406*BW407)</f>
        <v/>
      </c>
      <c r="BX408" s="629" t="str">
        <f>IF(BX406="","",BX406*BX407)</f>
        <v/>
      </c>
      <c r="BY408" s="629" t="str">
        <f>IF(BY406="","",BY406*BY407)</f>
        <v/>
      </c>
      <c r="BZ408" s="597">
        <f t="shared" si="1103"/>
        <v>0</v>
      </c>
      <c r="CA408" s="597">
        <f t="shared" si="1104"/>
        <v>0</v>
      </c>
      <c r="CB408" s="597">
        <f t="shared" si="1105"/>
        <v>0</v>
      </c>
      <c r="CC408" s="688">
        <f t="shared" si="1106"/>
        <v>0</v>
      </c>
      <c r="CD408" s="1344" t="str">
        <f t="shared" si="1142"/>
        <v/>
      </c>
      <c r="CE408" s="1345" t="str">
        <f t="shared" si="1166"/>
        <v/>
      </c>
      <c r="CF408" s="1346" t="str">
        <f t="shared" si="1166"/>
        <v/>
      </c>
      <c r="CG408" s="1346" t="str">
        <f t="shared" si="1166"/>
        <v/>
      </c>
      <c r="CH408" s="1346">
        <f t="shared" si="1166"/>
        <v>0</v>
      </c>
      <c r="CI408" s="1346">
        <f t="shared" si="1166"/>
        <v>0</v>
      </c>
      <c r="CJ408" s="1346">
        <f t="shared" si="1166"/>
        <v>0</v>
      </c>
      <c r="CK408" s="1347">
        <f t="shared" si="1166"/>
        <v>0</v>
      </c>
      <c r="CL408" s="1347">
        <f t="shared" si="1166"/>
        <v>0</v>
      </c>
      <c r="CM408" s="1347">
        <f t="shared" si="1166"/>
        <v>0</v>
      </c>
      <c r="CN408" s="1346">
        <f t="shared" si="1166"/>
        <v>0</v>
      </c>
      <c r="CO408" s="1346">
        <f t="shared" si="1166"/>
        <v>0</v>
      </c>
      <c r="CP408" s="1346">
        <f t="shared" si="1166"/>
        <v>0</v>
      </c>
      <c r="CQ408" s="1346" t="str">
        <f t="shared" si="1166"/>
        <v/>
      </c>
      <c r="CR408" s="1346" t="str">
        <f t="shared" si="1166"/>
        <v/>
      </c>
      <c r="CS408" s="1345" t="str">
        <f t="shared" si="1166"/>
        <v/>
      </c>
      <c r="CT408" s="1348" t="str">
        <f t="shared" si="1166"/>
        <v/>
      </c>
      <c r="CU408" s="548" t="str">
        <f t="shared" si="1109"/>
        <v/>
      </c>
      <c r="CV408" s="549" t="str">
        <f t="shared" si="1110"/>
        <v/>
      </c>
      <c r="CW408" s="550" t="str">
        <f t="shared" si="1111"/>
        <v/>
      </c>
      <c r="CX408" s="550" t="str">
        <f t="shared" si="1112"/>
        <v/>
      </c>
      <c r="CY408" s="550">
        <f t="shared" si="1113"/>
        <v>0</v>
      </c>
      <c r="CZ408" s="550">
        <f t="shared" si="1114"/>
        <v>0</v>
      </c>
      <c r="DA408" s="550">
        <f t="shared" si="1115"/>
        <v>0</v>
      </c>
      <c r="DB408" s="551">
        <f t="shared" si="1116"/>
        <v>0</v>
      </c>
      <c r="DC408" s="551">
        <f t="shared" si="1117"/>
        <v>0</v>
      </c>
      <c r="DD408" s="551">
        <f t="shared" si="1118"/>
        <v>0</v>
      </c>
      <c r="DE408" s="550">
        <f t="shared" si="1119"/>
        <v>0</v>
      </c>
      <c r="DF408" s="550">
        <f t="shared" si="1120"/>
        <v>0</v>
      </c>
      <c r="DG408" s="550">
        <f t="shared" si="1121"/>
        <v>0</v>
      </c>
      <c r="DH408" s="550" t="str">
        <f t="shared" si="1122"/>
        <v/>
      </c>
      <c r="DI408" s="550" t="str">
        <f t="shared" si="1123"/>
        <v/>
      </c>
      <c r="DJ408" s="549" t="str">
        <f t="shared" si="1124"/>
        <v/>
      </c>
      <c r="DK408" s="548" t="str">
        <f t="shared" si="1125"/>
        <v/>
      </c>
      <c r="DL408" s="653">
        <f t="shared" si="1126"/>
        <v>9</v>
      </c>
      <c r="DM408" s="106">
        <f t="shared" si="1127"/>
        <v>9</v>
      </c>
      <c r="DN408" s="106">
        <f t="shared" si="1128"/>
        <v>9</v>
      </c>
      <c r="DO408" s="106">
        <f t="shared" si="1129"/>
        <v>9</v>
      </c>
      <c r="DP408" s="693"/>
      <c r="DQ408" s="694"/>
      <c r="DR408" s="694"/>
      <c r="DS408" s="694"/>
      <c r="DT408" s="694"/>
      <c r="DU408" s="694"/>
      <c r="DV408" s="694"/>
      <c r="DW408" s="694"/>
      <c r="DX408" s="694"/>
      <c r="DY408" s="695"/>
    </row>
    <row r="409" spans="1:129" s="486" customFormat="1" ht="15.75" customHeight="1">
      <c r="A409" s="682" t="s">
        <v>254</v>
      </c>
      <c r="B409" s="274">
        <v>0</v>
      </c>
      <c r="C409" s="274">
        <v>0</v>
      </c>
      <c r="D409" s="274">
        <v>0</v>
      </c>
      <c r="E409" s="274">
        <v>0</v>
      </c>
      <c r="F409" s="274">
        <v>0</v>
      </c>
      <c r="G409" s="274">
        <v>0</v>
      </c>
      <c r="H409" s="274">
        <v>0</v>
      </c>
      <c r="I409" s="274">
        <v>0</v>
      </c>
      <c r="J409" s="274">
        <v>0</v>
      </c>
      <c r="K409" s="274"/>
      <c r="L409" s="274"/>
      <c r="M409" s="274"/>
      <c r="N409" s="274"/>
      <c r="O409" s="274"/>
      <c r="P409" s="274"/>
      <c r="Q409" s="274"/>
      <c r="R409" s="274"/>
      <c r="S409" s="602"/>
      <c r="T409" s="274">
        <v>0</v>
      </c>
      <c r="U409" s="274">
        <v>0</v>
      </c>
      <c r="V409" s="274">
        <v>0</v>
      </c>
      <c r="W409" s="274">
        <v>0</v>
      </c>
      <c r="X409" s="274">
        <v>0</v>
      </c>
      <c r="Y409" s="274">
        <v>0</v>
      </c>
      <c r="Z409" s="274">
        <v>0</v>
      </c>
      <c r="AA409" s="274">
        <v>0</v>
      </c>
      <c r="AB409" s="274">
        <v>0</v>
      </c>
      <c r="AC409" s="274"/>
      <c r="AD409" s="274"/>
      <c r="AE409" s="274"/>
      <c r="AF409" s="274"/>
      <c r="AG409" s="274"/>
      <c r="AH409" s="274"/>
      <c r="AI409" s="274"/>
      <c r="AJ409" s="274"/>
      <c r="AK409" s="602"/>
      <c r="AL409" s="274">
        <v>0</v>
      </c>
      <c r="AM409" s="274">
        <v>0</v>
      </c>
      <c r="AN409" s="274">
        <v>0</v>
      </c>
      <c r="AO409" s="274">
        <v>0</v>
      </c>
      <c r="AP409" s="274">
        <v>0</v>
      </c>
      <c r="AQ409" s="274">
        <v>0</v>
      </c>
      <c r="AR409" s="274">
        <v>0</v>
      </c>
      <c r="AS409" s="274">
        <v>0</v>
      </c>
      <c r="AT409" s="274">
        <v>0</v>
      </c>
      <c r="AU409" s="274"/>
      <c r="AV409" s="274"/>
      <c r="AW409" s="274"/>
      <c r="AX409" s="274"/>
      <c r="AY409" s="274"/>
      <c r="AZ409" s="274"/>
      <c r="BA409" s="274"/>
      <c r="BB409" s="274"/>
      <c r="BC409" s="602"/>
      <c r="BD409" s="274">
        <v>0</v>
      </c>
      <c r="BE409" s="274">
        <v>0</v>
      </c>
      <c r="BF409" s="274">
        <v>0</v>
      </c>
      <c r="BG409" s="274">
        <v>0</v>
      </c>
      <c r="BH409" s="274">
        <v>0</v>
      </c>
      <c r="BI409" s="274">
        <v>0</v>
      </c>
      <c r="BJ409" s="274">
        <v>0</v>
      </c>
      <c r="BK409" s="274">
        <v>0</v>
      </c>
      <c r="BL409" s="274">
        <v>0</v>
      </c>
      <c r="BM409" s="274"/>
      <c r="BN409" s="274"/>
      <c r="BO409" s="274"/>
      <c r="BP409" s="274"/>
      <c r="BQ409" s="274"/>
      <c r="BR409" s="274"/>
      <c r="BS409" s="274"/>
      <c r="BT409" s="274"/>
      <c r="BU409" s="602"/>
      <c r="BV409" s="274"/>
      <c r="BW409" s="274"/>
      <c r="BX409" s="274"/>
      <c r="BY409" s="274"/>
      <c r="BZ409" s="597">
        <f t="shared" si="1103"/>
        <v>0</v>
      </c>
      <c r="CA409" s="597">
        <f t="shared" si="1104"/>
        <v>0</v>
      </c>
      <c r="CB409" s="597">
        <f t="shared" si="1105"/>
        <v>0</v>
      </c>
      <c r="CC409" s="688">
        <f t="shared" si="1106"/>
        <v>0</v>
      </c>
      <c r="CD409" s="1344" t="str">
        <f t="shared" si="1142"/>
        <v/>
      </c>
      <c r="CE409" s="1345" t="str">
        <f t="shared" si="1166"/>
        <v/>
      </c>
      <c r="CF409" s="1346" t="str">
        <f t="shared" si="1166"/>
        <v/>
      </c>
      <c r="CG409" s="1346" t="str">
        <f t="shared" si="1166"/>
        <v/>
      </c>
      <c r="CH409" s="1346">
        <f t="shared" si="1166"/>
        <v>0</v>
      </c>
      <c r="CI409" s="1346">
        <f t="shared" si="1166"/>
        <v>0</v>
      </c>
      <c r="CJ409" s="1346">
        <f t="shared" si="1166"/>
        <v>0</v>
      </c>
      <c r="CK409" s="1347">
        <f t="shared" si="1166"/>
        <v>0</v>
      </c>
      <c r="CL409" s="1347">
        <f t="shared" si="1166"/>
        <v>0</v>
      </c>
      <c r="CM409" s="1347">
        <f t="shared" si="1166"/>
        <v>0</v>
      </c>
      <c r="CN409" s="1346">
        <f t="shared" si="1166"/>
        <v>0</v>
      </c>
      <c r="CO409" s="1346">
        <f t="shared" si="1166"/>
        <v>0</v>
      </c>
      <c r="CP409" s="1346">
        <f t="shared" si="1166"/>
        <v>0</v>
      </c>
      <c r="CQ409" s="1346" t="str">
        <f t="shared" si="1166"/>
        <v/>
      </c>
      <c r="CR409" s="1346" t="str">
        <f t="shared" si="1166"/>
        <v/>
      </c>
      <c r="CS409" s="1345" t="str">
        <f t="shared" si="1166"/>
        <v/>
      </c>
      <c r="CT409" s="1348" t="str">
        <f t="shared" si="1166"/>
        <v/>
      </c>
      <c r="CU409" s="548" t="str">
        <f t="shared" si="1109"/>
        <v/>
      </c>
      <c r="CV409" s="549" t="str">
        <f t="shared" si="1110"/>
        <v/>
      </c>
      <c r="CW409" s="550" t="str">
        <f t="shared" si="1111"/>
        <v/>
      </c>
      <c r="CX409" s="550" t="str">
        <f t="shared" si="1112"/>
        <v/>
      </c>
      <c r="CY409" s="550">
        <f t="shared" si="1113"/>
        <v>0</v>
      </c>
      <c r="CZ409" s="550">
        <f t="shared" si="1114"/>
        <v>0</v>
      </c>
      <c r="DA409" s="550">
        <f t="shared" si="1115"/>
        <v>0</v>
      </c>
      <c r="DB409" s="551">
        <f t="shared" si="1116"/>
        <v>0</v>
      </c>
      <c r="DC409" s="551">
        <f t="shared" si="1117"/>
        <v>0</v>
      </c>
      <c r="DD409" s="551">
        <f t="shared" si="1118"/>
        <v>0</v>
      </c>
      <c r="DE409" s="550">
        <f t="shared" si="1119"/>
        <v>0</v>
      </c>
      <c r="DF409" s="550">
        <f t="shared" si="1120"/>
        <v>0</v>
      </c>
      <c r="DG409" s="550">
        <f t="shared" si="1121"/>
        <v>0</v>
      </c>
      <c r="DH409" s="550" t="str">
        <f t="shared" si="1122"/>
        <v/>
      </c>
      <c r="DI409" s="550" t="str">
        <f t="shared" si="1123"/>
        <v/>
      </c>
      <c r="DJ409" s="549" t="str">
        <f t="shared" si="1124"/>
        <v/>
      </c>
      <c r="DK409" s="548" t="str">
        <f t="shared" si="1125"/>
        <v/>
      </c>
      <c r="DL409" s="653">
        <f t="shared" si="1126"/>
        <v>9</v>
      </c>
      <c r="DM409" s="106">
        <f t="shared" si="1127"/>
        <v>9</v>
      </c>
      <c r="DN409" s="106">
        <f t="shared" si="1128"/>
        <v>9</v>
      </c>
      <c r="DO409" s="106">
        <f t="shared" si="1129"/>
        <v>9</v>
      </c>
      <c r="DP409" s="483"/>
      <c r="DQ409" s="618"/>
      <c r="DR409" s="618"/>
      <c r="DS409" s="618"/>
      <c r="DT409" s="618"/>
      <c r="DU409" s="618"/>
      <c r="DV409" s="618"/>
      <c r="DW409" s="618"/>
      <c r="DX409" s="618"/>
      <c r="DY409" s="484"/>
    </row>
    <row r="410" spans="1:129" s="486" customFormat="1" ht="15.75" customHeight="1">
      <c r="A410" s="640" t="s">
        <v>179</v>
      </c>
      <c r="B410" s="274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596"/>
      <c r="T410" s="274"/>
      <c r="U410" s="274"/>
      <c r="V410" s="274"/>
      <c r="W410" s="274"/>
      <c r="X410" s="274"/>
      <c r="Y410" s="274"/>
      <c r="Z410" s="274"/>
      <c r="AA410" s="274"/>
      <c r="AB410" s="274"/>
      <c r="AC410" s="274"/>
      <c r="AD410" s="274"/>
      <c r="AE410" s="274"/>
      <c r="AF410" s="274"/>
      <c r="AG410" s="274"/>
      <c r="AH410" s="274"/>
      <c r="AI410" s="274"/>
      <c r="AJ410" s="274"/>
      <c r="AK410" s="596"/>
      <c r="AL410" s="274"/>
      <c r="AM410" s="274"/>
      <c r="AN410" s="274"/>
      <c r="AO410" s="274"/>
      <c r="AP410" s="274"/>
      <c r="AQ410" s="274"/>
      <c r="AR410" s="274"/>
      <c r="AS410" s="274"/>
      <c r="AT410" s="274"/>
      <c r="AU410" s="274"/>
      <c r="AV410" s="274"/>
      <c r="AW410" s="274"/>
      <c r="AX410" s="274"/>
      <c r="AY410" s="274"/>
      <c r="AZ410" s="274"/>
      <c r="BA410" s="274"/>
      <c r="BB410" s="274"/>
      <c r="BC410" s="596"/>
      <c r="BD410" s="274"/>
      <c r="BE410" s="274"/>
      <c r="BF410" s="274"/>
      <c r="BG410" s="274"/>
      <c r="BH410" s="274"/>
      <c r="BI410" s="274"/>
      <c r="BJ410" s="274"/>
      <c r="BK410" s="274"/>
      <c r="BL410" s="274"/>
      <c r="BM410" s="274"/>
      <c r="BN410" s="274"/>
      <c r="BO410" s="274"/>
      <c r="BP410" s="274"/>
      <c r="BQ410" s="274"/>
      <c r="BR410" s="274"/>
      <c r="BS410" s="274"/>
      <c r="BT410" s="274"/>
      <c r="BU410" s="596"/>
      <c r="BV410" s="274"/>
      <c r="BW410" s="274"/>
      <c r="BX410" s="274"/>
      <c r="BY410" s="274"/>
      <c r="BZ410" s="597" t="str">
        <f t="shared" si="1103"/>
        <v/>
      </c>
      <c r="CA410" s="597" t="str">
        <f t="shared" si="1104"/>
        <v/>
      </c>
      <c r="CB410" s="597" t="str">
        <f t="shared" si="1105"/>
        <v/>
      </c>
      <c r="CC410" s="688" t="str">
        <f t="shared" si="1106"/>
        <v/>
      </c>
      <c r="CD410" s="1344" t="str">
        <f t="shared" si="1142"/>
        <v/>
      </c>
      <c r="CE410" s="1345" t="str">
        <f t="shared" si="1166"/>
        <v/>
      </c>
      <c r="CF410" s="1346" t="str">
        <f t="shared" si="1166"/>
        <v/>
      </c>
      <c r="CG410" s="1346" t="str">
        <f t="shared" si="1166"/>
        <v/>
      </c>
      <c r="CH410" s="1346" t="str">
        <f t="shared" si="1166"/>
        <v/>
      </c>
      <c r="CI410" s="1346" t="str">
        <f t="shared" si="1166"/>
        <v/>
      </c>
      <c r="CJ410" s="1346" t="str">
        <f t="shared" si="1166"/>
        <v/>
      </c>
      <c r="CK410" s="1347" t="str">
        <f t="shared" si="1166"/>
        <v/>
      </c>
      <c r="CL410" s="1347" t="str">
        <f t="shared" si="1166"/>
        <v/>
      </c>
      <c r="CM410" s="1347" t="str">
        <f t="shared" si="1166"/>
        <v/>
      </c>
      <c r="CN410" s="1346" t="str">
        <f t="shared" si="1166"/>
        <v/>
      </c>
      <c r="CO410" s="1346" t="str">
        <f t="shared" si="1166"/>
        <v/>
      </c>
      <c r="CP410" s="1346" t="str">
        <f t="shared" si="1166"/>
        <v/>
      </c>
      <c r="CQ410" s="1346" t="str">
        <f t="shared" si="1166"/>
        <v/>
      </c>
      <c r="CR410" s="1346" t="str">
        <f t="shared" si="1166"/>
        <v/>
      </c>
      <c r="CS410" s="1345" t="str">
        <f t="shared" si="1166"/>
        <v/>
      </c>
      <c r="CT410" s="1348" t="str">
        <f t="shared" si="1166"/>
        <v/>
      </c>
      <c r="CU410" s="548" t="str">
        <f t="shared" si="1109"/>
        <v/>
      </c>
      <c r="CV410" s="549" t="str">
        <f t="shared" si="1110"/>
        <v/>
      </c>
      <c r="CW410" s="550" t="str">
        <f t="shared" si="1111"/>
        <v/>
      </c>
      <c r="CX410" s="550" t="str">
        <f t="shared" si="1112"/>
        <v/>
      </c>
      <c r="CY410" s="550" t="str">
        <f t="shared" si="1113"/>
        <v/>
      </c>
      <c r="CZ410" s="550" t="str">
        <f t="shared" si="1114"/>
        <v/>
      </c>
      <c r="DA410" s="550" t="str">
        <f t="shared" si="1115"/>
        <v/>
      </c>
      <c r="DB410" s="551" t="str">
        <f t="shared" si="1116"/>
        <v/>
      </c>
      <c r="DC410" s="551" t="str">
        <f t="shared" si="1117"/>
        <v/>
      </c>
      <c r="DD410" s="551" t="str">
        <f t="shared" si="1118"/>
        <v/>
      </c>
      <c r="DE410" s="550" t="str">
        <f t="shared" si="1119"/>
        <v/>
      </c>
      <c r="DF410" s="550" t="str">
        <f t="shared" si="1120"/>
        <v/>
      </c>
      <c r="DG410" s="550" t="str">
        <f t="shared" si="1121"/>
        <v/>
      </c>
      <c r="DH410" s="550" t="str">
        <f t="shared" si="1122"/>
        <v/>
      </c>
      <c r="DI410" s="550" t="str">
        <f t="shared" si="1123"/>
        <v/>
      </c>
      <c r="DJ410" s="549" t="str">
        <f t="shared" si="1124"/>
        <v/>
      </c>
      <c r="DK410" s="548" t="str">
        <f t="shared" si="1125"/>
        <v/>
      </c>
      <c r="DL410" s="653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696" customFormat="1" ht="15.75" customHeight="1">
      <c r="A411" s="657" t="s">
        <v>181</v>
      </c>
      <c r="B411" s="629">
        <f t="shared" ref="B411:R411" si="1171">IF(B409="","",B409*B410)</f>
        <v>0</v>
      </c>
      <c r="C411" s="629">
        <f t="shared" si="1171"/>
        <v>0</v>
      </c>
      <c r="D411" s="629">
        <f t="shared" si="1171"/>
        <v>0</v>
      </c>
      <c r="E411" s="629">
        <f t="shared" si="1171"/>
        <v>0</v>
      </c>
      <c r="F411" s="629">
        <f t="shared" si="1171"/>
        <v>0</v>
      </c>
      <c r="G411" s="629">
        <f t="shared" si="1171"/>
        <v>0</v>
      </c>
      <c r="H411" s="629">
        <f t="shared" si="1171"/>
        <v>0</v>
      </c>
      <c r="I411" s="629">
        <f t="shared" si="1171"/>
        <v>0</v>
      </c>
      <c r="J411" s="629">
        <f t="shared" si="1171"/>
        <v>0</v>
      </c>
      <c r="K411" s="629" t="str">
        <f t="shared" si="1171"/>
        <v/>
      </c>
      <c r="L411" s="629" t="str">
        <f t="shared" si="1171"/>
        <v/>
      </c>
      <c r="M411" s="629" t="str">
        <f t="shared" si="1171"/>
        <v/>
      </c>
      <c r="N411" s="629" t="str">
        <f t="shared" si="1171"/>
        <v/>
      </c>
      <c r="O411" s="629" t="str">
        <f t="shared" si="1171"/>
        <v/>
      </c>
      <c r="P411" s="629" t="str">
        <f t="shared" si="1171"/>
        <v/>
      </c>
      <c r="Q411" s="629" t="str">
        <f t="shared" si="1171"/>
        <v/>
      </c>
      <c r="R411" s="629" t="str">
        <f t="shared" si="1171"/>
        <v/>
      </c>
      <c r="S411" s="662"/>
      <c r="T411" s="629">
        <f t="shared" ref="T411:AJ411" si="1172">IF(T409="","",T409*T410)</f>
        <v>0</v>
      </c>
      <c r="U411" s="629">
        <f t="shared" si="1172"/>
        <v>0</v>
      </c>
      <c r="V411" s="629">
        <f t="shared" si="1172"/>
        <v>0</v>
      </c>
      <c r="W411" s="629">
        <f t="shared" si="1172"/>
        <v>0</v>
      </c>
      <c r="X411" s="629">
        <f t="shared" si="1172"/>
        <v>0</v>
      </c>
      <c r="Y411" s="629">
        <f t="shared" si="1172"/>
        <v>0</v>
      </c>
      <c r="Z411" s="629">
        <f t="shared" si="1172"/>
        <v>0</v>
      </c>
      <c r="AA411" s="629">
        <f t="shared" si="1172"/>
        <v>0</v>
      </c>
      <c r="AB411" s="629">
        <f t="shared" si="1172"/>
        <v>0</v>
      </c>
      <c r="AC411" s="629" t="str">
        <f t="shared" si="1172"/>
        <v/>
      </c>
      <c r="AD411" s="629" t="str">
        <f t="shared" si="1172"/>
        <v/>
      </c>
      <c r="AE411" s="629" t="str">
        <f t="shared" si="1172"/>
        <v/>
      </c>
      <c r="AF411" s="629" t="str">
        <f t="shared" si="1172"/>
        <v/>
      </c>
      <c r="AG411" s="629" t="str">
        <f t="shared" si="1172"/>
        <v/>
      </c>
      <c r="AH411" s="629" t="str">
        <f t="shared" si="1172"/>
        <v/>
      </c>
      <c r="AI411" s="629" t="str">
        <f t="shared" si="1172"/>
        <v/>
      </c>
      <c r="AJ411" s="629" t="str">
        <f t="shared" si="1172"/>
        <v/>
      </c>
      <c r="AK411" s="662"/>
      <c r="AL411" s="629">
        <f t="shared" ref="AL411:BB411" si="1173">IF(AL409="","",AL409*AL410)</f>
        <v>0</v>
      </c>
      <c r="AM411" s="629">
        <f t="shared" si="1173"/>
        <v>0</v>
      </c>
      <c r="AN411" s="629">
        <f t="shared" si="1173"/>
        <v>0</v>
      </c>
      <c r="AO411" s="629">
        <f t="shared" si="1173"/>
        <v>0</v>
      </c>
      <c r="AP411" s="629">
        <f t="shared" si="1173"/>
        <v>0</v>
      </c>
      <c r="AQ411" s="629">
        <f t="shared" si="1173"/>
        <v>0</v>
      </c>
      <c r="AR411" s="629">
        <f t="shared" si="1173"/>
        <v>0</v>
      </c>
      <c r="AS411" s="629">
        <f t="shared" si="1173"/>
        <v>0</v>
      </c>
      <c r="AT411" s="629">
        <f t="shared" si="1173"/>
        <v>0</v>
      </c>
      <c r="AU411" s="629" t="str">
        <f t="shared" si="1173"/>
        <v/>
      </c>
      <c r="AV411" s="629" t="str">
        <f t="shared" si="1173"/>
        <v/>
      </c>
      <c r="AW411" s="629" t="str">
        <f t="shared" si="1173"/>
        <v/>
      </c>
      <c r="AX411" s="629" t="str">
        <f t="shared" si="1173"/>
        <v/>
      </c>
      <c r="AY411" s="629" t="str">
        <f t="shared" si="1173"/>
        <v/>
      </c>
      <c r="AZ411" s="629" t="str">
        <f t="shared" si="1173"/>
        <v/>
      </c>
      <c r="BA411" s="629" t="str">
        <f t="shared" si="1173"/>
        <v/>
      </c>
      <c r="BB411" s="629" t="str">
        <f t="shared" si="1173"/>
        <v/>
      </c>
      <c r="BC411" s="662"/>
      <c r="BD411" s="629">
        <f t="shared" ref="BD411:BT411" si="1174">IF(BD409="","",BD409*BD410)</f>
        <v>0</v>
      </c>
      <c r="BE411" s="629">
        <f t="shared" si="1174"/>
        <v>0</v>
      </c>
      <c r="BF411" s="629">
        <f t="shared" si="1174"/>
        <v>0</v>
      </c>
      <c r="BG411" s="629">
        <f t="shared" si="1174"/>
        <v>0</v>
      </c>
      <c r="BH411" s="629">
        <f t="shared" si="1174"/>
        <v>0</v>
      </c>
      <c r="BI411" s="629">
        <f t="shared" si="1174"/>
        <v>0</v>
      </c>
      <c r="BJ411" s="629">
        <f t="shared" si="1174"/>
        <v>0</v>
      </c>
      <c r="BK411" s="629">
        <f t="shared" si="1174"/>
        <v>0</v>
      </c>
      <c r="BL411" s="629">
        <f t="shared" si="1174"/>
        <v>0</v>
      </c>
      <c r="BM411" s="629" t="str">
        <f t="shared" si="1174"/>
        <v/>
      </c>
      <c r="BN411" s="629" t="str">
        <f t="shared" si="1174"/>
        <v/>
      </c>
      <c r="BO411" s="629" t="str">
        <f t="shared" si="1174"/>
        <v/>
      </c>
      <c r="BP411" s="629" t="str">
        <f t="shared" si="1174"/>
        <v/>
      </c>
      <c r="BQ411" s="629" t="str">
        <f t="shared" si="1174"/>
        <v/>
      </c>
      <c r="BR411" s="629" t="str">
        <f t="shared" si="1174"/>
        <v/>
      </c>
      <c r="BS411" s="629" t="str">
        <f t="shared" si="1174"/>
        <v/>
      </c>
      <c r="BT411" s="629" t="str">
        <f t="shared" si="1174"/>
        <v/>
      </c>
      <c r="BU411" s="662"/>
      <c r="BV411" s="629" t="str">
        <f>IF(BV409="","",BV409*BV410)</f>
        <v/>
      </c>
      <c r="BW411" s="629" t="str">
        <f>IF(BW409="","",BW409*BW410)</f>
        <v/>
      </c>
      <c r="BX411" s="629" t="str">
        <f>IF(BX409="","",BX409*BX410)</f>
        <v/>
      </c>
      <c r="BY411" s="629" t="str">
        <f>IF(BY409="","",BY409*BY410)</f>
        <v/>
      </c>
      <c r="BZ411" s="597">
        <f t="shared" si="1103"/>
        <v>0</v>
      </c>
      <c r="CA411" s="597">
        <f t="shared" si="1104"/>
        <v>0</v>
      </c>
      <c r="CB411" s="597">
        <f t="shared" si="1105"/>
        <v>0</v>
      </c>
      <c r="CC411" s="688">
        <f t="shared" si="1106"/>
        <v>0</v>
      </c>
      <c r="CD411" s="1344" t="str">
        <f t="shared" si="1142"/>
        <v/>
      </c>
      <c r="CE411" s="1345" t="str">
        <f t="shared" si="1166"/>
        <v/>
      </c>
      <c r="CF411" s="1346" t="str">
        <f t="shared" si="1166"/>
        <v/>
      </c>
      <c r="CG411" s="1346" t="str">
        <f t="shared" si="1166"/>
        <v/>
      </c>
      <c r="CH411" s="1346">
        <f t="shared" si="1166"/>
        <v>0</v>
      </c>
      <c r="CI411" s="1346">
        <f t="shared" si="1166"/>
        <v>0</v>
      </c>
      <c r="CJ411" s="1346">
        <f t="shared" si="1166"/>
        <v>0</v>
      </c>
      <c r="CK411" s="1347">
        <f t="shared" si="1166"/>
        <v>0</v>
      </c>
      <c r="CL411" s="1347">
        <f t="shared" si="1166"/>
        <v>0</v>
      </c>
      <c r="CM411" s="1347">
        <f t="shared" si="1166"/>
        <v>0</v>
      </c>
      <c r="CN411" s="1346">
        <f t="shared" si="1166"/>
        <v>0</v>
      </c>
      <c r="CO411" s="1346">
        <f t="shared" si="1166"/>
        <v>0</v>
      </c>
      <c r="CP411" s="1346">
        <f t="shared" si="1166"/>
        <v>0</v>
      </c>
      <c r="CQ411" s="1346" t="str">
        <f t="shared" si="1166"/>
        <v/>
      </c>
      <c r="CR411" s="1346" t="str">
        <f t="shared" si="1166"/>
        <v/>
      </c>
      <c r="CS411" s="1345" t="str">
        <f t="shared" si="1166"/>
        <v/>
      </c>
      <c r="CT411" s="1348" t="str">
        <f t="shared" si="1166"/>
        <v/>
      </c>
      <c r="CU411" s="548" t="str">
        <f t="shared" si="1109"/>
        <v/>
      </c>
      <c r="CV411" s="549" t="str">
        <f t="shared" si="1110"/>
        <v/>
      </c>
      <c r="CW411" s="550" t="str">
        <f t="shared" si="1111"/>
        <v/>
      </c>
      <c r="CX411" s="550" t="str">
        <f t="shared" si="1112"/>
        <v/>
      </c>
      <c r="CY411" s="550">
        <f t="shared" si="1113"/>
        <v>0</v>
      </c>
      <c r="CZ411" s="550">
        <f t="shared" si="1114"/>
        <v>0</v>
      </c>
      <c r="DA411" s="550">
        <f t="shared" si="1115"/>
        <v>0</v>
      </c>
      <c r="DB411" s="551">
        <f t="shared" si="1116"/>
        <v>0</v>
      </c>
      <c r="DC411" s="551">
        <f t="shared" si="1117"/>
        <v>0</v>
      </c>
      <c r="DD411" s="551">
        <f t="shared" si="1118"/>
        <v>0</v>
      </c>
      <c r="DE411" s="550">
        <f t="shared" si="1119"/>
        <v>0</v>
      </c>
      <c r="DF411" s="550">
        <f t="shared" si="1120"/>
        <v>0</v>
      </c>
      <c r="DG411" s="550">
        <f t="shared" si="1121"/>
        <v>0</v>
      </c>
      <c r="DH411" s="550" t="str">
        <f t="shared" si="1122"/>
        <v/>
      </c>
      <c r="DI411" s="550" t="str">
        <f t="shared" si="1123"/>
        <v/>
      </c>
      <c r="DJ411" s="549" t="str">
        <f t="shared" si="1124"/>
        <v/>
      </c>
      <c r="DK411" s="548" t="str">
        <f t="shared" si="1125"/>
        <v/>
      </c>
      <c r="DL411" s="653">
        <f t="shared" si="1126"/>
        <v>9</v>
      </c>
      <c r="DM411" s="106">
        <f t="shared" si="1127"/>
        <v>9</v>
      </c>
      <c r="DN411" s="106">
        <f t="shared" si="1128"/>
        <v>9</v>
      </c>
      <c r="DO411" s="106">
        <f t="shared" si="1129"/>
        <v>9</v>
      </c>
      <c r="DP411" s="693"/>
      <c r="DQ411" s="694"/>
      <c r="DR411" s="694"/>
      <c r="DS411" s="694"/>
      <c r="DT411" s="694"/>
      <c r="DU411" s="694"/>
      <c r="DV411" s="694"/>
      <c r="DW411" s="694"/>
      <c r="DX411" s="694"/>
      <c r="DY411" s="695"/>
    </row>
    <row r="412" spans="1:129" s="486" customFormat="1" ht="15.75" customHeight="1">
      <c r="A412" s="682" t="s">
        <v>255</v>
      </c>
      <c r="B412" s="274">
        <v>0</v>
      </c>
      <c r="C412" s="274">
        <v>0</v>
      </c>
      <c r="D412" s="274">
        <v>0</v>
      </c>
      <c r="E412" s="274">
        <v>0</v>
      </c>
      <c r="F412" s="274">
        <v>0</v>
      </c>
      <c r="G412" s="274">
        <v>0</v>
      </c>
      <c r="H412" s="274">
        <v>0</v>
      </c>
      <c r="I412" s="274">
        <v>0</v>
      </c>
      <c r="J412" s="274">
        <v>0</v>
      </c>
      <c r="K412" s="274"/>
      <c r="L412" s="274"/>
      <c r="M412" s="274"/>
      <c r="N412" s="274"/>
      <c r="O412" s="274"/>
      <c r="P412" s="274"/>
      <c r="Q412" s="274"/>
      <c r="R412" s="274"/>
      <c r="S412" s="602"/>
      <c r="T412" s="274">
        <v>0</v>
      </c>
      <c r="U412" s="274">
        <v>0</v>
      </c>
      <c r="V412" s="274">
        <v>0</v>
      </c>
      <c r="W412" s="274">
        <v>0</v>
      </c>
      <c r="X412" s="274">
        <v>0</v>
      </c>
      <c r="Y412" s="274">
        <v>0</v>
      </c>
      <c r="Z412" s="274">
        <v>0</v>
      </c>
      <c r="AA412" s="274">
        <v>0</v>
      </c>
      <c r="AB412" s="274">
        <v>0</v>
      </c>
      <c r="AC412" s="274"/>
      <c r="AD412" s="274"/>
      <c r="AE412" s="274"/>
      <c r="AF412" s="274"/>
      <c r="AG412" s="274"/>
      <c r="AH412" s="274"/>
      <c r="AI412" s="274"/>
      <c r="AJ412" s="274"/>
      <c r="AK412" s="602"/>
      <c r="AL412" s="274">
        <v>0</v>
      </c>
      <c r="AM412" s="274">
        <v>0</v>
      </c>
      <c r="AN412" s="274">
        <v>0</v>
      </c>
      <c r="AO412" s="274">
        <v>0</v>
      </c>
      <c r="AP412" s="274">
        <v>0</v>
      </c>
      <c r="AQ412" s="274">
        <v>0</v>
      </c>
      <c r="AR412" s="274">
        <v>0</v>
      </c>
      <c r="AS412" s="274">
        <v>0</v>
      </c>
      <c r="AT412" s="274">
        <v>0</v>
      </c>
      <c r="AU412" s="274"/>
      <c r="AV412" s="274"/>
      <c r="AW412" s="274"/>
      <c r="AX412" s="274"/>
      <c r="AY412" s="274"/>
      <c r="AZ412" s="274"/>
      <c r="BA412" s="274"/>
      <c r="BB412" s="274"/>
      <c r="BC412" s="602"/>
      <c r="BD412" s="274">
        <v>0</v>
      </c>
      <c r="BE412" s="274">
        <v>0</v>
      </c>
      <c r="BF412" s="274">
        <v>0</v>
      </c>
      <c r="BG412" s="274">
        <v>0</v>
      </c>
      <c r="BH412" s="274">
        <v>0</v>
      </c>
      <c r="BI412" s="274">
        <v>0</v>
      </c>
      <c r="BJ412" s="274">
        <v>0</v>
      </c>
      <c r="BK412" s="274">
        <v>0</v>
      </c>
      <c r="BL412" s="274">
        <v>0</v>
      </c>
      <c r="BM412" s="274"/>
      <c r="BN412" s="274"/>
      <c r="BO412" s="274"/>
      <c r="BP412" s="274"/>
      <c r="BQ412" s="274"/>
      <c r="BR412" s="274"/>
      <c r="BS412" s="274"/>
      <c r="BT412" s="274"/>
      <c r="BU412" s="602"/>
      <c r="BV412" s="274"/>
      <c r="BW412" s="274"/>
      <c r="BX412" s="274"/>
      <c r="BY412" s="274"/>
      <c r="BZ412" s="597">
        <f t="shared" si="1103"/>
        <v>0</v>
      </c>
      <c r="CA412" s="597">
        <f t="shared" si="1104"/>
        <v>0</v>
      </c>
      <c r="CB412" s="597">
        <f t="shared" si="1105"/>
        <v>0</v>
      </c>
      <c r="CC412" s="688">
        <f t="shared" si="1106"/>
        <v>0</v>
      </c>
      <c r="CD412" s="1344" t="str">
        <f t="shared" si="1142"/>
        <v/>
      </c>
      <c r="CE412" s="1345" t="str">
        <f t="shared" si="1166"/>
        <v/>
      </c>
      <c r="CF412" s="1346" t="str">
        <f t="shared" si="1166"/>
        <v/>
      </c>
      <c r="CG412" s="1346" t="str">
        <f t="shared" si="1166"/>
        <v/>
      </c>
      <c r="CH412" s="1346">
        <f t="shared" si="1166"/>
        <v>0</v>
      </c>
      <c r="CI412" s="1346">
        <f t="shared" si="1166"/>
        <v>0</v>
      </c>
      <c r="CJ412" s="1346">
        <f t="shared" si="1166"/>
        <v>0</v>
      </c>
      <c r="CK412" s="1347">
        <f t="shared" si="1166"/>
        <v>0</v>
      </c>
      <c r="CL412" s="1347">
        <f t="shared" si="1166"/>
        <v>0</v>
      </c>
      <c r="CM412" s="1347">
        <f t="shared" si="1166"/>
        <v>0</v>
      </c>
      <c r="CN412" s="1346">
        <f t="shared" si="1166"/>
        <v>0</v>
      </c>
      <c r="CO412" s="1346">
        <f t="shared" si="1166"/>
        <v>0</v>
      </c>
      <c r="CP412" s="1346">
        <f t="shared" si="1166"/>
        <v>0</v>
      </c>
      <c r="CQ412" s="1346" t="str">
        <f t="shared" si="1166"/>
        <v/>
      </c>
      <c r="CR412" s="1346" t="str">
        <f t="shared" si="1166"/>
        <v/>
      </c>
      <c r="CS412" s="1345" t="str">
        <f t="shared" si="1166"/>
        <v/>
      </c>
      <c r="CT412" s="1348" t="str">
        <f t="shared" si="1166"/>
        <v/>
      </c>
      <c r="CU412" s="548" t="str">
        <f t="shared" si="1109"/>
        <v/>
      </c>
      <c r="CV412" s="549" t="str">
        <f t="shared" si="1110"/>
        <v/>
      </c>
      <c r="CW412" s="550" t="str">
        <f t="shared" si="1111"/>
        <v/>
      </c>
      <c r="CX412" s="550" t="str">
        <f t="shared" si="1112"/>
        <v/>
      </c>
      <c r="CY412" s="550">
        <f t="shared" si="1113"/>
        <v>0</v>
      </c>
      <c r="CZ412" s="550">
        <f t="shared" si="1114"/>
        <v>0</v>
      </c>
      <c r="DA412" s="550">
        <f t="shared" si="1115"/>
        <v>0</v>
      </c>
      <c r="DB412" s="551">
        <f t="shared" si="1116"/>
        <v>0</v>
      </c>
      <c r="DC412" s="551">
        <f t="shared" si="1117"/>
        <v>0</v>
      </c>
      <c r="DD412" s="551">
        <f t="shared" si="1118"/>
        <v>0</v>
      </c>
      <c r="DE412" s="550">
        <f t="shared" si="1119"/>
        <v>0</v>
      </c>
      <c r="DF412" s="550">
        <f t="shared" si="1120"/>
        <v>0</v>
      </c>
      <c r="DG412" s="550">
        <f t="shared" si="1121"/>
        <v>0</v>
      </c>
      <c r="DH412" s="550" t="str">
        <f t="shared" si="1122"/>
        <v/>
      </c>
      <c r="DI412" s="550" t="str">
        <f t="shared" si="1123"/>
        <v/>
      </c>
      <c r="DJ412" s="549" t="str">
        <f t="shared" si="1124"/>
        <v/>
      </c>
      <c r="DK412" s="548" t="str">
        <f t="shared" si="1125"/>
        <v/>
      </c>
      <c r="DL412" s="653">
        <f t="shared" si="1126"/>
        <v>9</v>
      </c>
      <c r="DM412" s="106">
        <f t="shared" si="1127"/>
        <v>9</v>
      </c>
      <c r="DN412" s="106">
        <f t="shared" si="1128"/>
        <v>9</v>
      </c>
      <c r="DO412" s="106">
        <f t="shared" si="1129"/>
        <v>9</v>
      </c>
      <c r="DP412" s="483"/>
      <c r="DQ412" s="618"/>
      <c r="DR412" s="618"/>
      <c r="DS412" s="618"/>
      <c r="DT412" s="618"/>
      <c r="DU412" s="618"/>
      <c r="DV412" s="618"/>
      <c r="DW412" s="618"/>
      <c r="DX412" s="618"/>
      <c r="DY412" s="484"/>
    </row>
    <row r="413" spans="1:129" s="486" customFormat="1" ht="15.75" customHeight="1">
      <c r="A413" s="640" t="s">
        <v>179</v>
      </c>
      <c r="B413" s="274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602"/>
      <c r="T413" s="274"/>
      <c r="U413" s="274"/>
      <c r="V413" s="274"/>
      <c r="W413" s="274"/>
      <c r="X413" s="274"/>
      <c r="Y413" s="274"/>
      <c r="Z413" s="274"/>
      <c r="AA413" s="274"/>
      <c r="AB413" s="274"/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/>
      <c r="AM413" s="274"/>
      <c r="AN413" s="274"/>
      <c r="AO413" s="274"/>
      <c r="AP413" s="274"/>
      <c r="AQ413" s="274"/>
      <c r="AR413" s="274"/>
      <c r="AS413" s="274"/>
      <c r="AT413" s="274"/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/>
      <c r="BE413" s="274"/>
      <c r="BF413" s="274"/>
      <c r="BG413" s="274"/>
      <c r="BH413" s="274"/>
      <c r="BI413" s="274"/>
      <c r="BJ413" s="274"/>
      <c r="BK413" s="274"/>
      <c r="BL413" s="274"/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 t="str">
        <f t="shared" si="1103"/>
        <v/>
      </c>
      <c r="CA413" s="597" t="str">
        <f t="shared" si="1104"/>
        <v/>
      </c>
      <c r="CB413" s="597" t="str">
        <f t="shared" si="1105"/>
        <v/>
      </c>
      <c r="CC413" s="688" t="str">
        <f t="shared" si="1106"/>
        <v/>
      </c>
      <c r="CD413" s="1344" t="str">
        <f t="shared" si="1142"/>
        <v/>
      </c>
      <c r="CE413" s="1345" t="str">
        <f t="shared" si="1166"/>
        <v/>
      </c>
      <c r="CF413" s="1346" t="str">
        <f t="shared" si="1166"/>
        <v/>
      </c>
      <c r="CG413" s="1346" t="str">
        <f t="shared" si="1166"/>
        <v/>
      </c>
      <c r="CH413" s="1346" t="str">
        <f t="shared" si="1166"/>
        <v/>
      </c>
      <c r="CI413" s="1346" t="str">
        <f t="shared" si="1166"/>
        <v/>
      </c>
      <c r="CJ413" s="1346" t="str">
        <f t="shared" si="1166"/>
        <v/>
      </c>
      <c r="CK413" s="1347" t="str">
        <f t="shared" si="1166"/>
        <v/>
      </c>
      <c r="CL413" s="1347" t="str">
        <f t="shared" si="1166"/>
        <v/>
      </c>
      <c r="CM413" s="1347" t="str">
        <f t="shared" si="1166"/>
        <v/>
      </c>
      <c r="CN413" s="1346" t="str">
        <f t="shared" si="1166"/>
        <v/>
      </c>
      <c r="CO413" s="1346" t="str">
        <f t="shared" si="1166"/>
        <v/>
      </c>
      <c r="CP413" s="1346" t="str">
        <f t="shared" si="1166"/>
        <v/>
      </c>
      <c r="CQ413" s="1346" t="str">
        <f t="shared" si="1166"/>
        <v/>
      </c>
      <c r="CR413" s="1346" t="str">
        <f t="shared" si="1166"/>
        <v/>
      </c>
      <c r="CS413" s="1345" t="str">
        <f t="shared" si="1166"/>
        <v/>
      </c>
      <c r="CT413" s="1348" t="str">
        <f t="shared" si="1166"/>
        <v/>
      </c>
      <c r="CU413" s="548" t="str">
        <f t="shared" si="1109"/>
        <v/>
      </c>
      <c r="CV413" s="549" t="str">
        <f t="shared" si="1110"/>
        <v/>
      </c>
      <c r="CW413" s="550" t="str">
        <f t="shared" si="1111"/>
        <v/>
      </c>
      <c r="CX413" s="550" t="str">
        <f t="shared" si="1112"/>
        <v/>
      </c>
      <c r="CY413" s="550" t="str">
        <f t="shared" si="1113"/>
        <v/>
      </c>
      <c r="CZ413" s="550" t="str">
        <f t="shared" si="1114"/>
        <v/>
      </c>
      <c r="DA413" s="550" t="str">
        <f t="shared" si="1115"/>
        <v/>
      </c>
      <c r="DB413" s="551" t="str">
        <f t="shared" si="1116"/>
        <v/>
      </c>
      <c r="DC413" s="551" t="str">
        <f t="shared" si="1117"/>
        <v/>
      </c>
      <c r="DD413" s="551" t="str">
        <f t="shared" si="1118"/>
        <v/>
      </c>
      <c r="DE413" s="550" t="str">
        <f t="shared" si="1119"/>
        <v/>
      </c>
      <c r="DF413" s="550" t="str">
        <f t="shared" si="1120"/>
        <v/>
      </c>
      <c r="DG413" s="550" t="str">
        <f t="shared" si="1121"/>
        <v/>
      </c>
      <c r="DH413" s="550" t="str">
        <f t="shared" si="1122"/>
        <v/>
      </c>
      <c r="DI413" s="550" t="str">
        <f t="shared" si="1123"/>
        <v/>
      </c>
      <c r="DJ413" s="549" t="str">
        <f t="shared" si="1124"/>
        <v/>
      </c>
      <c r="DK413" s="548" t="str">
        <f t="shared" si="1125"/>
        <v/>
      </c>
      <c r="DL413" s="653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696" customFormat="1" ht="15.75" customHeight="1">
      <c r="A414" s="657" t="s">
        <v>181</v>
      </c>
      <c r="B414" s="629">
        <f t="shared" ref="B414:R414" si="1175">IF(B412="","",B412*B413)</f>
        <v>0</v>
      </c>
      <c r="C414" s="629">
        <f t="shared" si="1175"/>
        <v>0</v>
      </c>
      <c r="D414" s="629">
        <f t="shared" si="1175"/>
        <v>0</v>
      </c>
      <c r="E414" s="629">
        <f t="shared" si="1175"/>
        <v>0</v>
      </c>
      <c r="F414" s="629">
        <f t="shared" si="1175"/>
        <v>0</v>
      </c>
      <c r="G414" s="629">
        <f t="shared" si="1175"/>
        <v>0</v>
      </c>
      <c r="H414" s="629">
        <f t="shared" si="1175"/>
        <v>0</v>
      </c>
      <c r="I414" s="629">
        <f t="shared" si="1175"/>
        <v>0</v>
      </c>
      <c r="J414" s="629">
        <f t="shared" si="1175"/>
        <v>0</v>
      </c>
      <c r="K414" s="629" t="str">
        <f t="shared" si="1175"/>
        <v/>
      </c>
      <c r="L414" s="629" t="str">
        <f t="shared" si="1175"/>
        <v/>
      </c>
      <c r="M414" s="629" t="str">
        <f t="shared" si="1175"/>
        <v/>
      </c>
      <c r="N414" s="629" t="str">
        <f t="shared" si="1175"/>
        <v/>
      </c>
      <c r="O414" s="629" t="str">
        <f t="shared" si="1175"/>
        <v/>
      </c>
      <c r="P414" s="629" t="str">
        <f t="shared" si="1175"/>
        <v/>
      </c>
      <c r="Q414" s="629" t="str">
        <f t="shared" si="1175"/>
        <v/>
      </c>
      <c r="R414" s="629" t="str">
        <f t="shared" si="1175"/>
        <v/>
      </c>
      <c r="S414" s="662"/>
      <c r="T414" s="629">
        <f t="shared" ref="T414:AJ414" si="1176">IF(T412="","",T412*T413)</f>
        <v>0</v>
      </c>
      <c r="U414" s="629">
        <f t="shared" si="1176"/>
        <v>0</v>
      </c>
      <c r="V414" s="629">
        <f t="shared" si="1176"/>
        <v>0</v>
      </c>
      <c r="W414" s="629">
        <f t="shared" si="1176"/>
        <v>0</v>
      </c>
      <c r="X414" s="629">
        <f t="shared" si="1176"/>
        <v>0</v>
      </c>
      <c r="Y414" s="629">
        <f t="shared" si="1176"/>
        <v>0</v>
      </c>
      <c r="Z414" s="629">
        <f t="shared" si="1176"/>
        <v>0</v>
      </c>
      <c r="AA414" s="629">
        <f t="shared" si="1176"/>
        <v>0</v>
      </c>
      <c r="AB414" s="629">
        <f t="shared" si="1176"/>
        <v>0</v>
      </c>
      <c r="AC414" s="629" t="str">
        <f t="shared" si="1176"/>
        <v/>
      </c>
      <c r="AD414" s="629" t="str">
        <f t="shared" si="1176"/>
        <v/>
      </c>
      <c r="AE414" s="629" t="str">
        <f t="shared" si="1176"/>
        <v/>
      </c>
      <c r="AF414" s="629" t="str">
        <f t="shared" si="1176"/>
        <v/>
      </c>
      <c r="AG414" s="629" t="str">
        <f t="shared" si="1176"/>
        <v/>
      </c>
      <c r="AH414" s="629" t="str">
        <f t="shared" si="1176"/>
        <v/>
      </c>
      <c r="AI414" s="629" t="str">
        <f t="shared" si="1176"/>
        <v/>
      </c>
      <c r="AJ414" s="629" t="str">
        <f t="shared" si="1176"/>
        <v/>
      </c>
      <c r="AK414" s="662"/>
      <c r="AL414" s="629">
        <f t="shared" ref="AL414:BB414" si="1177">IF(AL412="","",AL412*AL413)</f>
        <v>0</v>
      </c>
      <c r="AM414" s="629">
        <f t="shared" si="1177"/>
        <v>0</v>
      </c>
      <c r="AN414" s="629">
        <f t="shared" si="1177"/>
        <v>0</v>
      </c>
      <c r="AO414" s="629">
        <f t="shared" si="1177"/>
        <v>0</v>
      </c>
      <c r="AP414" s="629">
        <f t="shared" si="1177"/>
        <v>0</v>
      </c>
      <c r="AQ414" s="629">
        <f t="shared" si="1177"/>
        <v>0</v>
      </c>
      <c r="AR414" s="629">
        <f t="shared" si="1177"/>
        <v>0</v>
      </c>
      <c r="AS414" s="629">
        <f t="shared" si="1177"/>
        <v>0</v>
      </c>
      <c r="AT414" s="629">
        <f t="shared" si="1177"/>
        <v>0</v>
      </c>
      <c r="AU414" s="629" t="str">
        <f t="shared" si="1177"/>
        <v/>
      </c>
      <c r="AV414" s="629" t="str">
        <f t="shared" si="1177"/>
        <v/>
      </c>
      <c r="AW414" s="629" t="str">
        <f t="shared" si="1177"/>
        <v/>
      </c>
      <c r="AX414" s="629" t="str">
        <f t="shared" si="1177"/>
        <v/>
      </c>
      <c r="AY414" s="629" t="str">
        <f t="shared" si="1177"/>
        <v/>
      </c>
      <c r="AZ414" s="629" t="str">
        <f t="shared" si="1177"/>
        <v/>
      </c>
      <c r="BA414" s="629" t="str">
        <f t="shared" si="1177"/>
        <v/>
      </c>
      <c r="BB414" s="629" t="str">
        <f t="shared" si="1177"/>
        <v/>
      </c>
      <c r="BC414" s="662"/>
      <c r="BD414" s="629">
        <f t="shared" ref="BD414:BT414" si="1178">IF(BD412="","",BD412*BD413)</f>
        <v>0</v>
      </c>
      <c r="BE414" s="629">
        <f t="shared" si="1178"/>
        <v>0</v>
      </c>
      <c r="BF414" s="629">
        <f t="shared" si="1178"/>
        <v>0</v>
      </c>
      <c r="BG414" s="629">
        <f t="shared" si="1178"/>
        <v>0</v>
      </c>
      <c r="BH414" s="629">
        <f t="shared" si="1178"/>
        <v>0</v>
      </c>
      <c r="BI414" s="629">
        <f t="shared" si="1178"/>
        <v>0</v>
      </c>
      <c r="BJ414" s="629">
        <f t="shared" si="1178"/>
        <v>0</v>
      </c>
      <c r="BK414" s="629">
        <f t="shared" si="1178"/>
        <v>0</v>
      </c>
      <c r="BL414" s="629">
        <f t="shared" si="1178"/>
        <v>0</v>
      </c>
      <c r="BM414" s="629" t="str">
        <f t="shared" si="1178"/>
        <v/>
      </c>
      <c r="BN414" s="629" t="str">
        <f t="shared" si="1178"/>
        <v/>
      </c>
      <c r="BO414" s="629" t="str">
        <f t="shared" si="1178"/>
        <v/>
      </c>
      <c r="BP414" s="629" t="str">
        <f t="shared" si="1178"/>
        <v/>
      </c>
      <c r="BQ414" s="629" t="str">
        <f t="shared" si="1178"/>
        <v/>
      </c>
      <c r="BR414" s="629" t="str">
        <f t="shared" si="1178"/>
        <v/>
      </c>
      <c r="BS414" s="629" t="str">
        <f t="shared" si="1178"/>
        <v/>
      </c>
      <c r="BT414" s="629" t="str">
        <f t="shared" si="1178"/>
        <v/>
      </c>
      <c r="BU414" s="662"/>
      <c r="BV414" s="629" t="str">
        <f>IF(BV412="","",BV412*BV413)</f>
        <v/>
      </c>
      <c r="BW414" s="629" t="str">
        <f>IF(BW412="","",BW412*BW413)</f>
        <v/>
      </c>
      <c r="BX414" s="629" t="str">
        <f>IF(BX412="","",BX412*BX413)</f>
        <v/>
      </c>
      <c r="BY414" s="629" t="str">
        <f>IF(BY412="","",BY412*BY413)</f>
        <v/>
      </c>
      <c r="BZ414" s="597">
        <f t="shared" si="1103"/>
        <v>0</v>
      </c>
      <c r="CA414" s="597">
        <f t="shared" si="1104"/>
        <v>0</v>
      </c>
      <c r="CB414" s="597">
        <f t="shared" si="1105"/>
        <v>0</v>
      </c>
      <c r="CC414" s="688">
        <f t="shared" si="1106"/>
        <v>0</v>
      </c>
      <c r="CD414" s="1344" t="str">
        <f t="shared" si="1142"/>
        <v/>
      </c>
      <c r="CE414" s="1345" t="str">
        <f t="shared" si="1166"/>
        <v/>
      </c>
      <c r="CF414" s="1346" t="str">
        <f t="shared" si="1166"/>
        <v/>
      </c>
      <c r="CG414" s="1346" t="str">
        <f t="shared" si="1166"/>
        <v/>
      </c>
      <c r="CH414" s="1346">
        <f t="shared" si="1166"/>
        <v>0</v>
      </c>
      <c r="CI414" s="1346">
        <f t="shared" si="1166"/>
        <v>0</v>
      </c>
      <c r="CJ414" s="1346">
        <f t="shared" si="1166"/>
        <v>0</v>
      </c>
      <c r="CK414" s="1347">
        <f t="shared" si="1166"/>
        <v>0</v>
      </c>
      <c r="CL414" s="1347">
        <f t="shared" si="1166"/>
        <v>0</v>
      </c>
      <c r="CM414" s="1347">
        <f t="shared" si="1166"/>
        <v>0</v>
      </c>
      <c r="CN414" s="1346">
        <f t="shared" si="1166"/>
        <v>0</v>
      </c>
      <c r="CO414" s="1346">
        <f t="shared" si="1166"/>
        <v>0</v>
      </c>
      <c r="CP414" s="1346">
        <f t="shared" si="1166"/>
        <v>0</v>
      </c>
      <c r="CQ414" s="1346" t="str">
        <f t="shared" si="1166"/>
        <v/>
      </c>
      <c r="CR414" s="1346" t="str">
        <f t="shared" si="1166"/>
        <v/>
      </c>
      <c r="CS414" s="1345" t="str">
        <f t="shared" si="1166"/>
        <v/>
      </c>
      <c r="CT414" s="1348" t="str">
        <f t="shared" si="1166"/>
        <v/>
      </c>
      <c r="CU414" s="548" t="str">
        <f t="shared" si="1109"/>
        <v/>
      </c>
      <c r="CV414" s="549" t="str">
        <f t="shared" si="1110"/>
        <v/>
      </c>
      <c r="CW414" s="550" t="str">
        <f t="shared" si="1111"/>
        <v/>
      </c>
      <c r="CX414" s="550" t="str">
        <f t="shared" si="1112"/>
        <v/>
      </c>
      <c r="CY414" s="550">
        <f t="shared" si="1113"/>
        <v>0</v>
      </c>
      <c r="CZ414" s="550">
        <f t="shared" si="1114"/>
        <v>0</v>
      </c>
      <c r="DA414" s="550">
        <f t="shared" si="1115"/>
        <v>0</v>
      </c>
      <c r="DB414" s="551">
        <f t="shared" si="1116"/>
        <v>0</v>
      </c>
      <c r="DC414" s="551">
        <f t="shared" si="1117"/>
        <v>0</v>
      </c>
      <c r="DD414" s="551">
        <f t="shared" si="1118"/>
        <v>0</v>
      </c>
      <c r="DE414" s="550">
        <f t="shared" si="1119"/>
        <v>0</v>
      </c>
      <c r="DF414" s="550">
        <f t="shared" si="1120"/>
        <v>0</v>
      </c>
      <c r="DG414" s="550">
        <f t="shared" si="1121"/>
        <v>0</v>
      </c>
      <c r="DH414" s="550" t="str">
        <f t="shared" si="1122"/>
        <v/>
      </c>
      <c r="DI414" s="550" t="str">
        <f t="shared" si="1123"/>
        <v/>
      </c>
      <c r="DJ414" s="549" t="str">
        <f t="shared" si="1124"/>
        <v/>
      </c>
      <c r="DK414" s="548" t="str">
        <f t="shared" si="1125"/>
        <v/>
      </c>
      <c r="DL414" s="653">
        <f t="shared" si="1126"/>
        <v>9</v>
      </c>
      <c r="DM414" s="106">
        <f t="shared" si="1127"/>
        <v>9</v>
      </c>
      <c r="DN414" s="106">
        <f t="shared" si="1128"/>
        <v>9</v>
      </c>
      <c r="DO414" s="106">
        <f t="shared" si="1129"/>
        <v>9</v>
      </c>
      <c r="DP414" s="693"/>
      <c r="DQ414" s="694"/>
      <c r="DR414" s="694"/>
      <c r="DS414" s="694"/>
      <c r="DT414" s="694"/>
      <c r="DU414" s="694"/>
      <c r="DV414" s="694"/>
      <c r="DW414" s="694"/>
      <c r="DX414" s="694"/>
      <c r="DY414" s="695"/>
    </row>
    <row r="415" spans="1:129" s="486" customFormat="1" ht="15.75" customHeight="1">
      <c r="A415" s="682" t="s">
        <v>256</v>
      </c>
      <c r="B415" s="274">
        <v>0</v>
      </c>
      <c r="C415" s="274">
        <v>0</v>
      </c>
      <c r="D415" s="274">
        <v>0</v>
      </c>
      <c r="E415" s="274">
        <v>0</v>
      </c>
      <c r="F415" s="274">
        <v>0</v>
      </c>
      <c r="G415" s="274">
        <v>0</v>
      </c>
      <c r="H415" s="274">
        <v>0</v>
      </c>
      <c r="I415" s="274">
        <v>0</v>
      </c>
      <c r="J415" s="274">
        <v>0</v>
      </c>
      <c r="K415" s="274"/>
      <c r="L415" s="274"/>
      <c r="M415" s="274"/>
      <c r="N415" s="274"/>
      <c r="O415" s="274"/>
      <c r="P415" s="274"/>
      <c r="Q415" s="274"/>
      <c r="R415" s="274"/>
      <c r="S415" s="602"/>
      <c r="T415" s="274">
        <v>0</v>
      </c>
      <c r="U415" s="274">
        <v>0</v>
      </c>
      <c r="V415" s="274">
        <v>0</v>
      </c>
      <c r="W415" s="274">
        <v>0</v>
      </c>
      <c r="X415" s="274">
        <v>0</v>
      </c>
      <c r="Y415" s="274">
        <v>0</v>
      </c>
      <c r="Z415" s="274">
        <v>0</v>
      </c>
      <c r="AA415" s="274">
        <v>0</v>
      </c>
      <c r="AB415" s="274">
        <v>0</v>
      </c>
      <c r="AC415" s="274"/>
      <c r="AD415" s="274"/>
      <c r="AE415" s="274"/>
      <c r="AF415" s="274"/>
      <c r="AG415" s="274"/>
      <c r="AH415" s="274"/>
      <c r="AI415" s="274"/>
      <c r="AJ415" s="274"/>
      <c r="AK415" s="642"/>
      <c r="AL415" s="274">
        <v>0</v>
      </c>
      <c r="AM415" s="274">
        <v>0</v>
      </c>
      <c r="AN415" s="274">
        <v>0</v>
      </c>
      <c r="AO415" s="274">
        <v>0</v>
      </c>
      <c r="AP415" s="274">
        <v>0</v>
      </c>
      <c r="AQ415" s="274">
        <v>0</v>
      </c>
      <c r="AR415" s="274">
        <v>0</v>
      </c>
      <c r="AS415" s="274">
        <v>0</v>
      </c>
      <c r="AT415" s="274">
        <v>0</v>
      </c>
      <c r="AU415" s="274"/>
      <c r="AV415" s="274"/>
      <c r="AW415" s="274"/>
      <c r="AX415" s="274"/>
      <c r="AY415" s="274"/>
      <c r="AZ415" s="274"/>
      <c r="BA415" s="274"/>
      <c r="BB415" s="274"/>
      <c r="BC415" s="642"/>
      <c r="BD415" s="274">
        <v>0</v>
      </c>
      <c r="BE415" s="274">
        <v>0</v>
      </c>
      <c r="BF415" s="274">
        <v>0</v>
      </c>
      <c r="BG415" s="274">
        <v>0</v>
      </c>
      <c r="BH415" s="274">
        <v>0</v>
      </c>
      <c r="BI415" s="274">
        <v>0</v>
      </c>
      <c r="BJ415" s="274">
        <v>0</v>
      </c>
      <c r="BK415" s="274">
        <v>0</v>
      </c>
      <c r="BL415" s="274">
        <v>0</v>
      </c>
      <c r="BM415" s="274"/>
      <c r="BN415" s="274"/>
      <c r="BO415" s="274"/>
      <c r="BP415" s="274"/>
      <c r="BQ415" s="274"/>
      <c r="BR415" s="274"/>
      <c r="BS415" s="274"/>
      <c r="BT415" s="274"/>
      <c r="BU415" s="602"/>
      <c r="BV415" s="274"/>
      <c r="BW415" s="274"/>
      <c r="BX415" s="274"/>
      <c r="BY415" s="274"/>
      <c r="BZ415" s="597">
        <f t="shared" si="1103"/>
        <v>0</v>
      </c>
      <c r="CA415" s="597">
        <f t="shared" si="1104"/>
        <v>0</v>
      </c>
      <c r="CB415" s="597">
        <f t="shared" si="1105"/>
        <v>0</v>
      </c>
      <c r="CC415" s="688">
        <f t="shared" si="1106"/>
        <v>0</v>
      </c>
      <c r="CD415" s="1344" t="str">
        <f t="shared" si="1142"/>
        <v/>
      </c>
      <c r="CE415" s="1345" t="str">
        <f t="shared" si="1166"/>
        <v/>
      </c>
      <c r="CF415" s="1346" t="str">
        <f t="shared" si="1166"/>
        <v/>
      </c>
      <c r="CG415" s="1346" t="str">
        <f t="shared" si="1166"/>
        <v/>
      </c>
      <c r="CH415" s="1346">
        <f t="shared" si="1166"/>
        <v>0</v>
      </c>
      <c r="CI415" s="1346">
        <f t="shared" si="1166"/>
        <v>0</v>
      </c>
      <c r="CJ415" s="1346">
        <f t="shared" si="1166"/>
        <v>0</v>
      </c>
      <c r="CK415" s="1347">
        <f t="shared" si="1166"/>
        <v>0</v>
      </c>
      <c r="CL415" s="1347">
        <f t="shared" si="1166"/>
        <v>0</v>
      </c>
      <c r="CM415" s="1347">
        <f t="shared" si="1166"/>
        <v>0</v>
      </c>
      <c r="CN415" s="1346">
        <f t="shared" si="1166"/>
        <v>0</v>
      </c>
      <c r="CO415" s="1346">
        <f t="shared" si="1166"/>
        <v>0</v>
      </c>
      <c r="CP415" s="1346">
        <f t="shared" si="1166"/>
        <v>0</v>
      </c>
      <c r="CQ415" s="1346" t="str">
        <f t="shared" si="1166"/>
        <v/>
      </c>
      <c r="CR415" s="1346" t="str">
        <f t="shared" si="1166"/>
        <v/>
      </c>
      <c r="CS415" s="1345" t="str">
        <f t="shared" si="1166"/>
        <v/>
      </c>
      <c r="CT415" s="1348" t="str">
        <f t="shared" si="1166"/>
        <v/>
      </c>
      <c r="CU415" s="548" t="str">
        <f t="shared" si="1109"/>
        <v/>
      </c>
      <c r="CV415" s="549" t="str">
        <f t="shared" si="1110"/>
        <v/>
      </c>
      <c r="CW415" s="550" t="str">
        <f t="shared" si="1111"/>
        <v/>
      </c>
      <c r="CX415" s="550" t="str">
        <f t="shared" si="1112"/>
        <v/>
      </c>
      <c r="CY415" s="550">
        <f t="shared" si="1113"/>
        <v>0</v>
      </c>
      <c r="CZ415" s="550">
        <f t="shared" si="1114"/>
        <v>0</v>
      </c>
      <c r="DA415" s="550">
        <f t="shared" si="1115"/>
        <v>0</v>
      </c>
      <c r="DB415" s="551">
        <f t="shared" si="1116"/>
        <v>0</v>
      </c>
      <c r="DC415" s="551">
        <f t="shared" si="1117"/>
        <v>0</v>
      </c>
      <c r="DD415" s="551">
        <f t="shared" si="1118"/>
        <v>0</v>
      </c>
      <c r="DE415" s="550">
        <f t="shared" si="1119"/>
        <v>0</v>
      </c>
      <c r="DF415" s="550">
        <f t="shared" si="1120"/>
        <v>0</v>
      </c>
      <c r="DG415" s="550">
        <f t="shared" si="1121"/>
        <v>0</v>
      </c>
      <c r="DH415" s="550" t="str">
        <f t="shared" si="1122"/>
        <v/>
      </c>
      <c r="DI415" s="550" t="str">
        <f t="shared" si="1123"/>
        <v/>
      </c>
      <c r="DJ415" s="549" t="str">
        <f t="shared" si="1124"/>
        <v/>
      </c>
      <c r="DK415" s="548" t="str">
        <f t="shared" si="1125"/>
        <v/>
      </c>
      <c r="DL415" s="653">
        <f t="shared" si="1126"/>
        <v>9</v>
      </c>
      <c r="DM415" s="106">
        <f t="shared" si="1127"/>
        <v>9</v>
      </c>
      <c r="DN415" s="106">
        <f t="shared" si="1128"/>
        <v>9</v>
      </c>
      <c r="DO415" s="106">
        <f t="shared" si="1129"/>
        <v>9</v>
      </c>
      <c r="DP415" s="483"/>
      <c r="DQ415" s="618"/>
      <c r="DR415" s="618"/>
      <c r="DS415" s="618"/>
      <c r="DT415" s="618"/>
      <c r="DU415" s="618"/>
      <c r="DV415" s="618"/>
      <c r="DW415" s="618"/>
      <c r="DX415" s="618"/>
      <c r="DY415" s="484"/>
    </row>
    <row r="416" spans="1:129" s="486" customFormat="1" ht="15.75" customHeight="1">
      <c r="A416" s="640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96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39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39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96"/>
      <c r="BV416" s="224"/>
      <c r="BW416" s="224"/>
      <c r="BX416" s="224"/>
      <c r="BY416" s="224"/>
      <c r="BZ416" s="597" t="str">
        <f t="shared" si="1103"/>
        <v/>
      </c>
      <c r="CA416" s="597" t="str">
        <f t="shared" si="1104"/>
        <v/>
      </c>
      <c r="CB416" s="597" t="str">
        <f t="shared" si="1105"/>
        <v/>
      </c>
      <c r="CC416" s="688" t="str">
        <f t="shared" si="1106"/>
        <v/>
      </c>
      <c r="CD416" s="1344" t="str">
        <f t="shared" si="1142"/>
        <v/>
      </c>
      <c r="CE416" s="1345" t="str">
        <f t="shared" si="1166"/>
        <v/>
      </c>
      <c r="CF416" s="1346" t="str">
        <f t="shared" si="1166"/>
        <v/>
      </c>
      <c r="CG416" s="1346" t="str">
        <f t="shared" si="1166"/>
        <v/>
      </c>
      <c r="CH416" s="1346" t="str">
        <f t="shared" si="1166"/>
        <v/>
      </c>
      <c r="CI416" s="1346" t="str">
        <f t="shared" si="1166"/>
        <v/>
      </c>
      <c r="CJ416" s="1346" t="str">
        <f t="shared" si="1166"/>
        <v/>
      </c>
      <c r="CK416" s="1347" t="str">
        <f t="shared" si="1166"/>
        <v/>
      </c>
      <c r="CL416" s="1347" t="str">
        <f t="shared" si="1166"/>
        <v/>
      </c>
      <c r="CM416" s="1347" t="str">
        <f t="shared" si="1166"/>
        <v/>
      </c>
      <c r="CN416" s="1346" t="str">
        <f t="shared" si="1166"/>
        <v/>
      </c>
      <c r="CO416" s="1346" t="str">
        <f t="shared" si="1166"/>
        <v/>
      </c>
      <c r="CP416" s="1346" t="str">
        <f t="shared" si="1166"/>
        <v/>
      </c>
      <c r="CQ416" s="1346" t="str">
        <f t="shared" si="1166"/>
        <v/>
      </c>
      <c r="CR416" s="1346" t="str">
        <f t="shared" si="1166"/>
        <v/>
      </c>
      <c r="CS416" s="1345" t="str">
        <f t="shared" si="1166"/>
        <v/>
      </c>
      <c r="CT416" s="1348" t="str">
        <f t="shared" si="1166"/>
        <v/>
      </c>
      <c r="CU416" s="548" t="str">
        <f t="shared" si="1109"/>
        <v/>
      </c>
      <c r="CV416" s="549" t="str">
        <f t="shared" si="1110"/>
        <v/>
      </c>
      <c r="CW416" s="550" t="str">
        <f t="shared" si="1111"/>
        <v/>
      </c>
      <c r="CX416" s="550" t="str">
        <f t="shared" si="1112"/>
        <v/>
      </c>
      <c r="CY416" s="550" t="str">
        <f t="shared" si="1113"/>
        <v/>
      </c>
      <c r="CZ416" s="550" t="str">
        <f t="shared" si="1114"/>
        <v/>
      </c>
      <c r="DA416" s="550" t="str">
        <f t="shared" si="1115"/>
        <v/>
      </c>
      <c r="DB416" s="551" t="str">
        <f t="shared" si="1116"/>
        <v/>
      </c>
      <c r="DC416" s="551" t="str">
        <f t="shared" si="1117"/>
        <v/>
      </c>
      <c r="DD416" s="551" t="str">
        <f t="shared" si="1118"/>
        <v/>
      </c>
      <c r="DE416" s="550" t="str">
        <f t="shared" si="1119"/>
        <v/>
      </c>
      <c r="DF416" s="550" t="str">
        <f t="shared" si="1120"/>
        <v/>
      </c>
      <c r="DG416" s="550" t="str">
        <f t="shared" si="1121"/>
        <v/>
      </c>
      <c r="DH416" s="550" t="str">
        <f t="shared" si="1122"/>
        <v/>
      </c>
      <c r="DI416" s="550" t="str">
        <f t="shared" si="1123"/>
        <v/>
      </c>
      <c r="DJ416" s="549" t="str">
        <f t="shared" si="1124"/>
        <v/>
      </c>
      <c r="DK416" s="548" t="str">
        <f t="shared" si="1125"/>
        <v/>
      </c>
      <c r="DL416" s="653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57" t="s">
        <v>181</v>
      </c>
      <c r="B417" s="629">
        <f t="shared" ref="B417:R417" si="1179">IF(B415="","",B415*B416)</f>
        <v>0</v>
      </c>
      <c r="C417" s="629">
        <f t="shared" si="1179"/>
        <v>0</v>
      </c>
      <c r="D417" s="629">
        <f t="shared" si="1179"/>
        <v>0</v>
      </c>
      <c r="E417" s="629">
        <f t="shared" si="1179"/>
        <v>0</v>
      </c>
      <c r="F417" s="629">
        <f t="shared" si="1179"/>
        <v>0</v>
      </c>
      <c r="G417" s="629">
        <f t="shared" si="1179"/>
        <v>0</v>
      </c>
      <c r="H417" s="629">
        <f t="shared" si="1179"/>
        <v>0</v>
      </c>
      <c r="I417" s="629">
        <f t="shared" si="1179"/>
        <v>0</v>
      </c>
      <c r="J417" s="629">
        <f t="shared" si="1179"/>
        <v>0</v>
      </c>
      <c r="K417" s="629" t="str">
        <f t="shared" si="1179"/>
        <v/>
      </c>
      <c r="L417" s="629" t="str">
        <f t="shared" si="1179"/>
        <v/>
      </c>
      <c r="M417" s="629" t="str">
        <f t="shared" si="1179"/>
        <v/>
      </c>
      <c r="N417" s="629" t="str">
        <f t="shared" si="1179"/>
        <v/>
      </c>
      <c r="O417" s="629" t="str">
        <f t="shared" si="1179"/>
        <v/>
      </c>
      <c r="P417" s="629" t="str">
        <f t="shared" si="1179"/>
        <v/>
      </c>
      <c r="Q417" s="629" t="str">
        <f t="shared" si="1179"/>
        <v/>
      </c>
      <c r="R417" s="629" t="str">
        <f t="shared" si="1179"/>
        <v/>
      </c>
      <c r="S417" s="662"/>
      <c r="T417" s="629">
        <f t="shared" ref="T417:AJ417" si="1180">IF(T415="","",T415*T416)</f>
        <v>0</v>
      </c>
      <c r="U417" s="629">
        <f t="shared" si="1180"/>
        <v>0</v>
      </c>
      <c r="V417" s="629">
        <f t="shared" si="1180"/>
        <v>0</v>
      </c>
      <c r="W417" s="629">
        <f t="shared" si="1180"/>
        <v>0</v>
      </c>
      <c r="X417" s="629">
        <f t="shared" si="1180"/>
        <v>0</v>
      </c>
      <c r="Y417" s="629">
        <f t="shared" si="1180"/>
        <v>0</v>
      </c>
      <c r="Z417" s="629">
        <f t="shared" si="1180"/>
        <v>0</v>
      </c>
      <c r="AA417" s="629">
        <f t="shared" si="1180"/>
        <v>0</v>
      </c>
      <c r="AB417" s="629">
        <f t="shared" si="1180"/>
        <v>0</v>
      </c>
      <c r="AC417" s="629" t="str">
        <f t="shared" si="1180"/>
        <v/>
      </c>
      <c r="AD417" s="629" t="str">
        <f t="shared" si="1180"/>
        <v/>
      </c>
      <c r="AE417" s="629" t="str">
        <f t="shared" si="1180"/>
        <v/>
      </c>
      <c r="AF417" s="629" t="str">
        <f t="shared" si="1180"/>
        <v/>
      </c>
      <c r="AG417" s="629" t="str">
        <f t="shared" si="1180"/>
        <v/>
      </c>
      <c r="AH417" s="629" t="str">
        <f t="shared" si="1180"/>
        <v/>
      </c>
      <c r="AI417" s="629" t="str">
        <f t="shared" si="1180"/>
        <v/>
      </c>
      <c r="AJ417" s="629" t="str">
        <f t="shared" si="1180"/>
        <v/>
      </c>
      <c r="AK417" s="662"/>
      <c r="AL417" s="629">
        <f t="shared" ref="AL417:BB417" si="1181">IF(AL415="","",AL415*AL416)</f>
        <v>0</v>
      </c>
      <c r="AM417" s="629">
        <f t="shared" si="1181"/>
        <v>0</v>
      </c>
      <c r="AN417" s="629">
        <f t="shared" si="1181"/>
        <v>0</v>
      </c>
      <c r="AO417" s="629">
        <f t="shared" si="1181"/>
        <v>0</v>
      </c>
      <c r="AP417" s="629">
        <f t="shared" si="1181"/>
        <v>0</v>
      </c>
      <c r="AQ417" s="629">
        <f t="shared" si="1181"/>
        <v>0</v>
      </c>
      <c r="AR417" s="629">
        <f t="shared" si="1181"/>
        <v>0</v>
      </c>
      <c r="AS417" s="629">
        <f t="shared" si="1181"/>
        <v>0</v>
      </c>
      <c r="AT417" s="629">
        <f t="shared" si="1181"/>
        <v>0</v>
      </c>
      <c r="AU417" s="629" t="str">
        <f t="shared" si="1181"/>
        <v/>
      </c>
      <c r="AV417" s="629" t="str">
        <f t="shared" si="1181"/>
        <v/>
      </c>
      <c r="AW417" s="629" t="str">
        <f t="shared" si="1181"/>
        <v/>
      </c>
      <c r="AX417" s="629" t="str">
        <f t="shared" si="1181"/>
        <v/>
      </c>
      <c r="AY417" s="629" t="str">
        <f t="shared" si="1181"/>
        <v/>
      </c>
      <c r="AZ417" s="629" t="str">
        <f t="shared" si="1181"/>
        <v/>
      </c>
      <c r="BA417" s="629" t="str">
        <f t="shared" si="1181"/>
        <v/>
      </c>
      <c r="BB417" s="629" t="str">
        <f t="shared" si="1181"/>
        <v/>
      </c>
      <c r="BC417" s="662"/>
      <c r="BD417" s="629">
        <f t="shared" ref="BD417:BT417" si="1182">IF(BD415="","",BD415*BD416)</f>
        <v>0</v>
      </c>
      <c r="BE417" s="629">
        <f t="shared" si="1182"/>
        <v>0</v>
      </c>
      <c r="BF417" s="629">
        <f t="shared" si="1182"/>
        <v>0</v>
      </c>
      <c r="BG417" s="629">
        <f t="shared" si="1182"/>
        <v>0</v>
      </c>
      <c r="BH417" s="629">
        <f t="shared" si="1182"/>
        <v>0</v>
      </c>
      <c r="BI417" s="629">
        <f t="shared" si="1182"/>
        <v>0</v>
      </c>
      <c r="BJ417" s="629">
        <f t="shared" si="1182"/>
        <v>0</v>
      </c>
      <c r="BK417" s="629">
        <f t="shared" si="1182"/>
        <v>0</v>
      </c>
      <c r="BL417" s="629">
        <f t="shared" si="1182"/>
        <v>0</v>
      </c>
      <c r="BM417" s="629" t="str">
        <f t="shared" si="1182"/>
        <v/>
      </c>
      <c r="BN417" s="629" t="str">
        <f t="shared" si="1182"/>
        <v/>
      </c>
      <c r="BO417" s="629" t="str">
        <f t="shared" si="1182"/>
        <v/>
      </c>
      <c r="BP417" s="629" t="str">
        <f t="shared" si="1182"/>
        <v/>
      </c>
      <c r="BQ417" s="629" t="str">
        <f t="shared" si="1182"/>
        <v/>
      </c>
      <c r="BR417" s="629" t="str">
        <f t="shared" si="1182"/>
        <v/>
      </c>
      <c r="BS417" s="629" t="str">
        <f t="shared" si="1182"/>
        <v/>
      </c>
      <c r="BT417" s="629" t="str">
        <f t="shared" si="1182"/>
        <v/>
      </c>
      <c r="BU417" s="662"/>
      <c r="BV417" s="629" t="str">
        <f>IF(BV415="","",BV415*BV416)</f>
        <v/>
      </c>
      <c r="BW417" s="629" t="str">
        <f>IF(BW415="","",BW415*BW416)</f>
        <v/>
      </c>
      <c r="BX417" s="629" t="str">
        <f>IF(BX415="","",BX415*BX416)</f>
        <v/>
      </c>
      <c r="BY417" s="629" t="str">
        <f>IF(BY415="","",BY415*BY416)</f>
        <v/>
      </c>
      <c r="BZ417" s="597">
        <f t="shared" si="1103"/>
        <v>0</v>
      </c>
      <c r="CA417" s="597">
        <f t="shared" si="1104"/>
        <v>0</v>
      </c>
      <c r="CB417" s="597">
        <f t="shared" si="1105"/>
        <v>0</v>
      </c>
      <c r="CC417" s="688">
        <f t="shared" si="1106"/>
        <v>0</v>
      </c>
      <c r="CD417" s="1344" t="str">
        <f t="shared" si="1142"/>
        <v/>
      </c>
      <c r="CE417" s="1345" t="str">
        <f t="shared" si="1166"/>
        <v/>
      </c>
      <c r="CF417" s="1346" t="str">
        <f t="shared" si="1166"/>
        <v/>
      </c>
      <c r="CG417" s="1346" t="str">
        <f t="shared" si="1166"/>
        <v/>
      </c>
      <c r="CH417" s="1346">
        <f t="shared" si="1166"/>
        <v>0</v>
      </c>
      <c r="CI417" s="1346">
        <f t="shared" si="1166"/>
        <v>0</v>
      </c>
      <c r="CJ417" s="1346">
        <f t="shared" si="1166"/>
        <v>0</v>
      </c>
      <c r="CK417" s="1347">
        <f t="shared" si="1166"/>
        <v>0</v>
      </c>
      <c r="CL417" s="1347">
        <f t="shared" si="1166"/>
        <v>0</v>
      </c>
      <c r="CM417" s="1347">
        <f t="shared" si="1166"/>
        <v>0</v>
      </c>
      <c r="CN417" s="1346">
        <f t="shared" si="1166"/>
        <v>0</v>
      </c>
      <c r="CO417" s="1346">
        <f t="shared" si="1166"/>
        <v>0</v>
      </c>
      <c r="CP417" s="1346">
        <f t="shared" si="1166"/>
        <v>0</v>
      </c>
      <c r="CQ417" s="1346" t="str">
        <f t="shared" si="1166"/>
        <v/>
      </c>
      <c r="CR417" s="1346" t="str">
        <f t="shared" si="1166"/>
        <v/>
      </c>
      <c r="CS417" s="1345" t="str">
        <f t="shared" si="1166"/>
        <v/>
      </c>
      <c r="CT417" s="1348" t="str">
        <f t="shared" si="1166"/>
        <v/>
      </c>
      <c r="CU417" s="548" t="str">
        <f t="shared" si="1109"/>
        <v/>
      </c>
      <c r="CV417" s="549" t="str">
        <f t="shared" si="1110"/>
        <v/>
      </c>
      <c r="CW417" s="550" t="str">
        <f t="shared" si="1111"/>
        <v/>
      </c>
      <c r="CX417" s="550" t="str">
        <f t="shared" si="1112"/>
        <v/>
      </c>
      <c r="CY417" s="550">
        <f t="shared" si="1113"/>
        <v>0</v>
      </c>
      <c r="CZ417" s="550">
        <f t="shared" si="1114"/>
        <v>0</v>
      </c>
      <c r="DA417" s="550">
        <f t="shared" si="1115"/>
        <v>0</v>
      </c>
      <c r="DB417" s="551">
        <f t="shared" si="1116"/>
        <v>0</v>
      </c>
      <c r="DC417" s="551">
        <f t="shared" si="1117"/>
        <v>0</v>
      </c>
      <c r="DD417" s="551">
        <f t="shared" si="1118"/>
        <v>0</v>
      </c>
      <c r="DE417" s="550">
        <f t="shared" si="1119"/>
        <v>0</v>
      </c>
      <c r="DF417" s="550">
        <f t="shared" si="1120"/>
        <v>0</v>
      </c>
      <c r="DG417" s="550">
        <f t="shared" si="1121"/>
        <v>0</v>
      </c>
      <c r="DH417" s="550" t="str">
        <f t="shared" si="1122"/>
        <v/>
      </c>
      <c r="DI417" s="550" t="str">
        <f t="shared" si="1123"/>
        <v/>
      </c>
      <c r="DJ417" s="549" t="str">
        <f t="shared" si="1124"/>
        <v/>
      </c>
      <c r="DK417" s="548" t="str">
        <f t="shared" si="1125"/>
        <v/>
      </c>
      <c r="DL417" s="653">
        <f t="shared" si="1126"/>
        <v>9</v>
      </c>
      <c r="DM417" s="106">
        <f t="shared" si="1127"/>
        <v>9</v>
      </c>
      <c r="DN417" s="106">
        <f t="shared" si="1128"/>
        <v>9</v>
      </c>
      <c r="DO417" s="106">
        <f t="shared" si="1129"/>
        <v>9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82" t="s">
        <v>257</v>
      </c>
      <c r="B418" s="742"/>
      <c r="C418" s="742"/>
      <c r="D418" s="742"/>
      <c r="E418" s="742"/>
      <c r="F418" s="742"/>
      <c r="G418" s="742"/>
      <c r="H418" s="742"/>
      <c r="I418" s="742"/>
      <c r="J418" s="742"/>
      <c r="K418" s="742"/>
      <c r="L418" s="742"/>
      <c r="M418" s="742"/>
      <c r="N418" s="742"/>
      <c r="O418" s="742"/>
      <c r="P418" s="742"/>
      <c r="Q418" s="742"/>
      <c r="R418" s="742"/>
      <c r="S418" s="602"/>
      <c r="T418" s="742"/>
      <c r="U418" s="742"/>
      <c r="V418" s="742"/>
      <c r="W418" s="742"/>
      <c r="X418" s="742"/>
      <c r="Y418" s="742"/>
      <c r="Z418" s="742"/>
      <c r="AA418" s="742"/>
      <c r="AB418" s="742"/>
      <c r="AC418" s="742"/>
      <c r="AD418" s="742"/>
      <c r="AE418" s="742"/>
      <c r="AF418" s="742"/>
      <c r="AG418" s="742"/>
      <c r="AH418" s="742"/>
      <c r="AI418" s="742"/>
      <c r="AJ418" s="742"/>
      <c r="AK418" s="602"/>
      <c r="AL418" s="742"/>
      <c r="AM418" s="742"/>
      <c r="AN418" s="742"/>
      <c r="AO418" s="742"/>
      <c r="AP418" s="742"/>
      <c r="AQ418" s="742"/>
      <c r="AR418" s="742"/>
      <c r="AS418" s="742"/>
      <c r="AT418" s="742"/>
      <c r="AU418" s="742"/>
      <c r="AV418" s="742"/>
      <c r="AW418" s="742"/>
      <c r="AX418" s="742"/>
      <c r="AY418" s="742"/>
      <c r="AZ418" s="742"/>
      <c r="BA418" s="742"/>
      <c r="BB418" s="742"/>
      <c r="BC418" s="602"/>
      <c r="BD418" s="742"/>
      <c r="BE418" s="742"/>
      <c r="BF418" s="742"/>
      <c r="BG418" s="742"/>
      <c r="BH418" s="742"/>
      <c r="BI418" s="742"/>
      <c r="BJ418" s="742"/>
      <c r="BK418" s="742"/>
      <c r="BL418" s="742"/>
      <c r="BM418" s="742"/>
      <c r="BN418" s="742"/>
      <c r="BO418" s="742"/>
      <c r="BP418" s="742"/>
      <c r="BQ418" s="742"/>
      <c r="BR418" s="742"/>
      <c r="BS418" s="742"/>
      <c r="BT418" s="742"/>
      <c r="BU418" s="602"/>
      <c r="BV418" s="742"/>
      <c r="BW418" s="742"/>
      <c r="BX418" s="742"/>
      <c r="BY418" s="742"/>
      <c r="BZ418" s="589"/>
      <c r="CA418" s="589"/>
      <c r="CB418" s="589"/>
      <c r="CC418" s="687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1"/>
      <c r="CV418" s="721"/>
      <c r="CW418" s="721"/>
      <c r="CX418" s="721"/>
      <c r="CY418" s="721"/>
      <c r="CZ418" s="721"/>
      <c r="DA418" s="721"/>
      <c r="DB418" s="721"/>
      <c r="DC418" s="721"/>
      <c r="DD418" s="721"/>
      <c r="DE418" s="721"/>
      <c r="DF418" s="721"/>
      <c r="DG418" s="721"/>
      <c r="DH418" s="721"/>
      <c r="DI418" s="721"/>
      <c r="DJ418" s="721"/>
      <c r="DK418" s="721"/>
      <c r="DL418" s="590"/>
      <c r="DM418" s="200"/>
      <c r="DN418" s="200"/>
      <c r="DO418" s="200"/>
      <c r="DP418" s="591"/>
      <c r="DQ418" s="617"/>
      <c r="DR418" s="617"/>
      <c r="DS418" s="617"/>
      <c r="DT418" s="617"/>
      <c r="DU418" s="617"/>
      <c r="DV418" s="617"/>
      <c r="DW418" s="617"/>
      <c r="DX418" s="617"/>
      <c r="DY418" s="617"/>
    </row>
    <row r="419" spans="1:129" s="717" customFormat="1" ht="15.75" customHeight="1">
      <c r="A419" s="741" t="s">
        <v>258</v>
      </c>
      <c r="B419" s="743">
        <v>0</v>
      </c>
      <c r="C419" s="743">
        <v>0</v>
      </c>
      <c r="D419" s="743">
        <v>0</v>
      </c>
      <c r="E419" s="743">
        <v>0</v>
      </c>
      <c r="F419" s="743">
        <v>0</v>
      </c>
      <c r="G419" s="743">
        <v>0</v>
      </c>
      <c r="H419" s="743">
        <v>0</v>
      </c>
      <c r="I419" s="743">
        <v>0</v>
      </c>
      <c r="J419" s="743">
        <v>0</v>
      </c>
      <c r="K419" s="743"/>
      <c r="L419" s="743"/>
      <c r="M419" s="743"/>
      <c r="N419" s="743"/>
      <c r="O419" s="743"/>
      <c r="P419" s="743"/>
      <c r="Q419" s="743"/>
      <c r="R419" s="743"/>
      <c r="S419" s="602"/>
      <c r="T419" s="743">
        <v>0</v>
      </c>
      <c r="U419" s="743">
        <v>0</v>
      </c>
      <c r="V419" s="743">
        <v>0</v>
      </c>
      <c r="W419" s="743">
        <v>0</v>
      </c>
      <c r="X419" s="743">
        <v>0</v>
      </c>
      <c r="Y419" s="743">
        <v>0</v>
      </c>
      <c r="Z419" s="743">
        <v>0</v>
      </c>
      <c r="AA419" s="743">
        <v>0</v>
      </c>
      <c r="AB419" s="743">
        <v>0</v>
      </c>
      <c r="AC419" s="743"/>
      <c r="AD419" s="743"/>
      <c r="AE419" s="743"/>
      <c r="AF419" s="743"/>
      <c r="AG419" s="743"/>
      <c r="AH419" s="743"/>
      <c r="AI419" s="743"/>
      <c r="AJ419" s="743"/>
      <c r="AK419" s="602"/>
      <c r="AL419" s="743">
        <v>0</v>
      </c>
      <c r="AM419" s="743">
        <v>0</v>
      </c>
      <c r="AN419" s="743">
        <v>0</v>
      </c>
      <c r="AO419" s="743">
        <v>0</v>
      </c>
      <c r="AP419" s="743">
        <v>0</v>
      </c>
      <c r="AQ419" s="743">
        <v>0</v>
      </c>
      <c r="AR419" s="743">
        <v>0</v>
      </c>
      <c r="AS419" s="743">
        <v>0</v>
      </c>
      <c r="AT419" s="743">
        <v>0</v>
      </c>
      <c r="AU419" s="743"/>
      <c r="AV419" s="743"/>
      <c r="AW419" s="743"/>
      <c r="AX419" s="743"/>
      <c r="AY419" s="743"/>
      <c r="AZ419" s="743"/>
      <c r="BA419" s="743"/>
      <c r="BB419" s="743"/>
      <c r="BC419" s="602"/>
      <c r="BD419" s="743">
        <v>0</v>
      </c>
      <c r="BE419" s="743">
        <v>0</v>
      </c>
      <c r="BF419" s="743">
        <v>0</v>
      </c>
      <c r="BG419" s="743">
        <v>0</v>
      </c>
      <c r="BH419" s="743">
        <v>0</v>
      </c>
      <c r="BI419" s="743">
        <v>0</v>
      </c>
      <c r="BJ419" s="743">
        <v>0</v>
      </c>
      <c r="BK419" s="743">
        <v>0</v>
      </c>
      <c r="BL419" s="743">
        <v>0</v>
      </c>
      <c r="BM419" s="743"/>
      <c r="BN419" s="743"/>
      <c r="BO419" s="743"/>
      <c r="BP419" s="743"/>
      <c r="BQ419" s="743"/>
      <c r="BR419" s="743"/>
      <c r="BS419" s="743"/>
      <c r="BT419" s="743"/>
      <c r="BU419" s="602"/>
      <c r="BV419" s="743"/>
      <c r="BW419" s="743"/>
      <c r="BX419" s="743"/>
      <c r="BY419" s="743"/>
      <c r="BZ419" s="597">
        <f>IF(DL419&lt;3,"",(SUM(B419:R419)-MIN(B419:R419)-MAX(B419:R419))/(DL419-2))</f>
        <v>0</v>
      </c>
      <c r="CA419" s="597">
        <f>IF(DM419&lt;3,"",(SUM(T419:AJ419)-MIN(T419:AJ419)-MAX(T419:AJ419))/(DM419-2))</f>
        <v>0</v>
      </c>
      <c r="CB419" s="597">
        <f>IF(DN419&lt;3,"",(SUM(AL419:BB419)-MIN(AL419:BB419)-MAX(AL419:BB419))/(DN419-2))</f>
        <v>0</v>
      </c>
      <c r="CC419" s="688">
        <f>IF(DO419&lt;3,"",(SUM(BD419:BT419)-MIN(BD419:BT419)-MAX(BD419:BT419))/(DO419-2))</f>
        <v>0</v>
      </c>
      <c r="CD419" s="1344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83"/>
        <v/>
      </c>
      <c r="CF419" s="1346" t="str">
        <f t="shared" si="1183"/>
        <v/>
      </c>
      <c r="CG419" s="1346" t="str">
        <f t="shared" si="1183"/>
        <v/>
      </c>
      <c r="CH419" s="1346">
        <f t="shared" si="1183"/>
        <v>0</v>
      </c>
      <c r="CI419" s="1346">
        <f t="shared" si="1183"/>
        <v>0</v>
      </c>
      <c r="CJ419" s="1346">
        <f t="shared" si="1183"/>
        <v>0</v>
      </c>
      <c r="CK419" s="1347">
        <f t="shared" si="1183"/>
        <v>0</v>
      </c>
      <c r="CL419" s="1347">
        <f t="shared" si="1183"/>
        <v>0</v>
      </c>
      <c r="CM419" s="1347">
        <f t="shared" si="1183"/>
        <v>0</v>
      </c>
      <c r="CN419" s="1346">
        <f t="shared" si="1183"/>
        <v>0</v>
      </c>
      <c r="CO419" s="1346">
        <f t="shared" si="1183"/>
        <v>0</v>
      </c>
      <c r="CP419" s="1346">
        <f t="shared" si="1183"/>
        <v>0</v>
      </c>
      <c r="CQ419" s="1346" t="str">
        <f t="shared" si="1183"/>
        <v/>
      </c>
      <c r="CR419" s="1346" t="str">
        <f t="shared" si="1183"/>
        <v/>
      </c>
      <c r="CS419" s="1345" t="str">
        <f t="shared" si="1183"/>
        <v/>
      </c>
      <c r="CT419" s="1348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8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9" t="str">
        <f t="shared" si="1185"/>
        <v/>
      </c>
      <c r="CW419" s="550" t="str">
        <f t="shared" si="1185"/>
        <v/>
      </c>
      <c r="CX419" s="550" t="str">
        <f t="shared" si="1185"/>
        <v/>
      </c>
      <c r="CY419" s="550">
        <f t="shared" si="1185"/>
        <v>0</v>
      </c>
      <c r="CZ419" s="550">
        <f t="shared" si="1185"/>
        <v>0</v>
      </c>
      <c r="DA419" s="550">
        <f t="shared" si="1185"/>
        <v>0</v>
      </c>
      <c r="DB419" s="551">
        <f t="shared" si="1185"/>
        <v>0</v>
      </c>
      <c r="DC419" s="551">
        <f t="shared" si="1185"/>
        <v>0</v>
      </c>
      <c r="DD419" s="551">
        <f t="shared" si="1185"/>
        <v>0</v>
      </c>
      <c r="DE419" s="550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50">
        <f t="shared" si="1186"/>
        <v>0</v>
      </c>
      <c r="DG419" s="550">
        <f t="shared" si="1186"/>
        <v>0</v>
      </c>
      <c r="DH419" s="550" t="str">
        <f t="shared" si="1186"/>
        <v/>
      </c>
      <c r="DI419" s="550" t="str">
        <f t="shared" si="1186"/>
        <v/>
      </c>
      <c r="DJ419" s="549" t="str">
        <f t="shared" si="1186"/>
        <v/>
      </c>
      <c r="DK419" s="548" t="str">
        <f t="shared" si="1186"/>
        <v/>
      </c>
      <c r="DL419" s="653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15"/>
      <c r="DQ419" s="645"/>
      <c r="DR419" s="645"/>
      <c r="DS419" s="645"/>
      <c r="DT419" s="645"/>
      <c r="DU419" s="645"/>
      <c r="DV419" s="645"/>
      <c r="DW419" s="645"/>
      <c r="DX419" s="645"/>
      <c r="DY419" s="716"/>
    </row>
    <row r="420" spans="1:129" s="717" customFormat="1" ht="15.75" customHeight="1">
      <c r="A420" s="739" t="s">
        <v>179</v>
      </c>
      <c r="B420" s="743"/>
      <c r="C420" s="743"/>
      <c r="D420" s="743"/>
      <c r="E420" s="743"/>
      <c r="F420" s="743"/>
      <c r="G420" s="743"/>
      <c r="H420" s="743"/>
      <c r="I420" s="743"/>
      <c r="J420" s="743"/>
      <c r="K420" s="743"/>
      <c r="L420" s="743"/>
      <c r="M420" s="743"/>
      <c r="N420" s="743"/>
      <c r="O420" s="743"/>
      <c r="P420" s="743"/>
      <c r="Q420" s="743"/>
      <c r="R420" s="743"/>
      <c r="S420" s="602"/>
      <c r="T420" s="743"/>
      <c r="U420" s="743"/>
      <c r="V420" s="743"/>
      <c r="W420" s="743"/>
      <c r="X420" s="743"/>
      <c r="Y420" s="743"/>
      <c r="Z420" s="743"/>
      <c r="AA420" s="743"/>
      <c r="AB420" s="743"/>
      <c r="AC420" s="743"/>
      <c r="AD420" s="743"/>
      <c r="AE420" s="743"/>
      <c r="AF420" s="743"/>
      <c r="AG420" s="743"/>
      <c r="AH420" s="743"/>
      <c r="AI420" s="743"/>
      <c r="AJ420" s="743"/>
      <c r="AK420" s="602"/>
      <c r="AL420" s="743"/>
      <c r="AM420" s="743"/>
      <c r="AN420" s="743"/>
      <c r="AO420" s="743"/>
      <c r="AP420" s="743"/>
      <c r="AQ420" s="743"/>
      <c r="AR420" s="743"/>
      <c r="AS420" s="743"/>
      <c r="AT420" s="743"/>
      <c r="AU420" s="743"/>
      <c r="AV420" s="743"/>
      <c r="AW420" s="743"/>
      <c r="AX420" s="743"/>
      <c r="AY420" s="743"/>
      <c r="AZ420" s="743"/>
      <c r="BA420" s="743"/>
      <c r="BB420" s="743"/>
      <c r="BC420" s="602"/>
      <c r="BD420" s="743"/>
      <c r="BE420" s="743"/>
      <c r="BF420" s="743"/>
      <c r="BG420" s="743"/>
      <c r="BH420" s="743"/>
      <c r="BI420" s="743"/>
      <c r="BJ420" s="743"/>
      <c r="BK420" s="743"/>
      <c r="BL420" s="743"/>
      <c r="BM420" s="743"/>
      <c r="BN420" s="743"/>
      <c r="BO420" s="743"/>
      <c r="BP420" s="743"/>
      <c r="BQ420" s="743"/>
      <c r="BR420" s="743"/>
      <c r="BS420" s="743"/>
      <c r="BT420" s="743"/>
      <c r="BU420" s="602"/>
      <c r="BV420" s="743"/>
      <c r="BW420" s="743"/>
      <c r="BX420" s="743"/>
      <c r="BY420" s="743"/>
      <c r="BZ420" s="597" t="str">
        <f>IF(DL420&lt;3,"",(SUM(B420:R420)-MIN(B420:R420)-MAX(B420:R420))/(DL420-2))</f>
        <v/>
      </c>
      <c r="CA420" s="597" t="str">
        <f>IF(DM420&lt;3,"",(SUM(T420:AJ420)-MIN(T420:AJ420)-MAX(T420:AJ420))/(DM420-2))</f>
        <v/>
      </c>
      <c r="CB420" s="597" t="str">
        <f>IF(DN420&lt;3,"",(SUM(AL420:BB420)-MIN(AL420:BB420)-MAX(AL420:BB420))/(DN420-2))</f>
        <v/>
      </c>
      <c r="CC420" s="688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84"/>
        <v/>
      </c>
      <c r="CF420" s="1346" t="str">
        <f t="shared" si="1184"/>
        <v/>
      </c>
      <c r="CG420" s="1346" t="str">
        <f t="shared" si="1184"/>
        <v/>
      </c>
      <c r="CH420" s="1346" t="str">
        <f t="shared" si="1184"/>
        <v/>
      </c>
      <c r="CI420" s="1346" t="str">
        <f t="shared" si="1184"/>
        <v/>
      </c>
      <c r="CJ420" s="1346" t="str">
        <f t="shared" si="1184"/>
        <v/>
      </c>
      <c r="CK420" s="1347" t="str">
        <f t="shared" si="1184"/>
        <v/>
      </c>
      <c r="CL420" s="1347" t="str">
        <f t="shared" si="1184"/>
        <v/>
      </c>
      <c r="CM420" s="1347" t="str">
        <f t="shared" si="1184"/>
        <v/>
      </c>
      <c r="CN420" s="1346" t="str">
        <f t="shared" si="1184"/>
        <v/>
      </c>
      <c r="CO420" s="1346" t="str">
        <f t="shared" si="1184"/>
        <v/>
      </c>
      <c r="CP420" s="1346" t="str">
        <f t="shared" si="1184"/>
        <v/>
      </c>
      <c r="CQ420" s="1346" t="str">
        <f t="shared" si="1184"/>
        <v/>
      </c>
      <c r="CR420" s="1346" t="str">
        <f t="shared" si="1184"/>
        <v/>
      </c>
      <c r="CS420" s="1345" t="str">
        <f t="shared" si="1184"/>
        <v/>
      </c>
      <c r="CT420" s="1348" t="str">
        <f t="shared" si="1184"/>
        <v/>
      </c>
      <c r="CU420" s="548" t="str">
        <f t="shared" si="1185"/>
        <v/>
      </c>
      <c r="CV420" s="549" t="str">
        <f t="shared" si="1185"/>
        <v/>
      </c>
      <c r="CW420" s="550" t="str">
        <f t="shared" si="1185"/>
        <v/>
      </c>
      <c r="CX420" s="550" t="str">
        <f t="shared" si="1185"/>
        <v/>
      </c>
      <c r="CY420" s="550" t="str">
        <f t="shared" si="1185"/>
        <v/>
      </c>
      <c r="CZ420" s="550" t="str">
        <f t="shared" si="1185"/>
        <v/>
      </c>
      <c r="DA420" s="550" t="str">
        <f t="shared" si="1185"/>
        <v/>
      </c>
      <c r="DB420" s="551" t="str">
        <f t="shared" si="1185"/>
        <v/>
      </c>
      <c r="DC420" s="551" t="str">
        <f t="shared" si="1185"/>
        <v/>
      </c>
      <c r="DD420" s="551" t="str">
        <f t="shared" si="1185"/>
        <v/>
      </c>
      <c r="DE420" s="550" t="str">
        <f t="shared" si="1186"/>
        <v/>
      </c>
      <c r="DF420" s="550" t="str">
        <f t="shared" si="1186"/>
        <v/>
      </c>
      <c r="DG420" s="550" t="str">
        <f t="shared" si="1186"/>
        <v/>
      </c>
      <c r="DH420" s="550" t="str">
        <f t="shared" si="1186"/>
        <v/>
      </c>
      <c r="DI420" s="550" t="str">
        <f t="shared" si="1186"/>
        <v/>
      </c>
      <c r="DJ420" s="549" t="str">
        <f t="shared" si="1186"/>
        <v/>
      </c>
      <c r="DK420" s="548" t="str">
        <f t="shared" si="1186"/>
        <v/>
      </c>
      <c r="DL420" s="653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631" customFormat="1" ht="15.75" customHeight="1">
      <c r="A421" s="657" t="s">
        <v>181</v>
      </c>
      <c r="B421" s="629">
        <f t="shared" ref="B421:R421" si="1187">IF(B419="","",B419*B420)</f>
        <v>0</v>
      </c>
      <c r="C421" s="629">
        <f t="shared" si="1187"/>
        <v>0</v>
      </c>
      <c r="D421" s="629">
        <f t="shared" si="1187"/>
        <v>0</v>
      </c>
      <c r="E421" s="629">
        <f t="shared" si="1187"/>
        <v>0</v>
      </c>
      <c r="F421" s="629">
        <f t="shared" si="1187"/>
        <v>0</v>
      </c>
      <c r="G421" s="629">
        <f t="shared" si="1187"/>
        <v>0</v>
      </c>
      <c r="H421" s="629">
        <f t="shared" si="1187"/>
        <v>0</v>
      </c>
      <c r="I421" s="629">
        <f t="shared" si="1187"/>
        <v>0</v>
      </c>
      <c r="J421" s="629">
        <f t="shared" si="1187"/>
        <v>0</v>
      </c>
      <c r="K421" s="629" t="str">
        <f t="shared" si="1187"/>
        <v/>
      </c>
      <c r="L421" s="629" t="str">
        <f t="shared" si="1187"/>
        <v/>
      </c>
      <c r="M421" s="629" t="str">
        <f t="shared" si="1187"/>
        <v/>
      </c>
      <c r="N421" s="629" t="str">
        <f t="shared" si="1187"/>
        <v/>
      </c>
      <c r="O421" s="629" t="str">
        <f t="shared" si="1187"/>
        <v/>
      </c>
      <c r="P421" s="629" t="str">
        <f t="shared" si="1187"/>
        <v/>
      </c>
      <c r="Q421" s="629" t="str">
        <f t="shared" si="1187"/>
        <v/>
      </c>
      <c r="R421" s="629" t="str">
        <f t="shared" si="1187"/>
        <v/>
      </c>
      <c r="S421" s="662"/>
      <c r="T421" s="629">
        <f t="shared" ref="T421:AJ421" si="1188">IF(T419="","",T419*T420)</f>
        <v>0</v>
      </c>
      <c r="U421" s="629">
        <f t="shared" si="1188"/>
        <v>0</v>
      </c>
      <c r="V421" s="629">
        <f t="shared" si="1188"/>
        <v>0</v>
      </c>
      <c r="W421" s="629">
        <f t="shared" si="1188"/>
        <v>0</v>
      </c>
      <c r="X421" s="629">
        <f t="shared" si="1188"/>
        <v>0</v>
      </c>
      <c r="Y421" s="629">
        <f t="shared" si="1188"/>
        <v>0</v>
      </c>
      <c r="Z421" s="629">
        <f t="shared" si="1188"/>
        <v>0</v>
      </c>
      <c r="AA421" s="629">
        <f t="shared" si="1188"/>
        <v>0</v>
      </c>
      <c r="AB421" s="629">
        <f t="shared" si="1188"/>
        <v>0</v>
      </c>
      <c r="AC421" s="629" t="str">
        <f t="shared" si="1188"/>
        <v/>
      </c>
      <c r="AD421" s="629" t="str">
        <f t="shared" si="1188"/>
        <v/>
      </c>
      <c r="AE421" s="629" t="str">
        <f t="shared" si="1188"/>
        <v/>
      </c>
      <c r="AF421" s="629" t="str">
        <f t="shared" si="1188"/>
        <v/>
      </c>
      <c r="AG421" s="629" t="str">
        <f t="shared" si="1188"/>
        <v/>
      </c>
      <c r="AH421" s="629" t="str">
        <f t="shared" si="1188"/>
        <v/>
      </c>
      <c r="AI421" s="629" t="str">
        <f t="shared" si="1188"/>
        <v/>
      </c>
      <c r="AJ421" s="629" t="str">
        <f t="shared" si="1188"/>
        <v/>
      </c>
      <c r="AK421" s="662"/>
      <c r="AL421" s="629">
        <f t="shared" ref="AL421:BB421" si="1189">IF(AL419="","",AL419*AL420)</f>
        <v>0</v>
      </c>
      <c r="AM421" s="629">
        <f t="shared" si="1189"/>
        <v>0</v>
      </c>
      <c r="AN421" s="629">
        <f t="shared" si="1189"/>
        <v>0</v>
      </c>
      <c r="AO421" s="629">
        <f t="shared" si="1189"/>
        <v>0</v>
      </c>
      <c r="AP421" s="629">
        <f t="shared" si="1189"/>
        <v>0</v>
      </c>
      <c r="AQ421" s="629">
        <f t="shared" si="1189"/>
        <v>0</v>
      </c>
      <c r="AR421" s="629">
        <f t="shared" si="1189"/>
        <v>0</v>
      </c>
      <c r="AS421" s="629">
        <f t="shared" si="1189"/>
        <v>0</v>
      </c>
      <c r="AT421" s="629">
        <f t="shared" si="1189"/>
        <v>0</v>
      </c>
      <c r="AU421" s="629" t="str">
        <f t="shared" si="1189"/>
        <v/>
      </c>
      <c r="AV421" s="629" t="str">
        <f t="shared" si="1189"/>
        <v/>
      </c>
      <c r="AW421" s="629" t="str">
        <f t="shared" si="1189"/>
        <v/>
      </c>
      <c r="AX421" s="629" t="str">
        <f t="shared" si="1189"/>
        <v/>
      </c>
      <c r="AY421" s="629" t="str">
        <f t="shared" si="1189"/>
        <v/>
      </c>
      <c r="AZ421" s="629" t="str">
        <f t="shared" si="1189"/>
        <v/>
      </c>
      <c r="BA421" s="629" t="str">
        <f t="shared" si="1189"/>
        <v/>
      </c>
      <c r="BB421" s="629" t="str">
        <f t="shared" si="1189"/>
        <v/>
      </c>
      <c r="BC421" s="662"/>
      <c r="BD421" s="629">
        <f t="shared" ref="BD421:BT421" si="1190">IF(BD419="","",BD419*BD420)</f>
        <v>0</v>
      </c>
      <c r="BE421" s="629">
        <f t="shared" si="1190"/>
        <v>0</v>
      </c>
      <c r="BF421" s="629">
        <f t="shared" si="1190"/>
        <v>0</v>
      </c>
      <c r="BG421" s="629">
        <f t="shared" si="1190"/>
        <v>0</v>
      </c>
      <c r="BH421" s="629">
        <f t="shared" si="1190"/>
        <v>0</v>
      </c>
      <c r="BI421" s="629">
        <f t="shared" si="1190"/>
        <v>0</v>
      </c>
      <c r="BJ421" s="629">
        <f t="shared" si="1190"/>
        <v>0</v>
      </c>
      <c r="BK421" s="629">
        <f t="shared" si="1190"/>
        <v>0</v>
      </c>
      <c r="BL421" s="629">
        <f t="shared" si="1190"/>
        <v>0</v>
      </c>
      <c r="BM421" s="629" t="str">
        <f t="shared" si="1190"/>
        <v/>
      </c>
      <c r="BN421" s="629" t="str">
        <f t="shared" si="1190"/>
        <v/>
      </c>
      <c r="BO421" s="629" t="str">
        <f t="shared" si="1190"/>
        <v/>
      </c>
      <c r="BP421" s="629" t="str">
        <f t="shared" si="1190"/>
        <v/>
      </c>
      <c r="BQ421" s="629" t="str">
        <f t="shared" si="1190"/>
        <v/>
      </c>
      <c r="BR421" s="629" t="str">
        <f t="shared" si="1190"/>
        <v/>
      </c>
      <c r="BS421" s="629" t="str">
        <f t="shared" si="1190"/>
        <v/>
      </c>
      <c r="BT421" s="629" t="str">
        <f t="shared" si="1190"/>
        <v/>
      </c>
      <c r="BU421" s="662"/>
      <c r="BV421" s="629" t="str">
        <f>IF(BV419="","",BV419*BV420)</f>
        <v/>
      </c>
      <c r="BW421" s="629" t="str">
        <f>IF(BW419="","",BW419*BW420)</f>
        <v/>
      </c>
      <c r="BX421" s="629" t="str">
        <f>IF(BX419="","",BX419*BX420)</f>
        <v/>
      </c>
      <c r="BY421" s="629" t="str">
        <f>IF(BY419="","",BY419*BY420)</f>
        <v/>
      </c>
      <c r="BZ421" s="597">
        <f>IF(DL421&lt;3,"",(SUM(B421:R421)-MIN(B421:R421)-MAX(B421:R421))/(DL421-2))</f>
        <v>0</v>
      </c>
      <c r="CA421" s="597">
        <f>IF(DM421&lt;3,"",(SUM(T421:AJ421)-MIN(T421:AJ421)-MAX(T421:AJ421))/(DM421-2))</f>
        <v>0</v>
      </c>
      <c r="CB421" s="597">
        <f>IF(DN421&lt;3,"",(SUM(AL421:BB421)-MIN(AL421:BB421)-MAX(AL421:BB421))/(DN421-2))</f>
        <v>0</v>
      </c>
      <c r="CC421" s="688">
        <f>IF(DO421&lt;3,"",(SUM(BD421:BT421)-MIN(BD421:BT421)-MAX(BD421:BT421))/(DO421-2))</f>
        <v>0</v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84"/>
        <v/>
      </c>
      <c r="CF421" s="1346" t="str">
        <f t="shared" si="1184"/>
        <v/>
      </c>
      <c r="CG421" s="1346" t="str">
        <f t="shared" si="1184"/>
        <v/>
      </c>
      <c r="CH421" s="1346">
        <f t="shared" si="1184"/>
        <v>0</v>
      </c>
      <c r="CI421" s="1346">
        <f t="shared" si="1184"/>
        <v>0</v>
      </c>
      <c r="CJ421" s="1346">
        <f t="shared" si="1184"/>
        <v>0</v>
      </c>
      <c r="CK421" s="1347">
        <f t="shared" si="1184"/>
        <v>0</v>
      </c>
      <c r="CL421" s="1347">
        <f t="shared" si="1184"/>
        <v>0</v>
      </c>
      <c r="CM421" s="1347">
        <f t="shared" si="1184"/>
        <v>0</v>
      </c>
      <c r="CN421" s="1346">
        <f t="shared" si="1184"/>
        <v>0</v>
      </c>
      <c r="CO421" s="1346">
        <f t="shared" si="1184"/>
        <v>0</v>
      </c>
      <c r="CP421" s="1346">
        <f t="shared" si="1184"/>
        <v>0</v>
      </c>
      <c r="CQ421" s="1346" t="str">
        <f t="shared" si="1184"/>
        <v/>
      </c>
      <c r="CR421" s="1346" t="str">
        <f t="shared" si="1184"/>
        <v/>
      </c>
      <c r="CS421" s="1345" t="str">
        <f t="shared" si="1184"/>
        <v/>
      </c>
      <c r="CT421" s="1348" t="str">
        <f t="shared" si="1184"/>
        <v/>
      </c>
      <c r="CU421" s="548" t="str">
        <f t="shared" si="1185"/>
        <v/>
      </c>
      <c r="CV421" s="549" t="str">
        <f t="shared" si="1185"/>
        <v/>
      </c>
      <c r="CW421" s="550" t="str">
        <f t="shared" si="1185"/>
        <v/>
      </c>
      <c r="CX421" s="550" t="str">
        <f t="shared" si="1185"/>
        <v/>
      </c>
      <c r="CY421" s="550">
        <f t="shared" si="1185"/>
        <v>0</v>
      </c>
      <c r="CZ421" s="550">
        <f t="shared" si="1185"/>
        <v>0</v>
      </c>
      <c r="DA421" s="550">
        <f t="shared" si="1185"/>
        <v>0</v>
      </c>
      <c r="DB421" s="551">
        <f t="shared" si="1185"/>
        <v>0</v>
      </c>
      <c r="DC421" s="551">
        <f t="shared" si="1185"/>
        <v>0</v>
      </c>
      <c r="DD421" s="551">
        <f t="shared" si="1185"/>
        <v>0</v>
      </c>
      <c r="DE421" s="550">
        <f t="shared" si="1186"/>
        <v>0</v>
      </c>
      <c r="DF421" s="550">
        <f t="shared" si="1186"/>
        <v>0</v>
      </c>
      <c r="DG421" s="550">
        <f t="shared" si="1186"/>
        <v>0</v>
      </c>
      <c r="DH421" s="550" t="str">
        <f t="shared" si="1186"/>
        <v/>
      </c>
      <c r="DI421" s="550" t="str">
        <f t="shared" si="1186"/>
        <v/>
      </c>
      <c r="DJ421" s="549" t="str">
        <f t="shared" si="1186"/>
        <v/>
      </c>
      <c r="DK421" s="548" t="str">
        <f t="shared" si="1186"/>
        <v/>
      </c>
      <c r="DL421" s="653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63"/>
      <c r="DQ421" s="646"/>
      <c r="DR421" s="646"/>
      <c r="DS421" s="646"/>
      <c r="DT421" s="646"/>
      <c r="DU421" s="646"/>
      <c r="DV421" s="646"/>
      <c r="DW421" s="646"/>
      <c r="DX421" s="646"/>
      <c r="DY421" s="664"/>
    </row>
    <row r="422" spans="1:129" s="486" customFormat="1" ht="15.75" customHeight="1">
      <c r="A422" s="682" t="s">
        <v>257</v>
      </c>
      <c r="B422" s="742"/>
      <c r="C422" s="742"/>
      <c r="D422" s="742"/>
      <c r="E422" s="742"/>
      <c r="F422" s="742"/>
      <c r="G422" s="742"/>
      <c r="H422" s="742"/>
      <c r="I422" s="742"/>
      <c r="J422" s="742"/>
      <c r="K422" s="742"/>
      <c r="L422" s="742"/>
      <c r="M422" s="742"/>
      <c r="N422" s="742"/>
      <c r="O422" s="742"/>
      <c r="P422" s="742"/>
      <c r="Q422" s="742"/>
      <c r="R422" s="742"/>
      <c r="S422" s="596"/>
      <c r="T422" s="744"/>
      <c r="U422" s="744"/>
      <c r="V422" s="744"/>
      <c r="W422" s="744"/>
      <c r="X422" s="744"/>
      <c r="Y422" s="744"/>
      <c r="Z422" s="744"/>
      <c r="AA422" s="744"/>
      <c r="AB422" s="744"/>
      <c r="AC422" s="744"/>
      <c r="AD422" s="744"/>
      <c r="AE422" s="744"/>
      <c r="AF422" s="744"/>
      <c r="AG422" s="744"/>
      <c r="AH422" s="744"/>
      <c r="AI422" s="744"/>
      <c r="AJ422" s="744"/>
      <c r="AK422" s="596"/>
      <c r="AL422" s="742"/>
      <c r="AM422" s="742"/>
      <c r="AN422" s="742"/>
      <c r="AO422" s="742"/>
      <c r="AP422" s="742"/>
      <c r="AQ422" s="742"/>
      <c r="AR422" s="742"/>
      <c r="AS422" s="742"/>
      <c r="AT422" s="742"/>
      <c r="AU422" s="742"/>
      <c r="AV422" s="742"/>
      <c r="AW422" s="742"/>
      <c r="AX422" s="742"/>
      <c r="AY422" s="742"/>
      <c r="AZ422" s="742"/>
      <c r="BA422" s="742"/>
      <c r="BB422" s="742"/>
      <c r="BC422" s="596"/>
      <c r="BD422" s="742"/>
      <c r="BE422" s="742"/>
      <c r="BF422" s="742"/>
      <c r="BG422" s="742"/>
      <c r="BH422" s="742"/>
      <c r="BI422" s="742"/>
      <c r="BJ422" s="742"/>
      <c r="BK422" s="742"/>
      <c r="BL422" s="742"/>
      <c r="BM422" s="742"/>
      <c r="BN422" s="742"/>
      <c r="BO422" s="742"/>
      <c r="BP422" s="742"/>
      <c r="BQ422" s="742"/>
      <c r="BR422" s="742"/>
      <c r="BS422" s="742"/>
      <c r="BT422" s="742"/>
      <c r="BU422" s="596"/>
      <c r="BV422" s="742"/>
      <c r="BW422" s="742"/>
      <c r="BX422" s="742"/>
      <c r="BY422" s="742"/>
      <c r="BZ422" s="589"/>
      <c r="CA422" s="589"/>
      <c r="CB422" s="589"/>
      <c r="CC422" s="687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1"/>
      <c r="CV422" s="721"/>
      <c r="CW422" s="721"/>
      <c r="CX422" s="721"/>
      <c r="CY422" s="721"/>
      <c r="CZ422" s="721"/>
      <c r="DA422" s="721"/>
      <c r="DB422" s="721"/>
      <c r="DC422" s="721"/>
      <c r="DD422" s="721"/>
      <c r="DE422" s="721"/>
      <c r="DF422" s="721"/>
      <c r="DG422" s="721"/>
      <c r="DH422" s="721"/>
      <c r="DI422" s="721"/>
      <c r="DJ422" s="721"/>
      <c r="DK422" s="721"/>
      <c r="DL422" s="590"/>
      <c r="DM422" s="200"/>
      <c r="DN422" s="200"/>
      <c r="DO422" s="200"/>
      <c r="DP422" s="591"/>
      <c r="DQ422" s="617"/>
      <c r="DR422" s="617"/>
      <c r="DS422" s="617"/>
      <c r="DT422" s="617"/>
      <c r="DU422" s="617"/>
      <c r="DV422" s="617"/>
      <c r="DW422" s="617"/>
      <c r="DX422" s="617"/>
      <c r="DY422" s="484"/>
    </row>
    <row r="423" spans="1:129" s="717" customFormat="1" ht="15.75" customHeight="1">
      <c r="A423" s="741" t="s">
        <v>258</v>
      </c>
      <c r="B423" s="743">
        <v>0</v>
      </c>
      <c r="C423" s="743">
        <v>0</v>
      </c>
      <c r="D423" s="743">
        <v>0</v>
      </c>
      <c r="E423" s="743">
        <v>0</v>
      </c>
      <c r="F423" s="743">
        <v>0</v>
      </c>
      <c r="G423" s="743">
        <v>0</v>
      </c>
      <c r="H423" s="743">
        <v>0</v>
      </c>
      <c r="I423" s="743">
        <v>0</v>
      </c>
      <c r="J423" s="743">
        <v>0</v>
      </c>
      <c r="K423" s="743"/>
      <c r="L423" s="743"/>
      <c r="M423" s="743"/>
      <c r="N423" s="743"/>
      <c r="O423" s="743"/>
      <c r="P423" s="743"/>
      <c r="Q423" s="743"/>
      <c r="R423" s="743"/>
      <c r="S423" s="602"/>
      <c r="T423" s="743">
        <v>0</v>
      </c>
      <c r="U423" s="743">
        <v>0</v>
      </c>
      <c r="V423" s="743">
        <v>0</v>
      </c>
      <c r="W423" s="743">
        <v>0</v>
      </c>
      <c r="X423" s="743">
        <v>0</v>
      </c>
      <c r="Y423" s="743">
        <v>0</v>
      </c>
      <c r="Z423" s="743">
        <v>0</v>
      </c>
      <c r="AA423" s="743">
        <v>0</v>
      </c>
      <c r="AB423" s="743">
        <v>0</v>
      </c>
      <c r="AC423" s="743"/>
      <c r="AD423" s="743"/>
      <c r="AE423" s="743"/>
      <c r="AF423" s="743"/>
      <c r="AG423" s="743"/>
      <c r="AH423" s="743"/>
      <c r="AI423" s="743"/>
      <c r="AJ423" s="743"/>
      <c r="AK423" s="602"/>
      <c r="AL423" s="743">
        <v>0</v>
      </c>
      <c r="AM423" s="743">
        <v>0</v>
      </c>
      <c r="AN423" s="743">
        <v>0</v>
      </c>
      <c r="AO423" s="743">
        <v>0</v>
      </c>
      <c r="AP423" s="743">
        <v>0</v>
      </c>
      <c r="AQ423" s="743">
        <v>0</v>
      </c>
      <c r="AR423" s="743">
        <v>0</v>
      </c>
      <c r="AS423" s="743">
        <v>0</v>
      </c>
      <c r="AT423" s="743">
        <v>0</v>
      </c>
      <c r="AU423" s="743"/>
      <c r="AV423" s="743"/>
      <c r="AW423" s="743"/>
      <c r="AX423" s="743"/>
      <c r="AY423" s="743"/>
      <c r="AZ423" s="743"/>
      <c r="BA423" s="743"/>
      <c r="BB423" s="743"/>
      <c r="BC423" s="602"/>
      <c r="BD423" s="743">
        <v>0</v>
      </c>
      <c r="BE423" s="743">
        <v>0</v>
      </c>
      <c r="BF423" s="743">
        <v>0</v>
      </c>
      <c r="BG423" s="743">
        <v>0</v>
      </c>
      <c r="BH423" s="743">
        <v>0</v>
      </c>
      <c r="BI423" s="743">
        <v>0</v>
      </c>
      <c r="BJ423" s="743">
        <v>0</v>
      </c>
      <c r="BK423" s="743">
        <v>0</v>
      </c>
      <c r="BL423" s="743">
        <v>0</v>
      </c>
      <c r="BM423" s="743"/>
      <c r="BN423" s="743"/>
      <c r="BO423" s="743"/>
      <c r="BP423" s="743"/>
      <c r="BQ423" s="743"/>
      <c r="BR423" s="743"/>
      <c r="BS423" s="743"/>
      <c r="BT423" s="743"/>
      <c r="BU423" s="602"/>
      <c r="BV423" s="743"/>
      <c r="BW423" s="743"/>
      <c r="BX423" s="743"/>
      <c r="BY423" s="743"/>
      <c r="BZ423" s="597">
        <f>IF(DL423&lt;3,"",(SUM(B423:R423)-MIN(B423:R423)-MAX(B423:R423))/(DL423-2))</f>
        <v>0</v>
      </c>
      <c r="CA423" s="597">
        <f>IF(DM423&lt;3,"",(SUM(T423:AJ423)-MIN(T423:AJ423)-MAX(T423:AJ423))/(DM423-2))</f>
        <v>0</v>
      </c>
      <c r="CB423" s="597">
        <f>IF(DN423&lt;3,"",(SUM(AL423:BB423)-MIN(AL423:BB423)-MAX(AL423:BB423))/(DN423-2))</f>
        <v>0</v>
      </c>
      <c r="CC423" s="688">
        <f>IF(DO423&lt;3,"",(SUM(BD423:BT423)-MIN(BD423:BT423)-MAX(BD423:BT423))/(DO423-2))</f>
        <v>0</v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91"/>
        <v/>
      </c>
      <c r="CG423" s="1346" t="str">
        <f t="shared" si="1191"/>
        <v/>
      </c>
      <c r="CH423" s="1346">
        <f t="shared" si="1191"/>
        <v>0</v>
      </c>
      <c r="CI423" s="1346">
        <f t="shared" si="1191"/>
        <v>0</v>
      </c>
      <c r="CJ423" s="1346">
        <f t="shared" si="1191"/>
        <v>0</v>
      </c>
      <c r="CK423" s="1347">
        <f t="shared" si="1191"/>
        <v>0</v>
      </c>
      <c r="CL423" s="1347">
        <f t="shared" si="1191"/>
        <v>0</v>
      </c>
      <c r="CM423" s="1347">
        <f t="shared" si="1191"/>
        <v>0</v>
      </c>
      <c r="CN423" s="1346">
        <f t="shared" si="1191"/>
        <v>0</v>
      </c>
      <c r="CO423" s="1346">
        <f t="shared" si="1191"/>
        <v>0</v>
      </c>
      <c r="CP423" s="1346">
        <f t="shared" si="1191"/>
        <v>0</v>
      </c>
      <c r="CQ423" s="1346" t="str">
        <f t="shared" si="1191"/>
        <v/>
      </c>
      <c r="CR423" s="1346" t="str">
        <f t="shared" si="1191"/>
        <v/>
      </c>
      <c r="CS423" s="1345" t="str">
        <f t="shared" si="1191"/>
        <v/>
      </c>
      <c r="CT423" s="1348" t="str">
        <f t="shared" si="1191"/>
        <v/>
      </c>
      <c r="CU423" s="548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9" t="str">
        <f t="shared" si="1192"/>
        <v/>
      </c>
      <c r="CW423" s="550" t="str">
        <f t="shared" si="1192"/>
        <v/>
      </c>
      <c r="CX423" s="550" t="str">
        <f t="shared" si="1192"/>
        <v/>
      </c>
      <c r="CY423" s="550">
        <f t="shared" si="1192"/>
        <v>0</v>
      </c>
      <c r="CZ423" s="550">
        <f t="shared" si="1192"/>
        <v>0</v>
      </c>
      <c r="DA423" s="550">
        <f t="shared" si="1192"/>
        <v>0</v>
      </c>
      <c r="DB423" s="551">
        <f t="shared" si="1192"/>
        <v>0</v>
      </c>
      <c r="DC423" s="551">
        <f t="shared" si="1192"/>
        <v>0</v>
      </c>
      <c r="DD423" s="551">
        <f t="shared" si="1192"/>
        <v>0</v>
      </c>
      <c r="DE423" s="550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50">
        <f t="shared" si="1193"/>
        <v>0</v>
      </c>
      <c r="DG423" s="550">
        <f t="shared" si="1193"/>
        <v>0</v>
      </c>
      <c r="DH423" s="550" t="str">
        <f t="shared" si="1193"/>
        <v/>
      </c>
      <c r="DI423" s="550" t="str">
        <f t="shared" si="1193"/>
        <v/>
      </c>
      <c r="DJ423" s="549" t="str">
        <f t="shared" si="1193"/>
        <v/>
      </c>
      <c r="DK423" s="548" t="str">
        <f t="shared" si="1193"/>
        <v/>
      </c>
      <c r="DL423" s="653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15"/>
      <c r="DQ423" s="645"/>
      <c r="DR423" s="645"/>
      <c r="DS423" s="645"/>
      <c r="DT423" s="645"/>
      <c r="DU423" s="645"/>
      <c r="DV423" s="645"/>
      <c r="DW423" s="645"/>
      <c r="DX423" s="645"/>
      <c r="DY423" s="716"/>
    </row>
    <row r="424" spans="1:129" s="717" customFormat="1" ht="15.75" customHeight="1">
      <c r="A424" s="739" t="s">
        <v>179</v>
      </c>
      <c r="B424" s="743"/>
      <c r="C424" s="743"/>
      <c r="D424" s="743"/>
      <c r="E424" s="743"/>
      <c r="F424" s="743"/>
      <c r="G424" s="743"/>
      <c r="H424" s="743"/>
      <c r="I424" s="743"/>
      <c r="J424" s="743"/>
      <c r="K424" s="743"/>
      <c r="L424" s="743"/>
      <c r="M424" s="743"/>
      <c r="N424" s="743"/>
      <c r="O424" s="743"/>
      <c r="P424" s="743"/>
      <c r="Q424" s="743"/>
      <c r="R424" s="743"/>
      <c r="S424" s="602"/>
      <c r="T424" s="743"/>
      <c r="U424" s="743"/>
      <c r="V424" s="743"/>
      <c r="W424" s="743"/>
      <c r="X424" s="743"/>
      <c r="Y424" s="743"/>
      <c r="Z424" s="743"/>
      <c r="AA424" s="743"/>
      <c r="AB424" s="743"/>
      <c r="AC424" s="743"/>
      <c r="AD424" s="743"/>
      <c r="AE424" s="743"/>
      <c r="AF424" s="743"/>
      <c r="AG424" s="743"/>
      <c r="AH424" s="743"/>
      <c r="AI424" s="743"/>
      <c r="AJ424" s="743"/>
      <c r="AK424" s="602"/>
      <c r="AL424" s="743"/>
      <c r="AM424" s="743"/>
      <c r="AN424" s="743"/>
      <c r="AO424" s="743"/>
      <c r="AP424" s="743"/>
      <c r="AQ424" s="743"/>
      <c r="AR424" s="743"/>
      <c r="AS424" s="743"/>
      <c r="AT424" s="743"/>
      <c r="AU424" s="743"/>
      <c r="AV424" s="743"/>
      <c r="AW424" s="743"/>
      <c r="AX424" s="743"/>
      <c r="AY424" s="743"/>
      <c r="AZ424" s="743"/>
      <c r="BA424" s="743"/>
      <c r="BB424" s="743"/>
      <c r="BC424" s="602"/>
      <c r="BD424" s="743"/>
      <c r="BE424" s="743"/>
      <c r="BF424" s="743"/>
      <c r="BG424" s="743"/>
      <c r="BH424" s="743"/>
      <c r="BI424" s="743"/>
      <c r="BJ424" s="743"/>
      <c r="BK424" s="743"/>
      <c r="BL424" s="743"/>
      <c r="BM424" s="743"/>
      <c r="BN424" s="743"/>
      <c r="BO424" s="743"/>
      <c r="BP424" s="743"/>
      <c r="BQ424" s="743"/>
      <c r="BR424" s="743"/>
      <c r="BS424" s="743"/>
      <c r="BT424" s="743"/>
      <c r="BU424" s="602"/>
      <c r="BV424" s="743"/>
      <c r="BW424" s="743"/>
      <c r="BX424" s="743"/>
      <c r="BY424" s="743"/>
      <c r="BZ424" s="597" t="str">
        <f>IF(DL424&lt;3,"",(SUM(B424:R424)-MIN(B424:R424)-MAX(B424:R424))/(DL424-2))</f>
        <v/>
      </c>
      <c r="CA424" s="597" t="str">
        <f>IF(DM424&lt;3,"",(SUM(T424:AJ424)-MIN(T424:AJ424)-MAX(T424:AJ424))/(DM424-2))</f>
        <v/>
      </c>
      <c r="CB424" s="597" t="str">
        <f>IF(DN424&lt;3,"",(SUM(AL424:BB424)-MIN(AL424:BB424)-MAX(AL424:BB424))/(DN424-2))</f>
        <v/>
      </c>
      <c r="CC424" s="688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91"/>
        <v/>
      </c>
      <c r="CF424" s="1346" t="str">
        <f t="shared" si="1191"/>
        <v/>
      </c>
      <c r="CG424" s="1346" t="str">
        <f t="shared" si="1191"/>
        <v/>
      </c>
      <c r="CH424" s="1346" t="str">
        <f t="shared" si="1191"/>
        <v/>
      </c>
      <c r="CI424" s="1346" t="str">
        <f t="shared" si="1191"/>
        <v/>
      </c>
      <c r="CJ424" s="1346" t="str">
        <f t="shared" si="1191"/>
        <v/>
      </c>
      <c r="CK424" s="1347" t="str">
        <f t="shared" si="1191"/>
        <v/>
      </c>
      <c r="CL424" s="1347" t="str">
        <f t="shared" si="1191"/>
        <v/>
      </c>
      <c r="CM424" s="1347" t="str">
        <f t="shared" si="1191"/>
        <v/>
      </c>
      <c r="CN424" s="1346" t="str">
        <f t="shared" si="1191"/>
        <v/>
      </c>
      <c r="CO424" s="1346" t="str">
        <f t="shared" si="1191"/>
        <v/>
      </c>
      <c r="CP424" s="1346" t="str">
        <f t="shared" si="1191"/>
        <v/>
      </c>
      <c r="CQ424" s="1346" t="str">
        <f t="shared" si="1191"/>
        <v/>
      </c>
      <c r="CR424" s="1346" t="str">
        <f t="shared" si="1191"/>
        <v/>
      </c>
      <c r="CS424" s="1345" t="str">
        <f t="shared" si="1191"/>
        <v/>
      </c>
      <c r="CT424" s="1348" t="str">
        <f t="shared" si="1191"/>
        <v/>
      </c>
      <c r="CU424" s="548" t="str">
        <f t="shared" si="1192"/>
        <v/>
      </c>
      <c r="CV424" s="549" t="str">
        <f t="shared" si="1192"/>
        <v/>
      </c>
      <c r="CW424" s="550" t="str">
        <f t="shared" si="1192"/>
        <v/>
      </c>
      <c r="CX424" s="550" t="str">
        <f t="shared" si="1192"/>
        <v/>
      </c>
      <c r="CY424" s="550" t="str">
        <f t="shared" si="1192"/>
        <v/>
      </c>
      <c r="CZ424" s="550" t="str">
        <f t="shared" si="1192"/>
        <v/>
      </c>
      <c r="DA424" s="550" t="str">
        <f t="shared" si="1192"/>
        <v/>
      </c>
      <c r="DB424" s="551" t="str">
        <f t="shared" si="1192"/>
        <v/>
      </c>
      <c r="DC424" s="551" t="str">
        <f t="shared" si="1192"/>
        <v/>
      </c>
      <c r="DD424" s="551" t="str">
        <f t="shared" si="1192"/>
        <v/>
      </c>
      <c r="DE424" s="550" t="str">
        <f t="shared" si="1193"/>
        <v/>
      </c>
      <c r="DF424" s="550" t="str">
        <f t="shared" si="1193"/>
        <v/>
      </c>
      <c r="DG424" s="550" t="str">
        <f t="shared" si="1193"/>
        <v/>
      </c>
      <c r="DH424" s="550" t="str">
        <f t="shared" si="1193"/>
        <v/>
      </c>
      <c r="DI424" s="550" t="str">
        <f t="shared" si="1193"/>
        <v/>
      </c>
      <c r="DJ424" s="549" t="str">
        <f t="shared" si="1193"/>
        <v/>
      </c>
      <c r="DK424" s="548" t="str">
        <f t="shared" si="1193"/>
        <v/>
      </c>
      <c r="DL424" s="653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631" customFormat="1" ht="15.75" customHeight="1">
      <c r="A425" s="640" t="s">
        <v>181</v>
      </c>
      <c r="B425" s="629">
        <f t="shared" ref="B425:R425" si="1194">IF(B423="","",B423*B424)</f>
        <v>0</v>
      </c>
      <c r="C425" s="629">
        <f t="shared" si="1194"/>
        <v>0</v>
      </c>
      <c r="D425" s="629">
        <f t="shared" si="1194"/>
        <v>0</v>
      </c>
      <c r="E425" s="629">
        <f t="shared" si="1194"/>
        <v>0</v>
      </c>
      <c r="F425" s="629">
        <f t="shared" si="1194"/>
        <v>0</v>
      </c>
      <c r="G425" s="629">
        <f t="shared" si="1194"/>
        <v>0</v>
      </c>
      <c r="H425" s="629">
        <f t="shared" si="1194"/>
        <v>0</v>
      </c>
      <c r="I425" s="629">
        <f t="shared" si="1194"/>
        <v>0</v>
      </c>
      <c r="J425" s="629">
        <f t="shared" si="1194"/>
        <v>0</v>
      </c>
      <c r="K425" s="629" t="str">
        <f t="shared" si="1194"/>
        <v/>
      </c>
      <c r="L425" s="629" t="str">
        <f t="shared" si="1194"/>
        <v/>
      </c>
      <c r="M425" s="629" t="str">
        <f t="shared" si="1194"/>
        <v/>
      </c>
      <c r="N425" s="629" t="str">
        <f t="shared" si="1194"/>
        <v/>
      </c>
      <c r="O425" s="629" t="str">
        <f t="shared" si="1194"/>
        <v/>
      </c>
      <c r="P425" s="629" t="str">
        <f t="shared" si="1194"/>
        <v/>
      </c>
      <c r="Q425" s="629" t="str">
        <f t="shared" si="1194"/>
        <v/>
      </c>
      <c r="R425" s="629" t="str">
        <f t="shared" si="1194"/>
        <v/>
      </c>
      <c r="S425" s="662"/>
      <c r="T425" s="629">
        <f t="shared" ref="T425:AJ425" si="1195">IF(T423="","",T423*T424)</f>
        <v>0</v>
      </c>
      <c r="U425" s="629">
        <f t="shared" si="1195"/>
        <v>0</v>
      </c>
      <c r="V425" s="629">
        <f t="shared" si="1195"/>
        <v>0</v>
      </c>
      <c r="W425" s="629">
        <f t="shared" si="1195"/>
        <v>0</v>
      </c>
      <c r="X425" s="629">
        <f t="shared" si="1195"/>
        <v>0</v>
      </c>
      <c r="Y425" s="629">
        <f t="shared" si="1195"/>
        <v>0</v>
      </c>
      <c r="Z425" s="629">
        <f t="shared" si="1195"/>
        <v>0</v>
      </c>
      <c r="AA425" s="629">
        <f t="shared" si="1195"/>
        <v>0</v>
      </c>
      <c r="AB425" s="629">
        <f t="shared" si="1195"/>
        <v>0</v>
      </c>
      <c r="AC425" s="629" t="str">
        <f t="shared" si="1195"/>
        <v/>
      </c>
      <c r="AD425" s="629" t="str">
        <f t="shared" si="1195"/>
        <v/>
      </c>
      <c r="AE425" s="629" t="str">
        <f t="shared" si="1195"/>
        <v/>
      </c>
      <c r="AF425" s="629" t="str">
        <f t="shared" si="1195"/>
        <v/>
      </c>
      <c r="AG425" s="629" t="str">
        <f t="shared" si="1195"/>
        <v/>
      </c>
      <c r="AH425" s="629" t="str">
        <f t="shared" si="1195"/>
        <v/>
      </c>
      <c r="AI425" s="629" t="str">
        <f t="shared" si="1195"/>
        <v/>
      </c>
      <c r="AJ425" s="629" t="str">
        <f t="shared" si="1195"/>
        <v/>
      </c>
      <c r="AK425" s="662"/>
      <c r="AL425" s="629">
        <f t="shared" ref="AL425:BB425" si="1196">IF(AL423="","",AL423*AL424)</f>
        <v>0</v>
      </c>
      <c r="AM425" s="629">
        <f t="shared" si="1196"/>
        <v>0</v>
      </c>
      <c r="AN425" s="629">
        <f t="shared" si="1196"/>
        <v>0</v>
      </c>
      <c r="AO425" s="629">
        <f t="shared" si="1196"/>
        <v>0</v>
      </c>
      <c r="AP425" s="629">
        <f t="shared" si="1196"/>
        <v>0</v>
      </c>
      <c r="AQ425" s="629">
        <f t="shared" si="1196"/>
        <v>0</v>
      </c>
      <c r="AR425" s="629">
        <f t="shared" si="1196"/>
        <v>0</v>
      </c>
      <c r="AS425" s="629">
        <f t="shared" si="1196"/>
        <v>0</v>
      </c>
      <c r="AT425" s="629">
        <f t="shared" si="1196"/>
        <v>0</v>
      </c>
      <c r="AU425" s="629" t="str">
        <f t="shared" si="1196"/>
        <v/>
      </c>
      <c r="AV425" s="629" t="str">
        <f t="shared" si="1196"/>
        <v/>
      </c>
      <c r="AW425" s="629" t="str">
        <f t="shared" si="1196"/>
        <v/>
      </c>
      <c r="AX425" s="629" t="str">
        <f t="shared" si="1196"/>
        <v/>
      </c>
      <c r="AY425" s="629" t="str">
        <f t="shared" si="1196"/>
        <v/>
      </c>
      <c r="AZ425" s="629" t="str">
        <f t="shared" si="1196"/>
        <v/>
      </c>
      <c r="BA425" s="629" t="str">
        <f t="shared" si="1196"/>
        <v/>
      </c>
      <c r="BB425" s="629" t="str">
        <f t="shared" si="1196"/>
        <v/>
      </c>
      <c r="BC425" s="662"/>
      <c r="BD425" s="629">
        <f t="shared" ref="BD425:BT425" si="1197">IF(BD423="","",BD423*BD424)</f>
        <v>0</v>
      </c>
      <c r="BE425" s="629">
        <f t="shared" si="1197"/>
        <v>0</v>
      </c>
      <c r="BF425" s="629">
        <f t="shared" si="1197"/>
        <v>0</v>
      </c>
      <c r="BG425" s="629">
        <f t="shared" si="1197"/>
        <v>0</v>
      </c>
      <c r="BH425" s="629">
        <f t="shared" si="1197"/>
        <v>0</v>
      </c>
      <c r="BI425" s="629">
        <f t="shared" si="1197"/>
        <v>0</v>
      </c>
      <c r="BJ425" s="629">
        <f t="shared" si="1197"/>
        <v>0</v>
      </c>
      <c r="BK425" s="629">
        <f t="shared" si="1197"/>
        <v>0</v>
      </c>
      <c r="BL425" s="629">
        <f t="shared" si="1197"/>
        <v>0</v>
      </c>
      <c r="BM425" s="629" t="str">
        <f t="shared" si="1197"/>
        <v/>
      </c>
      <c r="BN425" s="629" t="str">
        <f t="shared" si="1197"/>
        <v/>
      </c>
      <c r="BO425" s="629" t="str">
        <f t="shared" si="1197"/>
        <v/>
      </c>
      <c r="BP425" s="629" t="str">
        <f t="shared" si="1197"/>
        <v/>
      </c>
      <c r="BQ425" s="629" t="str">
        <f t="shared" si="1197"/>
        <v/>
      </c>
      <c r="BR425" s="629" t="str">
        <f t="shared" si="1197"/>
        <v/>
      </c>
      <c r="BS425" s="629" t="str">
        <f t="shared" si="1197"/>
        <v/>
      </c>
      <c r="BT425" s="629" t="str">
        <f t="shared" si="1197"/>
        <v/>
      </c>
      <c r="BU425" s="662"/>
      <c r="BV425" s="629" t="str">
        <f>IF(BV423="","",BV423*BV424)</f>
        <v/>
      </c>
      <c r="BW425" s="629" t="str">
        <f>IF(BW423="","",BW423*BW424)</f>
        <v/>
      </c>
      <c r="BX425" s="629" t="str">
        <f>IF(BX423="","",BX423*BX424)</f>
        <v/>
      </c>
      <c r="BY425" s="629" t="str">
        <f>IF(BY423="","",BY423*BY424)</f>
        <v/>
      </c>
      <c r="BZ425" s="597">
        <f>IF(DL425&lt;3,"",(SUM(B425:R425)-MIN(B425:R425)-MAX(B425:R425))/(DL425-2))</f>
        <v>0</v>
      </c>
      <c r="CA425" s="597">
        <f>IF(DM425&lt;3,"",(SUM(T425:AJ425)-MIN(T425:AJ425)-MAX(T425:AJ425))/(DM425-2))</f>
        <v>0</v>
      </c>
      <c r="CB425" s="597">
        <f>IF(DN425&lt;3,"",(SUM(AL425:BB425)-MIN(AL425:BB425)-MAX(AL425:BB425))/(DN425-2))</f>
        <v>0</v>
      </c>
      <c r="CC425" s="688">
        <f>IF(DO425&lt;3,"",(SUM(BD425:BT425)-MIN(BD425:BT425)-MAX(BD425:BT425))/(DO425-2))</f>
        <v>0</v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91"/>
        <v/>
      </c>
      <c r="CF425" s="1346" t="str">
        <f t="shared" si="1191"/>
        <v/>
      </c>
      <c r="CG425" s="1346" t="str">
        <f t="shared" si="1191"/>
        <v/>
      </c>
      <c r="CH425" s="1346">
        <f t="shared" si="1191"/>
        <v>0</v>
      </c>
      <c r="CI425" s="1346">
        <f t="shared" si="1191"/>
        <v>0</v>
      </c>
      <c r="CJ425" s="1346">
        <f t="shared" si="1191"/>
        <v>0</v>
      </c>
      <c r="CK425" s="1347">
        <f t="shared" si="1191"/>
        <v>0</v>
      </c>
      <c r="CL425" s="1347">
        <f t="shared" si="1191"/>
        <v>0</v>
      </c>
      <c r="CM425" s="1347">
        <f t="shared" si="1191"/>
        <v>0</v>
      </c>
      <c r="CN425" s="1346">
        <f t="shared" si="1191"/>
        <v>0</v>
      </c>
      <c r="CO425" s="1346">
        <f t="shared" si="1191"/>
        <v>0</v>
      </c>
      <c r="CP425" s="1346">
        <f t="shared" si="1191"/>
        <v>0</v>
      </c>
      <c r="CQ425" s="1346" t="str">
        <f t="shared" si="1191"/>
        <v/>
      </c>
      <c r="CR425" s="1346" t="str">
        <f t="shared" si="1191"/>
        <v/>
      </c>
      <c r="CS425" s="1345" t="str">
        <f t="shared" si="1191"/>
        <v/>
      </c>
      <c r="CT425" s="1348" t="str">
        <f t="shared" si="1191"/>
        <v/>
      </c>
      <c r="CU425" s="548" t="str">
        <f t="shared" si="1192"/>
        <v/>
      </c>
      <c r="CV425" s="549" t="str">
        <f t="shared" si="1192"/>
        <v/>
      </c>
      <c r="CW425" s="550" t="str">
        <f t="shared" si="1192"/>
        <v/>
      </c>
      <c r="CX425" s="550" t="str">
        <f t="shared" si="1192"/>
        <v/>
      </c>
      <c r="CY425" s="550">
        <f t="shared" si="1192"/>
        <v>0</v>
      </c>
      <c r="CZ425" s="550">
        <f t="shared" si="1192"/>
        <v>0</v>
      </c>
      <c r="DA425" s="550">
        <f t="shared" si="1192"/>
        <v>0</v>
      </c>
      <c r="DB425" s="551">
        <f t="shared" si="1192"/>
        <v>0</v>
      </c>
      <c r="DC425" s="551">
        <f t="shared" si="1192"/>
        <v>0</v>
      </c>
      <c r="DD425" s="551">
        <f t="shared" si="1192"/>
        <v>0</v>
      </c>
      <c r="DE425" s="550">
        <f t="shared" si="1193"/>
        <v>0</v>
      </c>
      <c r="DF425" s="550">
        <f t="shared" si="1193"/>
        <v>0</v>
      </c>
      <c r="DG425" s="550">
        <f t="shared" si="1193"/>
        <v>0</v>
      </c>
      <c r="DH425" s="550" t="str">
        <f t="shared" si="1193"/>
        <v/>
      </c>
      <c r="DI425" s="550" t="str">
        <f t="shared" si="1193"/>
        <v/>
      </c>
      <c r="DJ425" s="549" t="str">
        <f t="shared" si="1193"/>
        <v/>
      </c>
      <c r="DK425" s="548" t="str">
        <f t="shared" si="1193"/>
        <v/>
      </c>
      <c r="DL425" s="653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63"/>
      <c r="DQ425" s="646"/>
      <c r="DR425" s="646"/>
      <c r="DS425" s="646"/>
      <c r="DT425" s="646"/>
      <c r="DU425" s="646"/>
      <c r="DV425" s="646"/>
      <c r="DW425" s="646"/>
      <c r="DX425" s="646"/>
      <c r="DY425" s="664"/>
    </row>
    <row r="426" spans="1:129" s="631" customFormat="1" ht="15.75" customHeight="1">
      <c r="A426" s="745" t="s">
        <v>259</v>
      </c>
      <c r="B426" s="746"/>
      <c r="C426" s="746"/>
      <c r="D426" s="746"/>
      <c r="E426" s="746"/>
      <c r="F426" s="746"/>
      <c r="G426" s="746"/>
      <c r="H426" s="746"/>
      <c r="I426" s="746"/>
      <c r="J426" s="746"/>
      <c r="K426" s="746"/>
      <c r="L426" s="746"/>
      <c r="M426" s="746"/>
      <c r="N426" s="746"/>
      <c r="O426" s="746"/>
      <c r="P426" s="746"/>
      <c r="Q426" s="746"/>
      <c r="R426" s="746"/>
      <c r="S426" s="728"/>
      <c r="T426" s="746"/>
      <c r="U426" s="746"/>
      <c r="V426" s="746"/>
      <c r="W426" s="746"/>
      <c r="X426" s="746"/>
      <c r="Y426" s="746"/>
      <c r="Z426" s="746"/>
      <c r="AA426" s="746"/>
      <c r="AB426" s="746"/>
      <c r="AC426" s="746"/>
      <c r="AD426" s="746"/>
      <c r="AE426" s="746"/>
      <c r="AF426" s="746"/>
      <c r="AG426" s="746"/>
      <c r="AH426" s="746"/>
      <c r="AI426" s="746"/>
      <c r="AJ426" s="746"/>
      <c r="AK426" s="728"/>
      <c r="AL426" s="746"/>
      <c r="AM426" s="746"/>
      <c r="AN426" s="746"/>
      <c r="AO426" s="746"/>
      <c r="AP426" s="746"/>
      <c r="AQ426" s="746"/>
      <c r="AR426" s="746"/>
      <c r="AS426" s="746"/>
      <c r="AT426" s="746"/>
      <c r="AU426" s="746"/>
      <c r="AV426" s="746"/>
      <c r="AW426" s="746"/>
      <c r="AX426" s="746"/>
      <c r="AY426" s="746"/>
      <c r="AZ426" s="746"/>
      <c r="BA426" s="746"/>
      <c r="BB426" s="746"/>
      <c r="BC426" s="728"/>
      <c r="BD426" s="746"/>
      <c r="BE426" s="746"/>
      <c r="BF426" s="746"/>
      <c r="BG426" s="746"/>
      <c r="BH426" s="746"/>
      <c r="BI426" s="746"/>
      <c r="BJ426" s="746"/>
      <c r="BK426" s="746"/>
      <c r="BL426" s="746"/>
      <c r="BM426" s="746"/>
      <c r="BN426" s="746"/>
      <c r="BO426" s="746"/>
      <c r="BP426" s="746"/>
      <c r="BQ426" s="746"/>
      <c r="BR426" s="746"/>
      <c r="BS426" s="746"/>
      <c r="BT426" s="746"/>
      <c r="BU426" s="728"/>
      <c r="BV426" s="746"/>
      <c r="BW426" s="746"/>
      <c r="BX426" s="746"/>
      <c r="BY426" s="746"/>
      <c r="BZ426" s="589"/>
      <c r="CA426" s="589"/>
      <c r="CB426" s="589"/>
      <c r="CC426" s="687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5"/>
      <c r="CV426" s="635"/>
      <c r="CW426" s="635"/>
      <c r="CX426" s="635"/>
      <c r="CY426" s="635"/>
      <c r="CZ426" s="635"/>
      <c r="DA426" s="635"/>
      <c r="DB426" s="635"/>
      <c r="DC426" s="635"/>
      <c r="DD426" s="635"/>
      <c r="DE426" s="635"/>
      <c r="DF426" s="635"/>
      <c r="DG426" s="635"/>
      <c r="DH426" s="635"/>
      <c r="DI426" s="635"/>
      <c r="DJ426" s="635"/>
      <c r="DK426" s="635"/>
      <c r="DL426" s="598"/>
      <c r="DM426" s="108"/>
      <c r="DN426" s="108"/>
      <c r="DO426" s="108"/>
      <c r="DP426" s="747"/>
      <c r="DQ426" s="630"/>
      <c r="DR426" s="630"/>
      <c r="DS426" s="630"/>
      <c r="DT426" s="630"/>
      <c r="DU426" s="630"/>
      <c r="DV426" s="630"/>
      <c r="DW426" s="630"/>
      <c r="DX426" s="630"/>
      <c r="DY426" s="664"/>
    </row>
    <row r="427" spans="1:129" s="717" customFormat="1" ht="15.75" customHeight="1">
      <c r="A427" s="748" t="s">
        <v>260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611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611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611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611"/>
      <c r="BV427" s="736"/>
      <c r="BW427" s="736"/>
      <c r="BX427" s="736"/>
      <c r="BY427" s="736"/>
      <c r="BZ427" s="589" t="str">
        <f>IF(DL427&lt;3,"",(SUM(B427:R427)-MIN(B427:R427)-MAX(B427:R427))/(DL427-2))</f>
        <v/>
      </c>
      <c r="CA427" s="589" t="str">
        <f>IF(DM427&lt;3,"",(SUM(T427:AJ427)-MIN(T427:AJ427)-MAX(T427:AJ427))/(DM427-2))</f>
        <v/>
      </c>
      <c r="CB427" s="589" t="str">
        <f>IF(DN427&lt;3,"",(SUM(AL427:BB427)-MIN(AL427:BB427)-MAX(AL427:BB427))/(DN427-2))</f>
        <v/>
      </c>
      <c r="CC427" s="687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1"/>
      <c r="CV427" s="731"/>
      <c r="CW427" s="731"/>
      <c r="CX427" s="731"/>
      <c r="CY427" s="731"/>
      <c r="CZ427" s="731"/>
      <c r="DA427" s="731"/>
      <c r="DB427" s="731"/>
      <c r="DC427" s="731"/>
      <c r="DD427" s="731"/>
      <c r="DE427" s="731"/>
      <c r="DF427" s="731"/>
      <c r="DG427" s="731"/>
      <c r="DH427" s="731"/>
      <c r="DI427" s="731"/>
      <c r="DJ427" s="731"/>
      <c r="DK427" s="731"/>
      <c r="DL427" s="598"/>
      <c r="DM427" s="108"/>
      <c r="DN427" s="108"/>
      <c r="DO427" s="108"/>
      <c r="DP427" s="732"/>
      <c r="DQ427" s="734"/>
      <c r="DR427" s="734"/>
      <c r="DS427" s="734"/>
      <c r="DT427" s="734"/>
      <c r="DU427" s="734"/>
      <c r="DV427" s="734"/>
      <c r="DW427" s="734"/>
      <c r="DX427" s="617"/>
      <c r="DY427" s="716"/>
    </row>
    <row r="428" spans="1:129" s="486" customFormat="1" ht="15.75" hidden="1" customHeight="1">
      <c r="A428" s="594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602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602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602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602"/>
      <c r="BV428" s="159"/>
      <c r="BW428" s="159"/>
      <c r="BX428" s="159"/>
      <c r="BY428" s="159"/>
      <c r="BZ428" s="589"/>
      <c r="CA428" s="589"/>
      <c r="CB428" s="589"/>
      <c r="CC428" s="687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5"/>
      <c r="CV428" s="635"/>
      <c r="CW428" s="635"/>
      <c r="CX428" s="635"/>
      <c r="CY428" s="635"/>
      <c r="CZ428" s="635"/>
      <c r="DA428" s="635"/>
      <c r="DB428" s="635"/>
      <c r="DC428" s="635"/>
      <c r="DD428" s="635"/>
      <c r="DE428" s="635"/>
      <c r="DF428" s="635"/>
      <c r="DG428" s="635"/>
      <c r="DH428" s="635"/>
      <c r="DI428" s="635"/>
      <c r="DJ428" s="635"/>
      <c r="DK428" s="635"/>
      <c r="DL428" s="590"/>
      <c r="DM428" s="200"/>
      <c r="DN428" s="200"/>
      <c r="DO428" s="200"/>
      <c r="DP428" s="591"/>
      <c r="DQ428" s="617"/>
      <c r="DR428" s="617"/>
      <c r="DS428" s="617"/>
      <c r="DT428" s="617"/>
      <c r="DU428" s="617"/>
      <c r="DV428" s="617"/>
      <c r="DW428" s="617"/>
      <c r="DX428" s="617"/>
      <c r="DY428" s="484"/>
    </row>
    <row r="429" spans="1:129" s="486" customFormat="1" ht="15.75" hidden="1" customHeight="1">
      <c r="A429" s="738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28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28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28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28"/>
      <c r="BV429" s="159"/>
      <c r="BW429" s="159"/>
      <c r="BX429" s="159"/>
      <c r="BY429" s="159"/>
      <c r="BZ429" s="597" t="str">
        <f t="shared" ref="BZ429:BZ437" si="1198">IF(DL429&lt;3,"",(SUM(B429:R429)-MIN(B429:R429)-MAX(B429:R429))/(DL429-2))</f>
        <v/>
      </c>
      <c r="CA429" s="597" t="str">
        <f t="shared" ref="CA429:CA437" si="1199">IF(DM429&lt;3,"",(SUM(T429:AJ429)-MIN(T429:AJ429)-MAX(T429:AJ429))/(DM429-2))</f>
        <v/>
      </c>
      <c r="CB429" s="597" t="str">
        <f t="shared" ref="CB429:CB437" si="1200">IF(DN429&lt;3,"",(SUM(AL429:BB429)-MIN(AL429:BB429)-MAX(AL429:BB429))/(DN429-2))</f>
        <v/>
      </c>
      <c r="CC429" s="688" t="str">
        <f t="shared" ref="CC429:CC437" si="1201">IF(DO429&lt;3,"",(SUM(BD429:BT429)-MIN(BD429:BT429)-MAX(BD429:BT429))/(DO429-2))</f>
        <v/>
      </c>
      <c r="CD429" s="1344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7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8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9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0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0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0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0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0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1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1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1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0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0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0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0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0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9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8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9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50"/>
      <c r="DQ429" s="618"/>
      <c r="DR429" s="618"/>
      <c r="DS429" s="618"/>
      <c r="DT429" s="618"/>
      <c r="DU429" s="618"/>
      <c r="DV429" s="618"/>
      <c r="DW429" s="618"/>
      <c r="DX429" s="618"/>
      <c r="DY429" s="484"/>
    </row>
    <row r="430" spans="1:129" s="486" customFormat="1" ht="15.75" hidden="1" customHeight="1">
      <c r="A430" s="738" t="s">
        <v>253</v>
      </c>
      <c r="B430" s="629" t="str">
        <f t="shared" ref="B430:K430" si="1236">IF(B427="","",B427*B429)</f>
        <v/>
      </c>
      <c r="C430" s="629" t="str">
        <f t="shared" si="1236"/>
        <v/>
      </c>
      <c r="D430" s="629" t="str">
        <f t="shared" si="1236"/>
        <v/>
      </c>
      <c r="E430" s="629" t="str">
        <f t="shared" si="1236"/>
        <v/>
      </c>
      <c r="F430" s="629" t="str">
        <f t="shared" si="1236"/>
        <v/>
      </c>
      <c r="G430" s="629" t="str">
        <f t="shared" si="1236"/>
        <v/>
      </c>
      <c r="H430" s="629" t="str">
        <f t="shared" si="1236"/>
        <v/>
      </c>
      <c r="I430" s="629" t="str">
        <f t="shared" si="1236"/>
        <v/>
      </c>
      <c r="J430" s="629" t="str">
        <f t="shared" si="1236"/>
        <v/>
      </c>
      <c r="K430" s="629" t="str">
        <f t="shared" si="1236"/>
        <v/>
      </c>
      <c r="L430" s="629"/>
      <c r="M430" s="629"/>
      <c r="N430" s="629"/>
      <c r="O430" s="629" t="str">
        <f>IF(O427="","",O427*O429)</f>
        <v/>
      </c>
      <c r="P430" s="629" t="str">
        <f>IF(P427="","",P427*P429)</f>
        <v/>
      </c>
      <c r="Q430" s="629"/>
      <c r="R430" s="629" t="str">
        <f>IF(R427="","",R427*R429)</f>
        <v/>
      </c>
      <c r="S430" s="588"/>
      <c r="T430" s="629" t="str">
        <f t="shared" ref="T430:AD430" si="1237">IF(T427="","",T427*T429)</f>
        <v/>
      </c>
      <c r="U430" s="629" t="str">
        <f t="shared" si="1237"/>
        <v/>
      </c>
      <c r="V430" s="629" t="str">
        <f t="shared" si="1237"/>
        <v/>
      </c>
      <c r="W430" s="629" t="str">
        <f t="shared" si="1237"/>
        <v/>
      </c>
      <c r="X430" s="629" t="str">
        <f t="shared" si="1237"/>
        <v/>
      </c>
      <c r="Y430" s="629" t="str">
        <f t="shared" si="1237"/>
        <v/>
      </c>
      <c r="Z430" s="629" t="str">
        <f t="shared" si="1237"/>
        <v/>
      </c>
      <c r="AA430" s="629" t="str">
        <f t="shared" si="1237"/>
        <v/>
      </c>
      <c r="AB430" s="629" t="str">
        <f t="shared" si="1237"/>
        <v/>
      </c>
      <c r="AC430" s="629" t="str">
        <f t="shared" si="1237"/>
        <v/>
      </c>
      <c r="AD430" s="629" t="str">
        <f t="shared" si="1237"/>
        <v/>
      </c>
      <c r="AE430" s="629"/>
      <c r="AF430" s="629"/>
      <c r="AG430" s="629"/>
      <c r="AH430" s="629"/>
      <c r="AI430" s="629"/>
      <c r="AJ430" s="629" t="str">
        <f>IF(AJ427="","",AJ427*AJ429)</f>
        <v/>
      </c>
      <c r="AK430" s="588"/>
      <c r="AL430" s="629" t="str">
        <f t="shared" ref="AL430:AT430" si="1238">IF(AL427="","",AL427*AL429)</f>
        <v/>
      </c>
      <c r="AM430" s="629" t="str">
        <f t="shared" si="1238"/>
        <v/>
      </c>
      <c r="AN430" s="629" t="str">
        <f t="shared" si="1238"/>
        <v/>
      </c>
      <c r="AO430" s="629" t="str">
        <f t="shared" si="1238"/>
        <v/>
      </c>
      <c r="AP430" s="629" t="str">
        <f t="shared" si="1238"/>
        <v/>
      </c>
      <c r="AQ430" s="629" t="str">
        <f t="shared" si="1238"/>
        <v/>
      </c>
      <c r="AR430" s="629" t="str">
        <f t="shared" si="1238"/>
        <v/>
      </c>
      <c r="AS430" s="629" t="str">
        <f t="shared" si="1238"/>
        <v/>
      </c>
      <c r="AT430" s="629" t="str">
        <f t="shared" si="1238"/>
        <v/>
      </c>
      <c r="AU430" s="629"/>
      <c r="AV430" s="629"/>
      <c r="AW430" s="629" t="str">
        <f>IF(AW427="","",AW427*AW429)</f>
        <v/>
      </c>
      <c r="AX430" s="629"/>
      <c r="AY430" s="629"/>
      <c r="AZ430" s="629"/>
      <c r="BA430" s="629" t="str">
        <f>IF(BA427="","",BA427*BA429)</f>
        <v/>
      </c>
      <c r="BB430" s="629" t="str">
        <f>IF(BB427="","",BB427*BB429)</f>
        <v/>
      </c>
      <c r="BC430" s="588"/>
      <c r="BD430" s="629" t="str">
        <f>IF(BD427="","",BD427*BD429)</f>
        <v/>
      </c>
      <c r="BE430" s="629" t="str">
        <f>IF(BE427="","",BE427*BE429)</f>
        <v/>
      </c>
      <c r="BF430" s="629" t="str">
        <f>IF(BF427="","",BF427*BF429)</f>
        <v/>
      </c>
      <c r="BG430" s="629" t="str">
        <f>IF(BG427="","",BG427*BG429)</f>
        <v/>
      </c>
      <c r="BH430" s="629"/>
      <c r="BI430" s="629"/>
      <c r="BJ430" s="629" t="str">
        <f>IF(BJ427="","",BJ427*BJ429)</f>
        <v/>
      </c>
      <c r="BK430" s="629" t="str">
        <f>IF(BK427="","",BK427*BK429)</f>
        <v/>
      </c>
      <c r="BL430" s="629" t="str">
        <f>IF(BL427="","",BL427*BL429)</f>
        <v/>
      </c>
      <c r="BM430" s="629" t="str">
        <f>IF(BM427="","",BM427*BM429)</f>
        <v/>
      </c>
      <c r="BN430" s="629" t="str">
        <f>IF(BN427="","",BN427*BN429)</f>
        <v/>
      </c>
      <c r="BO430" s="629"/>
      <c r="BP430" s="629"/>
      <c r="BQ430" s="629"/>
      <c r="BR430" s="629"/>
      <c r="BS430" s="629"/>
      <c r="BT430" s="629" t="str">
        <f>IF(BT427="","",BT427*BT429)</f>
        <v/>
      </c>
      <c r="BU430" s="588"/>
      <c r="BV430" s="629" t="str">
        <f>IF(BV427="","",BV427*BV429)</f>
        <v/>
      </c>
      <c r="BW430" s="629" t="str">
        <f>IF(BW427="","",BW427*BW429)</f>
        <v/>
      </c>
      <c r="BX430" s="629" t="str">
        <f>IF(BX427="","",BX427*BX429)</f>
        <v/>
      </c>
      <c r="BY430" s="629" t="str">
        <f>IF(BY427="","",BY427*BY429)</f>
        <v/>
      </c>
      <c r="BZ430" s="597" t="str">
        <f t="shared" si="1198"/>
        <v/>
      </c>
      <c r="CA430" s="597" t="str">
        <f t="shared" si="1199"/>
        <v/>
      </c>
      <c r="CB430" s="597" t="str">
        <f t="shared" si="1200"/>
        <v/>
      </c>
      <c r="CC430" s="688" t="str">
        <f t="shared" si="1201"/>
        <v/>
      </c>
      <c r="CD430" s="1344" t="str">
        <f t="shared" si="1202"/>
        <v/>
      </c>
      <c r="CE430" s="1345" t="str">
        <f t="shared" si="1203"/>
        <v/>
      </c>
      <c r="CF430" s="1346" t="str">
        <f t="shared" si="1204"/>
        <v/>
      </c>
      <c r="CG430" s="1346" t="str">
        <f t="shared" si="1205"/>
        <v/>
      </c>
      <c r="CH430" s="1346" t="str">
        <f t="shared" si="1206"/>
        <v/>
      </c>
      <c r="CI430" s="1346" t="str">
        <f t="shared" si="1207"/>
        <v/>
      </c>
      <c r="CJ430" s="1346" t="str">
        <f t="shared" si="1208"/>
        <v/>
      </c>
      <c r="CK430" s="1347" t="str">
        <f t="shared" si="1209"/>
        <v/>
      </c>
      <c r="CL430" s="1347" t="str">
        <f t="shared" si="1210"/>
        <v/>
      </c>
      <c r="CM430" s="1347" t="str">
        <f t="shared" si="1211"/>
        <v/>
      </c>
      <c r="CN430" s="1346" t="str">
        <f t="shared" si="1212"/>
        <v/>
      </c>
      <c r="CO430" s="1346" t="str">
        <f t="shared" si="1213"/>
        <v/>
      </c>
      <c r="CP430" s="1346" t="str">
        <f t="shared" si="1214"/>
        <v/>
      </c>
      <c r="CQ430" s="1346" t="str">
        <f t="shared" si="1215"/>
        <v/>
      </c>
      <c r="CR430" s="1346" t="str">
        <f t="shared" si="1216"/>
        <v/>
      </c>
      <c r="CS430" s="1345" t="str">
        <f t="shared" si="1217"/>
        <v/>
      </c>
      <c r="CT430" s="1348" t="str">
        <f t="shared" si="1218"/>
        <v/>
      </c>
      <c r="CU430" s="548" t="str">
        <f t="shared" si="1219"/>
        <v/>
      </c>
      <c r="CV430" s="549" t="str">
        <f t="shared" si="1220"/>
        <v/>
      </c>
      <c r="CW430" s="550" t="str">
        <f t="shared" si="1221"/>
        <v/>
      </c>
      <c r="CX430" s="550" t="str">
        <f t="shared" si="1222"/>
        <v/>
      </c>
      <c r="CY430" s="550" t="str">
        <f t="shared" si="1223"/>
        <v/>
      </c>
      <c r="CZ430" s="550" t="str">
        <f t="shared" si="1224"/>
        <v/>
      </c>
      <c r="DA430" s="550" t="str">
        <f t="shared" si="1225"/>
        <v/>
      </c>
      <c r="DB430" s="551" t="str">
        <f t="shared" si="1226"/>
        <v/>
      </c>
      <c r="DC430" s="551" t="str">
        <f t="shared" si="1227"/>
        <v/>
      </c>
      <c r="DD430" s="551" t="str">
        <f t="shared" si="1228"/>
        <v/>
      </c>
      <c r="DE430" s="550" t="str">
        <f t="shared" si="1229"/>
        <v/>
      </c>
      <c r="DF430" s="550" t="str">
        <f t="shared" si="1230"/>
        <v/>
      </c>
      <c r="DG430" s="550" t="str">
        <f t="shared" si="1231"/>
        <v/>
      </c>
      <c r="DH430" s="550" t="str">
        <f t="shared" si="1232"/>
        <v/>
      </c>
      <c r="DI430" s="550" t="str">
        <f t="shared" si="1233"/>
        <v/>
      </c>
      <c r="DJ430" s="549" t="str">
        <f t="shared" si="1234"/>
        <v/>
      </c>
      <c r="DK430" s="548" t="str">
        <f t="shared" si="1235"/>
        <v/>
      </c>
      <c r="DL430" s="749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50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8" t="str">
        <f>$H$1 &amp; " per kg"</f>
        <v>kcal per kg</v>
      </c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588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588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  <c r="AW431" s="257"/>
      <c r="AX431" s="257"/>
      <c r="AY431" s="257"/>
      <c r="AZ431" s="257"/>
      <c r="BA431" s="257"/>
      <c r="BB431" s="257"/>
      <c r="BC431" s="588"/>
      <c r="BD431" s="257"/>
      <c r="BE431" s="257"/>
      <c r="BF431" s="257"/>
      <c r="BG431" s="257"/>
      <c r="BH431" s="257"/>
      <c r="BI431" s="257"/>
      <c r="BJ431" s="257"/>
      <c r="BK431" s="257"/>
      <c r="BL431" s="257"/>
      <c r="BM431" s="257"/>
      <c r="BN431" s="257"/>
      <c r="BO431" s="257"/>
      <c r="BP431" s="257"/>
      <c r="BQ431" s="257"/>
      <c r="BR431" s="257"/>
      <c r="BS431" s="257"/>
      <c r="BT431" s="257"/>
      <c r="BU431" s="588"/>
      <c r="BV431" s="257"/>
      <c r="BW431" s="257"/>
      <c r="BX431" s="257"/>
      <c r="BY431" s="257"/>
      <c r="BZ431" s="597" t="str">
        <f t="shared" si="1198"/>
        <v/>
      </c>
      <c r="CA431" s="597" t="str">
        <f t="shared" si="1199"/>
        <v/>
      </c>
      <c r="CB431" s="597" t="str">
        <f t="shared" si="1200"/>
        <v/>
      </c>
      <c r="CC431" s="688" t="str">
        <f t="shared" si="1201"/>
        <v/>
      </c>
      <c r="CD431" s="1344" t="str">
        <f t="shared" si="1202"/>
        <v/>
      </c>
      <c r="CE431" s="1345" t="str">
        <f t="shared" si="1203"/>
        <v/>
      </c>
      <c r="CF431" s="1346" t="str">
        <f t="shared" si="1204"/>
        <v/>
      </c>
      <c r="CG431" s="1346" t="str">
        <f t="shared" si="1205"/>
        <v/>
      </c>
      <c r="CH431" s="1346" t="str">
        <f t="shared" si="1206"/>
        <v/>
      </c>
      <c r="CI431" s="1346" t="str">
        <f t="shared" si="1207"/>
        <v/>
      </c>
      <c r="CJ431" s="1346" t="str">
        <f t="shared" si="1208"/>
        <v/>
      </c>
      <c r="CK431" s="1347" t="str">
        <f t="shared" si="1209"/>
        <v/>
      </c>
      <c r="CL431" s="1347" t="str">
        <f t="shared" si="1210"/>
        <v/>
      </c>
      <c r="CM431" s="1347" t="str">
        <f t="shared" si="1211"/>
        <v/>
      </c>
      <c r="CN431" s="1346" t="str">
        <f t="shared" si="1212"/>
        <v/>
      </c>
      <c r="CO431" s="1346" t="str">
        <f t="shared" si="1213"/>
        <v/>
      </c>
      <c r="CP431" s="1346" t="str">
        <f t="shared" si="1214"/>
        <v/>
      </c>
      <c r="CQ431" s="1346" t="str">
        <f t="shared" si="1215"/>
        <v/>
      </c>
      <c r="CR431" s="1346" t="str">
        <f t="shared" si="1216"/>
        <v/>
      </c>
      <c r="CS431" s="1345" t="str">
        <f t="shared" si="1217"/>
        <v/>
      </c>
      <c r="CT431" s="1348" t="str">
        <f t="shared" si="1218"/>
        <v/>
      </c>
      <c r="CU431" s="548" t="str">
        <f t="shared" si="1219"/>
        <v/>
      </c>
      <c r="CV431" s="549" t="str">
        <f t="shared" si="1220"/>
        <v/>
      </c>
      <c r="CW431" s="550" t="str">
        <f t="shared" si="1221"/>
        <v/>
      </c>
      <c r="CX431" s="550" t="str">
        <f t="shared" si="1222"/>
        <v/>
      </c>
      <c r="CY431" s="550" t="str">
        <f t="shared" si="1223"/>
        <v/>
      </c>
      <c r="CZ431" s="550" t="str">
        <f t="shared" si="1224"/>
        <v/>
      </c>
      <c r="DA431" s="550" t="str">
        <f t="shared" si="1225"/>
        <v/>
      </c>
      <c r="DB431" s="551" t="str">
        <f t="shared" si="1226"/>
        <v/>
      </c>
      <c r="DC431" s="551" t="str">
        <f t="shared" si="1227"/>
        <v/>
      </c>
      <c r="DD431" s="551" t="str">
        <f t="shared" si="1228"/>
        <v/>
      </c>
      <c r="DE431" s="550" t="str">
        <f t="shared" si="1229"/>
        <v/>
      </c>
      <c r="DF431" s="550" t="str">
        <f t="shared" si="1230"/>
        <v/>
      </c>
      <c r="DG431" s="550" t="str">
        <f t="shared" si="1231"/>
        <v/>
      </c>
      <c r="DH431" s="550" t="str">
        <f t="shared" si="1232"/>
        <v/>
      </c>
      <c r="DI431" s="550" t="str">
        <f t="shared" si="1233"/>
        <v/>
      </c>
      <c r="DJ431" s="549" t="str">
        <f t="shared" si="1234"/>
        <v/>
      </c>
      <c r="DK431" s="548" t="str">
        <f t="shared" si="1235"/>
        <v/>
      </c>
      <c r="DL431" s="749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50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594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88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88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88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88"/>
      <c r="BV432" s="224"/>
      <c r="BW432" s="224"/>
      <c r="BX432" s="224"/>
      <c r="BY432" s="224"/>
      <c r="BZ432" s="597" t="str">
        <f t="shared" si="1198"/>
        <v/>
      </c>
      <c r="CA432" s="597" t="str">
        <f t="shared" si="1199"/>
        <v/>
      </c>
      <c r="CB432" s="597" t="str">
        <f t="shared" si="1200"/>
        <v/>
      </c>
      <c r="CC432" s="688" t="str">
        <f t="shared" si="1201"/>
        <v/>
      </c>
      <c r="CD432" s="1344" t="str">
        <f t="shared" si="1202"/>
        <v/>
      </c>
      <c r="CE432" s="1345" t="str">
        <f t="shared" si="1203"/>
        <v/>
      </c>
      <c r="CF432" s="1346" t="str">
        <f t="shared" si="1204"/>
        <v/>
      </c>
      <c r="CG432" s="1346" t="str">
        <f t="shared" si="1205"/>
        <v/>
      </c>
      <c r="CH432" s="1346" t="str">
        <f t="shared" si="1206"/>
        <v/>
      </c>
      <c r="CI432" s="1346" t="str">
        <f t="shared" si="1207"/>
        <v/>
      </c>
      <c r="CJ432" s="1346" t="str">
        <f t="shared" si="1208"/>
        <v/>
      </c>
      <c r="CK432" s="1347" t="str">
        <f t="shared" si="1209"/>
        <v/>
      </c>
      <c r="CL432" s="1347" t="str">
        <f t="shared" si="1210"/>
        <v/>
      </c>
      <c r="CM432" s="1347" t="str">
        <f t="shared" si="1211"/>
        <v/>
      </c>
      <c r="CN432" s="1346" t="str">
        <f t="shared" si="1212"/>
        <v/>
      </c>
      <c r="CO432" s="1346" t="str">
        <f t="shared" si="1213"/>
        <v/>
      </c>
      <c r="CP432" s="1346" t="str">
        <f t="shared" si="1214"/>
        <v/>
      </c>
      <c r="CQ432" s="1346" t="str">
        <f t="shared" si="1215"/>
        <v/>
      </c>
      <c r="CR432" s="1346" t="str">
        <f t="shared" si="1216"/>
        <v/>
      </c>
      <c r="CS432" s="1345" t="str">
        <f t="shared" si="1217"/>
        <v/>
      </c>
      <c r="CT432" s="1348" t="str">
        <f t="shared" si="1218"/>
        <v/>
      </c>
      <c r="CU432" s="548" t="str">
        <f t="shared" si="1219"/>
        <v/>
      </c>
      <c r="CV432" s="549" t="str">
        <f t="shared" si="1220"/>
        <v/>
      </c>
      <c r="CW432" s="550" t="str">
        <f t="shared" si="1221"/>
        <v/>
      </c>
      <c r="CX432" s="550" t="str">
        <f t="shared" si="1222"/>
        <v/>
      </c>
      <c r="CY432" s="550" t="str">
        <f t="shared" si="1223"/>
        <v/>
      </c>
      <c r="CZ432" s="550" t="str">
        <f t="shared" si="1224"/>
        <v/>
      </c>
      <c r="DA432" s="550" t="str">
        <f t="shared" si="1225"/>
        <v/>
      </c>
      <c r="DB432" s="551" t="str">
        <f t="shared" si="1226"/>
        <v/>
      </c>
      <c r="DC432" s="551" t="str">
        <f t="shared" si="1227"/>
        <v/>
      </c>
      <c r="DD432" s="551" t="str">
        <f t="shared" si="1228"/>
        <v/>
      </c>
      <c r="DE432" s="550" t="str">
        <f t="shared" si="1229"/>
        <v/>
      </c>
      <c r="DF432" s="550" t="str">
        <f t="shared" si="1230"/>
        <v/>
      </c>
      <c r="DG432" s="550" t="str">
        <f t="shared" si="1231"/>
        <v/>
      </c>
      <c r="DH432" s="550" t="str">
        <f t="shared" si="1232"/>
        <v/>
      </c>
      <c r="DI432" s="550" t="str">
        <f t="shared" si="1233"/>
        <v/>
      </c>
      <c r="DJ432" s="549" t="str">
        <f t="shared" si="1234"/>
        <v/>
      </c>
      <c r="DK432" s="548" t="str">
        <f t="shared" si="1235"/>
        <v/>
      </c>
      <c r="DL432" s="749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50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604" t="s">
        <v>179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602"/>
      <c r="T433" s="274"/>
      <c r="U433" s="274"/>
      <c r="V433" s="274"/>
      <c r="W433" s="274"/>
      <c r="X433" s="274"/>
      <c r="Y433" s="274"/>
      <c r="Z433" s="274"/>
      <c r="AA433" s="274"/>
      <c r="AB433" s="274"/>
      <c r="AC433" s="274"/>
      <c r="AD433" s="274"/>
      <c r="AE433" s="274"/>
      <c r="AF433" s="274"/>
      <c r="AG433" s="274"/>
      <c r="AH433" s="274"/>
      <c r="AI433" s="274"/>
      <c r="AJ433" s="274"/>
      <c r="AK433" s="602"/>
      <c r="AL433" s="274"/>
      <c r="AM433" s="274"/>
      <c r="AN433" s="274"/>
      <c r="AO433" s="274"/>
      <c r="AP433" s="274"/>
      <c r="AQ433" s="274"/>
      <c r="AR433" s="274"/>
      <c r="AS433" s="274"/>
      <c r="AT433" s="274"/>
      <c r="AU433" s="274"/>
      <c r="AV433" s="274"/>
      <c r="AW433" s="274"/>
      <c r="AX433" s="274"/>
      <c r="AY433" s="274"/>
      <c r="AZ433" s="274"/>
      <c r="BA433" s="274"/>
      <c r="BB433" s="274"/>
      <c r="BC433" s="602"/>
      <c r="BD433" s="274"/>
      <c r="BE433" s="274"/>
      <c r="BF433" s="274"/>
      <c r="BG433" s="274"/>
      <c r="BH433" s="274"/>
      <c r="BI433" s="274"/>
      <c r="BJ433" s="274"/>
      <c r="BK433" s="274"/>
      <c r="BL433" s="274"/>
      <c r="BM433" s="274"/>
      <c r="BN433" s="274"/>
      <c r="BO433" s="274"/>
      <c r="BP433" s="274"/>
      <c r="BQ433" s="274"/>
      <c r="BR433" s="274"/>
      <c r="BS433" s="274"/>
      <c r="BT433" s="274"/>
      <c r="BU433" s="602"/>
      <c r="BV433" s="274"/>
      <c r="BW433" s="274"/>
      <c r="BX433" s="274"/>
      <c r="BY433" s="274"/>
      <c r="BZ433" s="597" t="str">
        <f t="shared" si="1198"/>
        <v/>
      </c>
      <c r="CA433" s="597" t="str">
        <f t="shared" si="1199"/>
        <v/>
      </c>
      <c r="CB433" s="597" t="str">
        <f t="shared" si="1200"/>
        <v/>
      </c>
      <c r="CC433" s="688" t="str">
        <f t="shared" si="1201"/>
        <v/>
      </c>
      <c r="CD433" s="1344" t="str">
        <f t="shared" si="1202"/>
        <v/>
      </c>
      <c r="CE433" s="1345" t="str">
        <f t="shared" si="1203"/>
        <v/>
      </c>
      <c r="CF433" s="1346" t="str">
        <f t="shared" si="1204"/>
        <v/>
      </c>
      <c r="CG433" s="1346" t="str">
        <f t="shared" si="1205"/>
        <v/>
      </c>
      <c r="CH433" s="1346" t="str">
        <f t="shared" si="1206"/>
        <v/>
      </c>
      <c r="CI433" s="1346" t="str">
        <f t="shared" si="1207"/>
        <v/>
      </c>
      <c r="CJ433" s="1346" t="str">
        <f t="shared" si="1208"/>
        <v/>
      </c>
      <c r="CK433" s="1347" t="str">
        <f t="shared" si="1209"/>
        <v/>
      </c>
      <c r="CL433" s="1347" t="str">
        <f t="shared" si="1210"/>
        <v/>
      </c>
      <c r="CM433" s="1347" t="str">
        <f t="shared" si="1211"/>
        <v/>
      </c>
      <c r="CN433" s="1346" t="str">
        <f t="shared" si="1212"/>
        <v/>
      </c>
      <c r="CO433" s="1346" t="str">
        <f t="shared" si="1213"/>
        <v/>
      </c>
      <c r="CP433" s="1346" t="str">
        <f t="shared" si="1214"/>
        <v/>
      </c>
      <c r="CQ433" s="1346" t="str">
        <f t="shared" si="1215"/>
        <v/>
      </c>
      <c r="CR433" s="1346" t="str">
        <f t="shared" si="1216"/>
        <v/>
      </c>
      <c r="CS433" s="1345" t="str">
        <f t="shared" si="1217"/>
        <v/>
      </c>
      <c r="CT433" s="1348" t="str">
        <f t="shared" si="1218"/>
        <v/>
      </c>
      <c r="CU433" s="548" t="str">
        <f t="shared" si="1219"/>
        <v/>
      </c>
      <c r="CV433" s="549" t="str">
        <f t="shared" si="1220"/>
        <v/>
      </c>
      <c r="CW433" s="550" t="str">
        <f t="shared" si="1221"/>
        <v/>
      </c>
      <c r="CX433" s="550" t="str">
        <f t="shared" si="1222"/>
        <v/>
      </c>
      <c r="CY433" s="550" t="str">
        <f t="shared" si="1223"/>
        <v/>
      </c>
      <c r="CZ433" s="550" t="str">
        <f t="shared" si="1224"/>
        <v/>
      </c>
      <c r="DA433" s="550" t="str">
        <f t="shared" si="1225"/>
        <v/>
      </c>
      <c r="DB433" s="551" t="str">
        <f t="shared" si="1226"/>
        <v/>
      </c>
      <c r="DC433" s="551" t="str">
        <f t="shared" si="1227"/>
        <v/>
      </c>
      <c r="DD433" s="551" t="str">
        <f t="shared" si="1228"/>
        <v/>
      </c>
      <c r="DE433" s="550" t="str">
        <f t="shared" si="1229"/>
        <v/>
      </c>
      <c r="DF433" s="550" t="str">
        <f t="shared" si="1230"/>
        <v/>
      </c>
      <c r="DG433" s="550" t="str">
        <f t="shared" si="1231"/>
        <v/>
      </c>
      <c r="DH433" s="550" t="str">
        <f t="shared" si="1232"/>
        <v/>
      </c>
      <c r="DI433" s="550" t="str">
        <f t="shared" si="1233"/>
        <v/>
      </c>
      <c r="DJ433" s="549" t="str">
        <f t="shared" si="1234"/>
        <v/>
      </c>
      <c r="DK433" s="548" t="str">
        <f t="shared" si="1235"/>
        <v/>
      </c>
      <c r="DL433" s="749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50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customHeight="1">
      <c r="A434" s="709" t="s">
        <v>181</v>
      </c>
      <c r="B434" s="629">
        <f>'Data 3'!B84</f>
        <v>0</v>
      </c>
      <c r="C434" s="629">
        <f>'Data 3'!C84</f>
        <v>0</v>
      </c>
      <c r="D434" s="629">
        <f>'Data 3'!D84</f>
        <v>0</v>
      </c>
      <c r="E434" s="629">
        <f>'Data 3'!E84</f>
        <v>0</v>
      </c>
      <c r="F434" s="629">
        <f>'Data 3'!B84</f>
        <v>0</v>
      </c>
      <c r="G434" s="629">
        <f>'Data 3'!C84</f>
        <v>0</v>
      </c>
      <c r="H434" s="629">
        <f>'Data 3'!D84</f>
        <v>0</v>
      </c>
      <c r="I434" s="629">
        <f>'Data 3'!E84</f>
        <v>0</v>
      </c>
      <c r="J434" s="629">
        <f>'Data 3'!F84</f>
        <v>0</v>
      </c>
      <c r="K434" s="629">
        <f>'Data 3'!G84</f>
        <v>0</v>
      </c>
      <c r="L434" s="629">
        <f>'Data 3'!H84</f>
        <v>0</v>
      </c>
      <c r="M434" s="629">
        <f>'Data 3'!I84</f>
        <v>0</v>
      </c>
      <c r="N434" s="629">
        <f>'Data 3'!J84</f>
        <v>0</v>
      </c>
      <c r="O434" s="629">
        <f>'Data 3'!K84</f>
        <v>0</v>
      </c>
      <c r="P434" s="629">
        <f>'Data 3'!L84</f>
        <v>0</v>
      </c>
      <c r="Q434" s="629">
        <f>'Data 3'!M84</f>
        <v>0</v>
      </c>
      <c r="R434" s="629">
        <f>'Data 3'!N84</f>
        <v>0</v>
      </c>
      <c r="S434" s="662"/>
      <c r="T434" s="629">
        <f>'Data 3'!T84</f>
        <v>0</v>
      </c>
      <c r="U434" s="629">
        <f>'Data 3'!U84</f>
        <v>0</v>
      </c>
      <c r="V434" s="629">
        <f>'Data 3'!V84</f>
        <v>0</v>
      </c>
      <c r="W434" s="629">
        <f>'Data 3'!W84</f>
        <v>0</v>
      </c>
      <c r="X434" s="629">
        <f>'Data 3'!X84</f>
        <v>0</v>
      </c>
      <c r="Y434" s="629">
        <f>'Data 3'!Y84</f>
        <v>0</v>
      </c>
      <c r="Z434" s="629">
        <f>'Data 3'!Z84</f>
        <v>0</v>
      </c>
      <c r="AA434" s="629">
        <f>'Data 3'!AA84</f>
        <v>0</v>
      </c>
      <c r="AB434" s="629">
        <f>'Data 3'!AB84</f>
        <v>0</v>
      </c>
      <c r="AC434" s="629">
        <f>'Data 3'!AC84</f>
        <v>0</v>
      </c>
      <c r="AD434" s="629">
        <f>'Data 3'!AD84</f>
        <v>0</v>
      </c>
      <c r="AE434" s="629">
        <f>'Data 3'!AE84</f>
        <v>0</v>
      </c>
      <c r="AF434" s="629">
        <f>'Data 3'!AF84</f>
        <v>0</v>
      </c>
      <c r="AG434" s="629">
        <f>'Data 3'!AG84</f>
        <v>0</v>
      </c>
      <c r="AH434" s="629">
        <f>'Data 3'!AH84</f>
        <v>0</v>
      </c>
      <c r="AI434" s="629">
        <f>'Data 3'!AI84</f>
        <v>0</v>
      </c>
      <c r="AJ434" s="629">
        <f>'Data 3'!AJ84</f>
        <v>0</v>
      </c>
      <c r="AK434" s="662"/>
      <c r="AL434" s="629">
        <f>'Data 3'!AL84</f>
        <v>0</v>
      </c>
      <c r="AM434" s="629">
        <f>'Data 3'!AM84</f>
        <v>0</v>
      </c>
      <c r="AN434" s="629">
        <f>'Data 3'!AN84</f>
        <v>0</v>
      </c>
      <c r="AO434" s="629">
        <f>'Data 3'!AO84</f>
        <v>6000</v>
      </c>
      <c r="AP434" s="629">
        <f>'Data 3'!AP84</f>
        <v>0</v>
      </c>
      <c r="AQ434" s="629">
        <f>'Data 3'!AQ84</f>
        <v>0</v>
      </c>
      <c r="AR434" s="629">
        <f>'Data 3'!AR84</f>
        <v>0</v>
      </c>
      <c r="AS434" s="629">
        <f>'Data 3'!AS84</f>
        <v>0</v>
      </c>
      <c r="AT434" s="629">
        <f>'Data 3'!AT84</f>
        <v>0</v>
      </c>
      <c r="AU434" s="629">
        <f>'Data 3'!AU84</f>
        <v>0</v>
      </c>
      <c r="AV434" s="629">
        <f>'Data 3'!AV84</f>
        <v>0</v>
      </c>
      <c r="AW434" s="629">
        <f>'Data 3'!AW84</f>
        <v>0</v>
      </c>
      <c r="AX434" s="629">
        <f>'Data 3'!AX84</f>
        <v>0</v>
      </c>
      <c r="AY434" s="629">
        <f>'Data 3'!AY84</f>
        <v>0</v>
      </c>
      <c r="AZ434" s="629">
        <f>'Data 3'!AZ84</f>
        <v>0</v>
      </c>
      <c r="BA434" s="629">
        <f>'Data 3'!BA84</f>
        <v>0</v>
      </c>
      <c r="BB434" s="629">
        <f>'Data 3'!BB84</f>
        <v>0</v>
      </c>
      <c r="BC434" s="662"/>
      <c r="BD434" s="629">
        <f>'Data 3'!BD84</f>
        <v>0</v>
      </c>
      <c r="BE434" s="629">
        <f>'Data 3'!BE84</f>
        <v>0</v>
      </c>
      <c r="BF434" s="629">
        <f>'Data 3'!BF84</f>
        <v>0</v>
      </c>
      <c r="BG434" s="629">
        <f>'Data 3'!BG84</f>
        <v>0</v>
      </c>
      <c r="BH434" s="629">
        <f>'Data 3'!BH84</f>
        <v>0</v>
      </c>
      <c r="BI434" s="629">
        <f>'Data 3'!BI84</f>
        <v>0</v>
      </c>
      <c r="BJ434" s="629">
        <f>'Data 3'!BJ84</f>
        <v>0</v>
      </c>
      <c r="BK434" s="629">
        <f>'Data 3'!BK84</f>
        <v>0</v>
      </c>
      <c r="BL434" s="629">
        <f>'Data 3'!BL84</f>
        <v>0</v>
      </c>
      <c r="BM434" s="629">
        <f>'Data 3'!BM84</f>
        <v>0</v>
      </c>
      <c r="BN434" s="629">
        <f>'Data 3'!BN84</f>
        <v>0</v>
      </c>
      <c r="BO434" s="629">
        <f>'Data 3'!BO84</f>
        <v>0</v>
      </c>
      <c r="BP434" s="629">
        <f>'Data 3'!BP84</f>
        <v>0</v>
      </c>
      <c r="BQ434" s="629">
        <f>'Data 3'!BQ84</f>
        <v>0</v>
      </c>
      <c r="BR434" s="629">
        <f>'Data 3'!BR84</f>
        <v>0</v>
      </c>
      <c r="BS434" s="629">
        <f>'Data 3'!BS84</f>
        <v>0</v>
      </c>
      <c r="BT434" s="629">
        <f>'Data 3'!BT84</f>
        <v>0</v>
      </c>
      <c r="BU434" s="662"/>
      <c r="BV434" s="629">
        <f>'Data 3'!BV84</f>
        <v>0</v>
      </c>
      <c r="BW434" s="629">
        <f>'Data 3'!BW84</f>
        <v>0</v>
      </c>
      <c r="BX434" s="629">
        <f>'Data 3'!BX84</f>
        <v>0</v>
      </c>
      <c r="BY434" s="629">
        <f>'Data 3'!BY84</f>
        <v>0</v>
      </c>
      <c r="BZ434" s="597">
        <f t="shared" si="1198"/>
        <v>0</v>
      </c>
      <c r="CA434" s="597">
        <f t="shared" si="1199"/>
        <v>0</v>
      </c>
      <c r="CB434" s="597">
        <f t="shared" si="1200"/>
        <v>0</v>
      </c>
      <c r="CC434" s="688">
        <f t="shared" si="1201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39"/>
        <v>0</v>
      </c>
      <c r="CG434" s="1346">
        <f t="shared" si="1239"/>
        <v>0</v>
      </c>
      <c r="CH434" s="1346">
        <f t="shared" si="1239"/>
        <v>0</v>
      </c>
      <c r="CI434" s="1346">
        <f t="shared" si="1239"/>
        <v>0</v>
      </c>
      <c r="CJ434" s="1346">
        <f t="shared" si="1239"/>
        <v>0</v>
      </c>
      <c r="CK434" s="1347">
        <f t="shared" si="1239"/>
        <v>0</v>
      </c>
      <c r="CL434" s="1347">
        <f t="shared" si="1239"/>
        <v>0</v>
      </c>
      <c r="CM434" s="1347">
        <f t="shared" si="1239"/>
        <v>0</v>
      </c>
      <c r="CN434" s="1346">
        <f t="shared" si="1239"/>
        <v>0</v>
      </c>
      <c r="CO434" s="1346">
        <f t="shared" si="1239"/>
        <v>0</v>
      </c>
      <c r="CP434" s="1346">
        <f t="shared" si="1239"/>
        <v>0</v>
      </c>
      <c r="CQ434" s="1346">
        <f t="shared" si="1239"/>
        <v>0</v>
      </c>
      <c r="CR434" s="1346">
        <f t="shared" si="1239"/>
        <v>0</v>
      </c>
      <c r="CS434" s="1345">
        <f t="shared" si="1239"/>
        <v>0</v>
      </c>
      <c r="CT434" s="1348">
        <f t="shared" si="1239"/>
        <v>0</v>
      </c>
      <c r="CU434" s="548">
        <f t="shared" si="1219"/>
        <v>0</v>
      </c>
      <c r="CV434" s="549">
        <f t="shared" si="1220"/>
        <v>0</v>
      </c>
      <c r="CW434" s="550">
        <f t="shared" si="1221"/>
        <v>0</v>
      </c>
      <c r="CX434" s="550">
        <f t="shared" si="1222"/>
        <v>0</v>
      </c>
      <c r="CY434" s="550">
        <f t="shared" si="1223"/>
        <v>0</v>
      </c>
      <c r="CZ434" s="550">
        <f t="shared" si="1224"/>
        <v>0</v>
      </c>
      <c r="DA434" s="550">
        <f t="shared" si="1225"/>
        <v>0</v>
      </c>
      <c r="DB434" s="551">
        <f t="shared" si="1226"/>
        <v>0</v>
      </c>
      <c r="DC434" s="551">
        <f t="shared" si="1227"/>
        <v>0</v>
      </c>
      <c r="DD434" s="551">
        <f t="shared" si="1228"/>
        <v>0</v>
      </c>
      <c r="DE434" s="550">
        <f t="shared" si="1229"/>
        <v>0</v>
      </c>
      <c r="DF434" s="550">
        <f t="shared" si="1230"/>
        <v>0</v>
      </c>
      <c r="DG434" s="550">
        <f t="shared" si="1231"/>
        <v>0</v>
      </c>
      <c r="DH434" s="550">
        <f t="shared" si="1232"/>
        <v>0</v>
      </c>
      <c r="DI434" s="550">
        <f t="shared" si="1233"/>
        <v>0</v>
      </c>
      <c r="DJ434" s="549">
        <f t="shared" si="1234"/>
        <v>0</v>
      </c>
      <c r="DK434" s="548">
        <f t="shared" si="1235"/>
        <v>0</v>
      </c>
      <c r="DL434" s="653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3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hidden="1" customHeight="1">
      <c r="A435" s="709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51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51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51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51"/>
      <c r="BV435" s="224"/>
      <c r="BW435" s="224"/>
      <c r="BX435" s="224"/>
      <c r="BY435" s="224"/>
      <c r="BZ435" s="597" t="str">
        <f t="shared" si="1198"/>
        <v/>
      </c>
      <c r="CA435" s="597" t="str">
        <f t="shared" si="1199"/>
        <v/>
      </c>
      <c r="CB435" s="597" t="str">
        <f t="shared" si="1200"/>
        <v/>
      </c>
      <c r="CC435" s="688" t="str">
        <f t="shared" si="1201"/>
        <v/>
      </c>
      <c r="CD435" s="1344" t="str">
        <f t="shared" si="1202"/>
        <v/>
      </c>
      <c r="CE435" s="1345" t="str">
        <f t="shared" si="1203"/>
        <v/>
      </c>
      <c r="CF435" s="1346" t="str">
        <f t="shared" si="1204"/>
        <v/>
      </c>
      <c r="CG435" s="1346" t="str">
        <f t="shared" si="1205"/>
        <v/>
      </c>
      <c r="CH435" s="1346" t="str">
        <f t="shared" si="1206"/>
        <v/>
      </c>
      <c r="CI435" s="1346" t="str">
        <f t="shared" si="1207"/>
        <v/>
      </c>
      <c r="CJ435" s="1346" t="str">
        <f t="shared" si="1208"/>
        <v/>
      </c>
      <c r="CK435" s="1347" t="str">
        <f t="shared" si="1209"/>
        <v/>
      </c>
      <c r="CL435" s="1347" t="str">
        <f t="shared" si="1210"/>
        <v/>
      </c>
      <c r="CM435" s="1347" t="str">
        <f t="shared" si="1211"/>
        <v/>
      </c>
      <c r="CN435" s="1346" t="str">
        <f t="shared" si="1212"/>
        <v/>
      </c>
      <c r="CO435" s="1346" t="str">
        <f t="shared" si="1213"/>
        <v/>
      </c>
      <c r="CP435" s="1346" t="str">
        <f t="shared" si="1214"/>
        <v/>
      </c>
      <c r="CQ435" s="1346" t="str">
        <f t="shared" si="1215"/>
        <v/>
      </c>
      <c r="CR435" s="1346" t="str">
        <f t="shared" si="1216"/>
        <v/>
      </c>
      <c r="CS435" s="1345" t="str">
        <f t="shared" si="1217"/>
        <v/>
      </c>
      <c r="CT435" s="1348" t="str">
        <f t="shared" si="1218"/>
        <v/>
      </c>
      <c r="CU435" s="548" t="str">
        <f t="shared" si="1219"/>
        <v/>
      </c>
      <c r="CV435" s="549" t="str">
        <f t="shared" si="1220"/>
        <v/>
      </c>
      <c r="CW435" s="550" t="str">
        <f t="shared" si="1221"/>
        <v/>
      </c>
      <c r="CX435" s="550" t="str">
        <f t="shared" si="1222"/>
        <v/>
      </c>
      <c r="CY435" s="550" t="str">
        <f t="shared" si="1223"/>
        <v/>
      </c>
      <c r="CZ435" s="550" t="str">
        <f t="shared" si="1224"/>
        <v/>
      </c>
      <c r="DA435" s="550" t="str">
        <f t="shared" si="1225"/>
        <v/>
      </c>
      <c r="DB435" s="551" t="str">
        <f t="shared" si="1226"/>
        <v/>
      </c>
      <c r="DC435" s="551" t="str">
        <f t="shared" si="1227"/>
        <v/>
      </c>
      <c r="DD435" s="551" t="str">
        <f t="shared" si="1228"/>
        <v/>
      </c>
      <c r="DE435" s="550" t="str">
        <f t="shared" si="1229"/>
        <v/>
      </c>
      <c r="DF435" s="550" t="str">
        <f t="shared" si="1230"/>
        <v/>
      </c>
      <c r="DG435" s="550" t="str">
        <f t="shared" si="1231"/>
        <v/>
      </c>
      <c r="DH435" s="550" t="str">
        <f t="shared" si="1232"/>
        <v/>
      </c>
      <c r="DI435" s="550" t="str">
        <f t="shared" si="1233"/>
        <v/>
      </c>
      <c r="DJ435" s="549" t="str">
        <f t="shared" si="1234"/>
        <v/>
      </c>
      <c r="DK435" s="548" t="str">
        <f t="shared" si="1235"/>
        <v/>
      </c>
      <c r="DL435" s="653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customHeight="1">
      <c r="A436" s="709" t="str">
        <f>$H$1 &amp; " (%)"</f>
        <v>kcal (%)</v>
      </c>
      <c r="B436" s="632">
        <f>'Data 3'!B85</f>
        <v>0</v>
      </c>
      <c r="C436" s="632">
        <f>'Data 3'!C85</f>
        <v>0</v>
      </c>
      <c r="D436" s="632">
        <f>'Data 3'!D85</f>
        <v>0</v>
      </c>
      <c r="E436" s="632">
        <f>'Data 3'!E85</f>
        <v>0</v>
      </c>
      <c r="F436" s="632">
        <f>'Data 3'!B85</f>
        <v>0</v>
      </c>
      <c r="G436" s="632">
        <f>'Data 3'!C85</f>
        <v>0</v>
      </c>
      <c r="H436" s="632">
        <f>'Data 3'!D85</f>
        <v>0</v>
      </c>
      <c r="I436" s="632">
        <f>'Data 3'!E85</f>
        <v>0</v>
      </c>
      <c r="J436" s="632">
        <f>'Data 3'!F85</f>
        <v>0</v>
      </c>
      <c r="K436" s="632">
        <f>'Data 3'!G85</f>
        <v>0</v>
      </c>
      <c r="L436" s="632">
        <f>'Data 3'!H85</f>
        <v>0</v>
      </c>
      <c r="M436" s="632">
        <f>'Data 3'!I85</f>
        <v>0</v>
      </c>
      <c r="N436" s="632">
        <f>'Data 3'!J85</f>
        <v>0</v>
      </c>
      <c r="O436" s="632">
        <f>'Data 3'!K85</f>
        <v>0</v>
      </c>
      <c r="P436" s="632">
        <f>'Data 3'!L85</f>
        <v>0</v>
      </c>
      <c r="Q436" s="632">
        <f>'Data 3'!M85</f>
        <v>0</v>
      </c>
      <c r="R436" s="632">
        <f>'Data 3'!N85</f>
        <v>0</v>
      </c>
      <c r="S436" s="652"/>
      <c r="T436" s="632">
        <f>'Data 3'!T85</f>
        <v>0</v>
      </c>
      <c r="U436" s="632">
        <f>'Data 3'!U85</f>
        <v>0</v>
      </c>
      <c r="V436" s="632">
        <f>'Data 3'!V85</f>
        <v>0</v>
      </c>
      <c r="W436" s="632">
        <f>'Data 3'!W85</f>
        <v>0</v>
      </c>
      <c r="X436" s="632">
        <f>'Data 3'!X85</f>
        <v>0</v>
      </c>
      <c r="Y436" s="632">
        <f>'Data 3'!Y85</f>
        <v>0</v>
      </c>
      <c r="Z436" s="632">
        <f>'Data 3'!Z85</f>
        <v>0</v>
      </c>
      <c r="AA436" s="632">
        <f>'Data 3'!AA85</f>
        <v>0</v>
      </c>
      <c r="AB436" s="632">
        <f>'Data 3'!AB85</f>
        <v>0</v>
      </c>
      <c r="AC436" s="632">
        <f>'Data 3'!AC85</f>
        <v>0</v>
      </c>
      <c r="AD436" s="632">
        <f>'Data 3'!AD85</f>
        <v>0</v>
      </c>
      <c r="AE436" s="632">
        <f>'Data 3'!AE85</f>
        <v>0</v>
      </c>
      <c r="AF436" s="632">
        <f>'Data 3'!AF85</f>
        <v>0</v>
      </c>
      <c r="AG436" s="632">
        <f>'Data 3'!AG85</f>
        <v>0</v>
      </c>
      <c r="AH436" s="632">
        <f>'Data 3'!AH85</f>
        <v>0</v>
      </c>
      <c r="AI436" s="632">
        <f>'Data 3'!AI85</f>
        <v>0</v>
      </c>
      <c r="AJ436" s="632">
        <f>'Data 3'!AJ85</f>
        <v>0</v>
      </c>
      <c r="AK436" s="652"/>
      <c r="AL436" s="632">
        <f>'Data 3'!AL85</f>
        <v>0</v>
      </c>
      <c r="AM436" s="632">
        <f>'Data 3'!AM85</f>
        <v>0</v>
      </c>
      <c r="AN436" s="632">
        <f>'Data 3'!AN85</f>
        <v>0</v>
      </c>
      <c r="AO436" s="632">
        <f>'Data 3'!AO85</f>
        <v>2.0656664492280929E-3</v>
      </c>
      <c r="AP436" s="632">
        <f>'Data 3'!AP85</f>
        <v>0</v>
      </c>
      <c r="AQ436" s="632">
        <f>'Data 3'!AQ85</f>
        <v>0</v>
      </c>
      <c r="AR436" s="632">
        <f>'Data 3'!AR85</f>
        <v>0</v>
      </c>
      <c r="AS436" s="632">
        <f>'Data 3'!AS85</f>
        <v>0</v>
      </c>
      <c r="AT436" s="632">
        <f>'Data 3'!AT85</f>
        <v>0</v>
      </c>
      <c r="AU436" s="632">
        <f>'Data 3'!AU85</f>
        <v>0</v>
      </c>
      <c r="AV436" s="632">
        <f>'Data 3'!AV85</f>
        <v>0</v>
      </c>
      <c r="AW436" s="632">
        <f>'Data 3'!AW85</f>
        <v>0</v>
      </c>
      <c r="AX436" s="632">
        <f>'Data 3'!AX85</f>
        <v>0</v>
      </c>
      <c r="AY436" s="632">
        <f>'Data 3'!AY85</f>
        <v>0</v>
      </c>
      <c r="AZ436" s="632">
        <f>'Data 3'!AZ85</f>
        <v>0</v>
      </c>
      <c r="BA436" s="632">
        <f>'Data 3'!BA85</f>
        <v>0</v>
      </c>
      <c r="BB436" s="632">
        <f>'Data 3'!BB85</f>
        <v>0</v>
      </c>
      <c r="BC436" s="652"/>
      <c r="BD436" s="632">
        <f>'Data 3'!BD85</f>
        <v>0</v>
      </c>
      <c r="BE436" s="632">
        <f>'Data 3'!BE85</f>
        <v>0</v>
      </c>
      <c r="BF436" s="632">
        <f>'Data 3'!BF85</f>
        <v>0</v>
      </c>
      <c r="BG436" s="632">
        <f>'Data 3'!BG85</f>
        <v>0</v>
      </c>
      <c r="BH436" s="632">
        <f>'Data 3'!BH85</f>
        <v>0</v>
      </c>
      <c r="BI436" s="632">
        <f>'Data 3'!BI85</f>
        <v>0</v>
      </c>
      <c r="BJ436" s="632">
        <f>'Data 3'!BJ85</f>
        <v>0</v>
      </c>
      <c r="BK436" s="632">
        <f>'Data 3'!BK85</f>
        <v>0</v>
      </c>
      <c r="BL436" s="632">
        <f>'Data 3'!BL85</f>
        <v>0</v>
      </c>
      <c r="BM436" s="632">
        <f>'Data 3'!BM85</f>
        <v>0</v>
      </c>
      <c r="BN436" s="632">
        <f>'Data 3'!BN85</f>
        <v>0</v>
      </c>
      <c r="BO436" s="632">
        <f>'Data 3'!BO85</f>
        <v>0</v>
      </c>
      <c r="BP436" s="632">
        <f>'Data 3'!BP85</f>
        <v>0</v>
      </c>
      <c r="BQ436" s="632">
        <f>'Data 3'!BQ85</f>
        <v>0</v>
      </c>
      <c r="BR436" s="632">
        <f>'Data 3'!BR85</f>
        <v>0</v>
      </c>
      <c r="BS436" s="632">
        <f>'Data 3'!BS85</f>
        <v>0</v>
      </c>
      <c r="BT436" s="632">
        <f>'Data 3'!BT85</f>
        <v>0</v>
      </c>
      <c r="BU436" s="652"/>
      <c r="BV436" s="632">
        <f>'Data 3'!BV85</f>
        <v>0</v>
      </c>
      <c r="BW436" s="632">
        <f>'Data 3'!BW85</f>
        <v>0</v>
      </c>
      <c r="BX436" s="632">
        <f>'Data 3'!BX85</f>
        <v>0</v>
      </c>
      <c r="BY436" s="632">
        <f>'Data 3'!BY85</f>
        <v>0</v>
      </c>
      <c r="BZ436" s="597">
        <f t="shared" si="1198"/>
        <v>0</v>
      </c>
      <c r="CA436" s="622">
        <f t="shared" si="1199"/>
        <v>0</v>
      </c>
      <c r="CB436" s="622">
        <f t="shared" si="1200"/>
        <v>0</v>
      </c>
      <c r="CC436" s="691">
        <f t="shared" si="1201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40"/>
        <v>0</v>
      </c>
      <c r="CG436" s="1351">
        <f t="shared" si="1240"/>
        <v>0</v>
      </c>
      <c r="CH436" s="1351">
        <f t="shared" si="1240"/>
        <v>0</v>
      </c>
      <c r="CI436" s="1351">
        <f t="shared" si="1240"/>
        <v>0</v>
      </c>
      <c r="CJ436" s="1351">
        <f t="shared" si="1240"/>
        <v>0</v>
      </c>
      <c r="CK436" s="1352">
        <f t="shared" si="1240"/>
        <v>0</v>
      </c>
      <c r="CL436" s="1352">
        <f t="shared" si="1240"/>
        <v>0</v>
      </c>
      <c r="CM436" s="1352">
        <f t="shared" si="1240"/>
        <v>0</v>
      </c>
      <c r="CN436" s="1351">
        <f t="shared" si="1240"/>
        <v>0</v>
      </c>
      <c r="CO436" s="1351">
        <f t="shared" si="1240"/>
        <v>0</v>
      </c>
      <c r="CP436" s="1351">
        <f t="shared" si="1240"/>
        <v>0</v>
      </c>
      <c r="CQ436" s="1351">
        <f t="shared" si="1240"/>
        <v>0</v>
      </c>
      <c r="CR436" s="1351">
        <f t="shared" si="1240"/>
        <v>0</v>
      </c>
      <c r="CS436" s="1350">
        <f t="shared" si="1240"/>
        <v>0</v>
      </c>
      <c r="CT436" s="1353">
        <f t="shared" si="1240"/>
        <v>0</v>
      </c>
      <c r="CU436" s="536">
        <f t="shared" si="1219"/>
        <v>0</v>
      </c>
      <c r="CV436" s="537">
        <f t="shared" si="1220"/>
        <v>0</v>
      </c>
      <c r="CW436" s="538">
        <f t="shared" si="1221"/>
        <v>0</v>
      </c>
      <c r="CX436" s="538">
        <f t="shared" si="1222"/>
        <v>0</v>
      </c>
      <c r="CY436" s="538">
        <f t="shared" si="1223"/>
        <v>0</v>
      </c>
      <c r="CZ436" s="538">
        <f t="shared" si="1224"/>
        <v>0</v>
      </c>
      <c r="DA436" s="538">
        <f t="shared" si="1225"/>
        <v>0</v>
      </c>
      <c r="DB436" s="539">
        <f t="shared" si="1226"/>
        <v>0</v>
      </c>
      <c r="DC436" s="539">
        <f t="shared" si="1227"/>
        <v>0</v>
      </c>
      <c r="DD436" s="539">
        <f t="shared" si="1228"/>
        <v>0</v>
      </c>
      <c r="DE436" s="538">
        <f t="shared" si="1229"/>
        <v>0</v>
      </c>
      <c r="DF436" s="538">
        <f t="shared" si="1230"/>
        <v>0</v>
      </c>
      <c r="DG436" s="538">
        <f t="shared" si="1231"/>
        <v>0</v>
      </c>
      <c r="DH436" s="538">
        <f t="shared" si="1232"/>
        <v>0</v>
      </c>
      <c r="DI436" s="538">
        <f t="shared" si="1233"/>
        <v>0</v>
      </c>
      <c r="DJ436" s="537">
        <f t="shared" si="1234"/>
        <v>0</v>
      </c>
      <c r="DK436" s="536">
        <f t="shared" si="1235"/>
        <v>0</v>
      </c>
      <c r="DL436" s="653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717" customFormat="1" ht="15.75" customHeight="1">
      <c r="A437" s="748" t="s">
        <v>261</v>
      </c>
      <c r="B437" s="752"/>
      <c r="C437" s="752"/>
      <c r="D437" s="752"/>
      <c r="E437" s="752"/>
      <c r="F437" s="752"/>
      <c r="G437" s="752"/>
      <c r="H437" s="752"/>
      <c r="I437" s="752"/>
      <c r="J437" s="752"/>
      <c r="K437" s="752"/>
      <c r="L437" s="752"/>
      <c r="M437" s="752"/>
      <c r="N437" s="752"/>
      <c r="O437" s="752"/>
      <c r="P437" s="752"/>
      <c r="Q437" s="752"/>
      <c r="R437" s="752"/>
      <c r="S437" s="753"/>
      <c r="T437" s="752"/>
      <c r="U437" s="752"/>
      <c r="V437" s="752"/>
      <c r="W437" s="752"/>
      <c r="X437" s="752"/>
      <c r="Y437" s="752"/>
      <c r="Z437" s="752"/>
      <c r="AA437" s="752"/>
      <c r="AB437" s="752"/>
      <c r="AC437" s="752"/>
      <c r="AD437" s="752"/>
      <c r="AE437" s="752"/>
      <c r="AF437" s="752"/>
      <c r="AG437" s="752"/>
      <c r="AH437" s="752"/>
      <c r="AI437" s="752"/>
      <c r="AJ437" s="752"/>
      <c r="AK437" s="753"/>
      <c r="AL437" s="752"/>
      <c r="AM437" s="752"/>
      <c r="AN437" s="752"/>
      <c r="AO437" s="752"/>
      <c r="AP437" s="752"/>
      <c r="AQ437" s="752"/>
      <c r="AR437" s="752"/>
      <c r="AS437" s="752"/>
      <c r="AT437" s="752"/>
      <c r="AU437" s="752"/>
      <c r="AV437" s="752"/>
      <c r="AW437" s="752"/>
      <c r="AX437" s="752"/>
      <c r="AY437" s="752"/>
      <c r="AZ437" s="752"/>
      <c r="BA437" s="752"/>
      <c r="BB437" s="752"/>
      <c r="BC437" s="753"/>
      <c r="BD437" s="752"/>
      <c r="BE437" s="752"/>
      <c r="BF437" s="752"/>
      <c r="BG437" s="752"/>
      <c r="BH437" s="752"/>
      <c r="BI437" s="752"/>
      <c r="BJ437" s="752"/>
      <c r="BK437" s="752"/>
      <c r="BL437" s="752"/>
      <c r="BM437" s="752"/>
      <c r="BN437" s="752"/>
      <c r="BO437" s="752"/>
      <c r="BP437" s="752"/>
      <c r="BQ437" s="752"/>
      <c r="BR437" s="752"/>
      <c r="BS437" s="752"/>
      <c r="BT437" s="752"/>
      <c r="BU437" s="753"/>
      <c r="BV437" s="752"/>
      <c r="BW437" s="752"/>
      <c r="BX437" s="752"/>
      <c r="BY437" s="752"/>
      <c r="BZ437" s="589" t="str">
        <f t="shared" si="1198"/>
        <v/>
      </c>
      <c r="CA437" s="589" t="str">
        <f t="shared" si="1199"/>
        <v/>
      </c>
      <c r="CB437" s="589" t="str">
        <f t="shared" si="1200"/>
        <v/>
      </c>
      <c r="CC437" s="687" t="str">
        <f t="shared" si="1201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1"/>
      <c r="CV437" s="731"/>
      <c r="CW437" s="731"/>
      <c r="CX437" s="731"/>
      <c r="CY437" s="731"/>
      <c r="CZ437" s="731"/>
      <c r="DA437" s="731"/>
      <c r="DB437" s="731"/>
      <c r="DC437" s="731"/>
      <c r="DD437" s="731"/>
      <c r="DE437" s="731"/>
      <c r="DF437" s="731"/>
      <c r="DG437" s="731"/>
      <c r="DH437" s="731"/>
      <c r="DI437" s="731"/>
      <c r="DJ437" s="731"/>
      <c r="DK437" s="731"/>
      <c r="DL437" s="598"/>
      <c r="DM437" s="108"/>
      <c r="DN437" s="108"/>
      <c r="DO437" s="108"/>
      <c r="DP437" s="732"/>
      <c r="DQ437" s="734"/>
      <c r="DR437" s="734"/>
      <c r="DS437" s="734"/>
      <c r="DT437" s="734"/>
      <c r="DU437" s="734"/>
      <c r="DV437" s="734"/>
      <c r="DW437" s="734"/>
      <c r="DX437" s="617"/>
      <c r="DY437" s="716"/>
    </row>
    <row r="438" spans="1:129" s="486" customFormat="1" ht="15.75" hidden="1" customHeight="1">
      <c r="A438" s="594" t="s">
        <v>247</v>
      </c>
      <c r="B438" s="708"/>
      <c r="C438" s="708"/>
      <c r="D438" s="708"/>
      <c r="E438" s="708"/>
      <c r="F438" s="708"/>
      <c r="G438" s="708"/>
      <c r="H438" s="708"/>
      <c r="I438" s="708"/>
      <c r="J438" s="708"/>
      <c r="K438" s="708"/>
      <c r="L438" s="708"/>
      <c r="M438" s="708"/>
      <c r="N438" s="708"/>
      <c r="O438" s="708"/>
      <c r="P438" s="708"/>
      <c r="Q438" s="708"/>
      <c r="R438" s="708"/>
      <c r="S438" s="753"/>
      <c r="T438" s="708"/>
      <c r="U438" s="708"/>
      <c r="V438" s="708"/>
      <c r="W438" s="708"/>
      <c r="X438" s="708"/>
      <c r="Y438" s="708"/>
      <c r="Z438" s="708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53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53"/>
      <c r="BD438" s="708"/>
      <c r="BE438" s="708"/>
      <c r="BF438" s="708"/>
      <c r="BG438" s="708"/>
      <c r="BH438" s="708"/>
      <c r="BI438" s="708"/>
      <c r="BJ438" s="708"/>
      <c r="BK438" s="708"/>
      <c r="BL438" s="708"/>
      <c r="BM438" s="708"/>
      <c r="BN438" s="708"/>
      <c r="BO438" s="708"/>
      <c r="BP438" s="708"/>
      <c r="BQ438" s="708"/>
      <c r="BR438" s="708"/>
      <c r="BS438" s="708"/>
      <c r="BT438" s="708"/>
      <c r="BU438" s="753"/>
      <c r="BV438" s="708"/>
      <c r="BW438" s="708"/>
      <c r="BX438" s="708"/>
      <c r="BY438" s="708"/>
      <c r="BZ438" s="589"/>
      <c r="CA438" s="589"/>
      <c r="CB438" s="589"/>
      <c r="CC438" s="687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5"/>
      <c r="CV438" s="635"/>
      <c r="CW438" s="635"/>
      <c r="CX438" s="635"/>
      <c r="CY438" s="635"/>
      <c r="CZ438" s="635"/>
      <c r="DA438" s="635"/>
      <c r="DB438" s="635"/>
      <c r="DC438" s="635"/>
      <c r="DD438" s="635"/>
      <c r="DE438" s="635"/>
      <c r="DF438" s="635"/>
      <c r="DG438" s="635"/>
      <c r="DH438" s="635"/>
      <c r="DI438" s="635"/>
      <c r="DJ438" s="635"/>
      <c r="DK438" s="635"/>
      <c r="DL438" s="590"/>
      <c r="DM438" s="200"/>
      <c r="DN438" s="200"/>
      <c r="DO438" s="200"/>
      <c r="DP438" s="591"/>
      <c r="DQ438" s="617"/>
      <c r="DR438" s="617"/>
      <c r="DS438" s="617"/>
      <c r="DT438" s="617"/>
      <c r="DU438" s="617"/>
      <c r="DV438" s="617"/>
      <c r="DW438" s="617"/>
      <c r="DX438" s="617"/>
      <c r="DY438" s="484"/>
    </row>
    <row r="439" spans="1:129" s="486" customFormat="1" ht="15.75" hidden="1" customHeight="1">
      <c r="A439" s="738" t="s">
        <v>248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3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3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3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3"/>
      <c r="BV439" s="708"/>
      <c r="BW439" s="708"/>
      <c r="BX439" s="708"/>
      <c r="BY439" s="708"/>
      <c r="BZ439" s="597" t="str">
        <f t="shared" ref="BZ439:BZ519" si="1241">IF(DL439&lt;3,"",(SUM(B439:R439)-MIN(B439:R439)-MAX(B439:R439))/(DL439-2))</f>
        <v/>
      </c>
      <c r="CA439" s="597" t="str">
        <f t="shared" ref="CA439:CA519" si="1242">IF(DM439&lt;3,"",(SUM(T439:AJ439)-MIN(T439:AJ439)-MAX(T439:AJ439))/(DM439-2))</f>
        <v/>
      </c>
      <c r="CB439" s="597" t="str">
        <f t="shared" ref="CB439:CB519" si="1243">IF(DN439&lt;3,"",(SUM(AL439:BB439)-MIN(AL439:BB439)-MAX(AL439:BB439))/(DN439-2))</f>
        <v/>
      </c>
      <c r="CC439" s="688" t="str">
        <f t="shared" ref="CC439:CC519" si="1244">IF(DO439&lt;3,"",(SUM(BD439:BT439)-MIN(BD439:BT439)-MAX(BD439:BT439))/(DO439-2))</f>
        <v/>
      </c>
      <c r="CD439" s="1344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45"/>
        <v/>
      </c>
      <c r="CF439" s="1346" t="str">
        <f t="shared" si="1245"/>
        <v/>
      </c>
      <c r="CG439" s="1346" t="str">
        <f t="shared" si="1245"/>
        <v/>
      </c>
      <c r="CH439" s="1346" t="str">
        <f t="shared" si="1245"/>
        <v/>
      </c>
      <c r="CI439" s="1346" t="str">
        <f t="shared" si="1245"/>
        <v/>
      </c>
      <c r="CJ439" s="1346" t="str">
        <f t="shared" si="1245"/>
        <v/>
      </c>
      <c r="CK439" s="1347" t="str">
        <f t="shared" si="1245"/>
        <v/>
      </c>
      <c r="CL439" s="1347" t="str">
        <f t="shared" si="1245"/>
        <v/>
      </c>
      <c r="CM439" s="1347" t="str">
        <f t="shared" si="1245"/>
        <v/>
      </c>
      <c r="CN439" s="1346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46"/>
        <v/>
      </c>
      <c r="CP439" s="1346" t="str">
        <f t="shared" si="1246"/>
        <v/>
      </c>
      <c r="CQ439" s="1346" t="str">
        <f t="shared" si="1246"/>
        <v/>
      </c>
      <c r="CR439" s="1346" t="str">
        <f t="shared" si="1246"/>
        <v/>
      </c>
      <c r="CS439" s="1345" t="str">
        <f t="shared" si="1246"/>
        <v/>
      </c>
      <c r="CT439" s="1348" t="str">
        <f t="shared" si="1246"/>
        <v/>
      </c>
      <c r="CU439" s="548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9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0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0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0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0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0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1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1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1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0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0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0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0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0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9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8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3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3"/>
      <c r="DQ439" s="618"/>
      <c r="DR439" s="618"/>
      <c r="DS439" s="618"/>
      <c r="DT439" s="618"/>
      <c r="DU439" s="618"/>
      <c r="DV439" s="618"/>
      <c r="DW439" s="618"/>
      <c r="DX439" s="618"/>
      <c r="DY439" s="484"/>
    </row>
    <row r="440" spans="1:129" s="486" customFormat="1" ht="15.75" hidden="1" customHeight="1">
      <c r="A440" s="738" t="s">
        <v>253</v>
      </c>
      <c r="B440" s="629" t="str">
        <f t="shared" ref="B440:K440" si="1264">IF(B437="","",B437*B439)</f>
        <v/>
      </c>
      <c r="C440" s="629" t="str">
        <f t="shared" si="1264"/>
        <v/>
      </c>
      <c r="D440" s="629" t="str">
        <f t="shared" si="1264"/>
        <v/>
      </c>
      <c r="E440" s="629" t="str">
        <f t="shared" si="1264"/>
        <v/>
      </c>
      <c r="F440" s="629" t="str">
        <f t="shared" si="1264"/>
        <v/>
      </c>
      <c r="G440" s="629" t="str">
        <f t="shared" si="1264"/>
        <v/>
      </c>
      <c r="H440" s="629" t="str">
        <f t="shared" si="1264"/>
        <v/>
      </c>
      <c r="I440" s="629" t="str">
        <f t="shared" si="1264"/>
        <v/>
      </c>
      <c r="J440" s="629" t="str">
        <f t="shared" si="1264"/>
        <v/>
      </c>
      <c r="K440" s="629" t="str">
        <f t="shared" si="1264"/>
        <v/>
      </c>
      <c r="L440" s="629"/>
      <c r="M440" s="629"/>
      <c r="N440" s="629"/>
      <c r="O440" s="629" t="str">
        <f>IF(O437="","",O437*O439)</f>
        <v/>
      </c>
      <c r="P440" s="629" t="str">
        <f>IF(P437="","",P437*P439)</f>
        <v/>
      </c>
      <c r="Q440" s="629" t="str">
        <f>IF(Q437="","",Q437*Q439)</f>
        <v/>
      </c>
      <c r="R440" s="629" t="str">
        <f>IF(R437="","",R437*R439)</f>
        <v/>
      </c>
      <c r="S440" s="662"/>
      <c r="T440" s="629" t="str">
        <f t="shared" ref="T440:AJ440" si="1265">IF(T437="","",T437*T439)</f>
        <v/>
      </c>
      <c r="U440" s="629" t="str">
        <f t="shared" si="1265"/>
        <v/>
      </c>
      <c r="V440" s="629" t="str">
        <f t="shared" si="1265"/>
        <v/>
      </c>
      <c r="W440" s="629" t="str">
        <f t="shared" si="1265"/>
        <v/>
      </c>
      <c r="X440" s="629" t="str">
        <f t="shared" si="1265"/>
        <v/>
      </c>
      <c r="Y440" s="629" t="str">
        <f t="shared" si="1265"/>
        <v/>
      </c>
      <c r="Z440" s="629" t="str">
        <f t="shared" si="1265"/>
        <v/>
      </c>
      <c r="AA440" s="629" t="str">
        <f t="shared" si="1265"/>
        <v/>
      </c>
      <c r="AB440" s="629" t="str">
        <f t="shared" si="1265"/>
        <v/>
      </c>
      <c r="AC440" s="629" t="str">
        <f t="shared" si="1265"/>
        <v/>
      </c>
      <c r="AD440" s="629" t="str">
        <f t="shared" si="1265"/>
        <v/>
      </c>
      <c r="AE440" s="629" t="str">
        <f t="shared" si="1265"/>
        <v/>
      </c>
      <c r="AF440" s="629" t="str">
        <f t="shared" si="1265"/>
        <v/>
      </c>
      <c r="AG440" s="629" t="str">
        <f t="shared" si="1265"/>
        <v/>
      </c>
      <c r="AH440" s="629" t="str">
        <f t="shared" si="1265"/>
        <v/>
      </c>
      <c r="AI440" s="629" t="str">
        <f t="shared" si="1265"/>
        <v/>
      </c>
      <c r="AJ440" s="629" t="str">
        <f t="shared" si="1265"/>
        <v/>
      </c>
      <c r="AK440" s="662"/>
      <c r="AL440" s="629" t="str">
        <f t="shared" ref="AL440:BB440" si="1266">IF(AL437="","",AL437*AL439)</f>
        <v/>
      </c>
      <c r="AM440" s="629" t="str">
        <f t="shared" si="1266"/>
        <v/>
      </c>
      <c r="AN440" s="629" t="str">
        <f t="shared" si="1266"/>
        <v/>
      </c>
      <c r="AO440" s="629" t="str">
        <f t="shared" si="1266"/>
        <v/>
      </c>
      <c r="AP440" s="629" t="str">
        <f t="shared" si="1266"/>
        <v/>
      </c>
      <c r="AQ440" s="629" t="str">
        <f t="shared" si="1266"/>
        <v/>
      </c>
      <c r="AR440" s="629" t="str">
        <f t="shared" si="1266"/>
        <v/>
      </c>
      <c r="AS440" s="629" t="str">
        <f t="shared" si="1266"/>
        <v/>
      </c>
      <c r="AT440" s="629" t="str">
        <f t="shared" si="1266"/>
        <v/>
      </c>
      <c r="AU440" s="629" t="str">
        <f t="shared" si="1266"/>
        <v/>
      </c>
      <c r="AV440" s="629" t="str">
        <f t="shared" si="1266"/>
        <v/>
      </c>
      <c r="AW440" s="629" t="str">
        <f t="shared" si="1266"/>
        <v/>
      </c>
      <c r="AX440" s="629" t="str">
        <f t="shared" si="1266"/>
        <v/>
      </c>
      <c r="AY440" s="629" t="str">
        <f t="shared" si="1266"/>
        <v/>
      </c>
      <c r="AZ440" s="629" t="str">
        <f t="shared" si="1266"/>
        <v/>
      </c>
      <c r="BA440" s="629" t="str">
        <f t="shared" si="1266"/>
        <v/>
      </c>
      <c r="BB440" s="629" t="str">
        <f t="shared" si="1266"/>
        <v/>
      </c>
      <c r="BC440" s="662"/>
      <c r="BD440" s="629" t="str">
        <f t="shared" ref="BD440:BT440" si="1267">IF(BD437="","",BD437*BD439)</f>
        <v/>
      </c>
      <c r="BE440" s="629" t="str">
        <f t="shared" si="1267"/>
        <v/>
      </c>
      <c r="BF440" s="629" t="str">
        <f t="shared" si="1267"/>
        <v/>
      </c>
      <c r="BG440" s="629" t="str">
        <f t="shared" si="1267"/>
        <v/>
      </c>
      <c r="BH440" s="629" t="str">
        <f t="shared" si="1267"/>
        <v/>
      </c>
      <c r="BI440" s="629" t="str">
        <f t="shared" si="1267"/>
        <v/>
      </c>
      <c r="BJ440" s="629" t="str">
        <f t="shared" si="1267"/>
        <v/>
      </c>
      <c r="BK440" s="629" t="str">
        <f t="shared" si="1267"/>
        <v/>
      </c>
      <c r="BL440" s="629" t="str">
        <f t="shared" si="1267"/>
        <v/>
      </c>
      <c r="BM440" s="629" t="str">
        <f t="shared" si="1267"/>
        <v/>
      </c>
      <c r="BN440" s="629" t="str">
        <f t="shared" si="1267"/>
        <v/>
      </c>
      <c r="BO440" s="629" t="str">
        <f t="shared" si="1267"/>
        <v/>
      </c>
      <c r="BP440" s="629" t="str">
        <f t="shared" si="1267"/>
        <v/>
      </c>
      <c r="BQ440" s="629" t="str">
        <f t="shared" si="1267"/>
        <v/>
      </c>
      <c r="BR440" s="629" t="str">
        <f t="shared" si="1267"/>
        <v/>
      </c>
      <c r="BS440" s="629" t="str">
        <f t="shared" si="1267"/>
        <v/>
      </c>
      <c r="BT440" s="629" t="str">
        <f t="shared" si="1267"/>
        <v/>
      </c>
      <c r="BU440" s="662"/>
      <c r="BV440" s="629" t="str">
        <f>IF(BV437="","",BV437*BV439)</f>
        <v/>
      </c>
      <c r="BW440" s="629" t="str">
        <f>IF(BW437="","",BW437*BW439)</f>
        <v/>
      </c>
      <c r="BX440" s="629" t="str">
        <f>IF(BX437="","",BX437*BX439)</f>
        <v/>
      </c>
      <c r="BY440" s="629" t="str">
        <f>IF(BY437="","",BY437*BY439)</f>
        <v/>
      </c>
      <c r="BZ440" s="597" t="str">
        <f t="shared" si="1241"/>
        <v/>
      </c>
      <c r="CA440" s="597" t="str">
        <f t="shared" si="1242"/>
        <v/>
      </c>
      <c r="CB440" s="597" t="str">
        <f t="shared" si="1243"/>
        <v/>
      </c>
      <c r="CC440" s="688" t="str">
        <f t="shared" si="1244"/>
        <v/>
      </c>
      <c r="CD440" s="1344" t="str">
        <f t="shared" si="1245"/>
        <v/>
      </c>
      <c r="CE440" s="1345" t="str">
        <f t="shared" si="1245"/>
        <v/>
      </c>
      <c r="CF440" s="1346" t="str">
        <f t="shared" si="1245"/>
        <v/>
      </c>
      <c r="CG440" s="1346" t="str">
        <f t="shared" si="1245"/>
        <v/>
      </c>
      <c r="CH440" s="1346" t="str">
        <f t="shared" si="1245"/>
        <v/>
      </c>
      <c r="CI440" s="1346" t="str">
        <f t="shared" si="1245"/>
        <v/>
      </c>
      <c r="CJ440" s="1346" t="str">
        <f t="shared" si="1245"/>
        <v/>
      </c>
      <c r="CK440" s="1347" t="str">
        <f t="shared" si="1245"/>
        <v/>
      </c>
      <c r="CL440" s="1347" t="str">
        <f t="shared" si="1245"/>
        <v/>
      </c>
      <c r="CM440" s="1347" t="str">
        <f t="shared" si="1245"/>
        <v/>
      </c>
      <c r="CN440" s="1346" t="str">
        <f t="shared" si="1246"/>
        <v/>
      </c>
      <c r="CO440" s="1346" t="str">
        <f t="shared" si="1246"/>
        <v/>
      </c>
      <c r="CP440" s="1346" t="str">
        <f t="shared" si="1246"/>
        <v/>
      </c>
      <c r="CQ440" s="1346" t="str">
        <f t="shared" si="1246"/>
        <v/>
      </c>
      <c r="CR440" s="1346" t="str">
        <f t="shared" si="1246"/>
        <v/>
      </c>
      <c r="CS440" s="1345" t="str">
        <f t="shared" si="1246"/>
        <v/>
      </c>
      <c r="CT440" s="1348" t="str">
        <f t="shared" si="1246"/>
        <v/>
      </c>
      <c r="CU440" s="548" t="str">
        <f t="shared" si="1247"/>
        <v/>
      </c>
      <c r="CV440" s="549" t="str">
        <f t="shared" si="1248"/>
        <v/>
      </c>
      <c r="CW440" s="550" t="str">
        <f t="shared" si="1249"/>
        <v/>
      </c>
      <c r="CX440" s="550" t="str">
        <f t="shared" si="1250"/>
        <v/>
      </c>
      <c r="CY440" s="550" t="str">
        <f t="shared" si="1251"/>
        <v/>
      </c>
      <c r="CZ440" s="550" t="str">
        <f t="shared" si="1252"/>
        <v/>
      </c>
      <c r="DA440" s="550" t="str">
        <f t="shared" si="1253"/>
        <v/>
      </c>
      <c r="DB440" s="551" t="str">
        <f t="shared" si="1254"/>
        <v/>
      </c>
      <c r="DC440" s="551" t="str">
        <f t="shared" si="1255"/>
        <v/>
      </c>
      <c r="DD440" s="551" t="str">
        <f t="shared" si="1256"/>
        <v/>
      </c>
      <c r="DE440" s="550" t="str">
        <f t="shared" si="1257"/>
        <v/>
      </c>
      <c r="DF440" s="550" t="str">
        <f t="shared" si="1258"/>
        <v/>
      </c>
      <c r="DG440" s="550" t="str">
        <f t="shared" si="1259"/>
        <v/>
      </c>
      <c r="DH440" s="550" t="str">
        <f t="shared" si="1260"/>
        <v/>
      </c>
      <c r="DI440" s="550" t="str">
        <f t="shared" si="1261"/>
        <v/>
      </c>
      <c r="DJ440" s="549" t="str">
        <f t="shared" si="1262"/>
        <v/>
      </c>
      <c r="DK440" s="548" t="str">
        <f t="shared" si="1263"/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8" t="str">
        <f>$H$1 &amp; " per kg"</f>
        <v>kcal per kg</v>
      </c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710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710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  <c r="AW441" s="257"/>
      <c r="AX441" s="257"/>
      <c r="AY441" s="257"/>
      <c r="AZ441" s="257"/>
      <c r="BA441" s="257"/>
      <c r="BB441" s="257"/>
      <c r="BC441" s="710"/>
      <c r="BD441" s="257"/>
      <c r="BE441" s="257"/>
      <c r="BF441" s="257"/>
      <c r="BG441" s="257"/>
      <c r="BH441" s="257"/>
      <c r="BI441" s="257"/>
      <c r="BJ441" s="257"/>
      <c r="BK441" s="257"/>
      <c r="BL441" s="257"/>
      <c r="BM441" s="257"/>
      <c r="BN441" s="257"/>
      <c r="BO441" s="257"/>
      <c r="BP441" s="257"/>
      <c r="BQ441" s="257"/>
      <c r="BR441" s="257"/>
      <c r="BS441" s="257"/>
      <c r="BT441" s="257"/>
      <c r="BU441" s="710"/>
      <c r="BV441" s="257"/>
      <c r="BW441" s="257"/>
      <c r="BX441" s="257"/>
      <c r="BY441" s="257"/>
      <c r="BZ441" s="597" t="str">
        <f t="shared" si="1241"/>
        <v/>
      </c>
      <c r="CA441" s="597" t="str">
        <f t="shared" si="1242"/>
        <v/>
      </c>
      <c r="CB441" s="597" t="str">
        <f t="shared" si="1243"/>
        <v/>
      </c>
      <c r="CC441" s="688" t="str">
        <f t="shared" si="1244"/>
        <v/>
      </c>
      <c r="CD441" s="1344" t="str">
        <f t="shared" si="1245"/>
        <v/>
      </c>
      <c r="CE441" s="1345" t="str">
        <f t="shared" si="1245"/>
        <v/>
      </c>
      <c r="CF441" s="1346" t="str">
        <f t="shared" si="1245"/>
        <v/>
      </c>
      <c r="CG441" s="1346" t="str">
        <f t="shared" si="1245"/>
        <v/>
      </c>
      <c r="CH441" s="1346" t="str">
        <f t="shared" si="1245"/>
        <v/>
      </c>
      <c r="CI441" s="1346" t="str">
        <f t="shared" si="1245"/>
        <v/>
      </c>
      <c r="CJ441" s="1346" t="str">
        <f t="shared" si="1245"/>
        <v/>
      </c>
      <c r="CK441" s="1347" t="str">
        <f t="shared" si="1245"/>
        <v/>
      </c>
      <c r="CL441" s="1347" t="str">
        <f t="shared" si="1245"/>
        <v/>
      </c>
      <c r="CM441" s="1347" t="str">
        <f t="shared" si="1245"/>
        <v/>
      </c>
      <c r="CN441" s="1346" t="str">
        <f t="shared" si="1246"/>
        <v/>
      </c>
      <c r="CO441" s="1346" t="str">
        <f t="shared" si="1246"/>
        <v/>
      </c>
      <c r="CP441" s="1346" t="str">
        <f t="shared" si="1246"/>
        <v/>
      </c>
      <c r="CQ441" s="1346" t="str">
        <f t="shared" si="1246"/>
        <v/>
      </c>
      <c r="CR441" s="1346" t="str">
        <f t="shared" si="1246"/>
        <v/>
      </c>
      <c r="CS441" s="1345" t="str">
        <f t="shared" si="1246"/>
        <v/>
      </c>
      <c r="CT441" s="1348" t="str">
        <f t="shared" si="1246"/>
        <v/>
      </c>
      <c r="CU441" s="548" t="str">
        <f t="shared" si="1247"/>
        <v/>
      </c>
      <c r="CV441" s="549" t="str">
        <f t="shared" si="1248"/>
        <v/>
      </c>
      <c r="CW441" s="550" t="str">
        <f t="shared" si="1249"/>
        <v/>
      </c>
      <c r="CX441" s="550" t="str">
        <f t="shared" si="1250"/>
        <v/>
      </c>
      <c r="CY441" s="550" t="str">
        <f t="shared" si="1251"/>
        <v/>
      </c>
      <c r="CZ441" s="550" t="str">
        <f t="shared" si="1252"/>
        <v/>
      </c>
      <c r="DA441" s="550" t="str">
        <f t="shared" si="1253"/>
        <v/>
      </c>
      <c r="DB441" s="551" t="str">
        <f t="shared" si="1254"/>
        <v/>
      </c>
      <c r="DC441" s="551" t="str">
        <f t="shared" si="1255"/>
        <v/>
      </c>
      <c r="DD441" s="551" t="str">
        <f t="shared" si="1256"/>
        <v/>
      </c>
      <c r="DE441" s="550" t="str">
        <f t="shared" si="1257"/>
        <v/>
      </c>
      <c r="DF441" s="550" t="str">
        <f t="shared" si="1258"/>
        <v/>
      </c>
      <c r="DG441" s="550" t="str">
        <f t="shared" si="1259"/>
        <v/>
      </c>
      <c r="DH441" s="550" t="str">
        <f t="shared" si="1260"/>
        <v/>
      </c>
      <c r="DI441" s="550" t="str">
        <f t="shared" si="1261"/>
        <v/>
      </c>
      <c r="DJ441" s="549" t="str">
        <f t="shared" si="1262"/>
        <v/>
      </c>
      <c r="DK441" s="548" t="str">
        <f t="shared" si="1263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594" t="s">
        <v>243</v>
      </c>
      <c r="B442" s="320"/>
      <c r="C442" s="320"/>
      <c r="D442" s="320"/>
      <c r="E442" s="320"/>
      <c r="F442" s="320"/>
      <c r="G442" s="320"/>
      <c r="H442" s="320"/>
      <c r="I442" s="320"/>
      <c r="J442" s="320"/>
      <c r="K442" s="320"/>
      <c r="L442" s="320"/>
      <c r="M442" s="320"/>
      <c r="N442" s="320"/>
      <c r="O442" s="320"/>
      <c r="P442" s="320"/>
      <c r="Q442" s="320"/>
      <c r="R442" s="320"/>
      <c r="S442" s="754"/>
      <c r="T442" s="320"/>
      <c r="U442" s="320"/>
      <c r="V442" s="320"/>
      <c r="W442" s="320"/>
      <c r="X442" s="320"/>
      <c r="Y442" s="320"/>
      <c r="Z442" s="320"/>
      <c r="AA442" s="320"/>
      <c r="AB442" s="320"/>
      <c r="AC442" s="320"/>
      <c r="AD442" s="320"/>
      <c r="AE442" s="320"/>
      <c r="AF442" s="320"/>
      <c r="AG442" s="320"/>
      <c r="AH442" s="320"/>
      <c r="AI442" s="320"/>
      <c r="AJ442" s="320"/>
      <c r="AK442" s="754"/>
      <c r="AL442" s="320"/>
      <c r="AM442" s="320"/>
      <c r="AN442" s="320"/>
      <c r="AO442" s="320"/>
      <c r="AP442" s="320"/>
      <c r="AQ442" s="320"/>
      <c r="AR442" s="320"/>
      <c r="AS442" s="320"/>
      <c r="AT442" s="320"/>
      <c r="AU442" s="320"/>
      <c r="AV442" s="320"/>
      <c r="AW442" s="320"/>
      <c r="AX442" s="320"/>
      <c r="AY442" s="320"/>
      <c r="AZ442" s="320"/>
      <c r="BA442" s="320"/>
      <c r="BB442" s="320"/>
      <c r="BC442" s="754"/>
      <c r="BD442" s="320"/>
      <c r="BE442" s="320"/>
      <c r="BF442" s="320"/>
      <c r="BG442" s="320"/>
      <c r="BH442" s="320"/>
      <c r="BI442" s="320"/>
      <c r="BJ442" s="320"/>
      <c r="BK442" s="320"/>
      <c r="BL442" s="320"/>
      <c r="BM442" s="320"/>
      <c r="BN442" s="320"/>
      <c r="BO442" s="320"/>
      <c r="BP442" s="320"/>
      <c r="BQ442" s="320"/>
      <c r="BR442" s="320"/>
      <c r="BS442" s="320"/>
      <c r="BT442" s="320"/>
      <c r="BU442" s="754"/>
      <c r="BV442" s="320"/>
      <c r="BW442" s="320"/>
      <c r="BX442" s="320"/>
      <c r="BY442" s="320"/>
      <c r="BZ442" s="597" t="str">
        <f t="shared" si="1241"/>
        <v/>
      </c>
      <c r="CA442" s="597" t="str">
        <f t="shared" si="1242"/>
        <v/>
      </c>
      <c r="CB442" s="597" t="str">
        <f t="shared" si="1243"/>
        <v/>
      </c>
      <c r="CC442" s="688" t="str">
        <f t="shared" si="1244"/>
        <v/>
      </c>
      <c r="CD442" s="1344" t="str">
        <f t="shared" si="1245"/>
        <v/>
      </c>
      <c r="CE442" s="1345" t="str">
        <f t="shared" si="1245"/>
        <v/>
      </c>
      <c r="CF442" s="1346" t="str">
        <f t="shared" si="1245"/>
        <v/>
      </c>
      <c r="CG442" s="1346" t="str">
        <f t="shared" si="1245"/>
        <v/>
      </c>
      <c r="CH442" s="1346" t="str">
        <f t="shared" si="1245"/>
        <v/>
      </c>
      <c r="CI442" s="1346" t="str">
        <f t="shared" si="1245"/>
        <v/>
      </c>
      <c r="CJ442" s="1346" t="str">
        <f t="shared" si="1245"/>
        <v/>
      </c>
      <c r="CK442" s="1347" t="str">
        <f t="shared" si="1245"/>
        <v/>
      </c>
      <c r="CL442" s="1347" t="str">
        <f t="shared" si="1245"/>
        <v/>
      </c>
      <c r="CM442" s="1347" t="str">
        <f t="shared" si="1245"/>
        <v/>
      </c>
      <c r="CN442" s="1346" t="str">
        <f t="shared" si="1246"/>
        <v/>
      </c>
      <c r="CO442" s="1346" t="str">
        <f t="shared" si="1246"/>
        <v/>
      </c>
      <c r="CP442" s="1346" t="str">
        <f t="shared" si="1246"/>
        <v/>
      </c>
      <c r="CQ442" s="1346" t="str">
        <f t="shared" si="1246"/>
        <v/>
      </c>
      <c r="CR442" s="1346" t="str">
        <f t="shared" si="1246"/>
        <v/>
      </c>
      <c r="CS442" s="1345" t="str">
        <f t="shared" si="1246"/>
        <v/>
      </c>
      <c r="CT442" s="1348" t="str">
        <f t="shared" si="1246"/>
        <v/>
      </c>
      <c r="CU442" s="548" t="str">
        <f t="shared" si="1247"/>
        <v/>
      </c>
      <c r="CV442" s="549" t="str">
        <f t="shared" si="1248"/>
        <v/>
      </c>
      <c r="CW442" s="550" t="str">
        <f t="shared" si="1249"/>
        <v/>
      </c>
      <c r="CX442" s="550" t="str">
        <f t="shared" si="1250"/>
        <v/>
      </c>
      <c r="CY442" s="550" t="str">
        <f t="shared" si="1251"/>
        <v/>
      </c>
      <c r="CZ442" s="550" t="str">
        <f t="shared" si="1252"/>
        <v/>
      </c>
      <c r="DA442" s="550" t="str">
        <f t="shared" si="1253"/>
        <v/>
      </c>
      <c r="DB442" s="551" t="str">
        <f t="shared" si="1254"/>
        <v/>
      </c>
      <c r="DC442" s="551" t="str">
        <f t="shared" si="1255"/>
        <v/>
      </c>
      <c r="DD442" s="551" t="str">
        <f t="shared" si="1256"/>
        <v/>
      </c>
      <c r="DE442" s="550" t="str">
        <f t="shared" si="1257"/>
        <v/>
      </c>
      <c r="DF442" s="550" t="str">
        <f t="shared" si="1258"/>
        <v/>
      </c>
      <c r="DG442" s="550" t="str">
        <f t="shared" si="1259"/>
        <v/>
      </c>
      <c r="DH442" s="550" t="str">
        <f t="shared" si="1260"/>
        <v/>
      </c>
      <c r="DI442" s="550" t="str">
        <f t="shared" si="1261"/>
        <v/>
      </c>
      <c r="DJ442" s="549" t="str">
        <f t="shared" si="1262"/>
        <v/>
      </c>
      <c r="DK442" s="548" t="str">
        <f t="shared" si="1263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604" t="s">
        <v>179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5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5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5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5"/>
      <c r="BV443" s="641"/>
      <c r="BW443" s="641"/>
      <c r="BX443" s="641"/>
      <c r="BY443" s="641"/>
      <c r="BZ443" s="597" t="str">
        <f t="shared" si="1241"/>
        <v/>
      </c>
      <c r="CA443" s="597" t="str">
        <f t="shared" si="1242"/>
        <v/>
      </c>
      <c r="CB443" s="597" t="str">
        <f t="shared" si="1243"/>
        <v/>
      </c>
      <c r="CC443" s="688" t="str">
        <f t="shared" si="1244"/>
        <v/>
      </c>
      <c r="CD443" s="1344" t="str">
        <f t="shared" si="1245"/>
        <v/>
      </c>
      <c r="CE443" s="1345" t="str">
        <f t="shared" si="1245"/>
        <v/>
      </c>
      <c r="CF443" s="1346" t="str">
        <f t="shared" si="1245"/>
        <v/>
      </c>
      <c r="CG443" s="1346" t="str">
        <f t="shared" si="1245"/>
        <v/>
      </c>
      <c r="CH443" s="1346" t="str">
        <f t="shared" si="1245"/>
        <v/>
      </c>
      <c r="CI443" s="1346" t="str">
        <f t="shared" si="1245"/>
        <v/>
      </c>
      <c r="CJ443" s="1346" t="str">
        <f t="shared" si="1245"/>
        <v/>
      </c>
      <c r="CK443" s="1347" t="str">
        <f t="shared" si="1245"/>
        <v/>
      </c>
      <c r="CL443" s="1347" t="str">
        <f t="shared" si="1245"/>
        <v/>
      </c>
      <c r="CM443" s="1347" t="str">
        <f t="shared" si="1245"/>
        <v/>
      </c>
      <c r="CN443" s="1346" t="str">
        <f t="shared" si="1246"/>
        <v/>
      </c>
      <c r="CO443" s="1346" t="str">
        <f t="shared" si="1246"/>
        <v/>
      </c>
      <c r="CP443" s="1346" t="str">
        <f t="shared" si="1246"/>
        <v/>
      </c>
      <c r="CQ443" s="1346" t="str">
        <f t="shared" si="1246"/>
        <v/>
      </c>
      <c r="CR443" s="1346" t="str">
        <f t="shared" si="1246"/>
        <v/>
      </c>
      <c r="CS443" s="1345" t="str">
        <f t="shared" si="1246"/>
        <v/>
      </c>
      <c r="CT443" s="1348" t="str">
        <f t="shared" si="1246"/>
        <v/>
      </c>
      <c r="CU443" s="548" t="str">
        <f t="shared" si="1247"/>
        <v/>
      </c>
      <c r="CV443" s="549" t="str">
        <f t="shared" si="1248"/>
        <v/>
      </c>
      <c r="CW443" s="550" t="str">
        <f t="shared" si="1249"/>
        <v/>
      </c>
      <c r="CX443" s="550" t="str">
        <f t="shared" si="1250"/>
        <v/>
      </c>
      <c r="CY443" s="550" t="str">
        <f t="shared" si="1251"/>
        <v/>
      </c>
      <c r="CZ443" s="550" t="str">
        <f t="shared" si="1252"/>
        <v/>
      </c>
      <c r="DA443" s="550" t="str">
        <f t="shared" si="1253"/>
        <v/>
      </c>
      <c r="DB443" s="551" t="str">
        <f t="shared" si="1254"/>
        <v/>
      </c>
      <c r="DC443" s="551" t="str">
        <f t="shared" si="1255"/>
        <v/>
      </c>
      <c r="DD443" s="551" t="str">
        <f t="shared" si="1256"/>
        <v/>
      </c>
      <c r="DE443" s="550" t="str">
        <f t="shared" si="1257"/>
        <v/>
      </c>
      <c r="DF443" s="550" t="str">
        <f t="shared" si="1258"/>
        <v/>
      </c>
      <c r="DG443" s="550" t="str">
        <f t="shared" si="1259"/>
        <v/>
      </c>
      <c r="DH443" s="550" t="str">
        <f t="shared" si="1260"/>
        <v/>
      </c>
      <c r="DI443" s="550" t="str">
        <f t="shared" si="1261"/>
        <v/>
      </c>
      <c r="DJ443" s="549" t="str">
        <f t="shared" si="1262"/>
        <v/>
      </c>
      <c r="DK443" s="548" t="str">
        <f t="shared" si="1263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customHeight="1">
      <c r="A444" s="604" t="s">
        <v>181</v>
      </c>
      <c r="B444" s="606">
        <f>'Data 3'!B45</f>
        <v>0</v>
      </c>
      <c r="C444" s="606">
        <f>'Data 3'!C45</f>
        <v>0</v>
      </c>
      <c r="D444" s="606">
        <f>'Data 3'!D45</f>
        <v>0</v>
      </c>
      <c r="E444" s="606">
        <f>'Data 3'!E45</f>
        <v>0</v>
      </c>
      <c r="F444" s="606">
        <f>'Data 3'!F45</f>
        <v>0</v>
      </c>
      <c r="G444" s="606">
        <f>'Data 3'!G45</f>
        <v>0</v>
      </c>
      <c r="H444" s="606">
        <f>'Data 3'!H45</f>
        <v>0</v>
      </c>
      <c r="I444" s="606">
        <f>'Data 3'!I45</f>
        <v>0</v>
      </c>
      <c r="J444" s="606">
        <f>'Data 3'!J45</f>
        <v>0</v>
      </c>
      <c r="K444" s="606">
        <f>'Data 3'!K45</f>
        <v>0</v>
      </c>
      <c r="L444" s="606">
        <f>'Data 3'!L45</f>
        <v>0</v>
      </c>
      <c r="M444" s="606">
        <f>'Data 3'!M45</f>
        <v>0</v>
      </c>
      <c r="N444" s="606">
        <f>'Data 3'!N45</f>
        <v>0</v>
      </c>
      <c r="O444" s="606">
        <f>'Data 3'!O45</f>
        <v>0</v>
      </c>
      <c r="P444" s="606">
        <f>'Data 3'!P45</f>
        <v>0</v>
      </c>
      <c r="Q444" s="606">
        <f>'Data 3'!Q45</f>
        <v>0</v>
      </c>
      <c r="R444" s="606">
        <f>'Data 3'!R45</f>
        <v>0</v>
      </c>
      <c r="S444" s="644"/>
      <c r="T444" s="606">
        <v>0</v>
      </c>
      <c r="U444" s="606">
        <f>'Data 3'!U45</f>
        <v>0</v>
      </c>
      <c r="V444" s="606">
        <f>'Data 3'!V45</f>
        <v>0</v>
      </c>
      <c r="W444" s="606">
        <f>'Data 3'!W45</f>
        <v>0</v>
      </c>
      <c r="X444" s="606">
        <f>'Data 3'!X45</f>
        <v>0</v>
      </c>
      <c r="Y444" s="606">
        <f>'Data 3'!Y45</f>
        <v>0</v>
      </c>
      <c r="Z444" s="606">
        <f>'Data 3'!Z45</f>
        <v>0</v>
      </c>
      <c r="AA444" s="606">
        <f>'Data 3'!AA45</f>
        <v>0</v>
      </c>
      <c r="AB444" s="606">
        <f>'Data 3'!AB45</f>
        <v>0</v>
      </c>
      <c r="AC444" s="606">
        <f>'Data 3'!AC45</f>
        <v>0</v>
      </c>
      <c r="AD444" s="606">
        <f>'Data 3'!AD45</f>
        <v>0</v>
      </c>
      <c r="AE444" s="606">
        <f>'Data 3'!AE45</f>
        <v>0</v>
      </c>
      <c r="AF444" s="606">
        <f>'Data 3'!AF45</f>
        <v>0</v>
      </c>
      <c r="AG444" s="606">
        <f>'Data 3'!AG45</f>
        <v>0</v>
      </c>
      <c r="AH444" s="606">
        <f>'Data 3'!AH45</f>
        <v>0</v>
      </c>
      <c r="AI444" s="606">
        <f>'Data 3'!AI45</f>
        <v>0</v>
      </c>
      <c r="AJ444" s="606">
        <f>'Data 3'!AJ45</f>
        <v>0</v>
      </c>
      <c r="AK444" s="644"/>
      <c r="AL444" s="606">
        <f>'Data 3'!AL45</f>
        <v>0</v>
      </c>
      <c r="AM444" s="606">
        <f>'Data 3'!AM45</f>
        <v>0</v>
      </c>
      <c r="AN444" s="606">
        <f>'Data 3'!AN45</f>
        <v>0</v>
      </c>
      <c r="AO444" s="606">
        <f>'Data 3'!AO45</f>
        <v>0</v>
      </c>
      <c r="AP444" s="606">
        <f>'Data 3'!AP45</f>
        <v>0</v>
      </c>
      <c r="AQ444" s="606">
        <f>'Data 3'!AQ45</f>
        <v>0</v>
      </c>
      <c r="AR444" s="606">
        <f>'Data 3'!AR45</f>
        <v>0</v>
      </c>
      <c r="AS444" s="606">
        <f>'Data 3'!AS45</f>
        <v>0</v>
      </c>
      <c r="AT444" s="606">
        <f>'Data 3'!AT45</f>
        <v>0</v>
      </c>
      <c r="AU444" s="606">
        <f>'Data 3'!AU45</f>
        <v>0</v>
      </c>
      <c r="AV444" s="606">
        <f>'Data 3'!AV45</f>
        <v>0</v>
      </c>
      <c r="AW444" s="606">
        <f>'Data 3'!AW45</f>
        <v>0</v>
      </c>
      <c r="AX444" s="606">
        <f>'Data 3'!AX45</f>
        <v>0</v>
      </c>
      <c r="AY444" s="606">
        <f>'Data 3'!AY45</f>
        <v>0</v>
      </c>
      <c r="AZ444" s="606">
        <f>'Data 3'!AZ45</f>
        <v>0</v>
      </c>
      <c r="BA444" s="606">
        <f>'Data 3'!BA45</f>
        <v>0</v>
      </c>
      <c r="BB444" s="606">
        <f>'Data 3'!BB45</f>
        <v>0</v>
      </c>
      <c r="BC444" s="644"/>
      <c r="BD444" s="606">
        <f>'Data 3'!BD45</f>
        <v>0</v>
      </c>
      <c r="BE444" s="606">
        <f>'Data 3'!BE45</f>
        <v>0</v>
      </c>
      <c r="BF444" s="606">
        <f>'Data 3'!BF45</f>
        <v>0</v>
      </c>
      <c r="BG444" s="606">
        <f>'Data 3'!BG45</f>
        <v>0</v>
      </c>
      <c r="BH444" s="606">
        <f>'Data 3'!BH45</f>
        <v>0</v>
      </c>
      <c r="BI444" s="606">
        <f>'Data 3'!BI45</f>
        <v>0</v>
      </c>
      <c r="BJ444" s="606">
        <f>'Data 3'!BJ45</f>
        <v>0</v>
      </c>
      <c r="BK444" s="606">
        <f>'Data 3'!BK45</f>
        <v>0</v>
      </c>
      <c r="BL444" s="606">
        <f>'Data 3'!BL45</f>
        <v>0</v>
      </c>
      <c r="BM444" s="606">
        <f>'Data 3'!BM45</f>
        <v>0</v>
      </c>
      <c r="BN444" s="606">
        <f>'Data 3'!BN45</f>
        <v>0</v>
      </c>
      <c r="BO444" s="606">
        <f>'Data 3'!BO45</f>
        <v>0</v>
      </c>
      <c r="BP444" s="606">
        <f>'Data 3'!BP45</f>
        <v>0</v>
      </c>
      <c r="BQ444" s="606">
        <f>'Data 3'!BQ45</f>
        <v>0</v>
      </c>
      <c r="BR444" s="606">
        <f>'Data 3'!BR45</f>
        <v>0</v>
      </c>
      <c r="BS444" s="606">
        <f>'Data 3'!BS45</f>
        <v>0</v>
      </c>
      <c r="BT444" s="606">
        <f>'Data 3'!BT45</f>
        <v>0</v>
      </c>
      <c r="BU444" s="644"/>
      <c r="BV444" s="606">
        <f>'Data 3'!BV45</f>
        <v>0</v>
      </c>
      <c r="BW444" s="606">
        <f>'Data 3'!BW45</f>
        <v>0</v>
      </c>
      <c r="BX444" s="606">
        <f>'Data 3'!BX45</f>
        <v>0</v>
      </c>
      <c r="BY444" s="606">
        <f>'Data 3'!BY45</f>
        <v>0</v>
      </c>
      <c r="BZ444" s="597">
        <f t="shared" si="1241"/>
        <v>0</v>
      </c>
      <c r="CA444" s="597">
        <f t="shared" si="1242"/>
        <v>0</v>
      </c>
      <c r="CB444" s="597">
        <f t="shared" si="1243"/>
        <v>0</v>
      </c>
      <c r="CC444" s="688">
        <f t="shared" si="1244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68"/>
        <v>0</v>
      </c>
      <c r="CG444" s="1346">
        <f t="shared" si="1268"/>
        <v>0</v>
      </c>
      <c r="CH444" s="1346">
        <f t="shared" si="1268"/>
        <v>0</v>
      </c>
      <c r="CI444" s="1346">
        <f t="shared" si="1268"/>
        <v>0</v>
      </c>
      <c r="CJ444" s="1346">
        <f t="shared" si="1268"/>
        <v>0</v>
      </c>
      <c r="CK444" s="1347">
        <f t="shared" si="1268"/>
        <v>0</v>
      </c>
      <c r="CL444" s="1347">
        <f t="shared" si="1268"/>
        <v>0</v>
      </c>
      <c r="CM444" s="1347">
        <f t="shared" si="1268"/>
        <v>0</v>
      </c>
      <c r="CN444" s="1346">
        <f t="shared" si="1268"/>
        <v>0</v>
      </c>
      <c r="CO444" s="1346">
        <f t="shared" si="1268"/>
        <v>0</v>
      </c>
      <c r="CP444" s="1346">
        <f t="shared" si="1268"/>
        <v>0</v>
      </c>
      <c r="CQ444" s="1346">
        <f t="shared" si="1268"/>
        <v>0</v>
      </c>
      <c r="CR444" s="1346">
        <f t="shared" si="1268"/>
        <v>0</v>
      </c>
      <c r="CS444" s="1345">
        <f t="shared" si="1268"/>
        <v>0</v>
      </c>
      <c r="CT444" s="1348">
        <f t="shared" si="1268"/>
        <v>0</v>
      </c>
      <c r="CU444" s="548">
        <f t="shared" si="1247"/>
        <v>0</v>
      </c>
      <c r="CV444" s="549">
        <f t="shared" si="1248"/>
        <v>0</v>
      </c>
      <c r="CW444" s="550">
        <f t="shared" si="1249"/>
        <v>0</v>
      </c>
      <c r="CX444" s="550">
        <f t="shared" si="1250"/>
        <v>0</v>
      </c>
      <c r="CY444" s="550">
        <f t="shared" si="1251"/>
        <v>0</v>
      </c>
      <c r="CZ444" s="550">
        <f t="shared" si="1252"/>
        <v>0</v>
      </c>
      <c r="DA444" s="550">
        <f t="shared" si="1253"/>
        <v>0</v>
      </c>
      <c r="DB444" s="551">
        <f t="shared" si="1254"/>
        <v>0</v>
      </c>
      <c r="DC444" s="551">
        <f t="shared" si="1255"/>
        <v>0</v>
      </c>
      <c r="DD444" s="551">
        <f t="shared" si="1256"/>
        <v>0</v>
      </c>
      <c r="DE444" s="550">
        <f t="shared" si="1257"/>
        <v>0</v>
      </c>
      <c r="DF444" s="550">
        <f t="shared" si="1258"/>
        <v>0</v>
      </c>
      <c r="DG444" s="550">
        <f t="shared" si="1259"/>
        <v>0</v>
      </c>
      <c r="DH444" s="550">
        <f t="shared" si="1260"/>
        <v>0</v>
      </c>
      <c r="DI444" s="550">
        <f t="shared" si="1261"/>
        <v>0</v>
      </c>
      <c r="DJ444" s="549">
        <f t="shared" si="1262"/>
        <v>0</v>
      </c>
      <c r="DK444" s="548">
        <f t="shared" si="1263"/>
        <v>0</v>
      </c>
      <c r="DL444" s="653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hidden="1" customHeight="1">
      <c r="A445" s="604" t="s">
        <v>244</v>
      </c>
      <c r="B445" s="274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756"/>
      <c r="T445" s="274"/>
      <c r="U445" s="274"/>
      <c r="V445" s="274"/>
      <c r="W445" s="274"/>
      <c r="X445" s="274"/>
      <c r="Y445" s="274"/>
      <c r="Z445" s="274"/>
      <c r="AA445" s="274"/>
      <c r="AB445" s="274"/>
      <c r="AC445" s="274"/>
      <c r="AD445" s="274"/>
      <c r="AE445" s="274"/>
      <c r="AF445" s="274"/>
      <c r="AG445" s="274"/>
      <c r="AH445" s="274"/>
      <c r="AI445" s="274"/>
      <c r="AJ445" s="274"/>
      <c r="AK445" s="756"/>
      <c r="AL445" s="274"/>
      <c r="AM445" s="274"/>
      <c r="AN445" s="274"/>
      <c r="AO445" s="274"/>
      <c r="AP445" s="274"/>
      <c r="AQ445" s="274"/>
      <c r="AR445" s="274"/>
      <c r="AS445" s="274"/>
      <c r="AT445" s="274"/>
      <c r="AU445" s="274"/>
      <c r="AV445" s="274"/>
      <c r="AW445" s="274"/>
      <c r="AX445" s="274"/>
      <c r="AY445" s="274"/>
      <c r="AZ445" s="274"/>
      <c r="BA445" s="274"/>
      <c r="BB445" s="274"/>
      <c r="BC445" s="756"/>
      <c r="BD445" s="274"/>
      <c r="BE445" s="274"/>
      <c r="BF445" s="274"/>
      <c r="BG445" s="274"/>
      <c r="BH445" s="274"/>
      <c r="BI445" s="274"/>
      <c r="BJ445" s="274"/>
      <c r="BK445" s="274"/>
      <c r="BL445" s="274"/>
      <c r="BM445" s="274"/>
      <c r="BN445" s="274"/>
      <c r="BO445" s="274"/>
      <c r="BP445" s="274"/>
      <c r="BQ445" s="274"/>
      <c r="BR445" s="274"/>
      <c r="BS445" s="274"/>
      <c r="BT445" s="274"/>
      <c r="BU445" s="756"/>
      <c r="BV445" s="274"/>
      <c r="BW445" s="274"/>
      <c r="BX445" s="274"/>
      <c r="BY445" s="274"/>
      <c r="BZ445" s="597" t="str">
        <f t="shared" si="1241"/>
        <v/>
      </c>
      <c r="CA445" s="597" t="str">
        <f t="shared" si="1242"/>
        <v/>
      </c>
      <c r="CB445" s="597" t="str">
        <f t="shared" si="1243"/>
        <v/>
      </c>
      <c r="CC445" s="688" t="str">
        <f t="shared" si="1244"/>
        <v/>
      </c>
      <c r="CD445" s="1344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69"/>
        <v/>
      </c>
      <c r="CF445" s="1346" t="str">
        <f t="shared" si="1269"/>
        <v/>
      </c>
      <c r="CG445" s="1346" t="str">
        <f t="shared" si="1269"/>
        <v/>
      </c>
      <c r="CH445" s="1346" t="str">
        <f t="shared" si="1269"/>
        <v/>
      </c>
      <c r="CI445" s="1346" t="str">
        <f t="shared" si="1269"/>
        <v/>
      </c>
      <c r="CJ445" s="1346" t="str">
        <f t="shared" si="1269"/>
        <v/>
      </c>
      <c r="CK445" s="1347" t="str">
        <f t="shared" si="1269"/>
        <v/>
      </c>
      <c r="CL445" s="1347" t="str">
        <f t="shared" si="1269"/>
        <v/>
      </c>
      <c r="CM445" s="1347" t="str">
        <f t="shared" si="1269"/>
        <v/>
      </c>
      <c r="CN445" s="1346" t="str">
        <f t="shared" si="1269"/>
        <v/>
      </c>
      <c r="CO445" s="1346" t="str">
        <f t="shared" si="1269"/>
        <v/>
      </c>
      <c r="CP445" s="1346" t="str">
        <f t="shared" si="1269"/>
        <v/>
      </c>
      <c r="CQ445" s="1346" t="str">
        <f t="shared" si="1269"/>
        <v/>
      </c>
      <c r="CR445" s="1346" t="str">
        <f t="shared" si="1269"/>
        <v/>
      </c>
      <c r="CS445" s="1345" t="str">
        <f t="shared" si="1269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8" t="str">
        <f t="shared" si="1247"/>
        <v/>
      </c>
      <c r="CV445" s="549" t="str">
        <f t="shared" si="1248"/>
        <v/>
      </c>
      <c r="CW445" s="550" t="str">
        <f t="shared" si="1249"/>
        <v/>
      </c>
      <c r="CX445" s="550" t="str">
        <f t="shared" si="1250"/>
        <v/>
      </c>
      <c r="CY445" s="550" t="str">
        <f t="shared" si="1251"/>
        <v/>
      </c>
      <c r="CZ445" s="550" t="str">
        <f t="shared" si="1252"/>
        <v/>
      </c>
      <c r="DA445" s="550" t="str">
        <f t="shared" si="1253"/>
        <v/>
      </c>
      <c r="DB445" s="551" t="str">
        <f t="shared" si="1254"/>
        <v/>
      </c>
      <c r="DC445" s="551" t="str">
        <f t="shared" si="1255"/>
        <v/>
      </c>
      <c r="DD445" s="551" t="str">
        <f t="shared" si="1256"/>
        <v/>
      </c>
      <c r="DE445" s="550" t="str">
        <f t="shared" si="1257"/>
        <v/>
      </c>
      <c r="DF445" s="550" t="str">
        <f t="shared" si="1258"/>
        <v/>
      </c>
      <c r="DG445" s="550" t="str">
        <f t="shared" si="1259"/>
        <v/>
      </c>
      <c r="DH445" s="550" t="str">
        <f t="shared" si="1260"/>
        <v/>
      </c>
      <c r="DI445" s="550" t="str">
        <f t="shared" si="1261"/>
        <v/>
      </c>
      <c r="DJ445" s="549" t="str">
        <f t="shared" si="1262"/>
        <v/>
      </c>
      <c r="DK445" s="548" t="str">
        <f t="shared" si="1263"/>
        <v/>
      </c>
      <c r="DL445" s="653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customHeight="1">
      <c r="A446" s="609" t="str">
        <f>$H$1 &amp; " (%)"</f>
        <v>kcal (%)</v>
      </c>
      <c r="B446" s="757">
        <f>'Data 3'!B46</f>
        <v>0</v>
      </c>
      <c r="C446" s="757">
        <f>'Data 3'!C46</f>
        <v>0</v>
      </c>
      <c r="D446" s="757">
        <f>'Data 3'!D46</f>
        <v>0</v>
      </c>
      <c r="E446" s="757">
        <f>'Data 3'!E46</f>
        <v>0</v>
      </c>
      <c r="F446" s="757">
        <f>'Data 3'!F46</f>
        <v>0</v>
      </c>
      <c r="G446" s="757">
        <f>'Data 3'!G46</f>
        <v>0</v>
      </c>
      <c r="H446" s="757">
        <f>'Data 3'!H46</f>
        <v>0</v>
      </c>
      <c r="I446" s="757">
        <f>'Data 3'!I46</f>
        <v>0</v>
      </c>
      <c r="J446" s="757">
        <f>'Data 3'!J46</f>
        <v>0</v>
      </c>
      <c r="K446" s="757">
        <f>'Data 3'!K46</f>
        <v>0</v>
      </c>
      <c r="L446" s="757">
        <f>'Data 3'!L46</f>
        <v>0</v>
      </c>
      <c r="M446" s="757">
        <f>'Data 3'!M46</f>
        <v>0</v>
      </c>
      <c r="N446" s="757">
        <f>'Data 3'!N46</f>
        <v>0</v>
      </c>
      <c r="O446" s="757">
        <f>'Data 3'!O46</f>
        <v>0</v>
      </c>
      <c r="P446" s="757">
        <f>'Data 3'!P46</f>
        <v>0</v>
      </c>
      <c r="Q446" s="757">
        <f>'Data 3'!Q46</f>
        <v>0</v>
      </c>
      <c r="R446" s="757">
        <f>'Data 3'!R46</f>
        <v>0</v>
      </c>
      <c r="S446" s="758"/>
      <c r="T446" s="757">
        <v>0</v>
      </c>
      <c r="U446" s="757">
        <f>'Data 3'!U46</f>
        <v>0</v>
      </c>
      <c r="V446" s="757">
        <f>'Data 3'!V46</f>
        <v>0</v>
      </c>
      <c r="W446" s="757">
        <f>'Data 3'!W46</f>
        <v>0</v>
      </c>
      <c r="X446" s="757">
        <f>'Data 3'!X46</f>
        <v>2.146118721461187E-2</v>
      </c>
      <c r="Y446" s="757">
        <f>'Data 3'!Y46</f>
        <v>0</v>
      </c>
      <c r="Z446" s="757">
        <f>'Data 3'!Z46</f>
        <v>0</v>
      </c>
      <c r="AA446" s="757">
        <f>'Data 3'!AA46</f>
        <v>0</v>
      </c>
      <c r="AB446" s="757">
        <f>'Data 3'!AB46</f>
        <v>0</v>
      </c>
      <c r="AC446" s="757">
        <f>'Data 3'!AC46</f>
        <v>0</v>
      </c>
      <c r="AD446" s="757">
        <f>'Data 3'!AD46</f>
        <v>0</v>
      </c>
      <c r="AE446" s="757">
        <f>'Data 3'!AE46</f>
        <v>0</v>
      </c>
      <c r="AF446" s="757">
        <f>'Data 3'!AF46</f>
        <v>0</v>
      </c>
      <c r="AG446" s="757">
        <f>'Data 3'!AG46</f>
        <v>0</v>
      </c>
      <c r="AH446" s="757">
        <f>'Data 3'!AH46</f>
        <v>0</v>
      </c>
      <c r="AI446" s="757">
        <f>'Data 3'!AI46</f>
        <v>0</v>
      </c>
      <c r="AJ446" s="757">
        <f>'Data 3'!AJ46</f>
        <v>0</v>
      </c>
      <c r="AK446" s="758"/>
      <c r="AL446" s="757">
        <f>'Data 3'!AL46</f>
        <v>0</v>
      </c>
      <c r="AM446" s="757">
        <f>'Data 3'!AM46</f>
        <v>0</v>
      </c>
      <c r="AN446" s="757">
        <f>'Data 3'!AN46</f>
        <v>0</v>
      </c>
      <c r="AO446" s="757">
        <f>'Data 3'!AO46</f>
        <v>0</v>
      </c>
      <c r="AP446" s="757">
        <f>'Data 3'!AP46</f>
        <v>0</v>
      </c>
      <c r="AQ446" s="757">
        <f>'Data 3'!AQ46</f>
        <v>0</v>
      </c>
      <c r="AR446" s="757">
        <f>'Data 3'!AR46</f>
        <v>0</v>
      </c>
      <c r="AS446" s="757">
        <f>'Data 3'!AS46</f>
        <v>0</v>
      </c>
      <c r="AT446" s="757">
        <f>'Data 3'!AT46</f>
        <v>0</v>
      </c>
      <c r="AU446" s="757">
        <f>'Data 3'!AU46</f>
        <v>0</v>
      </c>
      <c r="AV446" s="757">
        <f>'Data 3'!AV46</f>
        <v>0</v>
      </c>
      <c r="AW446" s="757">
        <f>'Data 3'!AW46</f>
        <v>0</v>
      </c>
      <c r="AX446" s="757">
        <f>'Data 3'!AX46</f>
        <v>0</v>
      </c>
      <c r="AY446" s="757">
        <f>'Data 3'!AY46</f>
        <v>0</v>
      </c>
      <c r="AZ446" s="757">
        <f>'Data 3'!AZ46</f>
        <v>0</v>
      </c>
      <c r="BA446" s="757">
        <f>'Data 3'!BA46</f>
        <v>0</v>
      </c>
      <c r="BB446" s="757">
        <f>'Data 3'!BB46</f>
        <v>0</v>
      </c>
      <c r="BC446" s="758"/>
      <c r="BD446" s="757">
        <f>'Data 3'!BD46</f>
        <v>0</v>
      </c>
      <c r="BE446" s="757">
        <f>'Data 3'!BE46</f>
        <v>0</v>
      </c>
      <c r="BF446" s="757">
        <f>'Data 3'!BF46</f>
        <v>0</v>
      </c>
      <c r="BG446" s="757">
        <f>'Data 3'!BG46</f>
        <v>0</v>
      </c>
      <c r="BH446" s="757">
        <f>'Data 3'!BH46</f>
        <v>0</v>
      </c>
      <c r="BI446" s="757">
        <f>'Data 3'!BI46</f>
        <v>0</v>
      </c>
      <c r="BJ446" s="757">
        <f>'Data 3'!BJ46</f>
        <v>0</v>
      </c>
      <c r="BK446" s="757">
        <f>'Data 3'!BK46</f>
        <v>0</v>
      </c>
      <c r="BL446" s="757">
        <f>'Data 3'!BL46</f>
        <v>0</v>
      </c>
      <c r="BM446" s="757">
        <f>'Data 3'!BM46</f>
        <v>0</v>
      </c>
      <c r="BN446" s="757">
        <f>'Data 3'!BN46</f>
        <v>0</v>
      </c>
      <c r="BO446" s="757">
        <f>'Data 3'!BO46</f>
        <v>0</v>
      </c>
      <c r="BP446" s="757">
        <f>'Data 3'!BP46</f>
        <v>0</v>
      </c>
      <c r="BQ446" s="757">
        <f>'Data 3'!BQ46</f>
        <v>0</v>
      </c>
      <c r="BR446" s="757">
        <f>'Data 3'!BR46</f>
        <v>0</v>
      </c>
      <c r="BS446" s="757">
        <f>'Data 3'!BS46</f>
        <v>0</v>
      </c>
      <c r="BT446" s="757">
        <f>'Data 3'!BT46</f>
        <v>0</v>
      </c>
      <c r="BU446" s="758"/>
      <c r="BV446" s="757">
        <f>'Data 3'!BV46</f>
        <v>0</v>
      </c>
      <c r="BW446" s="757">
        <f>'Data 3'!BW46</f>
        <v>0</v>
      </c>
      <c r="BX446" s="757">
        <f>'Data 3'!BX46</f>
        <v>0</v>
      </c>
      <c r="BY446" s="757">
        <f>'Data 3'!BY46</f>
        <v>0</v>
      </c>
      <c r="BZ446" s="597">
        <f t="shared" si="1241"/>
        <v>0</v>
      </c>
      <c r="CA446" s="622">
        <f t="shared" si="1242"/>
        <v>0</v>
      </c>
      <c r="CB446" s="622">
        <f t="shared" si="1243"/>
        <v>0</v>
      </c>
      <c r="CC446" s="691">
        <f t="shared" si="1244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70"/>
        <v>0</v>
      </c>
      <c r="CG446" s="1351">
        <f t="shared" si="1270"/>
        <v>0</v>
      </c>
      <c r="CH446" s="1351">
        <f t="shared" si="1270"/>
        <v>0</v>
      </c>
      <c r="CI446" s="1351">
        <f t="shared" si="1270"/>
        <v>0</v>
      </c>
      <c r="CJ446" s="1351">
        <f t="shared" si="1270"/>
        <v>0</v>
      </c>
      <c r="CK446" s="1352">
        <f t="shared" si="1270"/>
        <v>0</v>
      </c>
      <c r="CL446" s="1352">
        <f t="shared" si="1270"/>
        <v>0</v>
      </c>
      <c r="CM446" s="1352">
        <f t="shared" si="1270"/>
        <v>0</v>
      </c>
      <c r="CN446" s="1351">
        <f t="shared" si="1270"/>
        <v>0</v>
      </c>
      <c r="CO446" s="1351">
        <f t="shared" si="1270"/>
        <v>0</v>
      </c>
      <c r="CP446" s="1351">
        <f t="shared" si="1270"/>
        <v>0</v>
      </c>
      <c r="CQ446" s="1351">
        <f t="shared" si="1270"/>
        <v>0</v>
      </c>
      <c r="CR446" s="1351">
        <f t="shared" si="1270"/>
        <v>0</v>
      </c>
      <c r="CS446" s="1350">
        <f t="shared" si="1270"/>
        <v>0</v>
      </c>
      <c r="CT446" s="1353">
        <f t="shared" si="1270"/>
        <v>0</v>
      </c>
      <c r="CU446" s="536">
        <f t="shared" si="1247"/>
        <v>0</v>
      </c>
      <c r="CV446" s="537">
        <f t="shared" si="1248"/>
        <v>0</v>
      </c>
      <c r="CW446" s="538">
        <f t="shared" si="1249"/>
        <v>0</v>
      </c>
      <c r="CX446" s="538">
        <f t="shared" si="1250"/>
        <v>0</v>
      </c>
      <c r="CY446" s="538">
        <f t="shared" si="1251"/>
        <v>0</v>
      </c>
      <c r="CZ446" s="538">
        <f t="shared" si="1252"/>
        <v>0</v>
      </c>
      <c r="DA446" s="538">
        <f t="shared" si="1253"/>
        <v>0</v>
      </c>
      <c r="DB446" s="539">
        <f t="shared" si="1254"/>
        <v>0</v>
      </c>
      <c r="DC446" s="539">
        <f t="shared" si="1255"/>
        <v>0</v>
      </c>
      <c r="DD446" s="539">
        <f t="shared" si="1256"/>
        <v>0</v>
      </c>
      <c r="DE446" s="538">
        <f t="shared" si="1257"/>
        <v>0</v>
      </c>
      <c r="DF446" s="538">
        <f t="shared" si="1258"/>
        <v>0</v>
      </c>
      <c r="DG446" s="538">
        <f t="shared" si="1259"/>
        <v>0</v>
      </c>
      <c r="DH446" s="538">
        <f t="shared" si="1260"/>
        <v>0</v>
      </c>
      <c r="DI446" s="538">
        <f t="shared" si="1261"/>
        <v>0</v>
      </c>
      <c r="DJ446" s="537">
        <f t="shared" si="1262"/>
        <v>0</v>
      </c>
      <c r="DK446" s="536">
        <f t="shared" si="1263"/>
        <v>2.146118721461187E-2</v>
      </c>
      <c r="DL446" s="653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745" t="s">
        <v>262</v>
      </c>
      <c r="B447" s="759"/>
      <c r="C447" s="759"/>
      <c r="D447" s="759"/>
      <c r="E447" s="759"/>
      <c r="F447" s="759"/>
      <c r="G447" s="759"/>
      <c r="H447" s="759"/>
      <c r="I447" s="759"/>
      <c r="J447" s="759"/>
      <c r="K447" s="759"/>
      <c r="L447" s="759"/>
      <c r="M447" s="759"/>
      <c r="N447" s="759"/>
      <c r="O447" s="759"/>
      <c r="P447" s="759"/>
      <c r="Q447" s="759"/>
      <c r="R447" s="759"/>
      <c r="S447" s="602"/>
      <c r="T447" s="759"/>
      <c r="U447" s="759"/>
      <c r="V447" s="759"/>
      <c r="W447" s="759"/>
      <c r="X447" s="759"/>
      <c r="Y447" s="759"/>
      <c r="Z447" s="759"/>
      <c r="AA447" s="759"/>
      <c r="AB447" s="759"/>
      <c r="AC447" s="759"/>
      <c r="AD447" s="759"/>
      <c r="AE447" s="759"/>
      <c r="AF447" s="759"/>
      <c r="AG447" s="759"/>
      <c r="AH447" s="759"/>
      <c r="AI447" s="759"/>
      <c r="AJ447" s="759"/>
      <c r="AK447" s="602"/>
      <c r="AL447" s="759"/>
      <c r="AM447" s="759"/>
      <c r="AN447" s="759"/>
      <c r="AO447" s="759"/>
      <c r="AP447" s="759"/>
      <c r="AQ447" s="759"/>
      <c r="AR447" s="759"/>
      <c r="AS447" s="759"/>
      <c r="AT447" s="759"/>
      <c r="AU447" s="759"/>
      <c r="AV447" s="759"/>
      <c r="AW447" s="759"/>
      <c r="AX447" s="759"/>
      <c r="AY447" s="759"/>
      <c r="AZ447" s="759"/>
      <c r="BA447" s="759"/>
      <c r="BB447" s="759"/>
      <c r="BC447" s="602"/>
      <c r="BD447" s="759"/>
      <c r="BE447" s="759"/>
      <c r="BF447" s="759"/>
      <c r="BG447" s="759"/>
      <c r="BH447" s="759"/>
      <c r="BI447" s="759"/>
      <c r="BJ447" s="759"/>
      <c r="BK447" s="759"/>
      <c r="BL447" s="759"/>
      <c r="BM447" s="759"/>
      <c r="BN447" s="759"/>
      <c r="BO447" s="759"/>
      <c r="BP447" s="759"/>
      <c r="BQ447" s="759"/>
      <c r="BR447" s="759"/>
      <c r="BS447" s="759"/>
      <c r="BT447" s="759"/>
      <c r="BU447" s="602"/>
      <c r="BV447" s="759"/>
      <c r="BW447" s="759"/>
      <c r="BX447" s="759"/>
      <c r="BY447" s="759"/>
      <c r="BZ447" s="589" t="str">
        <f t="shared" si="1241"/>
        <v/>
      </c>
      <c r="CA447" s="589" t="str">
        <f t="shared" si="1242"/>
        <v/>
      </c>
      <c r="CB447" s="589" t="str">
        <f t="shared" si="1243"/>
        <v/>
      </c>
      <c r="CC447" s="687" t="str">
        <f t="shared" si="1244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90"/>
      <c r="DM447" s="200"/>
      <c r="DN447" s="200"/>
      <c r="DO447" s="200"/>
      <c r="DP447" s="591"/>
      <c r="DQ447" s="617"/>
      <c r="DR447" s="617"/>
      <c r="DS447" s="617"/>
      <c r="DT447" s="617"/>
      <c r="DU447" s="617"/>
      <c r="DV447" s="617"/>
      <c r="DW447" s="617"/>
      <c r="DX447" s="617"/>
      <c r="DY447" s="484"/>
    </row>
    <row r="448" spans="1:129" s="486" customFormat="1" ht="15.75" customHeight="1">
      <c r="A448" s="1420" t="s">
        <v>708</v>
      </c>
      <c r="B448" s="641" t="s">
        <v>263</v>
      </c>
      <c r="C448" s="641" t="s">
        <v>263</v>
      </c>
      <c r="D448" s="641" t="s">
        <v>263</v>
      </c>
      <c r="E448" s="641" t="s">
        <v>263</v>
      </c>
      <c r="F448" s="641" t="s">
        <v>263</v>
      </c>
      <c r="G448" s="641" t="s">
        <v>263</v>
      </c>
      <c r="H448" s="641" t="s">
        <v>263</v>
      </c>
      <c r="I448" s="641" t="s">
        <v>263</v>
      </c>
      <c r="J448" s="641" t="s">
        <v>263</v>
      </c>
      <c r="K448" s="641" t="s">
        <v>263</v>
      </c>
      <c r="L448" s="641" t="s">
        <v>263</v>
      </c>
      <c r="M448" s="641" t="s">
        <v>263</v>
      </c>
      <c r="N448" s="641" t="s">
        <v>263</v>
      </c>
      <c r="O448" s="641" t="s">
        <v>263</v>
      </c>
      <c r="P448" s="641" t="s">
        <v>263</v>
      </c>
      <c r="Q448" s="641" t="s">
        <v>263</v>
      </c>
      <c r="R448" s="641" t="s">
        <v>263</v>
      </c>
      <c r="S448" s="642"/>
      <c r="T448" s="641" t="s">
        <v>263</v>
      </c>
      <c r="U448" s="641" t="s">
        <v>263</v>
      </c>
      <c r="V448" s="641" t="s">
        <v>263</v>
      </c>
      <c r="W448" s="641" t="s">
        <v>263</v>
      </c>
      <c r="X448" s="641" t="s">
        <v>263</v>
      </c>
      <c r="Y448" s="641" t="s">
        <v>263</v>
      </c>
      <c r="Z448" s="641" t="s">
        <v>263</v>
      </c>
      <c r="AA448" s="641" t="s">
        <v>263</v>
      </c>
      <c r="AB448" s="641" t="s">
        <v>263</v>
      </c>
      <c r="AC448" s="641" t="s">
        <v>263</v>
      </c>
      <c r="AD448" s="641" t="s">
        <v>263</v>
      </c>
      <c r="AE448" s="641" t="s">
        <v>263</v>
      </c>
      <c r="AF448" s="641" t="s">
        <v>263</v>
      </c>
      <c r="AG448" s="669" t="s">
        <v>263</v>
      </c>
      <c r="AH448" s="641" t="s">
        <v>263</v>
      </c>
      <c r="AI448" s="641" t="s">
        <v>263</v>
      </c>
      <c r="AJ448" s="641" t="s">
        <v>263</v>
      </c>
      <c r="AK448" s="642"/>
      <c r="AL448" s="641" t="s">
        <v>263</v>
      </c>
      <c r="AM448" s="641" t="s">
        <v>263</v>
      </c>
      <c r="AN448" s="641" t="s">
        <v>263</v>
      </c>
      <c r="AO448" s="641" t="s">
        <v>263</v>
      </c>
      <c r="AP448" s="641" t="s">
        <v>263</v>
      </c>
      <c r="AQ448" s="641" t="s">
        <v>263</v>
      </c>
      <c r="AR448" s="641" t="s">
        <v>263</v>
      </c>
      <c r="AS448" s="641" t="s">
        <v>263</v>
      </c>
      <c r="AT448" s="641" t="s">
        <v>263</v>
      </c>
      <c r="AU448" s="641" t="s">
        <v>263</v>
      </c>
      <c r="AV448" s="641" t="s">
        <v>263</v>
      </c>
      <c r="AW448" s="641" t="s">
        <v>263</v>
      </c>
      <c r="AX448" s="641" t="s">
        <v>263</v>
      </c>
      <c r="AY448" s="641" t="s">
        <v>263</v>
      </c>
      <c r="AZ448" s="641" t="s">
        <v>263</v>
      </c>
      <c r="BA448" s="641" t="s">
        <v>263</v>
      </c>
      <c r="BB448" s="641" t="s">
        <v>263</v>
      </c>
      <c r="BC448" s="642"/>
      <c r="BD448" s="641" t="s">
        <v>263</v>
      </c>
      <c r="BE448" s="641" t="s">
        <v>263</v>
      </c>
      <c r="BF448" s="641" t="s">
        <v>263</v>
      </c>
      <c r="BG448" s="641" t="s">
        <v>263</v>
      </c>
      <c r="BH448" s="641" t="s">
        <v>263</v>
      </c>
      <c r="BI448" s="641" t="s">
        <v>263</v>
      </c>
      <c r="BJ448" s="641" t="s">
        <v>263</v>
      </c>
      <c r="BK448" s="641" t="s">
        <v>263</v>
      </c>
      <c r="BL448" s="641" t="s">
        <v>263</v>
      </c>
      <c r="BM448" s="641" t="s">
        <v>263</v>
      </c>
      <c r="BN448" s="641" t="s">
        <v>263</v>
      </c>
      <c r="BO448" s="641" t="s">
        <v>263</v>
      </c>
      <c r="BP448" s="641" t="s">
        <v>263</v>
      </c>
      <c r="BQ448" s="641" t="s">
        <v>263</v>
      </c>
      <c r="BR448" s="641" t="s">
        <v>263</v>
      </c>
      <c r="BS448" s="641" t="s">
        <v>263</v>
      </c>
      <c r="BT448" s="641" t="s">
        <v>263</v>
      </c>
      <c r="BU448" s="642"/>
      <c r="BV448" s="641" t="s">
        <v>263</v>
      </c>
      <c r="BW448" s="641" t="s">
        <v>263</v>
      </c>
      <c r="BX448" s="641" t="s">
        <v>263</v>
      </c>
      <c r="BY448" s="641" t="s">
        <v>263</v>
      </c>
      <c r="BZ448" s="589" t="str">
        <f t="shared" si="1241"/>
        <v/>
      </c>
      <c r="CA448" s="589" t="str">
        <f t="shared" si="1242"/>
        <v/>
      </c>
      <c r="CB448" s="589" t="str">
        <f t="shared" si="1243"/>
        <v/>
      </c>
      <c r="CC448" s="687" t="str">
        <f t="shared" si="1244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82"/>
      <c r="DM448" s="202"/>
      <c r="DN448" s="202"/>
      <c r="DO448" s="202"/>
      <c r="DP448" s="483"/>
      <c r="DQ448" s="618"/>
      <c r="DR448" s="618"/>
      <c r="DS448" s="618"/>
      <c r="DT448" s="618"/>
      <c r="DU448" s="618"/>
      <c r="DV448" s="618"/>
      <c r="DW448" s="618"/>
      <c r="DX448" s="618"/>
      <c r="DY448" s="484"/>
    </row>
    <row r="449" spans="1:129" s="486" customFormat="1" ht="15.75" customHeight="1">
      <c r="A449" s="709" t="s">
        <v>248</v>
      </c>
      <c r="B449" s="641"/>
      <c r="C449" s="641"/>
      <c r="D449" s="641"/>
      <c r="E449" s="641"/>
      <c r="F449" s="641"/>
      <c r="G449" s="641"/>
      <c r="H449" s="641"/>
      <c r="I449" s="641"/>
      <c r="J449" s="641"/>
      <c r="K449" s="641"/>
      <c r="L449" s="641"/>
      <c r="M449" s="641"/>
      <c r="N449" s="641"/>
      <c r="O449" s="641"/>
      <c r="P449" s="641"/>
      <c r="Q449" s="641"/>
      <c r="R449" s="641"/>
      <c r="S449" s="639"/>
      <c r="T449" s="641"/>
      <c r="U449" s="641"/>
      <c r="V449" s="641"/>
      <c r="W449" s="641">
        <v>20</v>
      </c>
      <c r="X449" s="641">
        <v>12</v>
      </c>
      <c r="Y449" s="641">
        <v>20</v>
      </c>
      <c r="Z449" s="641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39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39"/>
      <c r="BD449" s="641"/>
      <c r="BE449" s="641"/>
      <c r="BF449" s="641"/>
      <c r="BG449" s="641"/>
      <c r="BH449" s="641"/>
      <c r="BI449" s="641"/>
      <c r="BJ449" s="641"/>
      <c r="BK449" s="641"/>
      <c r="BL449" s="641"/>
      <c r="BM449" s="641"/>
      <c r="BN449" s="641"/>
      <c r="BO449" s="641"/>
      <c r="BP449" s="641"/>
      <c r="BQ449" s="641"/>
      <c r="BR449" s="641"/>
      <c r="BS449" s="641"/>
      <c r="BT449" s="641"/>
      <c r="BU449" s="639"/>
      <c r="BV449" s="641"/>
      <c r="BW449" s="641"/>
      <c r="BX449" s="641"/>
      <c r="BY449" s="641"/>
      <c r="BZ449" s="597" t="str">
        <f t="shared" si="1241"/>
        <v/>
      </c>
      <c r="CA449" s="597">
        <f t="shared" si="1242"/>
        <v>20</v>
      </c>
      <c r="CB449" s="597" t="str">
        <f t="shared" si="1243"/>
        <v/>
      </c>
      <c r="CC449" s="688" t="str">
        <f t="shared" si="1244"/>
        <v/>
      </c>
      <c r="CD449" s="1344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71"/>
        <v/>
      </c>
      <c r="CF449" s="1346" t="str">
        <f t="shared" si="1271"/>
        <v/>
      </c>
      <c r="CG449" s="1346" t="str">
        <f t="shared" si="1271"/>
        <v/>
      </c>
      <c r="CH449" s="1346" t="str">
        <f t="shared" si="1271"/>
        <v/>
      </c>
      <c r="CI449" s="1346" t="str">
        <f t="shared" si="1271"/>
        <v/>
      </c>
      <c r="CJ449" s="1346" t="str">
        <f t="shared" si="1271"/>
        <v/>
      </c>
      <c r="CK449" s="1347" t="str">
        <f t="shared" si="1271"/>
        <v/>
      </c>
      <c r="CL449" s="1347" t="str">
        <f t="shared" si="1271"/>
        <v/>
      </c>
      <c r="CM449" s="1347" t="str">
        <f t="shared" si="1271"/>
        <v/>
      </c>
      <c r="CN449" s="1346" t="str">
        <f t="shared" si="1271"/>
        <v/>
      </c>
      <c r="CO449" s="1346" t="str">
        <f t="shared" si="1271"/>
        <v/>
      </c>
      <c r="CP449" s="1346" t="str">
        <f t="shared" si="1271"/>
        <v/>
      </c>
      <c r="CQ449" s="1346" t="str">
        <f t="shared" si="1271"/>
        <v/>
      </c>
      <c r="CR449" s="1346" t="str">
        <f t="shared" si="1271"/>
        <v/>
      </c>
      <c r="CS449" s="1345" t="str">
        <f t="shared" si="1271"/>
        <v/>
      </c>
      <c r="CT449" s="1348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8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9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0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0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0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0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0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1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12</v>
      </c>
      <c r="DC449" s="551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20</v>
      </c>
      <c r="DD449" s="551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20</v>
      </c>
      <c r="DE449" s="550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0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0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0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0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9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8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3">
        <f t="shared" ref="DL449:DL456" si="1290">COUNT(B449:R449)</f>
        <v>0</v>
      </c>
      <c r="DM449" s="106">
        <f t="shared" ref="DM449:DM456" si="1291">COUNT(T449:AJ449)</f>
        <v>3</v>
      </c>
      <c r="DN449" s="106">
        <f t="shared" ref="DN449:DN456" si="1292">COUNT(AL449:BB449)</f>
        <v>0</v>
      </c>
      <c r="DO449" s="106">
        <f t="shared" ref="DO449:DO456" si="1293">COUNT(BD449:BT449)</f>
        <v>0</v>
      </c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264</v>
      </c>
      <c r="B450" s="641">
        <v>0</v>
      </c>
      <c r="C450" s="641">
        <v>0</v>
      </c>
      <c r="D450" s="641">
        <v>0</v>
      </c>
      <c r="E450" s="641">
        <v>0</v>
      </c>
      <c r="F450" s="641">
        <v>0</v>
      </c>
      <c r="G450" s="641">
        <v>0</v>
      </c>
      <c r="H450" s="641">
        <v>0</v>
      </c>
      <c r="I450" s="641">
        <v>0</v>
      </c>
      <c r="J450" s="641">
        <v>0</v>
      </c>
      <c r="K450" s="641"/>
      <c r="L450" s="641"/>
      <c r="M450" s="641"/>
      <c r="N450" s="641"/>
      <c r="O450" s="641"/>
      <c r="P450" s="641"/>
      <c r="Q450" s="641"/>
      <c r="R450" s="641"/>
      <c r="S450" s="639"/>
      <c r="T450" s="641">
        <v>0</v>
      </c>
      <c r="U450" s="641">
        <v>0</v>
      </c>
      <c r="V450" s="641">
        <v>0</v>
      </c>
      <c r="W450" s="641">
        <v>1</v>
      </c>
      <c r="X450" s="641">
        <v>2</v>
      </c>
      <c r="Y450" s="641">
        <v>4</v>
      </c>
      <c r="Z450" s="641">
        <v>0</v>
      </c>
      <c r="AA450" s="641">
        <v>0</v>
      </c>
      <c r="AB450" s="641">
        <v>0</v>
      </c>
      <c r="AC450" s="641"/>
      <c r="AD450" s="641"/>
      <c r="AE450" s="641"/>
      <c r="AF450" s="641"/>
      <c r="AG450" s="643"/>
      <c r="AH450" s="641"/>
      <c r="AI450" s="641"/>
      <c r="AJ450" s="641"/>
      <c r="AK450" s="639"/>
      <c r="AL450" s="641">
        <v>0</v>
      </c>
      <c r="AM450" s="641">
        <v>0</v>
      </c>
      <c r="AN450" s="641">
        <v>0</v>
      </c>
      <c r="AO450" s="641">
        <v>0</v>
      </c>
      <c r="AP450" s="641">
        <v>0</v>
      </c>
      <c r="AQ450" s="641">
        <v>0</v>
      </c>
      <c r="AR450" s="641">
        <v>0</v>
      </c>
      <c r="AS450" s="641">
        <v>0</v>
      </c>
      <c r="AT450" s="641">
        <v>0</v>
      </c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>
        <v>0</v>
      </c>
      <c r="BE450" s="641">
        <v>0</v>
      </c>
      <c r="BF450" s="641">
        <v>0</v>
      </c>
      <c r="BG450" s="641">
        <v>0</v>
      </c>
      <c r="BH450" s="641">
        <v>0</v>
      </c>
      <c r="BI450" s="641">
        <v>0</v>
      </c>
      <c r="BJ450" s="641">
        <v>0</v>
      </c>
      <c r="BK450" s="641">
        <v>0</v>
      </c>
      <c r="BL450" s="641">
        <v>0</v>
      </c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>
        <f t="shared" si="1241"/>
        <v>0</v>
      </c>
      <c r="CA450" s="597">
        <f t="shared" si="1242"/>
        <v>0.42857142857142855</v>
      </c>
      <c r="CB450" s="597">
        <f t="shared" si="1243"/>
        <v>0</v>
      </c>
      <c r="CC450" s="688">
        <f t="shared" si="1244"/>
        <v>0</v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72"/>
        <v/>
      </c>
      <c r="CF450" s="1346" t="str">
        <f t="shared" si="1272"/>
        <v/>
      </c>
      <c r="CG450" s="1346" t="str">
        <f t="shared" si="1272"/>
        <v/>
      </c>
      <c r="CH450" s="1346">
        <f t="shared" si="1272"/>
        <v>0</v>
      </c>
      <c r="CI450" s="1346">
        <f t="shared" si="1272"/>
        <v>0</v>
      </c>
      <c r="CJ450" s="1346">
        <f t="shared" si="1272"/>
        <v>0</v>
      </c>
      <c r="CK450" s="1347">
        <f t="shared" si="1272"/>
        <v>0</v>
      </c>
      <c r="CL450" s="1347">
        <f t="shared" si="1272"/>
        <v>0</v>
      </c>
      <c r="CM450" s="1347">
        <f t="shared" si="1272"/>
        <v>0</v>
      </c>
      <c r="CN450" s="1346">
        <f t="shared" si="1272"/>
        <v>0</v>
      </c>
      <c r="CO450" s="1346">
        <f t="shared" si="1272"/>
        <v>0</v>
      </c>
      <c r="CP450" s="1346">
        <f t="shared" si="1272"/>
        <v>0</v>
      </c>
      <c r="CQ450" s="1346" t="str">
        <f t="shared" si="1272"/>
        <v/>
      </c>
      <c r="CR450" s="1346" t="str">
        <f t="shared" si="1272"/>
        <v/>
      </c>
      <c r="CS450" s="1345" t="str">
        <f t="shared" si="1272"/>
        <v/>
      </c>
      <c r="CT450" s="1348" t="str">
        <f t="shared" si="1272"/>
        <v/>
      </c>
      <c r="CU450" s="548" t="str">
        <f t="shared" si="1273"/>
        <v/>
      </c>
      <c r="CV450" s="549" t="str">
        <f t="shared" si="1274"/>
        <v/>
      </c>
      <c r="CW450" s="550" t="str">
        <f t="shared" si="1275"/>
        <v/>
      </c>
      <c r="CX450" s="550" t="str">
        <f t="shared" si="1276"/>
        <v/>
      </c>
      <c r="CY450" s="550">
        <f t="shared" si="1277"/>
        <v>0</v>
      </c>
      <c r="CZ450" s="550">
        <f t="shared" si="1278"/>
        <v>0</v>
      </c>
      <c r="DA450" s="550">
        <f t="shared" si="1279"/>
        <v>0</v>
      </c>
      <c r="DB450" s="551">
        <f t="shared" si="1280"/>
        <v>0</v>
      </c>
      <c r="DC450" s="551">
        <f t="shared" si="1281"/>
        <v>0</v>
      </c>
      <c r="DD450" s="551">
        <f t="shared" si="1282"/>
        <v>0</v>
      </c>
      <c r="DE450" s="550">
        <f t="shared" si="1283"/>
        <v>1</v>
      </c>
      <c r="DF450" s="550">
        <f t="shared" si="1284"/>
        <v>2</v>
      </c>
      <c r="DG450" s="550">
        <f t="shared" si="1285"/>
        <v>4</v>
      </c>
      <c r="DH450" s="550" t="str">
        <f t="shared" si="1286"/>
        <v/>
      </c>
      <c r="DI450" s="550" t="str">
        <f t="shared" si="1287"/>
        <v/>
      </c>
      <c r="DJ450" s="549" t="str">
        <f t="shared" si="1288"/>
        <v/>
      </c>
      <c r="DK450" s="548" t="str">
        <f t="shared" si="1289"/>
        <v/>
      </c>
      <c r="DL450" s="653">
        <f t="shared" si="1290"/>
        <v>9</v>
      </c>
      <c r="DM450" s="106">
        <f t="shared" si="1291"/>
        <v>9</v>
      </c>
      <c r="DN450" s="106">
        <f t="shared" si="1292"/>
        <v>9</v>
      </c>
      <c r="DO450" s="106">
        <f t="shared" si="1293"/>
        <v>9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648" t="s">
        <v>265</v>
      </c>
      <c r="B451" s="641"/>
      <c r="C451" s="641"/>
      <c r="D451" s="641"/>
      <c r="E451" s="641"/>
      <c r="F451" s="641"/>
      <c r="G451" s="641"/>
      <c r="H451" s="641"/>
      <c r="I451" s="641"/>
      <c r="J451" s="641"/>
      <c r="K451" s="641"/>
      <c r="L451" s="641"/>
      <c r="M451" s="641"/>
      <c r="N451" s="641"/>
      <c r="O451" s="641"/>
      <c r="P451" s="641"/>
      <c r="Q451" s="641"/>
      <c r="R451" s="641"/>
      <c r="S451" s="642"/>
      <c r="T451" s="641"/>
      <c r="U451" s="641"/>
      <c r="V451" s="641"/>
      <c r="W451" s="641">
        <v>4</v>
      </c>
      <c r="X451" s="641">
        <v>4</v>
      </c>
      <c r="Y451" s="641">
        <v>4</v>
      </c>
      <c r="Z451" s="641"/>
      <c r="AA451" s="641"/>
      <c r="AB451" s="641"/>
      <c r="AC451" s="641"/>
      <c r="AD451" s="641"/>
      <c r="AE451" s="641"/>
      <c r="AF451" s="641"/>
      <c r="AG451" s="678"/>
      <c r="AH451" s="641"/>
      <c r="AI451" s="641"/>
      <c r="AJ451" s="641"/>
      <c r="AK451" s="642"/>
      <c r="AL451" s="641"/>
      <c r="AM451" s="641"/>
      <c r="AN451" s="641"/>
      <c r="AO451" s="641"/>
      <c r="AP451" s="641"/>
      <c r="AQ451" s="641"/>
      <c r="AR451" s="641"/>
      <c r="AS451" s="641"/>
      <c r="AT451" s="641"/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/>
      <c r="BE451" s="641"/>
      <c r="BF451" s="641"/>
      <c r="BG451" s="641"/>
      <c r="BH451" s="641"/>
      <c r="BI451" s="641"/>
      <c r="BJ451" s="641"/>
      <c r="BK451" s="641"/>
      <c r="BL451" s="641"/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12</v>
      </c>
      <c r="BW451" s="641">
        <v>12</v>
      </c>
      <c r="BX451" s="641">
        <v>12</v>
      </c>
      <c r="BY451" s="641">
        <v>12</v>
      </c>
      <c r="BZ451" s="597" t="str">
        <f t="shared" si="1241"/>
        <v/>
      </c>
      <c r="CA451" s="597">
        <f t="shared" si="1242"/>
        <v>4</v>
      </c>
      <c r="CB451" s="597" t="str">
        <f t="shared" si="1243"/>
        <v/>
      </c>
      <c r="CC451" s="688" t="str">
        <f t="shared" si="1244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72"/>
        <v/>
      </c>
      <c r="CF451" s="1346" t="str">
        <f t="shared" si="1272"/>
        <v/>
      </c>
      <c r="CG451" s="1346" t="str">
        <f t="shared" si="1272"/>
        <v/>
      </c>
      <c r="CH451" s="1346" t="str">
        <f t="shared" si="1272"/>
        <v/>
      </c>
      <c r="CI451" s="1346" t="str">
        <f t="shared" si="1272"/>
        <v/>
      </c>
      <c r="CJ451" s="1346" t="str">
        <f t="shared" si="1272"/>
        <v/>
      </c>
      <c r="CK451" s="1347" t="str">
        <f t="shared" si="1272"/>
        <v/>
      </c>
      <c r="CL451" s="1347" t="str">
        <f t="shared" si="1272"/>
        <v/>
      </c>
      <c r="CM451" s="1347" t="str">
        <f t="shared" si="1272"/>
        <v/>
      </c>
      <c r="CN451" s="1346" t="str">
        <f t="shared" si="1272"/>
        <v/>
      </c>
      <c r="CO451" s="1346" t="str">
        <f t="shared" si="1272"/>
        <v/>
      </c>
      <c r="CP451" s="1346" t="str">
        <f t="shared" si="1272"/>
        <v/>
      </c>
      <c r="CQ451" s="1346" t="str">
        <f t="shared" si="1272"/>
        <v/>
      </c>
      <c r="CR451" s="1346" t="str">
        <f t="shared" si="1272"/>
        <v/>
      </c>
      <c r="CS451" s="1345" t="str">
        <f t="shared" si="1272"/>
        <v/>
      </c>
      <c r="CT451" s="1348" t="str">
        <f t="shared" si="1272"/>
        <v/>
      </c>
      <c r="CU451" s="548" t="str">
        <f t="shared" si="1273"/>
        <v/>
      </c>
      <c r="CV451" s="549" t="str">
        <f t="shared" si="1274"/>
        <v/>
      </c>
      <c r="CW451" s="550" t="str">
        <f t="shared" si="1275"/>
        <v/>
      </c>
      <c r="CX451" s="550" t="str">
        <f t="shared" si="1276"/>
        <v/>
      </c>
      <c r="CY451" s="550" t="str">
        <f t="shared" si="1277"/>
        <v/>
      </c>
      <c r="CZ451" s="550" t="str">
        <f t="shared" si="1278"/>
        <v/>
      </c>
      <c r="DA451" s="550" t="str">
        <f t="shared" si="1279"/>
        <v/>
      </c>
      <c r="DB451" s="551">
        <f t="shared" si="1280"/>
        <v>4</v>
      </c>
      <c r="DC451" s="551">
        <f t="shared" si="1281"/>
        <v>4</v>
      </c>
      <c r="DD451" s="551">
        <f t="shared" si="1282"/>
        <v>4</v>
      </c>
      <c r="DE451" s="550" t="str">
        <f t="shared" si="1283"/>
        <v/>
      </c>
      <c r="DF451" s="550" t="str">
        <f t="shared" si="1284"/>
        <v/>
      </c>
      <c r="DG451" s="550" t="str">
        <f t="shared" si="1285"/>
        <v/>
      </c>
      <c r="DH451" s="550" t="str">
        <f t="shared" si="1286"/>
        <v/>
      </c>
      <c r="DI451" s="550" t="str">
        <f t="shared" si="1287"/>
        <v/>
      </c>
      <c r="DJ451" s="549" t="str">
        <f t="shared" si="1288"/>
        <v/>
      </c>
      <c r="DK451" s="548" t="str">
        <f t="shared" si="1289"/>
        <v/>
      </c>
      <c r="DL451" s="653">
        <f t="shared" si="1290"/>
        <v>0</v>
      </c>
      <c r="DM451" s="106">
        <f t="shared" si="1291"/>
        <v>3</v>
      </c>
      <c r="DN451" s="106">
        <f t="shared" si="1292"/>
        <v>0</v>
      </c>
      <c r="DO451" s="106">
        <f t="shared" si="1293"/>
        <v>0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701" t="s">
        <v>249</v>
      </c>
      <c r="B452" s="629">
        <f t="shared" ref="B452:R452" si="1294">IF(B450="","",B449*B450*B451)</f>
        <v>0</v>
      </c>
      <c r="C452" s="629">
        <f t="shared" si="1294"/>
        <v>0</v>
      </c>
      <c r="D452" s="629">
        <f t="shared" si="1294"/>
        <v>0</v>
      </c>
      <c r="E452" s="629">
        <f t="shared" si="1294"/>
        <v>0</v>
      </c>
      <c r="F452" s="629">
        <f t="shared" si="1294"/>
        <v>0</v>
      </c>
      <c r="G452" s="629">
        <f t="shared" si="1294"/>
        <v>0</v>
      </c>
      <c r="H452" s="629">
        <f t="shared" si="1294"/>
        <v>0</v>
      </c>
      <c r="I452" s="629">
        <f t="shared" si="1294"/>
        <v>0</v>
      </c>
      <c r="J452" s="629">
        <f t="shared" si="1294"/>
        <v>0</v>
      </c>
      <c r="K452" s="629" t="str">
        <f t="shared" si="1294"/>
        <v/>
      </c>
      <c r="L452" s="629" t="str">
        <f t="shared" si="1294"/>
        <v/>
      </c>
      <c r="M452" s="629" t="str">
        <f t="shared" si="1294"/>
        <v/>
      </c>
      <c r="N452" s="629" t="str">
        <f t="shared" si="1294"/>
        <v/>
      </c>
      <c r="O452" s="629" t="str">
        <f t="shared" si="1294"/>
        <v/>
      </c>
      <c r="P452" s="629" t="str">
        <f t="shared" si="1294"/>
        <v/>
      </c>
      <c r="Q452" s="629" t="str">
        <f t="shared" si="1294"/>
        <v/>
      </c>
      <c r="R452" s="629" t="str">
        <f t="shared" si="1294"/>
        <v/>
      </c>
      <c r="S452" s="662"/>
      <c r="T452" s="629">
        <f t="shared" ref="T452:AJ452" si="1295">IF(T450="","",T449*T450*T451)</f>
        <v>0</v>
      </c>
      <c r="U452" s="629">
        <f t="shared" si="1295"/>
        <v>0</v>
      </c>
      <c r="V452" s="629">
        <f t="shared" si="1295"/>
        <v>0</v>
      </c>
      <c r="W452" s="629">
        <f t="shared" si="1295"/>
        <v>80</v>
      </c>
      <c r="X452" s="629">
        <f t="shared" si="1295"/>
        <v>96</v>
      </c>
      <c r="Y452" s="629">
        <f t="shared" si="1295"/>
        <v>320</v>
      </c>
      <c r="Z452" s="629">
        <f t="shared" si="1295"/>
        <v>0</v>
      </c>
      <c r="AA452" s="629">
        <f t="shared" si="1295"/>
        <v>0</v>
      </c>
      <c r="AB452" s="629">
        <f t="shared" si="1295"/>
        <v>0</v>
      </c>
      <c r="AC452" s="629" t="str">
        <f t="shared" si="1295"/>
        <v/>
      </c>
      <c r="AD452" s="629" t="str">
        <f t="shared" si="1295"/>
        <v/>
      </c>
      <c r="AE452" s="629" t="str">
        <f t="shared" si="1295"/>
        <v/>
      </c>
      <c r="AF452" s="629" t="str">
        <f t="shared" si="1295"/>
        <v/>
      </c>
      <c r="AG452" s="629" t="str">
        <f t="shared" si="1295"/>
        <v/>
      </c>
      <c r="AH452" s="629" t="str">
        <f t="shared" si="1295"/>
        <v/>
      </c>
      <c r="AI452" s="629" t="str">
        <f t="shared" si="1295"/>
        <v/>
      </c>
      <c r="AJ452" s="629" t="str">
        <f t="shared" si="1295"/>
        <v/>
      </c>
      <c r="AK452" s="662"/>
      <c r="AL452" s="629">
        <f t="shared" ref="AL452:BB452" si="1296">IF(AL450="","",AL449*AL450*AL451)</f>
        <v>0</v>
      </c>
      <c r="AM452" s="629">
        <f t="shared" si="1296"/>
        <v>0</v>
      </c>
      <c r="AN452" s="629">
        <f t="shared" si="1296"/>
        <v>0</v>
      </c>
      <c r="AO452" s="629">
        <f t="shared" si="1296"/>
        <v>0</v>
      </c>
      <c r="AP452" s="629">
        <f t="shared" si="1296"/>
        <v>0</v>
      </c>
      <c r="AQ452" s="629">
        <f t="shared" si="1296"/>
        <v>0</v>
      </c>
      <c r="AR452" s="629">
        <f t="shared" si="1296"/>
        <v>0</v>
      </c>
      <c r="AS452" s="629">
        <f t="shared" si="1296"/>
        <v>0</v>
      </c>
      <c r="AT452" s="629">
        <f t="shared" si="1296"/>
        <v>0</v>
      </c>
      <c r="AU452" s="629" t="str">
        <f t="shared" si="1296"/>
        <v/>
      </c>
      <c r="AV452" s="629" t="str">
        <f t="shared" si="1296"/>
        <v/>
      </c>
      <c r="AW452" s="629" t="str">
        <f t="shared" si="1296"/>
        <v/>
      </c>
      <c r="AX452" s="629" t="str">
        <f t="shared" si="1296"/>
        <v/>
      </c>
      <c r="AY452" s="629" t="str">
        <f t="shared" si="1296"/>
        <v/>
      </c>
      <c r="AZ452" s="629" t="str">
        <f t="shared" si="1296"/>
        <v/>
      </c>
      <c r="BA452" s="629" t="str">
        <f t="shared" si="1296"/>
        <v/>
      </c>
      <c r="BB452" s="629" t="str">
        <f t="shared" si="1296"/>
        <v/>
      </c>
      <c r="BC452" s="662"/>
      <c r="BD452" s="629">
        <f t="shared" ref="BD452:BT452" si="1297">IF(BD450="","",BD449*BD450*BD451)</f>
        <v>0</v>
      </c>
      <c r="BE452" s="629">
        <f t="shared" si="1297"/>
        <v>0</v>
      </c>
      <c r="BF452" s="629">
        <f t="shared" si="1297"/>
        <v>0</v>
      </c>
      <c r="BG452" s="629">
        <f t="shared" si="1297"/>
        <v>0</v>
      </c>
      <c r="BH452" s="629">
        <f t="shared" si="1297"/>
        <v>0</v>
      </c>
      <c r="BI452" s="629">
        <f t="shared" si="1297"/>
        <v>0</v>
      </c>
      <c r="BJ452" s="629">
        <f t="shared" si="1297"/>
        <v>0</v>
      </c>
      <c r="BK452" s="629">
        <f t="shared" si="1297"/>
        <v>0</v>
      </c>
      <c r="BL452" s="629">
        <f t="shared" si="1297"/>
        <v>0</v>
      </c>
      <c r="BM452" s="629" t="str">
        <f t="shared" si="1297"/>
        <v/>
      </c>
      <c r="BN452" s="629" t="str">
        <f t="shared" si="1297"/>
        <v/>
      </c>
      <c r="BO452" s="629" t="str">
        <f t="shared" si="1297"/>
        <v/>
      </c>
      <c r="BP452" s="629" t="str">
        <f t="shared" si="1297"/>
        <v/>
      </c>
      <c r="BQ452" s="629" t="str">
        <f t="shared" si="1297"/>
        <v/>
      </c>
      <c r="BR452" s="629" t="str">
        <f t="shared" si="1297"/>
        <v/>
      </c>
      <c r="BS452" s="629" t="str">
        <f t="shared" si="1297"/>
        <v/>
      </c>
      <c r="BT452" s="629" t="str">
        <f t="shared" si="1297"/>
        <v/>
      </c>
      <c r="BU452" s="662"/>
      <c r="BV452" s="629" t="str">
        <f>IF(BV450="","",BV449*BV450*BV451)</f>
        <v/>
      </c>
      <c r="BW452" s="629" t="str">
        <f>IF(BW450="","",BW449*BW450*BW451)</f>
        <v/>
      </c>
      <c r="BX452" s="629" t="str">
        <f>IF(BX450="","",BX449*BX450*BX451)</f>
        <v/>
      </c>
      <c r="BY452" s="629" t="str">
        <f>IF(BY450="","",BY449*BY450*BY451)</f>
        <v/>
      </c>
      <c r="BZ452" s="597">
        <f t="shared" si="1241"/>
        <v>0</v>
      </c>
      <c r="CA452" s="597">
        <f t="shared" si="1242"/>
        <v>25.142857142857142</v>
      </c>
      <c r="CB452" s="597">
        <f t="shared" si="1243"/>
        <v>0</v>
      </c>
      <c r="CC452" s="688">
        <f t="shared" si="1244"/>
        <v>0</v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72"/>
        <v/>
      </c>
      <c r="CF452" s="1346" t="str">
        <f t="shared" si="1272"/>
        <v/>
      </c>
      <c r="CG452" s="1346" t="str">
        <f t="shared" si="1272"/>
        <v/>
      </c>
      <c r="CH452" s="1346">
        <f t="shared" si="1272"/>
        <v>0</v>
      </c>
      <c r="CI452" s="1346">
        <f t="shared" si="1272"/>
        <v>0</v>
      </c>
      <c r="CJ452" s="1346">
        <f t="shared" si="1272"/>
        <v>0</v>
      </c>
      <c r="CK452" s="1347">
        <f t="shared" si="1272"/>
        <v>0</v>
      </c>
      <c r="CL452" s="1347">
        <f t="shared" si="1272"/>
        <v>0</v>
      </c>
      <c r="CM452" s="1347">
        <f t="shared" si="1272"/>
        <v>0</v>
      </c>
      <c r="CN452" s="1346">
        <f t="shared" si="1272"/>
        <v>0</v>
      </c>
      <c r="CO452" s="1346">
        <f t="shared" si="1272"/>
        <v>0</v>
      </c>
      <c r="CP452" s="1346">
        <f t="shared" si="1272"/>
        <v>0</v>
      </c>
      <c r="CQ452" s="1346" t="str">
        <f t="shared" si="1272"/>
        <v/>
      </c>
      <c r="CR452" s="1346" t="str">
        <f t="shared" si="1272"/>
        <v/>
      </c>
      <c r="CS452" s="1345" t="str">
        <f t="shared" si="1272"/>
        <v/>
      </c>
      <c r="CT452" s="1348" t="str">
        <f t="shared" si="1272"/>
        <v/>
      </c>
      <c r="CU452" s="548" t="str">
        <f t="shared" si="1273"/>
        <v/>
      </c>
      <c r="CV452" s="549" t="str">
        <f t="shared" si="1274"/>
        <v/>
      </c>
      <c r="CW452" s="550" t="str">
        <f t="shared" si="1275"/>
        <v/>
      </c>
      <c r="CX452" s="550" t="str">
        <f t="shared" si="1276"/>
        <v/>
      </c>
      <c r="CY452" s="550">
        <f t="shared" si="1277"/>
        <v>0</v>
      </c>
      <c r="CZ452" s="550">
        <f t="shared" si="1278"/>
        <v>0</v>
      </c>
      <c r="DA452" s="550">
        <f t="shared" si="1279"/>
        <v>0</v>
      </c>
      <c r="DB452" s="551">
        <f t="shared" si="1280"/>
        <v>0</v>
      </c>
      <c r="DC452" s="551">
        <f t="shared" si="1281"/>
        <v>0</v>
      </c>
      <c r="DD452" s="551">
        <f t="shared" si="1282"/>
        <v>0</v>
      </c>
      <c r="DE452" s="550">
        <f t="shared" si="1283"/>
        <v>80</v>
      </c>
      <c r="DF452" s="550">
        <f t="shared" si="1284"/>
        <v>96</v>
      </c>
      <c r="DG452" s="550">
        <f t="shared" si="1285"/>
        <v>320</v>
      </c>
      <c r="DH452" s="550" t="str">
        <f t="shared" si="1286"/>
        <v/>
      </c>
      <c r="DI452" s="550" t="str">
        <f t="shared" si="1287"/>
        <v/>
      </c>
      <c r="DJ452" s="549" t="str">
        <f t="shared" si="1288"/>
        <v/>
      </c>
      <c r="DK452" s="548" t="str">
        <f t="shared" si="1289"/>
        <v/>
      </c>
      <c r="DL452" s="653">
        <f t="shared" si="1290"/>
        <v>9</v>
      </c>
      <c r="DM452" s="106">
        <f t="shared" si="1291"/>
        <v>9</v>
      </c>
      <c r="DN452" s="106">
        <f t="shared" si="1292"/>
        <v>9</v>
      </c>
      <c r="DO452" s="106">
        <f t="shared" si="1293"/>
        <v>9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tr">
        <f>$H$1 &amp; "/kg"</f>
        <v>kcal/kg</v>
      </c>
      <c r="B453" s="702">
        <f>3600*$K$1</f>
        <v>3600</v>
      </c>
      <c r="C453" s="702">
        <f t="shared" ref="C453:R453" si="1298">3600*$K$1</f>
        <v>3600</v>
      </c>
      <c r="D453" s="702">
        <f t="shared" si="1298"/>
        <v>3600</v>
      </c>
      <c r="E453" s="702">
        <f t="shared" si="1298"/>
        <v>3600</v>
      </c>
      <c r="F453" s="702">
        <f t="shared" si="1298"/>
        <v>3600</v>
      </c>
      <c r="G453" s="702">
        <f t="shared" si="1298"/>
        <v>3600</v>
      </c>
      <c r="H453" s="702">
        <f t="shared" si="1298"/>
        <v>3600</v>
      </c>
      <c r="I453" s="702">
        <f t="shared" si="1298"/>
        <v>3600</v>
      </c>
      <c r="J453" s="702">
        <f t="shared" si="1298"/>
        <v>3600</v>
      </c>
      <c r="K453" s="702">
        <f t="shared" si="1298"/>
        <v>3600</v>
      </c>
      <c r="L453" s="702">
        <f t="shared" si="1298"/>
        <v>3600</v>
      </c>
      <c r="M453" s="702">
        <f t="shared" si="1298"/>
        <v>3600</v>
      </c>
      <c r="N453" s="702">
        <f t="shared" si="1298"/>
        <v>3600</v>
      </c>
      <c r="O453" s="702">
        <f t="shared" si="1298"/>
        <v>3600</v>
      </c>
      <c r="P453" s="702">
        <f t="shared" si="1298"/>
        <v>3600</v>
      </c>
      <c r="Q453" s="702">
        <f t="shared" si="1298"/>
        <v>3600</v>
      </c>
      <c r="R453" s="702">
        <f t="shared" si="1298"/>
        <v>3600</v>
      </c>
      <c r="S453" s="718"/>
      <c r="T453" s="702">
        <f>3600*$K$1</f>
        <v>3600</v>
      </c>
      <c r="U453" s="702">
        <f t="shared" ref="U453:AJ453" si="1299">3600*$K$1</f>
        <v>3600</v>
      </c>
      <c r="V453" s="702">
        <f t="shared" si="1299"/>
        <v>3600</v>
      </c>
      <c r="W453" s="702">
        <f t="shared" si="1299"/>
        <v>3600</v>
      </c>
      <c r="X453" s="702">
        <f t="shared" si="1299"/>
        <v>3600</v>
      </c>
      <c r="Y453" s="702">
        <f t="shared" si="1299"/>
        <v>3600</v>
      </c>
      <c r="Z453" s="702">
        <f t="shared" si="1299"/>
        <v>3600</v>
      </c>
      <c r="AA453" s="702">
        <f t="shared" si="1299"/>
        <v>3600</v>
      </c>
      <c r="AB453" s="702">
        <f t="shared" si="1299"/>
        <v>3600</v>
      </c>
      <c r="AC453" s="702">
        <f t="shared" si="1299"/>
        <v>3600</v>
      </c>
      <c r="AD453" s="702">
        <f t="shared" si="1299"/>
        <v>3600</v>
      </c>
      <c r="AE453" s="702">
        <f t="shared" si="1299"/>
        <v>3600</v>
      </c>
      <c r="AF453" s="702">
        <f t="shared" si="1299"/>
        <v>3600</v>
      </c>
      <c r="AG453" s="702">
        <f t="shared" si="1299"/>
        <v>3600</v>
      </c>
      <c r="AH453" s="702">
        <f t="shared" si="1299"/>
        <v>3600</v>
      </c>
      <c r="AI453" s="702">
        <f t="shared" si="1299"/>
        <v>3600</v>
      </c>
      <c r="AJ453" s="702">
        <f t="shared" si="1299"/>
        <v>3600</v>
      </c>
      <c r="AK453" s="718"/>
      <c r="AL453" s="702">
        <f>3600*$K$1</f>
        <v>3600</v>
      </c>
      <c r="AM453" s="702">
        <v>3630</v>
      </c>
      <c r="AN453" s="702">
        <f t="shared" ref="AN453:BB453" si="1300">3600*$K$1</f>
        <v>3600</v>
      </c>
      <c r="AO453" s="702">
        <f t="shared" si="1300"/>
        <v>3600</v>
      </c>
      <c r="AP453" s="702">
        <f t="shared" si="1300"/>
        <v>3600</v>
      </c>
      <c r="AQ453" s="702">
        <f t="shared" si="1300"/>
        <v>3600</v>
      </c>
      <c r="AR453" s="702">
        <f t="shared" si="1300"/>
        <v>3600</v>
      </c>
      <c r="AS453" s="702">
        <f t="shared" si="1300"/>
        <v>3600</v>
      </c>
      <c r="AT453" s="702">
        <f t="shared" si="1300"/>
        <v>3600</v>
      </c>
      <c r="AU453" s="702">
        <f t="shared" si="1300"/>
        <v>3600</v>
      </c>
      <c r="AV453" s="702">
        <f t="shared" si="1300"/>
        <v>3600</v>
      </c>
      <c r="AW453" s="702">
        <f t="shared" si="1300"/>
        <v>3600</v>
      </c>
      <c r="AX453" s="702">
        <f t="shared" si="1300"/>
        <v>3600</v>
      </c>
      <c r="AY453" s="702">
        <f t="shared" si="1300"/>
        <v>3600</v>
      </c>
      <c r="AZ453" s="702">
        <f t="shared" si="1300"/>
        <v>3600</v>
      </c>
      <c r="BA453" s="702">
        <f t="shared" si="1300"/>
        <v>3600</v>
      </c>
      <c r="BB453" s="702">
        <f t="shared" si="1300"/>
        <v>3600</v>
      </c>
      <c r="BC453" s="718"/>
      <c r="BD453" s="702">
        <v>3630</v>
      </c>
      <c r="BE453" s="702">
        <f t="shared" ref="BE453:BY453" si="1301">3600*$K$1</f>
        <v>3600</v>
      </c>
      <c r="BF453" s="702">
        <f t="shared" si="1301"/>
        <v>3600</v>
      </c>
      <c r="BG453" s="702">
        <v>3630</v>
      </c>
      <c r="BH453" s="702">
        <f t="shared" si="1301"/>
        <v>3600</v>
      </c>
      <c r="BI453" s="702">
        <f t="shared" si="1301"/>
        <v>3600</v>
      </c>
      <c r="BJ453" s="702">
        <v>3630</v>
      </c>
      <c r="BK453" s="702">
        <f t="shared" si="1301"/>
        <v>3600</v>
      </c>
      <c r="BL453" s="702">
        <f t="shared" si="1301"/>
        <v>3600</v>
      </c>
      <c r="BM453" s="702">
        <f t="shared" si="1301"/>
        <v>3600</v>
      </c>
      <c r="BN453" s="702">
        <f t="shared" si="1301"/>
        <v>3600</v>
      </c>
      <c r="BO453" s="702">
        <f t="shared" si="1301"/>
        <v>3600</v>
      </c>
      <c r="BP453" s="702">
        <f t="shared" si="1301"/>
        <v>3600</v>
      </c>
      <c r="BQ453" s="702">
        <f t="shared" si="1301"/>
        <v>3600</v>
      </c>
      <c r="BR453" s="702">
        <f t="shared" si="1301"/>
        <v>3600</v>
      </c>
      <c r="BS453" s="702">
        <f t="shared" si="1301"/>
        <v>3600</v>
      </c>
      <c r="BT453" s="702">
        <f t="shared" si="1301"/>
        <v>3600</v>
      </c>
      <c r="BU453" s="718"/>
      <c r="BV453" s="702">
        <f t="shared" si="1301"/>
        <v>3600</v>
      </c>
      <c r="BW453" s="702">
        <f t="shared" si="1301"/>
        <v>3600</v>
      </c>
      <c r="BX453" s="702">
        <f t="shared" si="1301"/>
        <v>3600</v>
      </c>
      <c r="BY453" s="702">
        <f t="shared" si="1301"/>
        <v>3600</v>
      </c>
      <c r="BZ453" s="597">
        <f t="shared" si="1241"/>
        <v>3600</v>
      </c>
      <c r="CA453" s="597">
        <f t="shared" si="1242"/>
        <v>3600</v>
      </c>
      <c r="CB453" s="597">
        <f t="shared" si="1243"/>
        <v>3600</v>
      </c>
      <c r="CC453" s="688">
        <f t="shared" si="1244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72"/>
        <v>3600</v>
      </c>
      <c r="CF453" s="1346">
        <f t="shared" si="1272"/>
        <v>3600</v>
      </c>
      <c r="CG453" s="1346">
        <f t="shared" si="1272"/>
        <v>3600</v>
      </c>
      <c r="CH453" s="1346">
        <f t="shared" si="1272"/>
        <v>3600</v>
      </c>
      <c r="CI453" s="1346">
        <f t="shared" si="1272"/>
        <v>3600</v>
      </c>
      <c r="CJ453" s="1346">
        <f t="shared" si="1272"/>
        <v>3600</v>
      </c>
      <c r="CK453" s="1347">
        <f t="shared" si="1272"/>
        <v>3600</v>
      </c>
      <c r="CL453" s="1347">
        <f t="shared" si="1272"/>
        <v>3600</v>
      </c>
      <c r="CM453" s="1347">
        <f t="shared" si="1272"/>
        <v>3600</v>
      </c>
      <c r="CN453" s="1346">
        <f t="shared" si="1272"/>
        <v>3600</v>
      </c>
      <c r="CO453" s="1346">
        <f t="shared" si="1272"/>
        <v>3600</v>
      </c>
      <c r="CP453" s="1346">
        <f t="shared" si="1272"/>
        <v>3600</v>
      </c>
      <c r="CQ453" s="1346">
        <f t="shared" si="1272"/>
        <v>3600</v>
      </c>
      <c r="CR453" s="1346">
        <f t="shared" si="1272"/>
        <v>3600</v>
      </c>
      <c r="CS453" s="1345">
        <f t="shared" si="1272"/>
        <v>3600</v>
      </c>
      <c r="CT453" s="1348">
        <f t="shared" si="1272"/>
        <v>3600</v>
      </c>
      <c r="CU453" s="548">
        <f t="shared" si="1273"/>
        <v>3600</v>
      </c>
      <c r="CV453" s="549">
        <f t="shared" si="1274"/>
        <v>3600</v>
      </c>
      <c r="CW453" s="550">
        <f t="shared" si="1275"/>
        <v>3600</v>
      </c>
      <c r="CX453" s="550">
        <f t="shared" si="1276"/>
        <v>3600</v>
      </c>
      <c r="CY453" s="550">
        <f t="shared" si="1277"/>
        <v>3600</v>
      </c>
      <c r="CZ453" s="550">
        <f t="shared" si="1278"/>
        <v>3600</v>
      </c>
      <c r="DA453" s="550">
        <f t="shared" si="1279"/>
        <v>3600</v>
      </c>
      <c r="DB453" s="551">
        <f t="shared" si="1280"/>
        <v>3600</v>
      </c>
      <c r="DC453" s="551">
        <f t="shared" si="1281"/>
        <v>3600</v>
      </c>
      <c r="DD453" s="551">
        <f t="shared" si="1282"/>
        <v>3600</v>
      </c>
      <c r="DE453" s="550">
        <f t="shared" si="1283"/>
        <v>3600</v>
      </c>
      <c r="DF453" s="550">
        <f t="shared" si="1284"/>
        <v>3600</v>
      </c>
      <c r="DG453" s="550">
        <f t="shared" si="1285"/>
        <v>3600</v>
      </c>
      <c r="DH453" s="550">
        <f t="shared" si="1286"/>
        <v>3600</v>
      </c>
      <c r="DI453" s="550">
        <f t="shared" si="1287"/>
        <v>3600</v>
      </c>
      <c r="DJ453" s="549">
        <f t="shared" si="1288"/>
        <v>3600</v>
      </c>
      <c r="DK453" s="548">
        <f t="shared" si="1289"/>
        <v>3600</v>
      </c>
      <c r="DL453" s="653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648" t="str">
        <f>$H$1 &amp; " (%)"</f>
        <v>kcal (%)</v>
      </c>
      <c r="B454" s="632">
        <f t="shared" ref="B454:R454" si="1302">IF(B452="","",B452*B453/B$46/365/$G$1)</f>
        <v>0</v>
      </c>
      <c r="C454" s="632">
        <f t="shared" si="1302"/>
        <v>0</v>
      </c>
      <c r="D454" s="632">
        <f t="shared" si="1302"/>
        <v>0</v>
      </c>
      <c r="E454" s="632">
        <f t="shared" si="1302"/>
        <v>0</v>
      </c>
      <c r="F454" s="632">
        <f t="shared" si="1302"/>
        <v>0</v>
      </c>
      <c r="G454" s="632">
        <f t="shared" si="1302"/>
        <v>0</v>
      </c>
      <c r="H454" s="632">
        <f t="shared" si="1302"/>
        <v>0</v>
      </c>
      <c r="I454" s="632">
        <f t="shared" si="1302"/>
        <v>0</v>
      </c>
      <c r="J454" s="632">
        <f t="shared" si="1302"/>
        <v>0</v>
      </c>
      <c r="K454" s="632" t="str">
        <f t="shared" si="1302"/>
        <v/>
      </c>
      <c r="L454" s="632" t="str">
        <f t="shared" si="1302"/>
        <v/>
      </c>
      <c r="M454" s="632" t="str">
        <f t="shared" si="1302"/>
        <v/>
      </c>
      <c r="N454" s="632" t="str">
        <f t="shared" si="1302"/>
        <v/>
      </c>
      <c r="O454" s="632" t="str">
        <f t="shared" si="1302"/>
        <v/>
      </c>
      <c r="P454" s="632" t="str">
        <f t="shared" si="1302"/>
        <v/>
      </c>
      <c r="Q454" s="632" t="str">
        <f t="shared" si="1302"/>
        <v/>
      </c>
      <c r="R454" s="632" t="str">
        <f t="shared" si="1302"/>
        <v/>
      </c>
      <c r="S454" s="652"/>
      <c r="T454" s="632">
        <f t="shared" ref="T454:AJ454" si="1303">IF(T452="","",T452*T453/T$46/365/$G$1)</f>
        <v>0</v>
      </c>
      <c r="U454" s="632">
        <f t="shared" si="1303"/>
        <v>0</v>
      </c>
      <c r="V454" s="632">
        <f t="shared" si="1303"/>
        <v>0</v>
      </c>
      <c r="W454" s="632">
        <f t="shared" si="1303"/>
        <v>4.6966731898238745E-2</v>
      </c>
      <c r="X454" s="632">
        <f t="shared" si="1303"/>
        <v>5.6360078277886499E-2</v>
      </c>
      <c r="Y454" s="632">
        <f t="shared" si="1303"/>
        <v>0.13663049279487635</v>
      </c>
      <c r="Z454" s="632">
        <f t="shared" si="1303"/>
        <v>0</v>
      </c>
      <c r="AA454" s="632">
        <f t="shared" si="1303"/>
        <v>0</v>
      </c>
      <c r="AB454" s="632">
        <f t="shared" si="1303"/>
        <v>0</v>
      </c>
      <c r="AC454" s="632" t="str">
        <f t="shared" si="1303"/>
        <v/>
      </c>
      <c r="AD454" s="632" t="str">
        <f t="shared" si="1303"/>
        <v/>
      </c>
      <c r="AE454" s="632" t="str">
        <f t="shared" si="1303"/>
        <v/>
      </c>
      <c r="AF454" s="632" t="str">
        <f t="shared" si="1303"/>
        <v/>
      </c>
      <c r="AG454" s="632" t="str">
        <f t="shared" si="1303"/>
        <v/>
      </c>
      <c r="AH454" s="632" t="str">
        <f t="shared" si="1303"/>
        <v/>
      </c>
      <c r="AI454" s="632" t="str">
        <f t="shared" si="1303"/>
        <v/>
      </c>
      <c r="AJ454" s="632" t="str">
        <f t="shared" si="1303"/>
        <v/>
      </c>
      <c r="AK454" s="652"/>
      <c r="AL454" s="632">
        <f t="shared" ref="AL454:BB454" si="1304">IF(AL452="","",AL452*AL453/AL$46/365/$G$1)</f>
        <v>0</v>
      </c>
      <c r="AM454" s="632">
        <f t="shared" si="1304"/>
        <v>0</v>
      </c>
      <c r="AN454" s="632">
        <f t="shared" si="1304"/>
        <v>0</v>
      </c>
      <c r="AO454" s="632">
        <f t="shared" si="1304"/>
        <v>0</v>
      </c>
      <c r="AP454" s="632">
        <f t="shared" si="1304"/>
        <v>0</v>
      </c>
      <c r="AQ454" s="632">
        <f t="shared" si="1304"/>
        <v>0</v>
      </c>
      <c r="AR454" s="632">
        <f t="shared" si="1304"/>
        <v>0</v>
      </c>
      <c r="AS454" s="632">
        <f t="shared" si="1304"/>
        <v>0</v>
      </c>
      <c r="AT454" s="632">
        <f t="shared" si="1304"/>
        <v>0</v>
      </c>
      <c r="AU454" s="632" t="str">
        <f t="shared" si="1304"/>
        <v/>
      </c>
      <c r="AV454" s="632" t="str">
        <f t="shared" si="1304"/>
        <v/>
      </c>
      <c r="AW454" s="632" t="str">
        <f t="shared" si="1304"/>
        <v/>
      </c>
      <c r="AX454" s="632" t="str">
        <f t="shared" si="1304"/>
        <v/>
      </c>
      <c r="AY454" s="632" t="str">
        <f t="shared" si="1304"/>
        <v/>
      </c>
      <c r="AZ454" s="632" t="str">
        <f t="shared" si="1304"/>
        <v/>
      </c>
      <c r="BA454" s="632" t="str">
        <f t="shared" si="1304"/>
        <v/>
      </c>
      <c r="BB454" s="632" t="str">
        <f t="shared" si="1304"/>
        <v/>
      </c>
      <c r="BC454" s="652"/>
      <c r="BD454" s="632">
        <f t="shared" ref="BD454:BT454" si="1305">IF(BD452="","",BD452*BD453/BD$46/365/$G$1)</f>
        <v>0</v>
      </c>
      <c r="BE454" s="632">
        <f t="shared" si="1305"/>
        <v>0</v>
      </c>
      <c r="BF454" s="632">
        <f t="shared" si="1305"/>
        <v>0</v>
      </c>
      <c r="BG454" s="632">
        <f t="shared" si="1305"/>
        <v>0</v>
      </c>
      <c r="BH454" s="632">
        <f t="shared" si="1305"/>
        <v>0</v>
      </c>
      <c r="BI454" s="632">
        <f t="shared" si="1305"/>
        <v>0</v>
      </c>
      <c r="BJ454" s="632">
        <f t="shared" si="1305"/>
        <v>0</v>
      </c>
      <c r="BK454" s="632">
        <f t="shared" si="1305"/>
        <v>0</v>
      </c>
      <c r="BL454" s="632">
        <f t="shared" si="1305"/>
        <v>0</v>
      </c>
      <c r="BM454" s="632" t="str">
        <f t="shared" si="1305"/>
        <v/>
      </c>
      <c r="BN454" s="632" t="str">
        <f t="shared" si="1305"/>
        <v/>
      </c>
      <c r="BO454" s="632" t="str">
        <f t="shared" si="1305"/>
        <v/>
      </c>
      <c r="BP454" s="632" t="str">
        <f t="shared" si="1305"/>
        <v/>
      </c>
      <c r="BQ454" s="632" t="str">
        <f t="shared" si="1305"/>
        <v/>
      </c>
      <c r="BR454" s="632" t="str">
        <f t="shared" si="1305"/>
        <v/>
      </c>
      <c r="BS454" s="632" t="str">
        <f t="shared" si="1305"/>
        <v/>
      </c>
      <c r="BT454" s="632" t="str">
        <f t="shared" si="1305"/>
        <v/>
      </c>
      <c r="BU454" s="652"/>
      <c r="BV454" s="632" t="str">
        <f>IF(BV452="","",BV452*BV453/BV$46/365/$G$1)</f>
        <v/>
      </c>
      <c r="BW454" s="632" t="str">
        <f>IF(BW452="","",BW452*BW453/BW$46/365/$G$1)</f>
        <v/>
      </c>
      <c r="BX454" s="632" t="str">
        <f>IF(BX452="","",BX452*BX453/BX$46/365/$G$1)</f>
        <v/>
      </c>
      <c r="BY454" s="632" t="str">
        <f>IF(BY452="","",BY452*BY453/BY$46/365/$G$1)</f>
        <v/>
      </c>
      <c r="BZ454" s="622">
        <f t="shared" si="1241"/>
        <v>0</v>
      </c>
      <c r="CA454" s="622">
        <f t="shared" si="1242"/>
        <v>1.4760972882303606E-2</v>
      </c>
      <c r="CB454" s="622">
        <f t="shared" si="1243"/>
        <v>0</v>
      </c>
      <c r="CC454" s="622">
        <f t="shared" si="1244"/>
        <v>0</v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72"/>
        <v/>
      </c>
      <c r="CF454" s="1351" t="str">
        <f t="shared" si="1272"/>
        <v/>
      </c>
      <c r="CG454" s="1351" t="str">
        <f t="shared" si="1272"/>
        <v/>
      </c>
      <c r="CH454" s="1351">
        <f t="shared" si="1272"/>
        <v>0</v>
      </c>
      <c r="CI454" s="1351">
        <f t="shared" si="1272"/>
        <v>0</v>
      </c>
      <c r="CJ454" s="1351">
        <f t="shared" si="1272"/>
        <v>0</v>
      </c>
      <c r="CK454" s="1352">
        <f t="shared" si="1272"/>
        <v>0</v>
      </c>
      <c r="CL454" s="1352">
        <f t="shared" si="1272"/>
        <v>0</v>
      </c>
      <c r="CM454" s="1352">
        <f t="shared" si="1272"/>
        <v>0</v>
      </c>
      <c r="CN454" s="1351">
        <f t="shared" si="1272"/>
        <v>0</v>
      </c>
      <c r="CO454" s="1351">
        <f t="shared" si="1272"/>
        <v>0</v>
      </c>
      <c r="CP454" s="1351">
        <f t="shared" si="1272"/>
        <v>0</v>
      </c>
      <c r="CQ454" s="1351" t="str">
        <f t="shared" si="1272"/>
        <v/>
      </c>
      <c r="CR454" s="1351" t="str">
        <f t="shared" si="1272"/>
        <v/>
      </c>
      <c r="CS454" s="1350" t="str">
        <f t="shared" si="1272"/>
        <v/>
      </c>
      <c r="CT454" s="1353" t="str">
        <f t="shared" si="1272"/>
        <v/>
      </c>
      <c r="CU454" s="536" t="str">
        <f t="shared" si="1273"/>
        <v/>
      </c>
      <c r="CV454" s="537" t="str">
        <f t="shared" si="1274"/>
        <v/>
      </c>
      <c r="CW454" s="538" t="str">
        <f t="shared" si="1275"/>
        <v/>
      </c>
      <c r="CX454" s="538" t="str">
        <f t="shared" si="1276"/>
        <v/>
      </c>
      <c r="CY454" s="538">
        <f t="shared" si="1277"/>
        <v>0</v>
      </c>
      <c r="CZ454" s="538">
        <f t="shared" si="1278"/>
        <v>0</v>
      </c>
      <c r="DA454" s="538">
        <f t="shared" si="1279"/>
        <v>0</v>
      </c>
      <c r="DB454" s="539">
        <f t="shared" si="1280"/>
        <v>0</v>
      </c>
      <c r="DC454" s="539">
        <f t="shared" si="1281"/>
        <v>0</v>
      </c>
      <c r="DD454" s="539">
        <f t="shared" si="1282"/>
        <v>0</v>
      </c>
      <c r="DE454" s="538">
        <f t="shared" si="1283"/>
        <v>4.6966731898238745E-2</v>
      </c>
      <c r="DF454" s="538">
        <f t="shared" si="1284"/>
        <v>5.6360078277886499E-2</v>
      </c>
      <c r="DG454" s="538">
        <f t="shared" si="1285"/>
        <v>0.13663049279487635</v>
      </c>
      <c r="DH454" s="538" t="str">
        <f t="shared" si="1286"/>
        <v/>
      </c>
      <c r="DI454" s="538" t="str">
        <f t="shared" si="1287"/>
        <v/>
      </c>
      <c r="DJ454" s="537" t="str">
        <f t="shared" si="1288"/>
        <v/>
      </c>
      <c r="DK454" s="536" t="str">
        <f t="shared" si="1289"/>
        <v/>
      </c>
      <c r="DL454" s="653">
        <f t="shared" si="1290"/>
        <v>9</v>
      </c>
      <c r="DM454" s="106">
        <f t="shared" si="1291"/>
        <v>9</v>
      </c>
      <c r="DN454" s="106">
        <f t="shared" si="1292"/>
        <v>9</v>
      </c>
      <c r="DO454" s="106">
        <f t="shared" si="1293"/>
        <v>9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760" t="s">
        <v>266</v>
      </c>
      <c r="B455" s="320"/>
      <c r="C455" s="320"/>
      <c r="D455" s="320"/>
      <c r="E455" s="320"/>
      <c r="F455" s="320"/>
      <c r="G455" s="320"/>
      <c r="H455" s="320"/>
      <c r="I455" s="320"/>
      <c r="J455" s="320"/>
      <c r="K455" s="320"/>
      <c r="L455" s="320"/>
      <c r="M455" s="320"/>
      <c r="N455" s="320"/>
      <c r="O455" s="320"/>
      <c r="P455" s="320"/>
      <c r="Q455" s="320"/>
      <c r="R455" s="320"/>
      <c r="S455" s="639"/>
      <c r="T455" s="320"/>
      <c r="U455" s="320"/>
      <c r="V455" s="320"/>
      <c r="W455" s="320">
        <v>10</v>
      </c>
      <c r="X455" s="320">
        <v>24</v>
      </c>
      <c r="Y455" s="320">
        <v>20</v>
      </c>
      <c r="Z455" s="320"/>
      <c r="AA455" s="320"/>
      <c r="AB455" s="320"/>
      <c r="AC455" s="320"/>
      <c r="AD455" s="320"/>
      <c r="AE455" s="320"/>
      <c r="AF455" s="320"/>
      <c r="AG455" s="678"/>
      <c r="AH455" s="320"/>
      <c r="AI455" s="320"/>
      <c r="AJ455" s="320"/>
      <c r="AK455" s="639"/>
      <c r="AL455" s="320"/>
      <c r="AM455" s="320"/>
      <c r="AN455" s="320"/>
      <c r="AO455" s="320"/>
      <c r="AP455" s="320"/>
      <c r="AQ455" s="320"/>
      <c r="AR455" s="320"/>
      <c r="AS455" s="320"/>
      <c r="AT455" s="320"/>
      <c r="AU455" s="320"/>
      <c r="AV455" s="320"/>
      <c r="AW455" s="320"/>
      <c r="AX455" s="320"/>
      <c r="AY455" s="320"/>
      <c r="AZ455" s="320"/>
      <c r="BA455" s="320"/>
      <c r="BB455" s="320"/>
      <c r="BC455" s="639"/>
      <c r="BD455" s="320"/>
      <c r="BE455" s="320"/>
      <c r="BF455" s="320"/>
      <c r="BG455" s="320"/>
      <c r="BH455" s="320"/>
      <c r="BI455" s="320"/>
      <c r="BJ455" s="320"/>
      <c r="BK455" s="320"/>
      <c r="BL455" s="320"/>
      <c r="BM455" s="320"/>
      <c r="BN455" s="320"/>
      <c r="BO455" s="320"/>
      <c r="BP455" s="320"/>
      <c r="BQ455" s="320"/>
      <c r="BR455" s="320"/>
      <c r="BS455" s="320"/>
      <c r="BT455" s="320"/>
      <c r="BU455" s="639"/>
      <c r="BV455" s="320"/>
      <c r="BW455" s="320"/>
      <c r="BX455" s="320"/>
      <c r="BY455" s="320"/>
      <c r="BZ455" s="597" t="str">
        <f t="shared" si="1241"/>
        <v/>
      </c>
      <c r="CA455" s="597">
        <f t="shared" si="1242"/>
        <v>20</v>
      </c>
      <c r="CB455" s="597" t="str">
        <f t="shared" si="1243"/>
        <v/>
      </c>
      <c r="CC455" s="688" t="str">
        <f t="shared" si="1244"/>
        <v/>
      </c>
      <c r="CD455" s="1344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306"/>
        <v/>
      </c>
      <c r="CF455" s="1346" t="str">
        <f t="shared" si="1306"/>
        <v/>
      </c>
      <c r="CG455" s="1346" t="str">
        <f t="shared" si="1306"/>
        <v/>
      </c>
      <c r="CH455" s="1346" t="str">
        <f t="shared" si="1306"/>
        <v/>
      </c>
      <c r="CI455" s="1346" t="str">
        <f t="shared" si="1306"/>
        <v/>
      </c>
      <c r="CJ455" s="1346" t="str">
        <f t="shared" si="1306"/>
        <v/>
      </c>
      <c r="CK455" s="1347" t="str">
        <f t="shared" si="1306"/>
        <v/>
      </c>
      <c r="CL455" s="1347" t="str">
        <f t="shared" si="1306"/>
        <v/>
      </c>
      <c r="CM455" s="1347" t="str">
        <f t="shared" si="1306"/>
        <v/>
      </c>
      <c r="CN455" s="1346" t="str">
        <f t="shared" si="1306"/>
        <v/>
      </c>
      <c r="CO455" s="1346" t="str">
        <f t="shared" si="1306"/>
        <v/>
      </c>
      <c r="CP455" s="1346" t="str">
        <f t="shared" si="1306"/>
        <v/>
      </c>
      <c r="CQ455" s="1346" t="str">
        <f t="shared" si="1306"/>
        <v/>
      </c>
      <c r="CR455" s="1346" t="str">
        <f t="shared" si="1306"/>
        <v/>
      </c>
      <c r="CS455" s="1345" t="str">
        <f t="shared" si="1306"/>
        <v/>
      </c>
      <c r="CT455" s="1348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8" t="str">
        <f t="shared" si="1273"/>
        <v/>
      </c>
      <c r="CV455" s="549" t="str">
        <f t="shared" si="1274"/>
        <v/>
      </c>
      <c r="CW455" s="550" t="str">
        <f t="shared" si="1275"/>
        <v/>
      </c>
      <c r="CX455" s="550" t="str">
        <f t="shared" si="1276"/>
        <v/>
      </c>
      <c r="CY455" s="550" t="str">
        <f t="shared" si="1277"/>
        <v/>
      </c>
      <c r="CZ455" s="550" t="str">
        <f t="shared" si="1278"/>
        <v/>
      </c>
      <c r="DA455" s="550" t="str">
        <f t="shared" si="1279"/>
        <v/>
      </c>
      <c r="DB455" s="551">
        <f t="shared" si="1280"/>
        <v>10</v>
      </c>
      <c r="DC455" s="551">
        <f t="shared" si="1281"/>
        <v>20</v>
      </c>
      <c r="DD455" s="551">
        <f t="shared" si="1282"/>
        <v>24</v>
      </c>
      <c r="DE455" s="550" t="str">
        <f t="shared" si="1283"/>
        <v/>
      </c>
      <c r="DF455" s="550" t="str">
        <f t="shared" si="1284"/>
        <v/>
      </c>
      <c r="DG455" s="550" t="str">
        <f t="shared" si="1285"/>
        <v/>
      </c>
      <c r="DH455" s="550" t="str">
        <f t="shared" si="1286"/>
        <v/>
      </c>
      <c r="DI455" s="550" t="str">
        <f t="shared" si="1287"/>
        <v/>
      </c>
      <c r="DJ455" s="549" t="str">
        <f t="shared" si="1288"/>
        <v/>
      </c>
      <c r="DK455" s="548" t="str">
        <f t="shared" si="1289"/>
        <v/>
      </c>
      <c r="DL455" s="653">
        <f t="shared" si="1290"/>
        <v>0</v>
      </c>
      <c r="DM455" s="106">
        <f t="shared" si="1291"/>
        <v>3</v>
      </c>
      <c r="DN455" s="106">
        <f t="shared" si="1292"/>
        <v>0</v>
      </c>
      <c r="DO455" s="106">
        <f t="shared" si="1293"/>
        <v>0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648" t="s">
        <v>267</v>
      </c>
      <c r="B456" s="629" t="str">
        <f t="shared" ref="B456:R456" si="1308">IF(B455="","",B450*B455*B451)</f>
        <v/>
      </c>
      <c r="C456" s="629" t="str">
        <f t="shared" si="1308"/>
        <v/>
      </c>
      <c r="D456" s="629" t="str">
        <f t="shared" si="1308"/>
        <v/>
      </c>
      <c r="E456" s="629" t="str">
        <f t="shared" si="1308"/>
        <v/>
      </c>
      <c r="F456" s="629" t="str">
        <f t="shared" si="1308"/>
        <v/>
      </c>
      <c r="G456" s="629" t="str">
        <f t="shared" si="1308"/>
        <v/>
      </c>
      <c r="H456" s="629" t="str">
        <f t="shared" si="1308"/>
        <v/>
      </c>
      <c r="I456" s="629" t="str">
        <f t="shared" si="1308"/>
        <v/>
      </c>
      <c r="J456" s="629" t="str">
        <f t="shared" si="1308"/>
        <v/>
      </c>
      <c r="K456" s="629" t="str">
        <f t="shared" si="1308"/>
        <v/>
      </c>
      <c r="L456" s="629" t="str">
        <f t="shared" si="1308"/>
        <v/>
      </c>
      <c r="M456" s="629" t="str">
        <f t="shared" si="1308"/>
        <v/>
      </c>
      <c r="N456" s="629" t="str">
        <f t="shared" si="1308"/>
        <v/>
      </c>
      <c r="O456" s="629" t="str">
        <f t="shared" si="1308"/>
        <v/>
      </c>
      <c r="P456" s="629" t="str">
        <f t="shared" si="1308"/>
        <v/>
      </c>
      <c r="Q456" s="629" t="str">
        <f t="shared" si="1308"/>
        <v/>
      </c>
      <c r="R456" s="629" t="str">
        <f t="shared" si="1308"/>
        <v/>
      </c>
      <c r="S456" s="662"/>
      <c r="T456" s="629" t="str">
        <f t="shared" ref="T456:AJ456" si="1309">IF(T455="","",T450*T455*T451)</f>
        <v/>
      </c>
      <c r="U456" s="629" t="str">
        <f t="shared" si="1309"/>
        <v/>
      </c>
      <c r="V456" s="629" t="str">
        <f t="shared" si="1309"/>
        <v/>
      </c>
      <c r="W456" s="629">
        <f t="shared" si="1309"/>
        <v>40</v>
      </c>
      <c r="X456" s="629">
        <f t="shared" si="1309"/>
        <v>192</v>
      </c>
      <c r="Y456" s="629">
        <f t="shared" si="1309"/>
        <v>320</v>
      </c>
      <c r="Z456" s="629" t="str">
        <f t="shared" si="1309"/>
        <v/>
      </c>
      <c r="AA456" s="629" t="str">
        <f t="shared" si="1309"/>
        <v/>
      </c>
      <c r="AB456" s="629" t="str">
        <f t="shared" si="1309"/>
        <v/>
      </c>
      <c r="AC456" s="629" t="str">
        <f t="shared" si="1309"/>
        <v/>
      </c>
      <c r="AD456" s="629" t="str">
        <f t="shared" si="1309"/>
        <v/>
      </c>
      <c r="AE456" s="629" t="str">
        <f t="shared" si="1309"/>
        <v/>
      </c>
      <c r="AF456" s="629" t="str">
        <f t="shared" si="1309"/>
        <v/>
      </c>
      <c r="AG456" s="629" t="str">
        <f t="shared" si="1309"/>
        <v/>
      </c>
      <c r="AH456" s="629" t="str">
        <f t="shared" si="1309"/>
        <v/>
      </c>
      <c r="AI456" s="629" t="str">
        <f t="shared" si="1309"/>
        <v/>
      </c>
      <c r="AJ456" s="629" t="str">
        <f t="shared" si="1309"/>
        <v/>
      </c>
      <c r="AK456" s="662"/>
      <c r="AL456" s="629" t="str">
        <f t="shared" ref="AL456:BB456" si="1310">IF(AL455="","",AL450*AL455*AL451)</f>
        <v/>
      </c>
      <c r="AM456" s="629" t="str">
        <f t="shared" si="1310"/>
        <v/>
      </c>
      <c r="AN456" s="629" t="str">
        <f t="shared" si="1310"/>
        <v/>
      </c>
      <c r="AO456" s="629" t="str">
        <f t="shared" si="1310"/>
        <v/>
      </c>
      <c r="AP456" s="629" t="str">
        <f t="shared" si="1310"/>
        <v/>
      </c>
      <c r="AQ456" s="629" t="str">
        <f t="shared" si="1310"/>
        <v/>
      </c>
      <c r="AR456" s="629" t="str">
        <f t="shared" si="1310"/>
        <v/>
      </c>
      <c r="AS456" s="629" t="str">
        <f t="shared" si="1310"/>
        <v/>
      </c>
      <c r="AT456" s="629" t="str">
        <f t="shared" si="1310"/>
        <v/>
      </c>
      <c r="AU456" s="629" t="str">
        <f t="shared" si="1310"/>
        <v/>
      </c>
      <c r="AV456" s="629" t="str">
        <f t="shared" si="1310"/>
        <v/>
      </c>
      <c r="AW456" s="629" t="str">
        <f t="shared" si="1310"/>
        <v/>
      </c>
      <c r="AX456" s="629" t="str">
        <f t="shared" si="1310"/>
        <v/>
      </c>
      <c r="AY456" s="629" t="str">
        <f t="shared" si="1310"/>
        <v/>
      </c>
      <c r="AZ456" s="629" t="str">
        <f t="shared" si="1310"/>
        <v/>
      </c>
      <c r="BA456" s="629" t="str">
        <f t="shared" si="1310"/>
        <v/>
      </c>
      <c r="BB456" s="629" t="str">
        <f t="shared" si="1310"/>
        <v/>
      </c>
      <c r="BC456" s="662"/>
      <c r="BD456" s="629" t="str">
        <f t="shared" ref="BD456:BT456" si="1311">IF(BD455="","",BD450*BD455*BD451)</f>
        <v/>
      </c>
      <c r="BE456" s="629" t="str">
        <f t="shared" si="1311"/>
        <v/>
      </c>
      <c r="BF456" s="629" t="str">
        <f t="shared" si="1311"/>
        <v/>
      </c>
      <c r="BG456" s="629" t="str">
        <f t="shared" si="1311"/>
        <v/>
      </c>
      <c r="BH456" s="629" t="str">
        <f t="shared" si="1311"/>
        <v/>
      </c>
      <c r="BI456" s="629" t="str">
        <f t="shared" si="1311"/>
        <v/>
      </c>
      <c r="BJ456" s="629" t="str">
        <f t="shared" si="1311"/>
        <v/>
      </c>
      <c r="BK456" s="629" t="str">
        <f t="shared" si="1311"/>
        <v/>
      </c>
      <c r="BL456" s="629" t="str">
        <f t="shared" si="1311"/>
        <v/>
      </c>
      <c r="BM456" s="629" t="str">
        <f t="shared" si="1311"/>
        <v/>
      </c>
      <c r="BN456" s="629" t="str">
        <f t="shared" si="1311"/>
        <v/>
      </c>
      <c r="BO456" s="629" t="str">
        <f t="shared" si="1311"/>
        <v/>
      </c>
      <c r="BP456" s="629" t="str">
        <f t="shared" si="1311"/>
        <v/>
      </c>
      <c r="BQ456" s="629" t="str">
        <f t="shared" si="1311"/>
        <v/>
      </c>
      <c r="BR456" s="629" t="str">
        <f t="shared" si="1311"/>
        <v/>
      </c>
      <c r="BS456" s="629" t="str">
        <f t="shared" si="1311"/>
        <v/>
      </c>
      <c r="BT456" s="629" t="str">
        <f t="shared" si="1311"/>
        <v/>
      </c>
      <c r="BU456" s="662"/>
      <c r="BV456" s="629" t="str">
        <f>IF(BV455="","",BV450*BV455*BV451)</f>
        <v/>
      </c>
      <c r="BW456" s="629" t="str">
        <f>IF(BW455="","",BW450*BW455*BW451)</f>
        <v/>
      </c>
      <c r="BX456" s="629" t="str">
        <f>IF(BX455="","",BX450*BX455*BX451)</f>
        <v/>
      </c>
      <c r="BY456" s="629" t="str">
        <f>IF(BY455="","",BY450*BY455*BY451)</f>
        <v/>
      </c>
      <c r="BZ456" s="597" t="str">
        <f t="shared" si="1241"/>
        <v/>
      </c>
      <c r="CA456" s="597">
        <f t="shared" si="1242"/>
        <v>192</v>
      </c>
      <c r="CB456" s="597" t="str">
        <f t="shared" si="1243"/>
        <v/>
      </c>
      <c r="CC456" s="688" t="str">
        <f t="shared" si="1244"/>
        <v/>
      </c>
      <c r="CD456" s="1344" t="str">
        <f t="shared" si="1306"/>
        <v/>
      </c>
      <c r="CE456" s="1345" t="str">
        <f t="shared" si="1307"/>
        <v/>
      </c>
      <c r="CF456" s="1346" t="str">
        <f t="shared" si="1307"/>
        <v/>
      </c>
      <c r="CG456" s="1346" t="str">
        <f t="shared" si="1307"/>
        <v/>
      </c>
      <c r="CH456" s="1346" t="str">
        <f t="shared" si="1307"/>
        <v/>
      </c>
      <c r="CI456" s="1346" t="str">
        <f t="shared" si="1307"/>
        <v/>
      </c>
      <c r="CJ456" s="1346" t="str">
        <f t="shared" si="1307"/>
        <v/>
      </c>
      <c r="CK456" s="1347" t="str">
        <f t="shared" si="1307"/>
        <v/>
      </c>
      <c r="CL456" s="1347" t="str">
        <f t="shared" si="1307"/>
        <v/>
      </c>
      <c r="CM456" s="1347" t="str">
        <f t="shared" si="1307"/>
        <v/>
      </c>
      <c r="CN456" s="1346" t="str">
        <f t="shared" si="1307"/>
        <v/>
      </c>
      <c r="CO456" s="1346" t="str">
        <f t="shared" si="1307"/>
        <v/>
      </c>
      <c r="CP456" s="1346" t="str">
        <f t="shared" si="1307"/>
        <v/>
      </c>
      <c r="CQ456" s="1346" t="str">
        <f t="shared" si="1307"/>
        <v/>
      </c>
      <c r="CR456" s="1346" t="str">
        <f t="shared" si="1307"/>
        <v/>
      </c>
      <c r="CS456" s="1345" t="str">
        <f t="shared" si="1307"/>
        <v/>
      </c>
      <c r="CT456" s="1348" t="str">
        <f t="shared" si="1307"/>
        <v/>
      </c>
      <c r="CU456" s="548" t="str">
        <f t="shared" si="1273"/>
        <v/>
      </c>
      <c r="CV456" s="549" t="str">
        <f t="shared" si="1274"/>
        <v/>
      </c>
      <c r="CW456" s="550" t="str">
        <f t="shared" si="1275"/>
        <v/>
      </c>
      <c r="CX456" s="550" t="str">
        <f t="shared" si="1276"/>
        <v/>
      </c>
      <c r="CY456" s="550" t="str">
        <f t="shared" si="1277"/>
        <v/>
      </c>
      <c r="CZ456" s="550" t="str">
        <f t="shared" si="1278"/>
        <v/>
      </c>
      <c r="DA456" s="550" t="str">
        <f t="shared" si="1279"/>
        <v/>
      </c>
      <c r="DB456" s="551">
        <f t="shared" si="1280"/>
        <v>40</v>
      </c>
      <c r="DC456" s="551">
        <f t="shared" si="1281"/>
        <v>192</v>
      </c>
      <c r="DD456" s="551">
        <f t="shared" si="1282"/>
        <v>320</v>
      </c>
      <c r="DE456" s="550" t="str">
        <f t="shared" si="1283"/>
        <v/>
      </c>
      <c r="DF456" s="550" t="str">
        <f t="shared" si="1284"/>
        <v/>
      </c>
      <c r="DG456" s="550" t="str">
        <f t="shared" si="1285"/>
        <v/>
      </c>
      <c r="DH456" s="550" t="str">
        <f t="shared" si="1286"/>
        <v/>
      </c>
      <c r="DI456" s="550" t="str">
        <f t="shared" si="1287"/>
        <v/>
      </c>
      <c r="DJ456" s="549" t="str">
        <f t="shared" si="1288"/>
        <v/>
      </c>
      <c r="DK456" s="548" t="str">
        <f t="shared" si="1289"/>
        <v/>
      </c>
      <c r="DL456" s="653">
        <f t="shared" si="1290"/>
        <v>0</v>
      </c>
      <c r="DM456" s="106">
        <f t="shared" si="1291"/>
        <v>3</v>
      </c>
      <c r="DN456" s="106">
        <f t="shared" si="1292"/>
        <v>0</v>
      </c>
      <c r="DO456" s="106">
        <f t="shared" si="1293"/>
        <v>0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1420" t="s">
        <v>684</v>
      </c>
      <c r="B457" s="641" t="s">
        <v>263</v>
      </c>
      <c r="C457" s="641" t="s">
        <v>263</v>
      </c>
      <c r="D457" s="641" t="s">
        <v>263</v>
      </c>
      <c r="E457" s="641" t="s">
        <v>263</v>
      </c>
      <c r="F457" s="641" t="s">
        <v>263</v>
      </c>
      <c r="G457" s="641" t="s">
        <v>263</v>
      </c>
      <c r="H457" s="641" t="s">
        <v>263</v>
      </c>
      <c r="I457" s="641" t="s">
        <v>263</v>
      </c>
      <c r="J457" s="641" t="s">
        <v>263</v>
      </c>
      <c r="K457" s="641" t="s">
        <v>263</v>
      </c>
      <c r="L457" s="641" t="s">
        <v>263</v>
      </c>
      <c r="M457" s="641" t="s">
        <v>263</v>
      </c>
      <c r="N457" s="641" t="s">
        <v>263</v>
      </c>
      <c r="O457" s="641" t="s">
        <v>263</v>
      </c>
      <c r="P457" s="641" t="s">
        <v>263</v>
      </c>
      <c r="Q457" s="641" t="s">
        <v>263</v>
      </c>
      <c r="R457" s="641" t="s">
        <v>263</v>
      </c>
      <c r="S457" s="596"/>
      <c r="T457" s="641" t="s">
        <v>263</v>
      </c>
      <c r="U457" s="641" t="s">
        <v>263</v>
      </c>
      <c r="V457" s="641" t="s">
        <v>263</v>
      </c>
      <c r="W457" s="641" t="s">
        <v>263</v>
      </c>
      <c r="X457" s="641" t="s">
        <v>263</v>
      </c>
      <c r="Y457" s="641" t="s">
        <v>263</v>
      </c>
      <c r="Z457" s="641" t="s">
        <v>263</v>
      </c>
      <c r="AA457" s="641" t="s">
        <v>263</v>
      </c>
      <c r="AB457" s="641" t="s">
        <v>263</v>
      </c>
      <c r="AC457" s="641" t="s">
        <v>263</v>
      </c>
      <c r="AD457" s="641" t="s">
        <v>263</v>
      </c>
      <c r="AE457" s="641" t="s">
        <v>263</v>
      </c>
      <c r="AF457" s="641" t="s">
        <v>263</v>
      </c>
      <c r="AG457" s="641" t="s">
        <v>263</v>
      </c>
      <c r="AH457" s="641" t="s">
        <v>263</v>
      </c>
      <c r="AI457" s="641" t="s">
        <v>263</v>
      </c>
      <c r="AJ457" s="641" t="s">
        <v>263</v>
      </c>
      <c r="AK457" s="642"/>
      <c r="AL457" s="641" t="s">
        <v>263</v>
      </c>
      <c r="AM457" s="641" t="s">
        <v>263</v>
      </c>
      <c r="AN457" s="641" t="s">
        <v>263</v>
      </c>
      <c r="AO457" s="641" t="s">
        <v>263</v>
      </c>
      <c r="AP457" s="641" t="s">
        <v>263</v>
      </c>
      <c r="AQ457" s="641" t="s">
        <v>263</v>
      </c>
      <c r="AR457" s="641" t="s">
        <v>263</v>
      </c>
      <c r="AS457" s="641" t="s">
        <v>263</v>
      </c>
      <c r="AT457" s="641" t="s">
        <v>263</v>
      </c>
      <c r="AU457" s="641" t="s">
        <v>263</v>
      </c>
      <c r="AV457" s="641" t="s">
        <v>263</v>
      </c>
      <c r="AW457" s="641" t="s">
        <v>263</v>
      </c>
      <c r="AX457" s="641" t="s">
        <v>263</v>
      </c>
      <c r="AY457" s="641" t="s">
        <v>263</v>
      </c>
      <c r="AZ457" s="641" t="s">
        <v>263</v>
      </c>
      <c r="BA457" s="641" t="s">
        <v>263</v>
      </c>
      <c r="BB457" s="641" t="s">
        <v>263</v>
      </c>
      <c r="BC457" s="642"/>
      <c r="BD457" s="641" t="s">
        <v>263</v>
      </c>
      <c r="BE457" s="641" t="s">
        <v>263</v>
      </c>
      <c r="BF457" s="641" t="s">
        <v>263</v>
      </c>
      <c r="BG457" s="641" t="s">
        <v>263</v>
      </c>
      <c r="BH457" s="641" t="s">
        <v>263</v>
      </c>
      <c r="BI457" s="641" t="s">
        <v>263</v>
      </c>
      <c r="BJ457" s="641" t="s">
        <v>263</v>
      </c>
      <c r="BK457" s="641" t="s">
        <v>263</v>
      </c>
      <c r="BL457" s="641" t="s">
        <v>263</v>
      </c>
      <c r="BM457" s="641" t="s">
        <v>263</v>
      </c>
      <c r="BN457" s="641" t="s">
        <v>263</v>
      </c>
      <c r="BO457" s="641" t="s">
        <v>263</v>
      </c>
      <c r="BP457" s="641" t="s">
        <v>263</v>
      </c>
      <c r="BQ457" s="641" t="s">
        <v>263</v>
      </c>
      <c r="BR457" s="641" t="s">
        <v>263</v>
      </c>
      <c r="BS457" s="641" t="s">
        <v>263</v>
      </c>
      <c r="BT457" s="641" t="s">
        <v>263</v>
      </c>
      <c r="BU457" s="642"/>
      <c r="BV457" s="641" t="s">
        <v>263</v>
      </c>
      <c r="BW457" s="641" t="s">
        <v>263</v>
      </c>
      <c r="BX457" s="641" t="s">
        <v>263</v>
      </c>
      <c r="BY457" s="641" t="s">
        <v>263</v>
      </c>
      <c r="BZ457" s="589" t="str">
        <f t="shared" si="1241"/>
        <v/>
      </c>
      <c r="CA457" s="589" t="str">
        <f t="shared" si="1242"/>
        <v/>
      </c>
      <c r="CB457" s="589" t="str">
        <f t="shared" si="1243"/>
        <v/>
      </c>
      <c r="CC457" s="687" t="str">
        <f t="shared" si="1244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90"/>
      <c r="DM457" s="200"/>
      <c r="DN457" s="200"/>
      <c r="DO457" s="200"/>
      <c r="DP457" s="591"/>
      <c r="DQ457" s="617"/>
      <c r="DR457" s="617"/>
      <c r="DS457" s="617"/>
      <c r="DT457" s="617"/>
      <c r="DU457" s="617"/>
      <c r="DV457" s="617"/>
      <c r="DW457" s="617"/>
      <c r="DX457" s="617"/>
      <c r="DY457" s="484"/>
    </row>
    <row r="458" spans="1:129" s="486" customFormat="1" ht="15.75" customHeight="1">
      <c r="A458" s="709" t="s">
        <v>248</v>
      </c>
      <c r="B458" s="320">
        <v>25</v>
      </c>
      <c r="C458" s="320">
        <v>25</v>
      </c>
      <c r="D458" s="320">
        <v>25</v>
      </c>
      <c r="E458" s="320"/>
      <c r="F458" s="320"/>
      <c r="G458" s="320"/>
      <c r="H458" s="320"/>
      <c r="I458" s="320"/>
      <c r="J458" s="320"/>
      <c r="K458" s="320"/>
      <c r="L458" s="320"/>
      <c r="M458" s="320"/>
      <c r="N458" s="320"/>
      <c r="O458" s="320"/>
      <c r="P458" s="320"/>
      <c r="Q458" s="320"/>
      <c r="R458" s="320"/>
      <c r="S458" s="642"/>
      <c r="T458" s="320"/>
      <c r="U458" s="320"/>
      <c r="V458" s="320">
        <v>25</v>
      </c>
      <c r="W458" s="320"/>
      <c r="X458" s="320"/>
      <c r="Y458" s="320"/>
      <c r="Z458" s="320"/>
      <c r="AA458" s="320">
        <v>1</v>
      </c>
      <c r="AB458" s="320"/>
      <c r="AC458" s="320"/>
      <c r="AD458" s="320"/>
      <c r="AE458" s="320"/>
      <c r="AF458" s="320"/>
      <c r="AG458" s="320"/>
      <c r="AH458" s="320"/>
      <c r="AI458" s="320"/>
      <c r="AJ458" s="320"/>
      <c r="AK458" s="642"/>
      <c r="AL458" s="320"/>
      <c r="AM458" s="320"/>
      <c r="AN458" s="320"/>
      <c r="AO458" s="320"/>
      <c r="AP458" s="320"/>
      <c r="AQ458" s="320"/>
      <c r="AR458" s="320"/>
      <c r="AS458" s="320"/>
      <c r="AT458" s="320"/>
      <c r="AU458" s="320"/>
      <c r="AV458" s="320"/>
      <c r="AW458" s="320"/>
      <c r="AX458" s="320"/>
      <c r="AY458" s="320"/>
      <c r="AZ458" s="320"/>
      <c r="BA458" s="320"/>
      <c r="BB458" s="320"/>
      <c r="BC458" s="642"/>
      <c r="BD458" s="320">
        <v>0</v>
      </c>
      <c r="BE458" s="320">
        <v>0</v>
      </c>
      <c r="BF458" s="320">
        <v>0</v>
      </c>
      <c r="BG458" s="320">
        <v>0</v>
      </c>
      <c r="BH458" s="320">
        <v>0</v>
      </c>
      <c r="BI458" s="320">
        <v>0</v>
      </c>
      <c r="BJ458" s="320">
        <v>0</v>
      </c>
      <c r="BK458" s="320">
        <v>0</v>
      </c>
      <c r="BL458" s="320">
        <v>0</v>
      </c>
      <c r="BM458" s="320"/>
      <c r="BN458" s="320"/>
      <c r="BO458" s="320"/>
      <c r="BP458" s="320"/>
      <c r="BQ458" s="320"/>
      <c r="BR458" s="320"/>
      <c r="BS458" s="320"/>
      <c r="BT458" s="320"/>
      <c r="BU458" s="642"/>
      <c r="BV458" s="320"/>
      <c r="BW458" s="320"/>
      <c r="BX458" s="320"/>
      <c r="BY458" s="320"/>
      <c r="BZ458" s="597">
        <f t="shared" si="1241"/>
        <v>25</v>
      </c>
      <c r="CA458" s="597" t="str">
        <f t="shared" si="1242"/>
        <v/>
      </c>
      <c r="CB458" s="597" t="str">
        <f t="shared" si="1243"/>
        <v/>
      </c>
      <c r="CC458" s="688">
        <f t="shared" si="1244"/>
        <v>0</v>
      </c>
      <c r="CD458" s="1344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12"/>
        <v/>
      </c>
      <c r="CF458" s="1346" t="str">
        <f t="shared" si="1312"/>
        <v/>
      </c>
      <c r="CG458" s="1346" t="str">
        <f t="shared" si="1312"/>
        <v/>
      </c>
      <c r="CH458" s="1346" t="str">
        <f t="shared" si="1312"/>
        <v/>
      </c>
      <c r="CI458" s="1346" t="str">
        <f t="shared" si="1312"/>
        <v/>
      </c>
      <c r="CJ458" s="1346" t="str">
        <f t="shared" si="1312"/>
        <v/>
      </c>
      <c r="CK458" s="1347">
        <f t="shared" si="1312"/>
        <v>25</v>
      </c>
      <c r="CL458" s="1347">
        <f t="shared" si="1312"/>
        <v>25</v>
      </c>
      <c r="CM458" s="1347">
        <f t="shared" si="1312"/>
        <v>25</v>
      </c>
      <c r="CN458" s="1346" t="str">
        <f t="shared" si="1312"/>
        <v/>
      </c>
      <c r="CO458" s="1346" t="str">
        <f t="shared" si="1312"/>
        <v/>
      </c>
      <c r="CP458" s="1346" t="str">
        <f t="shared" si="1312"/>
        <v/>
      </c>
      <c r="CQ458" s="1346" t="str">
        <f t="shared" si="1312"/>
        <v/>
      </c>
      <c r="CR458" s="1346" t="str">
        <f t="shared" si="1312"/>
        <v/>
      </c>
      <c r="CS458" s="1345" t="str">
        <f t="shared" si="1312"/>
        <v/>
      </c>
      <c r="CT458" s="1348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8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9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0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0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0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0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0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1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1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1</v>
      </c>
      <c r="DD458" s="551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0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0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0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0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0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9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8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3">
        <f t="shared" ref="DL458:DL465" si="1331">COUNT(B458:R458)</f>
        <v>3</v>
      </c>
      <c r="DM458" s="106">
        <f t="shared" ref="DM458:DM465" si="1332">COUNT(T458:AJ458)</f>
        <v>2</v>
      </c>
      <c r="DN458" s="106">
        <f t="shared" ref="DN458:DN465" si="1333">COUNT(AL458:BB458)</f>
        <v>0</v>
      </c>
      <c r="DO458" s="106">
        <f t="shared" ref="DO458:DO465" si="1334">COUNT(BD458:BT458)</f>
        <v>9</v>
      </c>
      <c r="DP458" s="483"/>
      <c r="DQ458" s="618"/>
      <c r="DR458" s="618"/>
      <c r="DS458" s="618"/>
      <c r="DT458" s="618"/>
      <c r="DU458" s="618"/>
      <c r="DV458" s="618"/>
      <c r="DW458" s="618"/>
      <c r="DX458" s="618"/>
      <c r="DY458" s="484"/>
    </row>
    <row r="459" spans="1:129" s="486" customFormat="1" ht="15.75" customHeight="1">
      <c r="A459" s="709" t="s">
        <v>264</v>
      </c>
      <c r="B459" s="320">
        <v>2</v>
      </c>
      <c r="C459" s="320">
        <v>2</v>
      </c>
      <c r="D459" s="320">
        <v>2</v>
      </c>
      <c r="E459" s="320">
        <v>0</v>
      </c>
      <c r="F459" s="320">
        <v>0</v>
      </c>
      <c r="G459" s="320">
        <v>0</v>
      </c>
      <c r="H459" s="320">
        <v>0</v>
      </c>
      <c r="I459" s="320">
        <v>0</v>
      </c>
      <c r="J459" s="320">
        <v>0</v>
      </c>
      <c r="K459" s="643"/>
      <c r="L459" s="320"/>
      <c r="M459" s="643"/>
      <c r="N459" s="320"/>
      <c r="O459" s="643"/>
      <c r="P459" s="320"/>
      <c r="Q459" s="643"/>
      <c r="R459" s="320"/>
      <c r="S459" s="642"/>
      <c r="T459" s="320">
        <v>0</v>
      </c>
      <c r="U459" s="320">
        <v>0</v>
      </c>
      <c r="V459" s="320">
        <v>1</v>
      </c>
      <c r="W459" s="320">
        <v>0</v>
      </c>
      <c r="X459" s="320">
        <v>0</v>
      </c>
      <c r="Y459" s="320">
        <v>0</v>
      </c>
      <c r="Z459" s="320">
        <v>0</v>
      </c>
      <c r="AA459" s="320">
        <v>30</v>
      </c>
      <c r="AB459" s="320">
        <v>0</v>
      </c>
      <c r="AC459" s="320"/>
      <c r="AD459" s="320"/>
      <c r="AE459" s="643"/>
      <c r="AF459" s="643"/>
      <c r="AG459" s="643"/>
      <c r="AH459" s="643"/>
      <c r="AI459" s="643"/>
      <c r="AJ459" s="643"/>
      <c r="AK459" s="642"/>
      <c r="AL459" s="320">
        <v>0</v>
      </c>
      <c r="AM459" s="320">
        <v>0</v>
      </c>
      <c r="AN459" s="320">
        <v>0</v>
      </c>
      <c r="AO459" s="320">
        <v>0</v>
      </c>
      <c r="AP459" s="320">
        <v>0</v>
      </c>
      <c r="AQ459" s="320">
        <v>0</v>
      </c>
      <c r="AR459" s="320">
        <v>0</v>
      </c>
      <c r="AS459" s="320">
        <v>0</v>
      </c>
      <c r="AT459" s="320">
        <v>0</v>
      </c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/>
      <c r="BE459" s="320"/>
      <c r="BF459" s="320"/>
      <c r="BG459" s="320"/>
      <c r="BH459" s="320"/>
      <c r="BI459" s="320"/>
      <c r="BJ459" s="320"/>
      <c r="BK459" s="320"/>
      <c r="BL459" s="320"/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>
        <f t="shared" si="1241"/>
        <v>0.5714285714285714</v>
      </c>
      <c r="CA459" s="597">
        <f t="shared" si="1242"/>
        <v>0.14285714285714285</v>
      </c>
      <c r="CB459" s="597">
        <f t="shared" si="1243"/>
        <v>0</v>
      </c>
      <c r="CC459" s="688" t="str">
        <f t="shared" si="1244"/>
        <v/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313"/>
        <v/>
      </c>
      <c r="CF459" s="1346" t="str">
        <f t="shared" si="1313"/>
        <v/>
      </c>
      <c r="CG459" s="1346" t="str">
        <f t="shared" si="1313"/>
        <v/>
      </c>
      <c r="CH459" s="1346">
        <f t="shared" si="1313"/>
        <v>0</v>
      </c>
      <c r="CI459" s="1346">
        <f t="shared" si="1313"/>
        <v>0</v>
      </c>
      <c r="CJ459" s="1346">
        <f t="shared" si="1313"/>
        <v>0</v>
      </c>
      <c r="CK459" s="1347">
        <f t="shared" si="1313"/>
        <v>0</v>
      </c>
      <c r="CL459" s="1347">
        <f t="shared" si="1313"/>
        <v>0</v>
      </c>
      <c r="CM459" s="1347">
        <f t="shared" si="1313"/>
        <v>0</v>
      </c>
      <c r="CN459" s="1346">
        <f t="shared" si="1313"/>
        <v>2</v>
      </c>
      <c r="CO459" s="1346">
        <f t="shared" si="1313"/>
        <v>2</v>
      </c>
      <c r="CP459" s="1346">
        <f t="shared" si="1313"/>
        <v>2</v>
      </c>
      <c r="CQ459" s="1346" t="str">
        <f t="shared" si="1313"/>
        <v/>
      </c>
      <c r="CR459" s="1346" t="str">
        <f t="shared" si="1313"/>
        <v/>
      </c>
      <c r="CS459" s="1345" t="str">
        <f t="shared" si="1313"/>
        <v/>
      </c>
      <c r="CT459" s="1348" t="str">
        <f t="shared" si="1313"/>
        <v/>
      </c>
      <c r="CU459" s="548" t="str">
        <f t="shared" si="1314"/>
        <v/>
      </c>
      <c r="CV459" s="549" t="str">
        <f t="shared" si="1315"/>
        <v/>
      </c>
      <c r="CW459" s="550" t="str">
        <f t="shared" si="1316"/>
        <v/>
      </c>
      <c r="CX459" s="550" t="str">
        <f t="shared" si="1317"/>
        <v/>
      </c>
      <c r="CY459" s="550">
        <f t="shared" si="1318"/>
        <v>0</v>
      </c>
      <c r="CZ459" s="550">
        <f t="shared" si="1319"/>
        <v>0</v>
      </c>
      <c r="DA459" s="550">
        <f t="shared" si="1320"/>
        <v>0</v>
      </c>
      <c r="DB459" s="551">
        <f t="shared" si="1321"/>
        <v>0</v>
      </c>
      <c r="DC459" s="551">
        <f t="shared" si="1322"/>
        <v>0</v>
      </c>
      <c r="DD459" s="551">
        <f t="shared" si="1323"/>
        <v>0</v>
      </c>
      <c r="DE459" s="550">
        <f t="shared" si="1324"/>
        <v>0</v>
      </c>
      <c r="DF459" s="550">
        <f t="shared" si="1325"/>
        <v>1</v>
      </c>
      <c r="DG459" s="550">
        <f t="shared" si="1326"/>
        <v>30</v>
      </c>
      <c r="DH459" s="550" t="str">
        <f t="shared" si="1327"/>
        <v/>
      </c>
      <c r="DI459" s="550" t="str">
        <f t="shared" si="1328"/>
        <v/>
      </c>
      <c r="DJ459" s="549" t="str">
        <f t="shared" si="1329"/>
        <v/>
      </c>
      <c r="DK459" s="548" t="str">
        <f t="shared" si="1330"/>
        <v/>
      </c>
      <c r="DL459" s="653">
        <f t="shared" si="1331"/>
        <v>9</v>
      </c>
      <c r="DM459" s="106">
        <f t="shared" si="1332"/>
        <v>9</v>
      </c>
      <c r="DN459" s="106">
        <f t="shared" si="1333"/>
        <v>9</v>
      </c>
      <c r="DO459" s="106">
        <f t="shared" si="1334"/>
        <v>0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648" t="s">
        <v>265</v>
      </c>
      <c r="B460" s="320">
        <v>4</v>
      </c>
      <c r="C460" s="320">
        <v>4</v>
      </c>
      <c r="D460" s="320">
        <v>3</v>
      </c>
      <c r="E460" s="320"/>
      <c r="F460" s="320"/>
      <c r="G460" s="320"/>
      <c r="H460" s="320"/>
      <c r="I460" s="320"/>
      <c r="J460" s="320"/>
      <c r="K460" s="643"/>
      <c r="L460" s="320"/>
      <c r="M460" s="643"/>
      <c r="N460" s="320"/>
      <c r="O460" s="643"/>
      <c r="P460" s="320"/>
      <c r="Q460" s="643"/>
      <c r="R460" s="320"/>
      <c r="S460" s="654"/>
      <c r="T460" s="320"/>
      <c r="U460" s="320"/>
      <c r="V460" s="320">
        <v>1</v>
      </c>
      <c r="W460" s="320"/>
      <c r="X460" s="320"/>
      <c r="Y460" s="320"/>
      <c r="Z460" s="320"/>
      <c r="AA460" s="320">
        <v>4</v>
      </c>
      <c r="AB460" s="320"/>
      <c r="AC460" s="320"/>
      <c r="AD460" s="320"/>
      <c r="AE460" s="643"/>
      <c r="AF460" s="643"/>
      <c r="AG460" s="643"/>
      <c r="AH460" s="643"/>
      <c r="AI460" s="643"/>
      <c r="AJ460" s="643"/>
      <c r="AK460" s="654"/>
      <c r="AL460" s="320"/>
      <c r="AM460" s="320"/>
      <c r="AN460" s="320"/>
      <c r="AO460" s="320"/>
      <c r="AP460" s="320"/>
      <c r="AQ460" s="320"/>
      <c r="AR460" s="320"/>
      <c r="AS460" s="320"/>
      <c r="AT460" s="320"/>
      <c r="AU460" s="320"/>
      <c r="AV460" s="320"/>
      <c r="AW460" s="320"/>
      <c r="AX460" s="320"/>
      <c r="AY460" s="320"/>
      <c r="AZ460" s="320"/>
      <c r="BA460" s="320"/>
      <c r="BB460" s="320"/>
      <c r="BC460" s="654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54"/>
      <c r="BV460" s="320">
        <v>12</v>
      </c>
      <c r="BW460" s="320">
        <v>12</v>
      </c>
      <c r="BX460" s="320">
        <v>12</v>
      </c>
      <c r="BY460" s="320">
        <v>12</v>
      </c>
      <c r="BZ460" s="597">
        <f t="shared" si="1241"/>
        <v>4</v>
      </c>
      <c r="CA460" s="597" t="str">
        <f t="shared" si="1242"/>
        <v/>
      </c>
      <c r="CB460" s="597" t="str">
        <f t="shared" si="1243"/>
        <v/>
      </c>
      <c r="CC460" s="688" t="str">
        <f t="shared" si="1244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13"/>
        <v/>
      </c>
      <c r="CF460" s="1346" t="str">
        <f t="shared" si="1313"/>
        <v/>
      </c>
      <c r="CG460" s="1346" t="str">
        <f t="shared" si="1313"/>
        <v/>
      </c>
      <c r="CH460" s="1346" t="str">
        <f t="shared" si="1313"/>
        <v/>
      </c>
      <c r="CI460" s="1346" t="str">
        <f t="shared" si="1313"/>
        <v/>
      </c>
      <c r="CJ460" s="1346" t="str">
        <f t="shared" si="1313"/>
        <v/>
      </c>
      <c r="CK460" s="1347">
        <f t="shared" si="1313"/>
        <v>3</v>
      </c>
      <c r="CL460" s="1347">
        <f t="shared" si="1313"/>
        <v>4</v>
      </c>
      <c r="CM460" s="1347">
        <f t="shared" si="1313"/>
        <v>4</v>
      </c>
      <c r="CN460" s="1346" t="str">
        <f t="shared" si="1313"/>
        <v/>
      </c>
      <c r="CO460" s="1346" t="str">
        <f t="shared" si="1313"/>
        <v/>
      </c>
      <c r="CP460" s="1346" t="str">
        <f t="shared" si="1313"/>
        <v/>
      </c>
      <c r="CQ460" s="1346" t="str">
        <f t="shared" si="1313"/>
        <v/>
      </c>
      <c r="CR460" s="1346" t="str">
        <f t="shared" si="1313"/>
        <v/>
      </c>
      <c r="CS460" s="1345" t="str">
        <f t="shared" si="1313"/>
        <v/>
      </c>
      <c r="CT460" s="1348" t="str">
        <f t="shared" si="1313"/>
        <v/>
      </c>
      <c r="CU460" s="548" t="str">
        <f t="shared" si="1314"/>
        <v/>
      </c>
      <c r="CV460" s="549" t="str">
        <f t="shared" si="1315"/>
        <v/>
      </c>
      <c r="CW460" s="550" t="str">
        <f t="shared" si="1316"/>
        <v/>
      </c>
      <c r="CX460" s="550" t="str">
        <f t="shared" si="1317"/>
        <v/>
      </c>
      <c r="CY460" s="550" t="str">
        <f t="shared" si="1318"/>
        <v/>
      </c>
      <c r="CZ460" s="550" t="str">
        <f t="shared" si="1319"/>
        <v/>
      </c>
      <c r="DA460" s="550" t="str">
        <f t="shared" si="1320"/>
        <v/>
      </c>
      <c r="DB460" s="551" t="str">
        <f t="shared" si="1321"/>
        <v/>
      </c>
      <c r="DC460" s="551">
        <f t="shared" si="1322"/>
        <v>1</v>
      </c>
      <c r="DD460" s="551">
        <f t="shared" si="1323"/>
        <v>4</v>
      </c>
      <c r="DE460" s="550" t="str">
        <f t="shared" si="1324"/>
        <v/>
      </c>
      <c r="DF460" s="550" t="str">
        <f t="shared" si="1325"/>
        <v/>
      </c>
      <c r="DG460" s="550" t="str">
        <f t="shared" si="1326"/>
        <v/>
      </c>
      <c r="DH460" s="550" t="str">
        <f t="shared" si="1327"/>
        <v/>
      </c>
      <c r="DI460" s="550" t="str">
        <f t="shared" si="1328"/>
        <v/>
      </c>
      <c r="DJ460" s="549" t="str">
        <f t="shared" si="1329"/>
        <v/>
      </c>
      <c r="DK460" s="548" t="str">
        <f t="shared" si="1330"/>
        <v/>
      </c>
      <c r="DL460" s="653">
        <f t="shared" si="1331"/>
        <v>3</v>
      </c>
      <c r="DM460" s="106">
        <f t="shared" si="1332"/>
        <v>2</v>
      </c>
      <c r="DN460" s="106">
        <f t="shared" si="1333"/>
        <v>0</v>
      </c>
      <c r="DO460" s="106">
        <f t="shared" si="1334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696" customFormat="1" ht="15.75" customHeight="1">
      <c r="A461" s="701" t="s">
        <v>249</v>
      </c>
      <c r="B461" s="629">
        <f t="shared" ref="B461:R461" si="1335">IF(B459="","",B458*B459*B460)</f>
        <v>200</v>
      </c>
      <c r="C461" s="629">
        <f t="shared" si="1335"/>
        <v>200</v>
      </c>
      <c r="D461" s="629">
        <f t="shared" si="1335"/>
        <v>150</v>
      </c>
      <c r="E461" s="629">
        <f t="shared" si="1335"/>
        <v>0</v>
      </c>
      <c r="F461" s="629">
        <f t="shared" si="1335"/>
        <v>0</v>
      </c>
      <c r="G461" s="629">
        <f t="shared" si="1335"/>
        <v>0</v>
      </c>
      <c r="H461" s="629">
        <f t="shared" si="1335"/>
        <v>0</v>
      </c>
      <c r="I461" s="629">
        <f t="shared" si="1335"/>
        <v>0</v>
      </c>
      <c r="J461" s="629">
        <f t="shared" si="1335"/>
        <v>0</v>
      </c>
      <c r="K461" s="761" t="str">
        <f t="shared" si="1335"/>
        <v/>
      </c>
      <c r="L461" s="629" t="str">
        <f t="shared" si="1335"/>
        <v/>
      </c>
      <c r="M461" s="761" t="str">
        <f t="shared" si="1335"/>
        <v/>
      </c>
      <c r="N461" s="629" t="str">
        <f t="shared" si="1335"/>
        <v/>
      </c>
      <c r="O461" s="761" t="str">
        <f t="shared" si="1335"/>
        <v/>
      </c>
      <c r="P461" s="629" t="str">
        <f t="shared" si="1335"/>
        <v/>
      </c>
      <c r="Q461" s="761" t="str">
        <f t="shared" si="1335"/>
        <v/>
      </c>
      <c r="R461" s="629" t="str">
        <f t="shared" si="1335"/>
        <v/>
      </c>
      <c r="S461" s="662"/>
      <c r="T461" s="629">
        <f t="shared" ref="T461:AJ461" si="1336">IF(T459="","",T458*T459*T460)</f>
        <v>0</v>
      </c>
      <c r="U461" s="629">
        <f t="shared" si="1336"/>
        <v>0</v>
      </c>
      <c r="V461" s="629">
        <f t="shared" si="1336"/>
        <v>25</v>
      </c>
      <c r="W461" s="629">
        <f t="shared" si="1336"/>
        <v>0</v>
      </c>
      <c r="X461" s="629">
        <f t="shared" si="1336"/>
        <v>0</v>
      </c>
      <c r="Y461" s="629">
        <f t="shared" si="1336"/>
        <v>0</v>
      </c>
      <c r="Z461" s="629">
        <f t="shared" si="1336"/>
        <v>0</v>
      </c>
      <c r="AA461" s="629">
        <f t="shared" si="1336"/>
        <v>120</v>
      </c>
      <c r="AB461" s="629">
        <f t="shared" si="1336"/>
        <v>0</v>
      </c>
      <c r="AC461" s="629" t="str">
        <f t="shared" si="1336"/>
        <v/>
      </c>
      <c r="AD461" s="629" t="str">
        <f t="shared" si="1336"/>
        <v/>
      </c>
      <c r="AE461" s="629" t="str">
        <f t="shared" si="1336"/>
        <v/>
      </c>
      <c r="AF461" s="629" t="str">
        <f t="shared" si="1336"/>
        <v/>
      </c>
      <c r="AG461" s="629" t="str">
        <f t="shared" si="1336"/>
        <v/>
      </c>
      <c r="AH461" s="629" t="str">
        <f t="shared" si="1336"/>
        <v/>
      </c>
      <c r="AI461" s="629" t="str">
        <f t="shared" si="1336"/>
        <v/>
      </c>
      <c r="AJ461" s="629" t="str">
        <f t="shared" si="1336"/>
        <v/>
      </c>
      <c r="AK461" s="662"/>
      <c r="AL461" s="629">
        <f t="shared" ref="AL461:BB461" si="1337">IF(AL459="","",AL458*AL459*AL460)</f>
        <v>0</v>
      </c>
      <c r="AM461" s="629">
        <f t="shared" si="1337"/>
        <v>0</v>
      </c>
      <c r="AN461" s="629">
        <f t="shared" si="1337"/>
        <v>0</v>
      </c>
      <c r="AO461" s="629">
        <f t="shared" si="1337"/>
        <v>0</v>
      </c>
      <c r="AP461" s="629">
        <f t="shared" si="1337"/>
        <v>0</v>
      </c>
      <c r="AQ461" s="629">
        <f t="shared" si="1337"/>
        <v>0</v>
      </c>
      <c r="AR461" s="629">
        <f t="shared" si="1337"/>
        <v>0</v>
      </c>
      <c r="AS461" s="629">
        <f t="shared" si="1337"/>
        <v>0</v>
      </c>
      <c r="AT461" s="629">
        <f t="shared" si="1337"/>
        <v>0</v>
      </c>
      <c r="AU461" s="629" t="str">
        <f t="shared" si="1337"/>
        <v/>
      </c>
      <c r="AV461" s="629" t="str">
        <f t="shared" si="1337"/>
        <v/>
      </c>
      <c r="AW461" s="629" t="str">
        <f t="shared" si="1337"/>
        <v/>
      </c>
      <c r="AX461" s="629" t="str">
        <f t="shared" si="1337"/>
        <v/>
      </c>
      <c r="AY461" s="629" t="str">
        <f t="shared" si="1337"/>
        <v/>
      </c>
      <c r="AZ461" s="629" t="str">
        <f t="shared" si="1337"/>
        <v/>
      </c>
      <c r="BA461" s="629" t="str">
        <f t="shared" si="1337"/>
        <v/>
      </c>
      <c r="BB461" s="629" t="str">
        <f t="shared" si="1337"/>
        <v/>
      </c>
      <c r="BC461" s="662"/>
      <c r="BD461" s="629" t="str">
        <f t="shared" ref="BD461:BT461" si="1338">IF(BD459="","",BD458*BD459*BD460)</f>
        <v/>
      </c>
      <c r="BE461" s="629" t="str">
        <f t="shared" si="1338"/>
        <v/>
      </c>
      <c r="BF461" s="629" t="str">
        <f t="shared" si="1338"/>
        <v/>
      </c>
      <c r="BG461" s="629" t="str">
        <f t="shared" si="1338"/>
        <v/>
      </c>
      <c r="BH461" s="629" t="str">
        <f t="shared" si="1338"/>
        <v/>
      </c>
      <c r="BI461" s="629" t="str">
        <f t="shared" si="1338"/>
        <v/>
      </c>
      <c r="BJ461" s="629" t="str">
        <f t="shared" si="1338"/>
        <v/>
      </c>
      <c r="BK461" s="629" t="str">
        <f t="shared" si="1338"/>
        <v/>
      </c>
      <c r="BL461" s="629" t="str">
        <f t="shared" si="1338"/>
        <v/>
      </c>
      <c r="BM461" s="629" t="str">
        <f t="shared" si="1338"/>
        <v/>
      </c>
      <c r="BN461" s="629" t="str">
        <f t="shared" si="1338"/>
        <v/>
      </c>
      <c r="BO461" s="629" t="str">
        <f t="shared" si="1338"/>
        <v/>
      </c>
      <c r="BP461" s="629" t="str">
        <f t="shared" si="1338"/>
        <v/>
      </c>
      <c r="BQ461" s="629" t="str">
        <f t="shared" si="1338"/>
        <v/>
      </c>
      <c r="BR461" s="629" t="str">
        <f t="shared" si="1338"/>
        <v/>
      </c>
      <c r="BS461" s="629" t="str">
        <f t="shared" si="1338"/>
        <v/>
      </c>
      <c r="BT461" s="629" t="str">
        <f t="shared" si="1338"/>
        <v/>
      </c>
      <c r="BU461" s="662"/>
      <c r="BV461" s="629" t="str">
        <f>IF(BV459="","",BV458*BV459*BV460)</f>
        <v/>
      </c>
      <c r="BW461" s="629" t="str">
        <f>IF(BW459="","",BW458*BW459*BW460)</f>
        <v/>
      </c>
      <c r="BX461" s="629" t="str">
        <f>IF(BX459="","",BX458*BX459*BX460)</f>
        <v/>
      </c>
      <c r="BY461" s="629" t="str">
        <f>IF(BY459="","",BY458*BY459*BY460)</f>
        <v/>
      </c>
      <c r="BZ461" s="597">
        <f t="shared" si="1241"/>
        <v>50</v>
      </c>
      <c r="CA461" s="597">
        <f t="shared" si="1242"/>
        <v>3.5714285714285716</v>
      </c>
      <c r="CB461" s="597">
        <f t="shared" si="1243"/>
        <v>0</v>
      </c>
      <c r="CC461" s="688" t="str">
        <f t="shared" si="1244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13"/>
        <v/>
      </c>
      <c r="CF461" s="1346" t="str">
        <f t="shared" si="1313"/>
        <v/>
      </c>
      <c r="CG461" s="1346" t="str">
        <f t="shared" si="1313"/>
        <v/>
      </c>
      <c r="CH461" s="1346">
        <f t="shared" si="1313"/>
        <v>0</v>
      </c>
      <c r="CI461" s="1346">
        <f t="shared" si="1313"/>
        <v>0</v>
      </c>
      <c r="CJ461" s="1346">
        <f t="shared" si="1313"/>
        <v>0</v>
      </c>
      <c r="CK461" s="1347">
        <f t="shared" si="1313"/>
        <v>0</v>
      </c>
      <c r="CL461" s="1347">
        <f t="shared" si="1313"/>
        <v>0</v>
      </c>
      <c r="CM461" s="1347">
        <f t="shared" si="1313"/>
        <v>0</v>
      </c>
      <c r="CN461" s="1346">
        <f t="shared" si="1313"/>
        <v>150</v>
      </c>
      <c r="CO461" s="1346">
        <f t="shared" si="1313"/>
        <v>200</v>
      </c>
      <c r="CP461" s="1346">
        <f t="shared" si="1313"/>
        <v>200</v>
      </c>
      <c r="CQ461" s="1346" t="str">
        <f t="shared" si="1313"/>
        <v/>
      </c>
      <c r="CR461" s="1346" t="str">
        <f t="shared" si="1313"/>
        <v/>
      </c>
      <c r="CS461" s="1345" t="str">
        <f t="shared" si="1313"/>
        <v/>
      </c>
      <c r="CT461" s="1348" t="str">
        <f t="shared" si="1313"/>
        <v/>
      </c>
      <c r="CU461" s="548" t="str">
        <f t="shared" si="1314"/>
        <v/>
      </c>
      <c r="CV461" s="549" t="str">
        <f t="shared" si="1315"/>
        <v/>
      </c>
      <c r="CW461" s="550" t="str">
        <f t="shared" si="1316"/>
        <v/>
      </c>
      <c r="CX461" s="550" t="str">
        <f t="shared" si="1317"/>
        <v/>
      </c>
      <c r="CY461" s="550">
        <f t="shared" si="1318"/>
        <v>0</v>
      </c>
      <c r="CZ461" s="550">
        <f t="shared" si="1319"/>
        <v>0</v>
      </c>
      <c r="DA461" s="550">
        <f t="shared" si="1320"/>
        <v>0</v>
      </c>
      <c r="DB461" s="551">
        <f t="shared" si="1321"/>
        <v>0</v>
      </c>
      <c r="DC461" s="551">
        <f t="shared" si="1322"/>
        <v>0</v>
      </c>
      <c r="DD461" s="551">
        <f t="shared" si="1323"/>
        <v>0</v>
      </c>
      <c r="DE461" s="550">
        <f t="shared" si="1324"/>
        <v>0</v>
      </c>
      <c r="DF461" s="550">
        <f t="shared" si="1325"/>
        <v>25</v>
      </c>
      <c r="DG461" s="550">
        <f t="shared" si="1326"/>
        <v>120</v>
      </c>
      <c r="DH461" s="550" t="str">
        <f t="shared" si="1327"/>
        <v/>
      </c>
      <c r="DI461" s="550" t="str">
        <f t="shared" si="1328"/>
        <v/>
      </c>
      <c r="DJ461" s="549" t="str">
        <f t="shared" si="1329"/>
        <v/>
      </c>
      <c r="DK461" s="548" t="str">
        <f t="shared" si="1330"/>
        <v/>
      </c>
      <c r="DL461" s="653">
        <f t="shared" si="1331"/>
        <v>9</v>
      </c>
      <c r="DM461" s="106">
        <f t="shared" si="1332"/>
        <v>9</v>
      </c>
      <c r="DN461" s="106">
        <f t="shared" si="1333"/>
        <v>9</v>
      </c>
      <c r="DO461" s="106">
        <f t="shared" si="1334"/>
        <v>0</v>
      </c>
      <c r="DP461" s="693"/>
      <c r="DQ461" s="694"/>
      <c r="DR461" s="694"/>
      <c r="DS461" s="694"/>
      <c r="DT461" s="694"/>
      <c r="DU461" s="694"/>
      <c r="DV461" s="694"/>
      <c r="DW461" s="694"/>
      <c r="DX461" s="694"/>
      <c r="DY461" s="695"/>
    </row>
    <row r="462" spans="1:129" s="486" customFormat="1" ht="15.75" customHeight="1">
      <c r="A462" s="701" t="str">
        <f>$H$1 &amp; "/kg"</f>
        <v>kcal/kg</v>
      </c>
      <c r="B462" s="762">
        <f t="shared" ref="B462:R462" si="1339">3630*$K$1</f>
        <v>3630</v>
      </c>
      <c r="C462" s="762">
        <f t="shared" si="1339"/>
        <v>3630</v>
      </c>
      <c r="D462" s="762">
        <f t="shared" si="1339"/>
        <v>3630</v>
      </c>
      <c r="E462" s="762">
        <f t="shared" si="1339"/>
        <v>3630</v>
      </c>
      <c r="F462" s="762">
        <f t="shared" si="1339"/>
        <v>3630</v>
      </c>
      <c r="G462" s="762">
        <f t="shared" si="1339"/>
        <v>3630</v>
      </c>
      <c r="H462" s="762">
        <f t="shared" si="1339"/>
        <v>3630</v>
      </c>
      <c r="I462" s="762">
        <f t="shared" si="1339"/>
        <v>3630</v>
      </c>
      <c r="J462" s="762">
        <f t="shared" si="1339"/>
        <v>3630</v>
      </c>
      <c r="K462" s="762">
        <f t="shared" si="1339"/>
        <v>3630</v>
      </c>
      <c r="L462" s="762">
        <f t="shared" si="1339"/>
        <v>3630</v>
      </c>
      <c r="M462" s="762">
        <f t="shared" si="1339"/>
        <v>3630</v>
      </c>
      <c r="N462" s="762">
        <f t="shared" si="1339"/>
        <v>3630</v>
      </c>
      <c r="O462" s="762">
        <f t="shared" si="1339"/>
        <v>3630</v>
      </c>
      <c r="P462" s="762">
        <f t="shared" si="1339"/>
        <v>3630</v>
      </c>
      <c r="Q462" s="762">
        <f t="shared" si="1339"/>
        <v>3630</v>
      </c>
      <c r="R462" s="762">
        <f t="shared" si="1339"/>
        <v>3630</v>
      </c>
      <c r="S462" s="756"/>
      <c r="T462" s="762">
        <f t="shared" ref="T462:AJ462" si="1340">3630*$K$1</f>
        <v>3630</v>
      </c>
      <c r="U462" s="762">
        <f t="shared" si="1340"/>
        <v>3630</v>
      </c>
      <c r="V462" s="762">
        <f t="shared" si="1340"/>
        <v>3630</v>
      </c>
      <c r="W462" s="762">
        <f t="shared" si="1340"/>
        <v>3630</v>
      </c>
      <c r="X462" s="762">
        <f t="shared" si="1340"/>
        <v>3630</v>
      </c>
      <c r="Y462" s="762">
        <f t="shared" si="1340"/>
        <v>3630</v>
      </c>
      <c r="Z462" s="762">
        <f t="shared" si="1340"/>
        <v>3630</v>
      </c>
      <c r="AA462" s="762">
        <f t="shared" si="1340"/>
        <v>3630</v>
      </c>
      <c r="AB462" s="762">
        <f t="shared" si="1340"/>
        <v>3630</v>
      </c>
      <c r="AC462" s="762">
        <f t="shared" si="1340"/>
        <v>3630</v>
      </c>
      <c r="AD462" s="762">
        <f t="shared" si="1340"/>
        <v>3630</v>
      </c>
      <c r="AE462" s="762">
        <f t="shared" si="1340"/>
        <v>3630</v>
      </c>
      <c r="AF462" s="762">
        <f t="shared" si="1340"/>
        <v>3630</v>
      </c>
      <c r="AG462" s="762">
        <f t="shared" si="1340"/>
        <v>3630</v>
      </c>
      <c r="AH462" s="762">
        <f t="shared" si="1340"/>
        <v>3630</v>
      </c>
      <c r="AI462" s="762">
        <f t="shared" si="1340"/>
        <v>3630</v>
      </c>
      <c r="AJ462" s="762">
        <f t="shared" si="1340"/>
        <v>3630</v>
      </c>
      <c r="AK462" s="756"/>
      <c r="AL462" s="762">
        <f t="shared" ref="AL462:BB462" si="1341">3630*$K$1</f>
        <v>3630</v>
      </c>
      <c r="AM462" s="762">
        <f t="shared" si="1341"/>
        <v>3630</v>
      </c>
      <c r="AN462" s="762">
        <f t="shared" si="1341"/>
        <v>3630</v>
      </c>
      <c r="AO462" s="762">
        <f t="shared" si="1341"/>
        <v>3630</v>
      </c>
      <c r="AP462" s="762">
        <f t="shared" si="1341"/>
        <v>3630</v>
      </c>
      <c r="AQ462" s="762">
        <f t="shared" si="1341"/>
        <v>3630</v>
      </c>
      <c r="AR462" s="762">
        <f t="shared" si="1341"/>
        <v>3630</v>
      </c>
      <c r="AS462" s="762">
        <f t="shared" si="1341"/>
        <v>3630</v>
      </c>
      <c r="AT462" s="762">
        <f t="shared" si="1341"/>
        <v>3630</v>
      </c>
      <c r="AU462" s="762">
        <f t="shared" si="1341"/>
        <v>3630</v>
      </c>
      <c r="AV462" s="762">
        <f t="shared" si="1341"/>
        <v>3630</v>
      </c>
      <c r="AW462" s="762">
        <f t="shared" si="1341"/>
        <v>3630</v>
      </c>
      <c r="AX462" s="762">
        <f t="shared" si="1341"/>
        <v>3630</v>
      </c>
      <c r="AY462" s="762">
        <f t="shared" si="1341"/>
        <v>3630</v>
      </c>
      <c r="AZ462" s="762">
        <f t="shared" si="1341"/>
        <v>3630</v>
      </c>
      <c r="BA462" s="762">
        <f t="shared" si="1341"/>
        <v>3630</v>
      </c>
      <c r="BB462" s="762">
        <f t="shared" si="1341"/>
        <v>3630</v>
      </c>
      <c r="BC462" s="756"/>
      <c r="BD462" s="762">
        <f t="shared" ref="BD462:BT462" si="1342">3630*$K$1</f>
        <v>3630</v>
      </c>
      <c r="BE462" s="762">
        <f t="shared" si="1342"/>
        <v>3630</v>
      </c>
      <c r="BF462" s="762">
        <f t="shared" si="1342"/>
        <v>3630</v>
      </c>
      <c r="BG462" s="762">
        <f t="shared" si="1342"/>
        <v>3630</v>
      </c>
      <c r="BH462" s="762">
        <f t="shared" si="1342"/>
        <v>3630</v>
      </c>
      <c r="BI462" s="762">
        <f t="shared" si="1342"/>
        <v>3630</v>
      </c>
      <c r="BJ462" s="762">
        <f t="shared" si="1342"/>
        <v>3630</v>
      </c>
      <c r="BK462" s="762">
        <f t="shared" si="1342"/>
        <v>3630</v>
      </c>
      <c r="BL462" s="762">
        <f t="shared" si="1342"/>
        <v>3630</v>
      </c>
      <c r="BM462" s="762">
        <f t="shared" si="1342"/>
        <v>3630</v>
      </c>
      <c r="BN462" s="762">
        <f t="shared" si="1342"/>
        <v>3630</v>
      </c>
      <c r="BO462" s="762">
        <f t="shared" si="1342"/>
        <v>3630</v>
      </c>
      <c r="BP462" s="762">
        <f t="shared" si="1342"/>
        <v>3630</v>
      </c>
      <c r="BQ462" s="762">
        <f t="shared" si="1342"/>
        <v>3630</v>
      </c>
      <c r="BR462" s="762">
        <f t="shared" si="1342"/>
        <v>3630</v>
      </c>
      <c r="BS462" s="762">
        <f t="shared" si="1342"/>
        <v>3630</v>
      </c>
      <c r="BT462" s="762">
        <f t="shared" si="1342"/>
        <v>3630</v>
      </c>
      <c r="BU462" s="756"/>
      <c r="BV462" s="762">
        <f>3630*$K$1</f>
        <v>3630</v>
      </c>
      <c r="BW462" s="762">
        <f>3630*$K$1</f>
        <v>3630</v>
      </c>
      <c r="BX462" s="762">
        <f>3630*$K$1</f>
        <v>3630</v>
      </c>
      <c r="BY462" s="762">
        <f>3630*$K$1</f>
        <v>3630</v>
      </c>
      <c r="BZ462" s="597">
        <f t="shared" si="1241"/>
        <v>3630</v>
      </c>
      <c r="CA462" s="597">
        <f t="shared" si="1242"/>
        <v>3630</v>
      </c>
      <c r="CB462" s="597">
        <f t="shared" si="1243"/>
        <v>3630</v>
      </c>
      <c r="CC462" s="688">
        <f t="shared" si="1244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13"/>
        <v>3630</v>
      </c>
      <c r="CF462" s="1346">
        <f t="shared" si="1313"/>
        <v>3630</v>
      </c>
      <c r="CG462" s="1346">
        <f t="shared" si="1313"/>
        <v>3630</v>
      </c>
      <c r="CH462" s="1346">
        <f t="shared" si="1313"/>
        <v>3630</v>
      </c>
      <c r="CI462" s="1346">
        <f t="shared" si="1313"/>
        <v>3630</v>
      </c>
      <c r="CJ462" s="1346">
        <f t="shared" si="1313"/>
        <v>3630</v>
      </c>
      <c r="CK462" s="1347">
        <f t="shared" si="1313"/>
        <v>3630</v>
      </c>
      <c r="CL462" s="1347">
        <f t="shared" si="1313"/>
        <v>3630</v>
      </c>
      <c r="CM462" s="1347">
        <f t="shared" si="1313"/>
        <v>3630</v>
      </c>
      <c r="CN462" s="1346">
        <f t="shared" si="1313"/>
        <v>3630</v>
      </c>
      <c r="CO462" s="1346">
        <f t="shared" si="1313"/>
        <v>3630</v>
      </c>
      <c r="CP462" s="1346">
        <f t="shared" si="1313"/>
        <v>3630</v>
      </c>
      <c r="CQ462" s="1346">
        <f t="shared" si="1313"/>
        <v>3630</v>
      </c>
      <c r="CR462" s="1346">
        <f t="shared" si="1313"/>
        <v>3630</v>
      </c>
      <c r="CS462" s="1345">
        <f t="shared" si="1313"/>
        <v>3630</v>
      </c>
      <c r="CT462" s="1348">
        <f t="shared" si="1313"/>
        <v>3630</v>
      </c>
      <c r="CU462" s="548">
        <f t="shared" si="1314"/>
        <v>3630</v>
      </c>
      <c r="CV462" s="549">
        <f t="shared" si="1315"/>
        <v>3630</v>
      </c>
      <c r="CW462" s="550">
        <f t="shared" si="1316"/>
        <v>3630</v>
      </c>
      <c r="CX462" s="550">
        <f t="shared" si="1317"/>
        <v>3630</v>
      </c>
      <c r="CY462" s="550">
        <f t="shared" si="1318"/>
        <v>3630</v>
      </c>
      <c r="CZ462" s="550">
        <f t="shared" si="1319"/>
        <v>3630</v>
      </c>
      <c r="DA462" s="550">
        <f t="shared" si="1320"/>
        <v>3630</v>
      </c>
      <c r="DB462" s="551">
        <f t="shared" si="1321"/>
        <v>3630</v>
      </c>
      <c r="DC462" s="551">
        <f t="shared" si="1322"/>
        <v>3630</v>
      </c>
      <c r="DD462" s="551">
        <f t="shared" si="1323"/>
        <v>3630</v>
      </c>
      <c r="DE462" s="550">
        <f t="shared" si="1324"/>
        <v>3630</v>
      </c>
      <c r="DF462" s="550">
        <f t="shared" si="1325"/>
        <v>3630</v>
      </c>
      <c r="DG462" s="550">
        <f t="shared" si="1326"/>
        <v>3630</v>
      </c>
      <c r="DH462" s="550">
        <f t="shared" si="1327"/>
        <v>3630</v>
      </c>
      <c r="DI462" s="550">
        <f t="shared" si="1328"/>
        <v>3630</v>
      </c>
      <c r="DJ462" s="549">
        <f t="shared" si="1329"/>
        <v>3630</v>
      </c>
      <c r="DK462" s="548">
        <f t="shared" si="1330"/>
        <v>3630</v>
      </c>
      <c r="DL462" s="653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83"/>
      <c r="DQ462" s="618"/>
      <c r="DR462" s="618"/>
      <c r="DS462" s="618"/>
      <c r="DT462" s="618"/>
      <c r="DU462" s="618"/>
      <c r="DV462" s="618"/>
      <c r="DW462" s="618"/>
      <c r="DX462" s="618"/>
      <c r="DY462" s="484"/>
    </row>
    <row r="463" spans="1:129" s="486" customFormat="1" ht="15.75" customHeight="1">
      <c r="A463" s="648" t="str">
        <f>$H$1 &amp; " (%)"</f>
        <v>kcal (%)</v>
      </c>
      <c r="B463" s="632">
        <f t="shared" ref="B463:R463" si="1343">IF(B461="","",B461*B462/B$46/365/$G$1)</f>
        <v>0.10524026962383128</v>
      </c>
      <c r="C463" s="632">
        <f t="shared" si="1343"/>
        <v>0.11839530332681018</v>
      </c>
      <c r="D463" s="632">
        <f t="shared" si="1343"/>
        <v>0.10148168856583731</v>
      </c>
      <c r="E463" s="632">
        <f t="shared" si="1343"/>
        <v>0</v>
      </c>
      <c r="F463" s="632">
        <f t="shared" si="1343"/>
        <v>0</v>
      </c>
      <c r="G463" s="632">
        <f t="shared" si="1343"/>
        <v>0</v>
      </c>
      <c r="H463" s="632">
        <f t="shared" si="1343"/>
        <v>0</v>
      </c>
      <c r="I463" s="632">
        <f t="shared" si="1343"/>
        <v>0</v>
      </c>
      <c r="J463" s="632">
        <f t="shared" si="1343"/>
        <v>0</v>
      </c>
      <c r="K463" s="632" t="str">
        <f t="shared" si="1343"/>
        <v/>
      </c>
      <c r="L463" s="632" t="str">
        <f t="shared" si="1343"/>
        <v/>
      </c>
      <c r="M463" s="632" t="str">
        <f t="shared" si="1343"/>
        <v/>
      </c>
      <c r="N463" s="632" t="str">
        <f t="shared" si="1343"/>
        <v/>
      </c>
      <c r="O463" s="632" t="str">
        <f t="shared" si="1343"/>
        <v/>
      </c>
      <c r="P463" s="632" t="str">
        <f t="shared" si="1343"/>
        <v/>
      </c>
      <c r="Q463" s="632" t="str">
        <f t="shared" si="1343"/>
        <v/>
      </c>
      <c r="R463" s="632" t="str">
        <f t="shared" si="1343"/>
        <v/>
      </c>
      <c r="S463" s="652"/>
      <c r="T463" s="632">
        <f t="shared" ref="T463:AJ463" si="1344">IF(T461="","",T461*T462/T$46/365/$G$1)</f>
        <v>0</v>
      </c>
      <c r="U463" s="632">
        <f t="shared" si="1344"/>
        <v>0</v>
      </c>
      <c r="V463" s="632">
        <f t="shared" si="1344"/>
        <v>1.6913614760972882E-2</v>
      </c>
      <c r="W463" s="632">
        <f t="shared" si="1344"/>
        <v>0</v>
      </c>
      <c r="X463" s="632">
        <f t="shared" si="1344"/>
        <v>0</v>
      </c>
      <c r="Y463" s="632">
        <f t="shared" si="1344"/>
        <v>0</v>
      </c>
      <c r="Z463" s="632">
        <f t="shared" si="1344"/>
        <v>0</v>
      </c>
      <c r="AA463" s="632">
        <f t="shared" si="1344"/>
        <v>6.3144161774298768E-2</v>
      </c>
      <c r="AB463" s="632">
        <f t="shared" si="1344"/>
        <v>0</v>
      </c>
      <c r="AC463" s="632" t="str">
        <f t="shared" si="1344"/>
        <v/>
      </c>
      <c r="AD463" s="632" t="str">
        <f t="shared" si="1344"/>
        <v/>
      </c>
      <c r="AE463" s="632" t="str">
        <f t="shared" si="1344"/>
        <v/>
      </c>
      <c r="AF463" s="632" t="str">
        <f t="shared" si="1344"/>
        <v/>
      </c>
      <c r="AG463" s="632" t="str">
        <f t="shared" si="1344"/>
        <v/>
      </c>
      <c r="AH463" s="632" t="str">
        <f t="shared" si="1344"/>
        <v/>
      </c>
      <c r="AI463" s="632" t="str">
        <f t="shared" si="1344"/>
        <v/>
      </c>
      <c r="AJ463" s="632" t="str">
        <f t="shared" si="1344"/>
        <v/>
      </c>
      <c r="AK463" s="652"/>
      <c r="AL463" s="632">
        <f t="shared" ref="AL463:BB463" si="1345">IF(AL461="","",AL461*AL462/AL$46/365/$G$1)</f>
        <v>0</v>
      </c>
      <c r="AM463" s="632">
        <f t="shared" si="1345"/>
        <v>0</v>
      </c>
      <c r="AN463" s="632">
        <f t="shared" si="1345"/>
        <v>0</v>
      </c>
      <c r="AO463" s="632">
        <f t="shared" si="1345"/>
        <v>0</v>
      </c>
      <c r="AP463" s="632">
        <f t="shared" si="1345"/>
        <v>0</v>
      </c>
      <c r="AQ463" s="632">
        <f t="shared" si="1345"/>
        <v>0</v>
      </c>
      <c r="AR463" s="632">
        <f t="shared" si="1345"/>
        <v>0</v>
      </c>
      <c r="AS463" s="632">
        <f t="shared" si="1345"/>
        <v>0</v>
      </c>
      <c r="AT463" s="632">
        <f t="shared" si="1345"/>
        <v>0</v>
      </c>
      <c r="AU463" s="632" t="str">
        <f t="shared" si="1345"/>
        <v/>
      </c>
      <c r="AV463" s="632" t="str">
        <f t="shared" si="1345"/>
        <v/>
      </c>
      <c r="AW463" s="632" t="str">
        <f t="shared" si="1345"/>
        <v/>
      </c>
      <c r="AX463" s="632" t="str">
        <f t="shared" si="1345"/>
        <v/>
      </c>
      <c r="AY463" s="632" t="str">
        <f t="shared" si="1345"/>
        <v/>
      </c>
      <c r="AZ463" s="632" t="str">
        <f t="shared" si="1345"/>
        <v/>
      </c>
      <c r="BA463" s="632" t="str">
        <f t="shared" si="1345"/>
        <v/>
      </c>
      <c r="BB463" s="632" t="str">
        <f t="shared" si="1345"/>
        <v/>
      </c>
      <c r="BC463" s="652"/>
      <c r="BD463" s="632" t="str">
        <f t="shared" ref="BD463:BT463" si="1346">IF(BD461="","",BD461*BD462/BD$46/365/$G$1)</f>
        <v/>
      </c>
      <c r="BE463" s="632" t="str">
        <f t="shared" si="1346"/>
        <v/>
      </c>
      <c r="BF463" s="632" t="str">
        <f t="shared" si="1346"/>
        <v/>
      </c>
      <c r="BG463" s="632" t="str">
        <f t="shared" si="1346"/>
        <v/>
      </c>
      <c r="BH463" s="632" t="str">
        <f t="shared" si="1346"/>
        <v/>
      </c>
      <c r="BI463" s="632" t="str">
        <f t="shared" si="1346"/>
        <v/>
      </c>
      <c r="BJ463" s="632" t="str">
        <f t="shared" si="1346"/>
        <v/>
      </c>
      <c r="BK463" s="632" t="str">
        <f t="shared" si="1346"/>
        <v/>
      </c>
      <c r="BL463" s="632" t="str">
        <f t="shared" si="1346"/>
        <v/>
      </c>
      <c r="BM463" s="632" t="str">
        <f t="shared" si="1346"/>
        <v/>
      </c>
      <c r="BN463" s="632" t="str">
        <f t="shared" si="1346"/>
        <v/>
      </c>
      <c r="BO463" s="632" t="str">
        <f t="shared" si="1346"/>
        <v/>
      </c>
      <c r="BP463" s="632" t="str">
        <f t="shared" si="1346"/>
        <v/>
      </c>
      <c r="BQ463" s="632" t="str">
        <f t="shared" si="1346"/>
        <v/>
      </c>
      <c r="BR463" s="632" t="str">
        <f t="shared" si="1346"/>
        <v/>
      </c>
      <c r="BS463" s="632" t="str">
        <f t="shared" si="1346"/>
        <v/>
      </c>
      <c r="BT463" s="632" t="str">
        <f t="shared" si="1346"/>
        <v/>
      </c>
      <c r="BU463" s="652"/>
      <c r="BV463" s="632" t="str">
        <f>IF(BV461="","",BV461*BV462/BV$46/365/$G$1)</f>
        <v/>
      </c>
      <c r="BW463" s="632" t="str">
        <f>IF(BW461="","",BW461*BW462/BW$46/365/$G$1)</f>
        <v/>
      </c>
      <c r="BX463" s="632" t="str">
        <f>IF(BX461="","",BX461*BX462/BX$46/365/$G$1)</f>
        <v/>
      </c>
      <c r="BY463" s="632" t="str">
        <f>IF(BY461="","",BY461*BY462/BY$46/365/$G$1)</f>
        <v/>
      </c>
      <c r="BZ463" s="622">
        <f>IF(DL463&lt;3,"",(SUM(B463:R463)-MIN(B463:R463)-MAX(B463:R463))/(DL463-2))</f>
        <v>2.9531708312809799E-2</v>
      </c>
      <c r="CA463" s="622">
        <f t="shared" si="1242"/>
        <v>2.4162306801389843E-3</v>
      </c>
      <c r="CB463" s="622">
        <f t="shared" si="1243"/>
        <v>0</v>
      </c>
      <c r="CC463" s="622" t="str">
        <f t="shared" si="1244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13"/>
        <v/>
      </c>
      <c r="CF463" s="1351" t="str">
        <f t="shared" si="1313"/>
        <v/>
      </c>
      <c r="CG463" s="1351" t="str">
        <f t="shared" si="1313"/>
        <v/>
      </c>
      <c r="CH463" s="1351">
        <f t="shared" si="1313"/>
        <v>0</v>
      </c>
      <c r="CI463" s="1351">
        <f t="shared" si="1313"/>
        <v>0</v>
      </c>
      <c r="CJ463" s="1351">
        <f t="shared" si="1313"/>
        <v>0</v>
      </c>
      <c r="CK463" s="1352">
        <f t="shared" si="1313"/>
        <v>0</v>
      </c>
      <c r="CL463" s="1352">
        <f t="shared" si="1313"/>
        <v>0</v>
      </c>
      <c r="CM463" s="1352">
        <f t="shared" si="1313"/>
        <v>0</v>
      </c>
      <c r="CN463" s="1351">
        <f t="shared" si="1313"/>
        <v>0.10148168856583731</v>
      </c>
      <c r="CO463" s="1351">
        <f t="shared" si="1313"/>
        <v>0.10524026962383128</v>
      </c>
      <c r="CP463" s="1351">
        <f t="shared" si="1313"/>
        <v>0.11839530332681018</v>
      </c>
      <c r="CQ463" s="1351" t="str">
        <f t="shared" si="1313"/>
        <v/>
      </c>
      <c r="CR463" s="1351" t="str">
        <f t="shared" si="1313"/>
        <v/>
      </c>
      <c r="CS463" s="1350" t="str">
        <f t="shared" si="1313"/>
        <v/>
      </c>
      <c r="CT463" s="1353" t="str">
        <f t="shared" si="1313"/>
        <v/>
      </c>
      <c r="CU463" s="536" t="str">
        <f t="shared" si="1314"/>
        <v/>
      </c>
      <c r="CV463" s="537" t="str">
        <f t="shared" si="1315"/>
        <v/>
      </c>
      <c r="CW463" s="538" t="str">
        <f t="shared" si="1316"/>
        <v/>
      </c>
      <c r="CX463" s="538" t="str">
        <f t="shared" si="1317"/>
        <v/>
      </c>
      <c r="CY463" s="538">
        <f t="shared" si="1318"/>
        <v>0</v>
      </c>
      <c r="CZ463" s="538">
        <f t="shared" si="1319"/>
        <v>0</v>
      </c>
      <c r="DA463" s="538">
        <f t="shared" si="1320"/>
        <v>0</v>
      </c>
      <c r="DB463" s="539">
        <f t="shared" si="1321"/>
        <v>0</v>
      </c>
      <c r="DC463" s="539">
        <f t="shared" si="1322"/>
        <v>0</v>
      </c>
      <c r="DD463" s="539">
        <f t="shared" si="1323"/>
        <v>0</v>
      </c>
      <c r="DE463" s="538">
        <f t="shared" si="1324"/>
        <v>0</v>
      </c>
      <c r="DF463" s="538">
        <f t="shared" si="1325"/>
        <v>1.6913614760972882E-2</v>
      </c>
      <c r="DG463" s="538">
        <f t="shared" si="1326"/>
        <v>6.3144161774298768E-2</v>
      </c>
      <c r="DH463" s="538" t="str">
        <f t="shared" si="1327"/>
        <v/>
      </c>
      <c r="DI463" s="538" t="str">
        <f t="shared" si="1328"/>
        <v/>
      </c>
      <c r="DJ463" s="537" t="str">
        <f t="shared" si="1329"/>
        <v/>
      </c>
      <c r="DK463" s="536" t="str">
        <f t="shared" si="1330"/>
        <v/>
      </c>
      <c r="DL463" s="653">
        <f t="shared" si="1331"/>
        <v>9</v>
      </c>
      <c r="DM463" s="106">
        <f t="shared" si="1332"/>
        <v>9</v>
      </c>
      <c r="DN463" s="106">
        <f t="shared" si="1333"/>
        <v>9</v>
      </c>
      <c r="DO463" s="106">
        <f t="shared" si="1334"/>
        <v>0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763" t="s">
        <v>266</v>
      </c>
      <c r="B464" s="320">
        <v>35</v>
      </c>
      <c r="C464" s="320">
        <v>35</v>
      </c>
      <c r="D464" s="320">
        <v>35</v>
      </c>
      <c r="E464" s="320"/>
      <c r="F464" s="320"/>
      <c r="G464" s="320"/>
      <c r="H464" s="320"/>
      <c r="I464" s="320"/>
      <c r="J464" s="320"/>
      <c r="K464" s="678"/>
      <c r="L464" s="320"/>
      <c r="M464" s="678"/>
      <c r="N464" s="320"/>
      <c r="O464" s="678"/>
      <c r="P464" s="320"/>
      <c r="Q464" s="678"/>
      <c r="R464" s="320"/>
      <c r="S464" s="642"/>
      <c r="T464" s="320"/>
      <c r="U464" s="320"/>
      <c r="V464" s="320"/>
      <c r="W464" s="320"/>
      <c r="X464" s="320"/>
      <c r="Y464" s="320"/>
      <c r="Z464" s="320"/>
      <c r="AA464" s="320">
        <v>2.5</v>
      </c>
      <c r="AB464" s="320"/>
      <c r="AC464" s="320"/>
      <c r="AD464" s="320"/>
      <c r="AE464" s="678"/>
      <c r="AF464" s="678"/>
      <c r="AG464" s="678"/>
      <c r="AH464" s="678"/>
      <c r="AI464" s="678"/>
      <c r="AJ464" s="678"/>
      <c r="AK464" s="642"/>
      <c r="AL464" s="320"/>
      <c r="AM464" s="320"/>
      <c r="AN464" s="320"/>
      <c r="AO464" s="320"/>
      <c r="AP464" s="320"/>
      <c r="AQ464" s="320"/>
      <c r="AR464" s="320"/>
      <c r="AS464" s="320"/>
      <c r="AT464" s="320"/>
      <c r="AU464" s="320"/>
      <c r="AV464" s="320"/>
      <c r="AW464" s="320"/>
      <c r="AX464" s="320"/>
      <c r="AY464" s="320"/>
      <c r="AZ464" s="320"/>
      <c r="BA464" s="320"/>
      <c r="BB464" s="320"/>
      <c r="BC464" s="642"/>
      <c r="BD464" s="320"/>
      <c r="BE464" s="320"/>
      <c r="BF464" s="320"/>
      <c r="BG464" s="320"/>
      <c r="BH464" s="320"/>
      <c r="BI464" s="320"/>
      <c r="BJ464" s="320"/>
      <c r="BK464" s="320"/>
      <c r="BL464" s="320"/>
      <c r="BM464" s="320"/>
      <c r="BN464" s="320"/>
      <c r="BO464" s="320"/>
      <c r="BP464" s="320"/>
      <c r="BQ464" s="320"/>
      <c r="BR464" s="320"/>
      <c r="BS464" s="320"/>
      <c r="BT464" s="320"/>
      <c r="BU464" s="642"/>
      <c r="BV464" s="320"/>
      <c r="BW464" s="320"/>
      <c r="BX464" s="320"/>
      <c r="BY464" s="320"/>
      <c r="BZ464" s="597">
        <f t="shared" si="1241"/>
        <v>35</v>
      </c>
      <c r="CA464" s="597" t="str">
        <f t="shared" si="1242"/>
        <v/>
      </c>
      <c r="CB464" s="597" t="str">
        <f t="shared" si="1243"/>
        <v/>
      </c>
      <c r="CC464" s="688" t="str">
        <f t="shared" si="1244"/>
        <v/>
      </c>
      <c r="CD464" s="1344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347"/>
        <v/>
      </c>
      <c r="CF464" s="1346" t="str">
        <f t="shared" si="1347"/>
        <v/>
      </c>
      <c r="CG464" s="1346" t="str">
        <f t="shared" si="1347"/>
        <v/>
      </c>
      <c r="CH464" s="1346" t="str">
        <f t="shared" si="1347"/>
        <v/>
      </c>
      <c r="CI464" s="1346" t="str">
        <f t="shared" si="1347"/>
        <v/>
      </c>
      <c r="CJ464" s="1346" t="str">
        <f t="shared" si="1347"/>
        <v/>
      </c>
      <c r="CK464" s="1347">
        <f t="shared" si="1347"/>
        <v>35</v>
      </c>
      <c r="CL464" s="1347">
        <f t="shared" si="1347"/>
        <v>35</v>
      </c>
      <c r="CM464" s="1347">
        <f t="shared" si="1347"/>
        <v>35</v>
      </c>
      <c r="CN464" s="1346" t="str">
        <f t="shared" si="1347"/>
        <v/>
      </c>
      <c r="CO464" s="1346" t="str">
        <f t="shared" si="1347"/>
        <v/>
      </c>
      <c r="CP464" s="1346" t="str">
        <f t="shared" si="1347"/>
        <v/>
      </c>
      <c r="CQ464" s="1346" t="str">
        <f t="shared" si="1347"/>
        <v/>
      </c>
      <c r="CR464" s="1346" t="str">
        <f t="shared" si="1347"/>
        <v/>
      </c>
      <c r="CS464" s="1345" t="str">
        <f t="shared" si="1347"/>
        <v/>
      </c>
      <c r="CT464" s="1348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8" t="str">
        <f t="shared" si="1314"/>
        <v/>
      </c>
      <c r="CV464" s="549" t="str">
        <f t="shared" si="1315"/>
        <v/>
      </c>
      <c r="CW464" s="550" t="str">
        <f t="shared" si="1316"/>
        <v/>
      </c>
      <c r="CX464" s="550" t="str">
        <f t="shared" si="1317"/>
        <v/>
      </c>
      <c r="CY464" s="550" t="str">
        <f t="shared" si="1318"/>
        <v/>
      </c>
      <c r="CZ464" s="550" t="str">
        <f t="shared" si="1319"/>
        <v/>
      </c>
      <c r="DA464" s="550" t="str">
        <f t="shared" si="1320"/>
        <v/>
      </c>
      <c r="DB464" s="551" t="str">
        <f t="shared" si="1321"/>
        <v/>
      </c>
      <c r="DC464" s="551">
        <f t="shared" si="1322"/>
        <v>2.5</v>
      </c>
      <c r="DD464" s="551" t="str">
        <f t="shared" si="1323"/>
        <v/>
      </c>
      <c r="DE464" s="550" t="str">
        <f t="shared" si="1324"/>
        <v/>
      </c>
      <c r="DF464" s="550" t="str">
        <f t="shared" si="1325"/>
        <v/>
      </c>
      <c r="DG464" s="550" t="str">
        <f t="shared" si="1326"/>
        <v/>
      </c>
      <c r="DH464" s="550" t="str">
        <f t="shared" si="1327"/>
        <v/>
      </c>
      <c r="DI464" s="550" t="str">
        <f t="shared" si="1328"/>
        <v/>
      </c>
      <c r="DJ464" s="549" t="str">
        <f t="shared" si="1329"/>
        <v/>
      </c>
      <c r="DK464" s="548" t="str">
        <f t="shared" si="1330"/>
        <v/>
      </c>
      <c r="DL464" s="653">
        <f t="shared" si="1331"/>
        <v>3</v>
      </c>
      <c r="DM464" s="106">
        <f t="shared" si="1332"/>
        <v>1</v>
      </c>
      <c r="DN464" s="106">
        <f t="shared" si="1333"/>
        <v>0</v>
      </c>
      <c r="DO464" s="106">
        <f t="shared" si="1334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648" t="s">
        <v>267</v>
      </c>
      <c r="B465" s="629">
        <f t="shared" ref="B465:R465" si="1349">IF(B464="","",B459*B464*B460)</f>
        <v>280</v>
      </c>
      <c r="C465" s="629">
        <f t="shared" si="1349"/>
        <v>280</v>
      </c>
      <c r="D465" s="629">
        <f t="shared" si="1349"/>
        <v>210</v>
      </c>
      <c r="E465" s="629" t="str">
        <f t="shared" si="1349"/>
        <v/>
      </c>
      <c r="F465" s="629" t="str">
        <f t="shared" si="1349"/>
        <v/>
      </c>
      <c r="G465" s="629" t="str">
        <f t="shared" si="1349"/>
        <v/>
      </c>
      <c r="H465" s="629" t="str">
        <f t="shared" si="1349"/>
        <v/>
      </c>
      <c r="I465" s="629" t="str">
        <f t="shared" si="1349"/>
        <v/>
      </c>
      <c r="J465" s="629" t="str">
        <f t="shared" si="1349"/>
        <v/>
      </c>
      <c r="K465" s="629" t="str">
        <f t="shared" si="1349"/>
        <v/>
      </c>
      <c r="L465" s="629" t="str">
        <f t="shared" si="1349"/>
        <v/>
      </c>
      <c r="M465" s="629" t="str">
        <f t="shared" si="1349"/>
        <v/>
      </c>
      <c r="N465" s="629" t="str">
        <f t="shared" si="1349"/>
        <v/>
      </c>
      <c r="O465" s="629" t="str">
        <f t="shared" si="1349"/>
        <v/>
      </c>
      <c r="P465" s="629" t="str">
        <f t="shared" si="1349"/>
        <v/>
      </c>
      <c r="Q465" s="629" t="str">
        <f t="shared" si="1349"/>
        <v/>
      </c>
      <c r="R465" s="629" t="str">
        <f t="shared" si="1349"/>
        <v/>
      </c>
      <c r="S465" s="662"/>
      <c r="T465" s="629" t="str">
        <f t="shared" ref="T465:AJ465" si="1350">IF(T464="","",T459*T464*T460)</f>
        <v/>
      </c>
      <c r="U465" s="629" t="str">
        <f t="shared" si="1350"/>
        <v/>
      </c>
      <c r="V465" s="629" t="str">
        <f t="shared" si="1350"/>
        <v/>
      </c>
      <c r="W465" s="629" t="str">
        <f t="shared" si="1350"/>
        <v/>
      </c>
      <c r="X465" s="629" t="str">
        <f t="shared" si="1350"/>
        <v/>
      </c>
      <c r="Y465" s="629" t="str">
        <f t="shared" si="1350"/>
        <v/>
      </c>
      <c r="Z465" s="629" t="str">
        <f t="shared" si="1350"/>
        <v/>
      </c>
      <c r="AA465" s="629">
        <f t="shared" si="1350"/>
        <v>300</v>
      </c>
      <c r="AB465" s="629" t="str">
        <f t="shared" si="1350"/>
        <v/>
      </c>
      <c r="AC465" s="629" t="str">
        <f t="shared" si="1350"/>
        <v/>
      </c>
      <c r="AD465" s="629" t="str">
        <f t="shared" si="1350"/>
        <v/>
      </c>
      <c r="AE465" s="629" t="str">
        <f t="shared" si="1350"/>
        <v/>
      </c>
      <c r="AF465" s="629" t="str">
        <f t="shared" si="1350"/>
        <v/>
      </c>
      <c r="AG465" s="629" t="str">
        <f t="shared" si="1350"/>
        <v/>
      </c>
      <c r="AH465" s="629" t="str">
        <f t="shared" si="1350"/>
        <v/>
      </c>
      <c r="AI465" s="629" t="str">
        <f t="shared" si="1350"/>
        <v/>
      </c>
      <c r="AJ465" s="629" t="str">
        <f t="shared" si="1350"/>
        <v/>
      </c>
      <c r="AK465" s="662"/>
      <c r="AL465" s="629" t="str">
        <f t="shared" ref="AL465:BB465" si="1351">IF(AL464="","",AL459*AL464*AL460)</f>
        <v/>
      </c>
      <c r="AM465" s="629" t="str">
        <f t="shared" si="1351"/>
        <v/>
      </c>
      <c r="AN465" s="629" t="str">
        <f t="shared" si="1351"/>
        <v/>
      </c>
      <c r="AO465" s="629" t="str">
        <f t="shared" si="1351"/>
        <v/>
      </c>
      <c r="AP465" s="629" t="str">
        <f t="shared" si="1351"/>
        <v/>
      </c>
      <c r="AQ465" s="629" t="str">
        <f t="shared" si="1351"/>
        <v/>
      </c>
      <c r="AR465" s="629" t="str">
        <f t="shared" si="1351"/>
        <v/>
      </c>
      <c r="AS465" s="629" t="str">
        <f t="shared" si="1351"/>
        <v/>
      </c>
      <c r="AT465" s="629" t="str">
        <f t="shared" si="1351"/>
        <v/>
      </c>
      <c r="AU465" s="629" t="str">
        <f t="shared" si="1351"/>
        <v/>
      </c>
      <c r="AV465" s="629" t="str">
        <f t="shared" si="1351"/>
        <v/>
      </c>
      <c r="AW465" s="629" t="str">
        <f t="shared" si="1351"/>
        <v/>
      </c>
      <c r="AX465" s="629" t="str">
        <f t="shared" si="1351"/>
        <v/>
      </c>
      <c r="AY465" s="629" t="str">
        <f t="shared" si="1351"/>
        <v/>
      </c>
      <c r="AZ465" s="629" t="str">
        <f t="shared" si="1351"/>
        <v/>
      </c>
      <c r="BA465" s="629" t="str">
        <f t="shared" si="1351"/>
        <v/>
      </c>
      <c r="BB465" s="629" t="str">
        <f t="shared" si="1351"/>
        <v/>
      </c>
      <c r="BC465" s="662"/>
      <c r="BD465" s="629" t="str">
        <f t="shared" ref="BD465:BT465" si="1352">IF(BD464="","",BD459*BD464*BD460)</f>
        <v/>
      </c>
      <c r="BE465" s="629" t="str">
        <f t="shared" si="1352"/>
        <v/>
      </c>
      <c r="BF465" s="629" t="str">
        <f t="shared" si="1352"/>
        <v/>
      </c>
      <c r="BG465" s="629" t="str">
        <f t="shared" si="1352"/>
        <v/>
      </c>
      <c r="BH465" s="629" t="str">
        <f t="shared" si="1352"/>
        <v/>
      </c>
      <c r="BI465" s="629" t="str">
        <f t="shared" si="1352"/>
        <v/>
      </c>
      <c r="BJ465" s="629" t="str">
        <f t="shared" si="1352"/>
        <v/>
      </c>
      <c r="BK465" s="629" t="str">
        <f t="shared" si="1352"/>
        <v/>
      </c>
      <c r="BL465" s="629" t="str">
        <f t="shared" si="1352"/>
        <v/>
      </c>
      <c r="BM465" s="629" t="str">
        <f t="shared" si="1352"/>
        <v/>
      </c>
      <c r="BN465" s="629" t="str">
        <f t="shared" si="1352"/>
        <v/>
      </c>
      <c r="BO465" s="629" t="str">
        <f t="shared" si="1352"/>
        <v/>
      </c>
      <c r="BP465" s="629" t="str">
        <f t="shared" si="1352"/>
        <v/>
      </c>
      <c r="BQ465" s="629" t="str">
        <f t="shared" si="1352"/>
        <v/>
      </c>
      <c r="BR465" s="629" t="str">
        <f t="shared" si="1352"/>
        <v/>
      </c>
      <c r="BS465" s="629" t="str">
        <f t="shared" si="1352"/>
        <v/>
      </c>
      <c r="BT465" s="629" t="str">
        <f t="shared" si="1352"/>
        <v/>
      </c>
      <c r="BU465" s="662"/>
      <c r="BV465" s="629" t="str">
        <f>IF(BV464="","",BV459*BV464*BV460)</f>
        <v/>
      </c>
      <c r="BW465" s="629" t="str">
        <f>IF(BW464="","",BW459*BW464*BW460)</f>
        <v/>
      </c>
      <c r="BX465" s="629" t="str">
        <f>IF(BX464="","",BX459*BX464*BX460)</f>
        <v/>
      </c>
      <c r="BY465" s="629" t="str">
        <f>IF(BY464="","",BY459*BY464*BY460)</f>
        <v/>
      </c>
      <c r="BZ465" s="597">
        <f t="shared" si="1241"/>
        <v>280</v>
      </c>
      <c r="CA465" s="597" t="str">
        <f t="shared" si="1242"/>
        <v/>
      </c>
      <c r="CB465" s="597" t="str">
        <f t="shared" si="1243"/>
        <v/>
      </c>
      <c r="CC465" s="688" t="str">
        <f t="shared" si="1244"/>
        <v/>
      </c>
      <c r="CD465" s="1344" t="str">
        <f t="shared" si="1347"/>
        <v/>
      </c>
      <c r="CE465" s="1345" t="str">
        <f t="shared" si="1348"/>
        <v/>
      </c>
      <c r="CF465" s="1346" t="str">
        <f t="shared" si="1348"/>
        <v/>
      </c>
      <c r="CG465" s="1346" t="str">
        <f t="shared" si="1348"/>
        <v/>
      </c>
      <c r="CH465" s="1346" t="str">
        <f t="shared" si="1348"/>
        <v/>
      </c>
      <c r="CI465" s="1346" t="str">
        <f t="shared" si="1348"/>
        <v/>
      </c>
      <c r="CJ465" s="1346" t="str">
        <f t="shared" si="1348"/>
        <v/>
      </c>
      <c r="CK465" s="1347">
        <f t="shared" si="1348"/>
        <v>210</v>
      </c>
      <c r="CL465" s="1347">
        <f t="shared" si="1348"/>
        <v>280</v>
      </c>
      <c r="CM465" s="1347">
        <f t="shared" si="1348"/>
        <v>280</v>
      </c>
      <c r="CN465" s="1346" t="str">
        <f t="shared" si="1348"/>
        <v/>
      </c>
      <c r="CO465" s="1346" t="str">
        <f t="shared" si="1348"/>
        <v/>
      </c>
      <c r="CP465" s="1346" t="str">
        <f t="shared" si="1348"/>
        <v/>
      </c>
      <c r="CQ465" s="1346" t="str">
        <f t="shared" si="1348"/>
        <v/>
      </c>
      <c r="CR465" s="1346" t="str">
        <f t="shared" si="1348"/>
        <v/>
      </c>
      <c r="CS465" s="1345" t="str">
        <f t="shared" si="1348"/>
        <v/>
      </c>
      <c r="CT465" s="1348" t="str">
        <f t="shared" si="1348"/>
        <v/>
      </c>
      <c r="CU465" s="548" t="str">
        <f t="shared" si="1314"/>
        <v/>
      </c>
      <c r="CV465" s="549" t="str">
        <f t="shared" si="1315"/>
        <v/>
      </c>
      <c r="CW465" s="550" t="str">
        <f t="shared" si="1316"/>
        <v/>
      </c>
      <c r="CX465" s="550" t="str">
        <f t="shared" si="1317"/>
        <v/>
      </c>
      <c r="CY465" s="550" t="str">
        <f t="shared" si="1318"/>
        <v/>
      </c>
      <c r="CZ465" s="550" t="str">
        <f t="shared" si="1319"/>
        <v/>
      </c>
      <c r="DA465" s="550" t="str">
        <f t="shared" si="1320"/>
        <v/>
      </c>
      <c r="DB465" s="551" t="str">
        <f t="shared" si="1321"/>
        <v/>
      </c>
      <c r="DC465" s="551">
        <f t="shared" si="1322"/>
        <v>300</v>
      </c>
      <c r="DD465" s="551" t="str">
        <f t="shared" si="1323"/>
        <v/>
      </c>
      <c r="DE465" s="550" t="str">
        <f t="shared" si="1324"/>
        <v/>
      </c>
      <c r="DF465" s="550" t="str">
        <f t="shared" si="1325"/>
        <v/>
      </c>
      <c r="DG465" s="550" t="str">
        <f t="shared" si="1326"/>
        <v/>
      </c>
      <c r="DH465" s="550" t="str">
        <f t="shared" si="1327"/>
        <v/>
      </c>
      <c r="DI465" s="550" t="str">
        <f t="shared" si="1328"/>
        <v/>
      </c>
      <c r="DJ465" s="549" t="str">
        <f t="shared" si="1329"/>
        <v/>
      </c>
      <c r="DK465" s="548" t="str">
        <f t="shared" si="1330"/>
        <v/>
      </c>
      <c r="DL465" s="653">
        <f t="shared" si="1331"/>
        <v>3</v>
      </c>
      <c r="DM465" s="106">
        <f t="shared" si="1332"/>
        <v>1</v>
      </c>
      <c r="DN465" s="106">
        <f t="shared" si="1333"/>
        <v>0</v>
      </c>
      <c r="DO465" s="106">
        <f t="shared" si="1334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1445" t="s">
        <v>711</v>
      </c>
      <c r="B466" s="643"/>
      <c r="C466" s="643"/>
      <c r="D466" s="643"/>
      <c r="E466" s="643"/>
      <c r="F466" s="643"/>
      <c r="G466" s="643"/>
      <c r="H466" s="643"/>
      <c r="I466" s="643"/>
      <c r="J466" s="643"/>
      <c r="K466" s="643"/>
      <c r="L466" s="643"/>
      <c r="M466" s="643"/>
      <c r="N466" s="643"/>
      <c r="O466" s="643"/>
      <c r="P466" s="643"/>
      <c r="Q466" s="643"/>
      <c r="R466" s="643"/>
      <c r="S466" s="1017"/>
      <c r="T466" s="643" t="s">
        <v>249</v>
      </c>
      <c r="U466" s="643"/>
      <c r="V466" s="643" t="s">
        <v>249</v>
      </c>
      <c r="W466" s="643" t="s">
        <v>249</v>
      </c>
      <c r="X466" s="643" t="s">
        <v>249</v>
      </c>
      <c r="Y466" s="643"/>
      <c r="Z466" s="643" t="s">
        <v>249</v>
      </c>
      <c r="AA466" s="643" t="s">
        <v>249</v>
      </c>
      <c r="AB466" s="643" t="s">
        <v>249</v>
      </c>
      <c r="AC466" s="643"/>
      <c r="AD466" s="643"/>
      <c r="AE466" s="643"/>
      <c r="AF466" s="643"/>
      <c r="AG466" s="643"/>
      <c r="AH466" s="643"/>
      <c r="AI466" s="643"/>
      <c r="AJ466" s="643"/>
      <c r="AK466" s="1017"/>
      <c r="AL466" s="643"/>
      <c r="AM466" s="643" t="s">
        <v>249</v>
      </c>
      <c r="AN466" s="643"/>
      <c r="AO466" s="643"/>
      <c r="AP466" s="643" t="s">
        <v>249</v>
      </c>
      <c r="AQ466" s="643"/>
      <c r="AR466" s="643" t="s">
        <v>249</v>
      </c>
      <c r="AS466" s="643" t="s">
        <v>249</v>
      </c>
      <c r="AT466" s="643" t="s">
        <v>249</v>
      </c>
      <c r="AU466" s="643"/>
      <c r="AV466" s="643"/>
      <c r="AW466" s="643"/>
      <c r="AX466" s="643"/>
      <c r="AY466" s="643"/>
      <c r="AZ466" s="643"/>
      <c r="BA466" s="643"/>
      <c r="BB466" s="643"/>
      <c r="BC466" s="1017"/>
      <c r="BD466" s="643"/>
      <c r="BE466" s="643" t="s">
        <v>249</v>
      </c>
      <c r="BF466" s="643"/>
      <c r="BG466" s="643"/>
      <c r="BH466" s="643" t="s">
        <v>249</v>
      </c>
      <c r="BI466" s="643"/>
      <c r="BJ466" s="643" t="s">
        <v>249</v>
      </c>
      <c r="BK466" s="643"/>
      <c r="BL466" s="643" t="s">
        <v>249</v>
      </c>
      <c r="BM466" s="643"/>
      <c r="BN466" s="643"/>
      <c r="BO466" s="643"/>
      <c r="BP466" s="643"/>
      <c r="BQ466" s="643"/>
      <c r="BR466" s="643"/>
      <c r="BS466" s="643"/>
      <c r="BT466" s="643"/>
      <c r="BU466" s="1017"/>
      <c r="BV466" s="643"/>
      <c r="BW466" s="643"/>
      <c r="BX466" s="643"/>
      <c r="BY466" s="643"/>
      <c r="BZ466" s="589" t="str">
        <f t="shared" si="1241"/>
        <v/>
      </c>
      <c r="CA466" s="589" t="str">
        <f t="shared" si="1242"/>
        <v/>
      </c>
      <c r="CB466" s="589" t="str">
        <f t="shared" si="1243"/>
        <v/>
      </c>
      <c r="CC466" s="687" t="str">
        <f t="shared" si="1244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8"/>
      <c r="DM466" s="108"/>
      <c r="DN466" s="108"/>
      <c r="DO466" s="108"/>
      <c r="DP466" s="591"/>
      <c r="DQ466" s="617"/>
      <c r="DR466" s="617"/>
      <c r="DS466" s="617"/>
      <c r="DT466" s="617"/>
      <c r="DU466" s="617"/>
      <c r="DV466" s="617"/>
      <c r="DW466" s="617"/>
      <c r="DX466" s="617"/>
      <c r="DY466" s="484"/>
    </row>
    <row r="467" spans="1:129" s="486" customFormat="1" ht="15.75" customHeight="1">
      <c r="A467" s="961" t="s">
        <v>248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7"/>
      <c r="T467" s="643">
        <v>1</v>
      </c>
      <c r="U467" s="643"/>
      <c r="V467" s="643">
        <v>0.5</v>
      </c>
      <c r="W467" s="643">
        <v>0.5</v>
      </c>
      <c r="X467" s="643">
        <v>0.5</v>
      </c>
      <c r="Y467" s="643"/>
      <c r="Z467" s="643">
        <v>1</v>
      </c>
      <c r="AA467" s="643">
        <v>1</v>
      </c>
      <c r="AB467" s="643">
        <v>0.5</v>
      </c>
      <c r="AC467" s="643"/>
      <c r="AD467" s="643"/>
      <c r="AE467" s="643"/>
      <c r="AF467" s="643"/>
      <c r="AG467" s="643"/>
      <c r="AH467" s="643"/>
      <c r="AI467" s="643"/>
      <c r="AJ467" s="643"/>
      <c r="AK467" s="1017"/>
      <c r="AL467" s="643"/>
      <c r="AM467" s="643">
        <v>2</v>
      </c>
      <c r="AN467" s="643"/>
      <c r="AO467" s="643"/>
      <c r="AP467" s="643">
        <v>2</v>
      </c>
      <c r="AQ467" s="643"/>
      <c r="AR467" s="643">
        <v>50</v>
      </c>
      <c r="AS467" s="643">
        <v>50</v>
      </c>
      <c r="AT467" s="643">
        <v>1</v>
      </c>
      <c r="AU467" s="643"/>
      <c r="AV467" s="643"/>
      <c r="AW467" s="643"/>
      <c r="AX467" s="643"/>
      <c r="AY467" s="643"/>
      <c r="AZ467" s="643"/>
      <c r="BA467" s="643"/>
      <c r="BB467" s="643"/>
      <c r="BC467" s="1017"/>
      <c r="BD467" s="643"/>
      <c r="BE467" s="643">
        <v>2</v>
      </c>
      <c r="BF467" s="643"/>
      <c r="BG467" s="643"/>
      <c r="BH467" s="643">
        <v>2</v>
      </c>
      <c r="BI467" s="643"/>
      <c r="BJ467" s="643">
        <v>5</v>
      </c>
      <c r="BK467" s="643"/>
      <c r="BL467" s="643">
        <v>50</v>
      </c>
      <c r="BM467" s="643"/>
      <c r="BN467" s="643"/>
      <c r="BO467" s="643"/>
      <c r="BP467" s="643"/>
      <c r="BQ467" s="643"/>
      <c r="BR467" s="643"/>
      <c r="BS467" s="643"/>
      <c r="BT467" s="643"/>
      <c r="BU467" s="1017"/>
      <c r="BV467" s="643"/>
      <c r="BW467" s="643"/>
      <c r="BX467" s="643"/>
      <c r="BY467" s="643"/>
      <c r="BZ467" s="597" t="str">
        <f t="shared" si="1241"/>
        <v/>
      </c>
      <c r="CA467" s="597">
        <f t="shared" si="1242"/>
        <v>0.7</v>
      </c>
      <c r="CB467" s="597">
        <f t="shared" si="1243"/>
        <v>18</v>
      </c>
      <c r="CC467" s="688">
        <f t="shared" si="1244"/>
        <v>3.5</v>
      </c>
      <c r="CD467" s="1344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53"/>
        <v/>
      </c>
      <c r="CF467" s="1346" t="str">
        <f t="shared" si="1353"/>
        <v/>
      </c>
      <c r="CG467" s="1346" t="str">
        <f t="shared" si="1353"/>
        <v/>
      </c>
      <c r="CH467" s="1346" t="str">
        <f t="shared" si="1353"/>
        <v/>
      </c>
      <c r="CI467" s="1346" t="str">
        <f t="shared" si="1353"/>
        <v/>
      </c>
      <c r="CJ467" s="1346" t="str">
        <f t="shared" si="1353"/>
        <v/>
      </c>
      <c r="CK467" s="1347" t="str">
        <f t="shared" si="1353"/>
        <v/>
      </c>
      <c r="CL467" s="1347" t="str">
        <f t="shared" si="1353"/>
        <v/>
      </c>
      <c r="CM467" s="1347" t="str">
        <f t="shared" si="1353"/>
        <v/>
      </c>
      <c r="CN467" s="1346" t="str">
        <f t="shared" si="1353"/>
        <v/>
      </c>
      <c r="CO467" s="1346" t="str">
        <f t="shared" si="1353"/>
        <v/>
      </c>
      <c r="CP467" s="1346" t="str">
        <f t="shared" si="1353"/>
        <v/>
      </c>
      <c r="CQ467" s="1346" t="str">
        <f t="shared" si="1353"/>
        <v/>
      </c>
      <c r="CR467" s="1346" t="str">
        <f t="shared" si="1353"/>
        <v/>
      </c>
      <c r="CS467" s="1345" t="str">
        <f t="shared" si="1353"/>
        <v/>
      </c>
      <c r="CT467" s="1348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8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9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0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0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0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0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0.5</v>
      </c>
      <c r="DA467" s="550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0.5</v>
      </c>
      <c r="DB467" s="551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551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0.5</v>
      </c>
      <c r="DD467" s="551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0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50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</v>
      </c>
      <c r="DG467" s="550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0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0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9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8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3">
        <f t="shared" ref="DL467:DL474" si="1372">COUNT(B467:R467)</f>
        <v>0</v>
      </c>
      <c r="DM467" s="106">
        <f t="shared" ref="DM467:DM474" si="1373">COUNT(T467:AJ467)</f>
        <v>7</v>
      </c>
      <c r="DN467" s="106">
        <f t="shared" ref="DN467:DN474" si="1374">COUNT(AL467:BB467)</f>
        <v>5</v>
      </c>
      <c r="DO467" s="106">
        <f t="shared" ref="DO467:DO474" si="1375">COUNT(BD467:BT467)</f>
        <v>4</v>
      </c>
      <c r="DP467" s="483"/>
      <c r="DQ467" s="618"/>
      <c r="DR467" s="618"/>
      <c r="DS467" s="618"/>
      <c r="DT467" s="618"/>
      <c r="DU467" s="618"/>
      <c r="DV467" s="618"/>
      <c r="DW467" s="618"/>
      <c r="DX467" s="618"/>
      <c r="DY467" s="484"/>
    </row>
    <row r="468" spans="1:129" s="486" customFormat="1" ht="15.75" customHeight="1">
      <c r="A468" s="961" t="s">
        <v>264</v>
      </c>
      <c r="B468" s="643">
        <v>0</v>
      </c>
      <c r="C468" s="643">
        <v>0</v>
      </c>
      <c r="D468" s="643">
        <v>0</v>
      </c>
      <c r="E468" s="643">
        <v>0</v>
      </c>
      <c r="F468" s="643">
        <v>0</v>
      </c>
      <c r="G468" s="643">
        <v>0</v>
      </c>
      <c r="H468" s="643">
        <v>0</v>
      </c>
      <c r="I468" s="643">
        <v>0</v>
      </c>
      <c r="J468" s="643">
        <v>0</v>
      </c>
      <c r="K468" s="643"/>
      <c r="L468" s="643"/>
      <c r="M468" s="643"/>
      <c r="N468" s="643"/>
      <c r="O468" s="643"/>
      <c r="P468" s="643"/>
      <c r="Q468" s="643"/>
      <c r="R468" s="643"/>
      <c r="S468" s="1017"/>
      <c r="T468" s="643">
        <v>1</v>
      </c>
      <c r="U468" s="643">
        <v>0</v>
      </c>
      <c r="V468" s="643">
        <v>1</v>
      </c>
      <c r="W468" s="643">
        <v>2</v>
      </c>
      <c r="X468" s="643">
        <v>2</v>
      </c>
      <c r="Y468" s="643">
        <v>0</v>
      </c>
      <c r="Z468" s="643">
        <v>1</v>
      </c>
      <c r="AA468" s="643">
        <v>1</v>
      </c>
      <c r="AB468" s="643">
        <v>1</v>
      </c>
      <c r="AC468" s="643"/>
      <c r="AD468" s="643"/>
      <c r="AE468" s="643"/>
      <c r="AF468" s="643"/>
      <c r="AG468" s="643"/>
      <c r="AH468" s="643"/>
      <c r="AI468" s="643"/>
      <c r="AJ468" s="643"/>
      <c r="AK468" s="1017"/>
      <c r="AL468" s="643">
        <v>0</v>
      </c>
      <c r="AM468" s="643">
        <v>2</v>
      </c>
      <c r="AN468" s="643">
        <v>0</v>
      </c>
      <c r="AO468" s="643">
        <v>0</v>
      </c>
      <c r="AP468" s="643">
        <v>1</v>
      </c>
      <c r="AQ468" s="643">
        <v>0</v>
      </c>
      <c r="AR468" s="643">
        <v>1</v>
      </c>
      <c r="AS468" s="643">
        <v>1</v>
      </c>
      <c r="AT468" s="643">
        <v>1</v>
      </c>
      <c r="AU468" s="643"/>
      <c r="AV468" s="643"/>
      <c r="AW468" s="643"/>
      <c r="AX468" s="643"/>
      <c r="AY468" s="643"/>
      <c r="AZ468" s="643"/>
      <c r="BA468" s="643"/>
      <c r="BB468" s="643"/>
      <c r="BC468" s="1017"/>
      <c r="BD468" s="643">
        <v>0</v>
      </c>
      <c r="BE468" s="643">
        <v>4</v>
      </c>
      <c r="BF468" s="643">
        <v>0</v>
      </c>
      <c r="BG468" s="643">
        <v>0</v>
      </c>
      <c r="BH468" s="643">
        <v>2</v>
      </c>
      <c r="BI468" s="643">
        <v>0</v>
      </c>
      <c r="BJ468" s="643">
        <v>1</v>
      </c>
      <c r="BK468" s="643">
        <v>0</v>
      </c>
      <c r="BL468" s="643">
        <v>1</v>
      </c>
      <c r="BM468" s="643"/>
      <c r="BN468" s="643"/>
      <c r="BO468" s="643"/>
      <c r="BP468" s="643"/>
      <c r="BQ468" s="643"/>
      <c r="BR468" s="643"/>
      <c r="BS468" s="643"/>
      <c r="BT468" s="643"/>
      <c r="BU468" s="1017"/>
      <c r="BV468" s="643"/>
      <c r="BW468" s="643"/>
      <c r="BX468" s="643"/>
      <c r="BY468" s="643"/>
      <c r="BZ468" s="597">
        <f t="shared" si="1241"/>
        <v>0</v>
      </c>
      <c r="CA468" s="597">
        <f t="shared" si="1242"/>
        <v>1</v>
      </c>
      <c r="CB468" s="597">
        <f t="shared" si="1243"/>
        <v>0.5714285714285714</v>
      </c>
      <c r="CC468" s="688">
        <f t="shared" si="1244"/>
        <v>0.5714285714285714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54"/>
        <v/>
      </c>
      <c r="CF468" s="1346" t="str">
        <f t="shared" si="1354"/>
        <v/>
      </c>
      <c r="CG468" s="1346" t="str">
        <f t="shared" si="1354"/>
        <v/>
      </c>
      <c r="CH468" s="1346">
        <f t="shared" si="1354"/>
        <v>0</v>
      </c>
      <c r="CI468" s="1346">
        <f t="shared" si="1354"/>
        <v>0</v>
      </c>
      <c r="CJ468" s="1346">
        <f t="shared" si="1354"/>
        <v>0</v>
      </c>
      <c r="CK468" s="1347">
        <f t="shared" si="1354"/>
        <v>0</v>
      </c>
      <c r="CL468" s="1347">
        <f t="shared" si="1354"/>
        <v>0</v>
      </c>
      <c r="CM468" s="1347">
        <f t="shared" si="1354"/>
        <v>0</v>
      </c>
      <c r="CN468" s="1346">
        <f t="shared" si="1354"/>
        <v>0</v>
      </c>
      <c r="CO468" s="1346">
        <f t="shared" si="1354"/>
        <v>0</v>
      </c>
      <c r="CP468" s="1346">
        <f t="shared" si="1354"/>
        <v>0</v>
      </c>
      <c r="CQ468" s="1346" t="str">
        <f t="shared" si="1354"/>
        <v/>
      </c>
      <c r="CR468" s="1346" t="str">
        <f t="shared" si="1354"/>
        <v/>
      </c>
      <c r="CS468" s="1345" t="str">
        <f t="shared" si="1354"/>
        <v/>
      </c>
      <c r="CT468" s="1348" t="str">
        <f t="shared" si="1354"/>
        <v/>
      </c>
      <c r="CU468" s="548" t="str">
        <f t="shared" si="1355"/>
        <v/>
      </c>
      <c r="CV468" s="549" t="str">
        <f t="shared" si="1356"/>
        <v/>
      </c>
      <c r="CW468" s="550" t="str">
        <f t="shared" si="1357"/>
        <v/>
      </c>
      <c r="CX468" s="550" t="str">
        <f t="shared" si="1358"/>
        <v/>
      </c>
      <c r="CY468" s="550">
        <f t="shared" si="1359"/>
        <v>0</v>
      </c>
      <c r="CZ468" s="550">
        <f t="shared" si="1360"/>
        <v>0</v>
      </c>
      <c r="DA468" s="550">
        <f t="shared" si="1361"/>
        <v>1</v>
      </c>
      <c r="DB468" s="551">
        <f t="shared" si="1362"/>
        <v>1</v>
      </c>
      <c r="DC468" s="551">
        <f t="shared" si="1363"/>
        <v>1</v>
      </c>
      <c r="DD468" s="551">
        <f t="shared" si="1364"/>
        <v>1</v>
      </c>
      <c r="DE468" s="550">
        <f t="shared" si="1365"/>
        <v>1</v>
      </c>
      <c r="DF468" s="550">
        <f t="shared" si="1366"/>
        <v>2</v>
      </c>
      <c r="DG468" s="550">
        <f t="shared" si="1367"/>
        <v>2</v>
      </c>
      <c r="DH468" s="550" t="str">
        <f t="shared" si="1368"/>
        <v/>
      </c>
      <c r="DI468" s="550" t="str">
        <f t="shared" si="1369"/>
        <v/>
      </c>
      <c r="DJ468" s="549" t="str">
        <f t="shared" si="1370"/>
        <v/>
      </c>
      <c r="DK468" s="548" t="str">
        <f t="shared" si="1371"/>
        <v/>
      </c>
      <c r="DL468" s="653">
        <f t="shared" si="1372"/>
        <v>9</v>
      </c>
      <c r="DM468" s="106">
        <f t="shared" si="1373"/>
        <v>9</v>
      </c>
      <c r="DN468" s="106">
        <f t="shared" si="1374"/>
        <v>9</v>
      </c>
      <c r="DO468" s="106">
        <f t="shared" si="1375"/>
        <v>9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888" t="s">
        <v>265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17"/>
      <c r="T469" s="643">
        <v>12</v>
      </c>
      <c r="U469" s="643"/>
      <c r="V469" s="643">
        <v>3</v>
      </c>
      <c r="W469" s="643">
        <v>4</v>
      </c>
      <c r="X469" s="643">
        <v>3</v>
      </c>
      <c r="Y469" s="643"/>
      <c r="Z469" s="643">
        <v>12</v>
      </c>
      <c r="AA469" s="643">
        <v>1</v>
      </c>
      <c r="AB469" s="643">
        <v>8</v>
      </c>
      <c r="AC469" s="643"/>
      <c r="AD469" s="643"/>
      <c r="AE469" s="643"/>
      <c r="AF469" s="643"/>
      <c r="AG469" s="643"/>
      <c r="AH469" s="643"/>
      <c r="AI469" s="643"/>
      <c r="AJ469" s="643"/>
      <c r="AK469" s="1017"/>
      <c r="AL469" s="643"/>
      <c r="AM469" s="643">
        <v>12</v>
      </c>
      <c r="AN469" s="643"/>
      <c r="AO469" s="643"/>
      <c r="AP469" s="643">
        <v>52</v>
      </c>
      <c r="AQ469" s="643"/>
      <c r="AR469" s="643">
        <v>1</v>
      </c>
      <c r="AS469" s="643">
        <v>1</v>
      </c>
      <c r="AT469" s="643">
        <v>12</v>
      </c>
      <c r="AU469" s="643"/>
      <c r="AV469" s="643"/>
      <c r="AW469" s="643"/>
      <c r="AX469" s="643"/>
      <c r="AY469" s="643"/>
      <c r="AZ469" s="643"/>
      <c r="BA469" s="643"/>
      <c r="BB469" s="643"/>
      <c r="BC469" s="1017"/>
      <c r="BD469" s="643"/>
      <c r="BE469" s="643">
        <v>12</v>
      </c>
      <c r="BF469" s="643"/>
      <c r="BG469" s="643"/>
      <c r="BH469" s="643">
        <v>12</v>
      </c>
      <c r="BI469" s="643"/>
      <c r="BJ469" s="643">
        <v>8</v>
      </c>
      <c r="BK469" s="643"/>
      <c r="BL469" s="643">
        <v>2</v>
      </c>
      <c r="BM469" s="643"/>
      <c r="BN469" s="643"/>
      <c r="BO469" s="643"/>
      <c r="BP469" s="643"/>
      <c r="BQ469" s="643"/>
      <c r="BR469" s="643"/>
      <c r="BS469" s="643"/>
      <c r="BT469" s="643"/>
      <c r="BU469" s="1017"/>
      <c r="BV469" s="643">
        <v>12</v>
      </c>
      <c r="BW469" s="643">
        <v>12</v>
      </c>
      <c r="BX469" s="643">
        <v>12</v>
      </c>
      <c r="BY469" s="643">
        <v>12</v>
      </c>
      <c r="BZ469" s="597" t="str">
        <f t="shared" si="1241"/>
        <v/>
      </c>
      <c r="CA469" s="597">
        <f t="shared" si="1242"/>
        <v>6</v>
      </c>
      <c r="CB469" s="597">
        <f t="shared" si="1243"/>
        <v>8.3333333333333339</v>
      </c>
      <c r="CC469" s="688">
        <f t="shared" si="1244"/>
        <v>10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54"/>
        <v/>
      </c>
      <c r="CF469" s="1346" t="str">
        <f t="shared" si="1354"/>
        <v/>
      </c>
      <c r="CG469" s="1346" t="str">
        <f t="shared" si="1354"/>
        <v/>
      </c>
      <c r="CH469" s="1346" t="str">
        <f t="shared" si="1354"/>
        <v/>
      </c>
      <c r="CI469" s="1346" t="str">
        <f t="shared" si="1354"/>
        <v/>
      </c>
      <c r="CJ469" s="1346" t="str">
        <f t="shared" si="1354"/>
        <v/>
      </c>
      <c r="CK469" s="1347" t="str">
        <f t="shared" si="1354"/>
        <v/>
      </c>
      <c r="CL469" s="1347" t="str">
        <f t="shared" si="1354"/>
        <v/>
      </c>
      <c r="CM469" s="1347" t="str">
        <f t="shared" si="1354"/>
        <v/>
      </c>
      <c r="CN469" s="1346" t="str">
        <f t="shared" si="1354"/>
        <v/>
      </c>
      <c r="CO469" s="1346" t="str">
        <f t="shared" si="1354"/>
        <v/>
      </c>
      <c r="CP469" s="1346" t="str">
        <f t="shared" si="1354"/>
        <v/>
      </c>
      <c r="CQ469" s="1346" t="str">
        <f t="shared" si="1354"/>
        <v/>
      </c>
      <c r="CR469" s="1346" t="str">
        <f t="shared" si="1354"/>
        <v/>
      </c>
      <c r="CS469" s="1345" t="str">
        <f t="shared" si="1354"/>
        <v/>
      </c>
      <c r="CT469" s="1348" t="str">
        <f t="shared" si="1354"/>
        <v/>
      </c>
      <c r="CU469" s="548" t="str">
        <f t="shared" si="1355"/>
        <v/>
      </c>
      <c r="CV469" s="549" t="str">
        <f t="shared" si="1356"/>
        <v/>
      </c>
      <c r="CW469" s="550" t="str">
        <f t="shared" si="1357"/>
        <v/>
      </c>
      <c r="CX469" s="550" t="str">
        <f t="shared" si="1358"/>
        <v/>
      </c>
      <c r="CY469" s="550" t="str">
        <f t="shared" si="1359"/>
        <v/>
      </c>
      <c r="CZ469" s="550">
        <f t="shared" si="1360"/>
        <v>1</v>
      </c>
      <c r="DA469" s="550">
        <f t="shared" si="1361"/>
        <v>3</v>
      </c>
      <c r="DB469" s="551">
        <f t="shared" si="1362"/>
        <v>3</v>
      </c>
      <c r="DC469" s="551">
        <f t="shared" si="1363"/>
        <v>4</v>
      </c>
      <c r="DD469" s="551">
        <f t="shared" si="1364"/>
        <v>8</v>
      </c>
      <c r="DE469" s="550">
        <f t="shared" si="1365"/>
        <v>12</v>
      </c>
      <c r="DF469" s="550">
        <f t="shared" si="1366"/>
        <v>12</v>
      </c>
      <c r="DG469" s="550" t="str">
        <f t="shared" si="1367"/>
        <v/>
      </c>
      <c r="DH469" s="550" t="str">
        <f t="shared" si="1368"/>
        <v/>
      </c>
      <c r="DI469" s="550" t="str">
        <f t="shared" si="1369"/>
        <v/>
      </c>
      <c r="DJ469" s="549" t="str">
        <f t="shared" si="1370"/>
        <v/>
      </c>
      <c r="DK469" s="548" t="str">
        <f t="shared" si="1371"/>
        <v/>
      </c>
      <c r="DL469" s="653">
        <f t="shared" si="1372"/>
        <v>0</v>
      </c>
      <c r="DM469" s="106">
        <f t="shared" si="1373"/>
        <v>7</v>
      </c>
      <c r="DN469" s="106">
        <f t="shared" si="1374"/>
        <v>5</v>
      </c>
      <c r="DO469" s="106">
        <f t="shared" si="1375"/>
        <v>4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696" customFormat="1" ht="15.75" customHeight="1">
      <c r="A470" s="1012" t="s">
        <v>249</v>
      </c>
      <c r="B470" s="761">
        <f t="shared" ref="B470:R470" si="1376">IF(B468="","",B467*B468*B469)</f>
        <v>0</v>
      </c>
      <c r="C470" s="761">
        <f t="shared" si="1376"/>
        <v>0</v>
      </c>
      <c r="D470" s="1013">
        <f t="shared" si="1376"/>
        <v>0</v>
      </c>
      <c r="E470" s="761">
        <f t="shared" si="1376"/>
        <v>0</v>
      </c>
      <c r="F470" s="1013">
        <f t="shared" si="1376"/>
        <v>0</v>
      </c>
      <c r="G470" s="761">
        <f t="shared" si="1376"/>
        <v>0</v>
      </c>
      <c r="H470" s="1013">
        <f t="shared" si="1376"/>
        <v>0</v>
      </c>
      <c r="I470" s="761">
        <f t="shared" si="1376"/>
        <v>0</v>
      </c>
      <c r="J470" s="1013">
        <f t="shared" si="1376"/>
        <v>0</v>
      </c>
      <c r="K470" s="761" t="str">
        <f t="shared" si="1376"/>
        <v/>
      </c>
      <c r="L470" s="1013" t="str">
        <f t="shared" si="1376"/>
        <v/>
      </c>
      <c r="M470" s="761" t="str">
        <f t="shared" si="1376"/>
        <v/>
      </c>
      <c r="N470" s="1013" t="str">
        <f t="shared" si="1376"/>
        <v/>
      </c>
      <c r="O470" s="761" t="str">
        <f t="shared" si="1376"/>
        <v/>
      </c>
      <c r="P470" s="1013" t="str">
        <f t="shared" si="1376"/>
        <v/>
      </c>
      <c r="Q470" s="761" t="str">
        <f t="shared" si="1376"/>
        <v/>
      </c>
      <c r="R470" s="1013" t="str">
        <f t="shared" si="1376"/>
        <v/>
      </c>
      <c r="S470" s="1018"/>
      <c r="T470" s="761">
        <f t="shared" ref="T470:AJ470" si="1377">IF(T468="","",T467*T468*T469)</f>
        <v>12</v>
      </c>
      <c r="U470" s="1013">
        <f t="shared" si="1377"/>
        <v>0</v>
      </c>
      <c r="V470" s="761">
        <f t="shared" si="1377"/>
        <v>1.5</v>
      </c>
      <c r="W470" s="1013">
        <f t="shared" si="1377"/>
        <v>4</v>
      </c>
      <c r="X470" s="761">
        <f t="shared" si="1377"/>
        <v>3</v>
      </c>
      <c r="Y470" s="1013">
        <f t="shared" si="1377"/>
        <v>0</v>
      </c>
      <c r="Z470" s="761">
        <f t="shared" si="1377"/>
        <v>12</v>
      </c>
      <c r="AA470" s="1013">
        <f t="shared" si="1377"/>
        <v>1</v>
      </c>
      <c r="AB470" s="761">
        <f t="shared" si="1377"/>
        <v>4</v>
      </c>
      <c r="AC470" s="1013" t="str">
        <f t="shared" si="1377"/>
        <v/>
      </c>
      <c r="AD470" s="761" t="str">
        <f t="shared" si="1377"/>
        <v/>
      </c>
      <c r="AE470" s="1013" t="str">
        <f t="shared" si="1377"/>
        <v/>
      </c>
      <c r="AF470" s="761" t="str">
        <f t="shared" si="1377"/>
        <v/>
      </c>
      <c r="AG470" s="1013" t="str">
        <f t="shared" si="1377"/>
        <v/>
      </c>
      <c r="AH470" s="761" t="str">
        <f t="shared" si="1377"/>
        <v/>
      </c>
      <c r="AI470" s="1013" t="str">
        <f t="shared" si="1377"/>
        <v/>
      </c>
      <c r="AJ470" s="761" t="str">
        <f t="shared" si="1377"/>
        <v/>
      </c>
      <c r="AK470" s="1018"/>
      <c r="AL470" s="761">
        <f t="shared" ref="AL470:BB470" si="1378">IF(AL468="","",AL467*AL468*AL469)</f>
        <v>0</v>
      </c>
      <c r="AM470" s="1013">
        <f t="shared" si="1378"/>
        <v>48</v>
      </c>
      <c r="AN470" s="761">
        <f t="shared" si="1378"/>
        <v>0</v>
      </c>
      <c r="AO470" s="1013">
        <f t="shared" si="1378"/>
        <v>0</v>
      </c>
      <c r="AP470" s="761">
        <f t="shared" si="1378"/>
        <v>104</v>
      </c>
      <c r="AQ470" s="1013">
        <f t="shared" si="1378"/>
        <v>0</v>
      </c>
      <c r="AR470" s="761">
        <f t="shared" si="1378"/>
        <v>50</v>
      </c>
      <c r="AS470" s="1013">
        <f t="shared" si="1378"/>
        <v>50</v>
      </c>
      <c r="AT470" s="761">
        <f t="shared" si="1378"/>
        <v>12</v>
      </c>
      <c r="AU470" s="1013" t="str">
        <f t="shared" si="1378"/>
        <v/>
      </c>
      <c r="AV470" s="761" t="str">
        <f t="shared" si="1378"/>
        <v/>
      </c>
      <c r="AW470" s="1013" t="str">
        <f t="shared" si="1378"/>
        <v/>
      </c>
      <c r="AX470" s="761" t="str">
        <f t="shared" si="1378"/>
        <v/>
      </c>
      <c r="AY470" s="1013" t="str">
        <f t="shared" si="1378"/>
        <v/>
      </c>
      <c r="AZ470" s="761" t="str">
        <f t="shared" si="1378"/>
        <v/>
      </c>
      <c r="BA470" s="1013" t="str">
        <f t="shared" si="1378"/>
        <v/>
      </c>
      <c r="BB470" s="761" t="str">
        <f t="shared" si="1378"/>
        <v/>
      </c>
      <c r="BC470" s="1018"/>
      <c r="BD470" s="761">
        <f t="shared" ref="BD470:BT470" si="1379">IF(BD468="","",BD467*BD468*BD469)</f>
        <v>0</v>
      </c>
      <c r="BE470" s="761">
        <f t="shared" si="1379"/>
        <v>96</v>
      </c>
      <c r="BF470" s="1013">
        <f t="shared" si="1379"/>
        <v>0</v>
      </c>
      <c r="BG470" s="761">
        <f t="shared" si="1379"/>
        <v>0</v>
      </c>
      <c r="BH470" s="1013">
        <f t="shared" si="1379"/>
        <v>48</v>
      </c>
      <c r="BI470" s="761">
        <f t="shared" si="1379"/>
        <v>0</v>
      </c>
      <c r="BJ470" s="1013">
        <f t="shared" si="1379"/>
        <v>40</v>
      </c>
      <c r="BK470" s="761">
        <f t="shared" si="1379"/>
        <v>0</v>
      </c>
      <c r="BL470" s="1013">
        <f t="shared" si="1379"/>
        <v>100</v>
      </c>
      <c r="BM470" s="761" t="str">
        <f t="shared" si="1379"/>
        <v/>
      </c>
      <c r="BN470" s="1013" t="str">
        <f t="shared" si="1379"/>
        <v/>
      </c>
      <c r="BO470" s="761" t="str">
        <f t="shared" si="1379"/>
        <v/>
      </c>
      <c r="BP470" s="1013" t="str">
        <f t="shared" si="1379"/>
        <v/>
      </c>
      <c r="BQ470" s="761" t="str">
        <f t="shared" si="1379"/>
        <v/>
      </c>
      <c r="BR470" s="1013" t="str">
        <f t="shared" si="1379"/>
        <v/>
      </c>
      <c r="BS470" s="761" t="str">
        <f t="shared" si="1379"/>
        <v/>
      </c>
      <c r="BT470" s="1013" t="str">
        <f t="shared" si="1379"/>
        <v/>
      </c>
      <c r="BU470" s="1018"/>
      <c r="BV470" s="761" t="str">
        <f>IF(BV468="","",BV467*BV468*BV469)</f>
        <v/>
      </c>
      <c r="BW470" s="1013" t="str">
        <f>IF(BW468="","",BW467*BW468*BW469)</f>
        <v/>
      </c>
      <c r="BX470" s="761" t="str">
        <f>IF(BX468="","",BX467*BX468*BX469)</f>
        <v/>
      </c>
      <c r="BY470" s="1013" t="str">
        <f>IF(BY468="","",BY467*BY468*BY469)</f>
        <v/>
      </c>
      <c r="BZ470" s="597">
        <f t="shared" si="1241"/>
        <v>0</v>
      </c>
      <c r="CA470" s="597">
        <f t="shared" si="1242"/>
        <v>3.6428571428571428</v>
      </c>
      <c r="CB470" s="597">
        <f t="shared" si="1243"/>
        <v>22.857142857142858</v>
      </c>
      <c r="CC470" s="688">
        <f t="shared" si="1244"/>
        <v>26.285714285714285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54"/>
        <v/>
      </c>
      <c r="CF470" s="1346" t="str">
        <f t="shared" si="1354"/>
        <v/>
      </c>
      <c r="CG470" s="1346" t="str">
        <f t="shared" si="1354"/>
        <v/>
      </c>
      <c r="CH470" s="1346">
        <f t="shared" si="1354"/>
        <v>0</v>
      </c>
      <c r="CI470" s="1346">
        <f t="shared" si="1354"/>
        <v>0</v>
      </c>
      <c r="CJ470" s="1346">
        <f t="shared" si="1354"/>
        <v>0</v>
      </c>
      <c r="CK470" s="1347">
        <f t="shared" si="1354"/>
        <v>0</v>
      </c>
      <c r="CL470" s="1347">
        <f t="shared" si="1354"/>
        <v>0</v>
      </c>
      <c r="CM470" s="1347">
        <f t="shared" si="1354"/>
        <v>0</v>
      </c>
      <c r="CN470" s="1346">
        <f t="shared" si="1354"/>
        <v>0</v>
      </c>
      <c r="CO470" s="1346">
        <f t="shared" si="1354"/>
        <v>0</v>
      </c>
      <c r="CP470" s="1346">
        <f t="shared" si="1354"/>
        <v>0</v>
      </c>
      <c r="CQ470" s="1346" t="str">
        <f t="shared" si="1354"/>
        <v/>
      </c>
      <c r="CR470" s="1346" t="str">
        <f t="shared" si="1354"/>
        <v/>
      </c>
      <c r="CS470" s="1345" t="str">
        <f t="shared" si="1354"/>
        <v/>
      </c>
      <c r="CT470" s="1348" t="str">
        <f t="shared" si="1354"/>
        <v/>
      </c>
      <c r="CU470" s="548" t="str">
        <f t="shared" si="1355"/>
        <v/>
      </c>
      <c r="CV470" s="549" t="str">
        <f t="shared" si="1356"/>
        <v/>
      </c>
      <c r="CW470" s="550" t="str">
        <f t="shared" si="1357"/>
        <v/>
      </c>
      <c r="CX470" s="550" t="str">
        <f t="shared" si="1358"/>
        <v/>
      </c>
      <c r="CY470" s="550">
        <f t="shared" si="1359"/>
        <v>0</v>
      </c>
      <c r="CZ470" s="550">
        <f t="shared" si="1360"/>
        <v>0</v>
      </c>
      <c r="DA470" s="550">
        <f t="shared" si="1361"/>
        <v>1</v>
      </c>
      <c r="DB470" s="551">
        <f t="shared" si="1362"/>
        <v>1.5</v>
      </c>
      <c r="DC470" s="551">
        <f t="shared" si="1363"/>
        <v>3</v>
      </c>
      <c r="DD470" s="551">
        <f t="shared" si="1364"/>
        <v>4</v>
      </c>
      <c r="DE470" s="550">
        <f t="shared" si="1365"/>
        <v>4</v>
      </c>
      <c r="DF470" s="550">
        <f t="shared" si="1366"/>
        <v>12</v>
      </c>
      <c r="DG470" s="550">
        <f t="shared" si="1367"/>
        <v>12</v>
      </c>
      <c r="DH470" s="550" t="str">
        <f t="shared" si="1368"/>
        <v/>
      </c>
      <c r="DI470" s="550" t="str">
        <f t="shared" si="1369"/>
        <v/>
      </c>
      <c r="DJ470" s="549" t="str">
        <f t="shared" si="1370"/>
        <v/>
      </c>
      <c r="DK470" s="548" t="str">
        <f t="shared" si="1371"/>
        <v/>
      </c>
      <c r="DL470" s="653">
        <f t="shared" si="1372"/>
        <v>9</v>
      </c>
      <c r="DM470" s="106">
        <f t="shared" si="1373"/>
        <v>9</v>
      </c>
      <c r="DN470" s="106">
        <f t="shared" si="1374"/>
        <v>9</v>
      </c>
      <c r="DO470" s="106">
        <f t="shared" si="1375"/>
        <v>9</v>
      </c>
      <c r="DP470" s="693"/>
      <c r="DQ470" s="694"/>
      <c r="DR470" s="694"/>
      <c r="DS470" s="694"/>
      <c r="DT470" s="694"/>
      <c r="DU470" s="694"/>
      <c r="DV470" s="694"/>
      <c r="DW470" s="694"/>
      <c r="DX470" s="694"/>
      <c r="DY470" s="695"/>
    </row>
    <row r="471" spans="1:129" s="486" customFormat="1" ht="15.75" customHeight="1">
      <c r="A471" s="1012" t="str">
        <f>$H$1 &amp; "/kg"</f>
        <v>kcal/kg</v>
      </c>
      <c r="B471" s="1014">
        <f t="shared" ref="B471:R471" si="1380">3540*$K$1</f>
        <v>3540</v>
      </c>
      <c r="C471" s="786">
        <f t="shared" si="1380"/>
        <v>3540</v>
      </c>
      <c r="D471" s="786">
        <f t="shared" si="1380"/>
        <v>3540</v>
      </c>
      <c r="E471" s="786">
        <f t="shared" si="1380"/>
        <v>3540</v>
      </c>
      <c r="F471" s="786">
        <f t="shared" si="1380"/>
        <v>3540</v>
      </c>
      <c r="G471" s="786">
        <f t="shared" si="1380"/>
        <v>3540</v>
      </c>
      <c r="H471" s="786">
        <f t="shared" si="1380"/>
        <v>3540</v>
      </c>
      <c r="I471" s="786">
        <f t="shared" si="1380"/>
        <v>3540</v>
      </c>
      <c r="J471" s="786">
        <f t="shared" si="1380"/>
        <v>3540</v>
      </c>
      <c r="K471" s="786">
        <f t="shared" si="1380"/>
        <v>3540</v>
      </c>
      <c r="L471" s="786">
        <f t="shared" si="1380"/>
        <v>3540</v>
      </c>
      <c r="M471" s="786">
        <f t="shared" si="1380"/>
        <v>3540</v>
      </c>
      <c r="N471" s="786">
        <f t="shared" si="1380"/>
        <v>3540</v>
      </c>
      <c r="O471" s="786">
        <f t="shared" si="1380"/>
        <v>3540</v>
      </c>
      <c r="P471" s="786">
        <f t="shared" si="1380"/>
        <v>3540</v>
      </c>
      <c r="Q471" s="786">
        <f t="shared" si="1380"/>
        <v>3540</v>
      </c>
      <c r="R471" s="786">
        <f t="shared" si="1380"/>
        <v>3540</v>
      </c>
      <c r="S471" s="1017"/>
      <c r="T471" s="1014">
        <f t="shared" ref="T471:AJ471" si="1381">3540*$K$1</f>
        <v>3540</v>
      </c>
      <c r="U471" s="786">
        <f t="shared" si="1381"/>
        <v>3540</v>
      </c>
      <c r="V471" s="786">
        <f t="shared" si="1381"/>
        <v>3540</v>
      </c>
      <c r="W471" s="786">
        <f t="shared" si="1381"/>
        <v>3540</v>
      </c>
      <c r="X471" s="786">
        <f t="shared" si="1381"/>
        <v>3540</v>
      </c>
      <c r="Y471" s="786">
        <f t="shared" si="1381"/>
        <v>3540</v>
      </c>
      <c r="Z471" s="786">
        <f t="shared" si="1381"/>
        <v>3540</v>
      </c>
      <c r="AA471" s="786">
        <f t="shared" si="1381"/>
        <v>3540</v>
      </c>
      <c r="AB471" s="786">
        <f t="shared" si="1381"/>
        <v>3540</v>
      </c>
      <c r="AC471" s="786">
        <f t="shared" si="1381"/>
        <v>3540</v>
      </c>
      <c r="AD471" s="786">
        <f t="shared" si="1381"/>
        <v>3540</v>
      </c>
      <c r="AE471" s="786">
        <f t="shared" si="1381"/>
        <v>3540</v>
      </c>
      <c r="AF471" s="786">
        <f t="shared" si="1381"/>
        <v>3540</v>
      </c>
      <c r="AG471" s="786">
        <f t="shared" si="1381"/>
        <v>3540</v>
      </c>
      <c r="AH471" s="786">
        <f t="shared" si="1381"/>
        <v>3540</v>
      </c>
      <c r="AI471" s="786">
        <f t="shared" si="1381"/>
        <v>3540</v>
      </c>
      <c r="AJ471" s="786">
        <f t="shared" si="1381"/>
        <v>3540</v>
      </c>
      <c r="AK471" s="1017"/>
      <c r="AL471" s="1014">
        <f t="shared" ref="AL471:BB471" si="1382">3540*$K$1</f>
        <v>3540</v>
      </c>
      <c r="AM471" s="786">
        <f t="shared" si="1382"/>
        <v>3540</v>
      </c>
      <c r="AN471" s="786">
        <f t="shared" si="1382"/>
        <v>3540</v>
      </c>
      <c r="AO471" s="786">
        <f t="shared" si="1382"/>
        <v>3540</v>
      </c>
      <c r="AP471" s="786">
        <f t="shared" si="1382"/>
        <v>3540</v>
      </c>
      <c r="AQ471" s="786">
        <f t="shared" si="1382"/>
        <v>3540</v>
      </c>
      <c r="AR471" s="786">
        <f t="shared" si="1382"/>
        <v>3540</v>
      </c>
      <c r="AS471" s="786">
        <f t="shared" si="1382"/>
        <v>3540</v>
      </c>
      <c r="AT471" s="786">
        <f t="shared" si="1382"/>
        <v>3540</v>
      </c>
      <c r="AU471" s="786">
        <f t="shared" si="1382"/>
        <v>3540</v>
      </c>
      <c r="AV471" s="786">
        <f t="shared" si="1382"/>
        <v>3540</v>
      </c>
      <c r="AW471" s="786">
        <f t="shared" si="1382"/>
        <v>3540</v>
      </c>
      <c r="AX471" s="786">
        <f t="shared" si="1382"/>
        <v>3540</v>
      </c>
      <c r="AY471" s="786">
        <f t="shared" si="1382"/>
        <v>3540</v>
      </c>
      <c r="AZ471" s="786">
        <f t="shared" si="1382"/>
        <v>3540</v>
      </c>
      <c r="BA471" s="786">
        <f t="shared" si="1382"/>
        <v>3540</v>
      </c>
      <c r="BB471" s="786">
        <f t="shared" si="1382"/>
        <v>3540</v>
      </c>
      <c r="BC471" s="1017"/>
      <c r="BD471" s="1014">
        <f t="shared" ref="BD471:BT471" si="1383">3540*$K$1</f>
        <v>3540</v>
      </c>
      <c r="BE471" s="786">
        <f t="shared" si="1383"/>
        <v>3540</v>
      </c>
      <c r="BF471" s="786">
        <f t="shared" si="1383"/>
        <v>3540</v>
      </c>
      <c r="BG471" s="786">
        <f t="shared" si="1383"/>
        <v>3540</v>
      </c>
      <c r="BH471" s="786">
        <f t="shared" si="1383"/>
        <v>3540</v>
      </c>
      <c r="BI471" s="786">
        <f t="shared" si="1383"/>
        <v>3540</v>
      </c>
      <c r="BJ471" s="786">
        <f t="shared" si="1383"/>
        <v>3540</v>
      </c>
      <c r="BK471" s="786">
        <f t="shared" si="1383"/>
        <v>3540</v>
      </c>
      <c r="BL471" s="786">
        <f t="shared" si="1383"/>
        <v>3540</v>
      </c>
      <c r="BM471" s="786">
        <f t="shared" si="1383"/>
        <v>3540</v>
      </c>
      <c r="BN471" s="786">
        <f t="shared" si="1383"/>
        <v>3540</v>
      </c>
      <c r="BO471" s="786">
        <f t="shared" si="1383"/>
        <v>3540</v>
      </c>
      <c r="BP471" s="786">
        <f t="shared" si="1383"/>
        <v>3540</v>
      </c>
      <c r="BQ471" s="786">
        <f t="shared" si="1383"/>
        <v>3540</v>
      </c>
      <c r="BR471" s="786">
        <f t="shared" si="1383"/>
        <v>3540</v>
      </c>
      <c r="BS471" s="786">
        <f t="shared" si="1383"/>
        <v>3540</v>
      </c>
      <c r="BT471" s="786">
        <f t="shared" si="1383"/>
        <v>3540</v>
      </c>
      <c r="BU471" s="1017"/>
      <c r="BV471" s="1014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7">
        <f t="shared" si="1241"/>
        <v>3540</v>
      </c>
      <c r="CA471" s="597">
        <f t="shared" si="1242"/>
        <v>3540</v>
      </c>
      <c r="CB471" s="597">
        <f t="shared" si="1243"/>
        <v>3540</v>
      </c>
      <c r="CC471" s="688">
        <f t="shared" si="1244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54"/>
        <v>3540</v>
      </c>
      <c r="CF471" s="1346">
        <f t="shared" si="1354"/>
        <v>3540</v>
      </c>
      <c r="CG471" s="1346">
        <f t="shared" si="1354"/>
        <v>3540</v>
      </c>
      <c r="CH471" s="1346">
        <f t="shared" si="1354"/>
        <v>3540</v>
      </c>
      <c r="CI471" s="1346">
        <f t="shared" si="1354"/>
        <v>3540</v>
      </c>
      <c r="CJ471" s="1346">
        <f t="shared" si="1354"/>
        <v>3540</v>
      </c>
      <c r="CK471" s="1347">
        <f t="shared" si="1354"/>
        <v>3540</v>
      </c>
      <c r="CL471" s="1347">
        <f t="shared" si="1354"/>
        <v>3540</v>
      </c>
      <c r="CM471" s="1347">
        <f t="shared" si="1354"/>
        <v>3540</v>
      </c>
      <c r="CN471" s="1346">
        <f t="shared" si="1354"/>
        <v>3540</v>
      </c>
      <c r="CO471" s="1346">
        <f t="shared" si="1354"/>
        <v>3540</v>
      </c>
      <c r="CP471" s="1346">
        <f t="shared" si="1354"/>
        <v>3540</v>
      </c>
      <c r="CQ471" s="1346">
        <f t="shared" si="1354"/>
        <v>3540</v>
      </c>
      <c r="CR471" s="1346">
        <f t="shared" si="1354"/>
        <v>3540</v>
      </c>
      <c r="CS471" s="1345">
        <f t="shared" si="1354"/>
        <v>3540</v>
      </c>
      <c r="CT471" s="1348">
        <f t="shared" si="1354"/>
        <v>3540</v>
      </c>
      <c r="CU471" s="548">
        <f t="shared" si="1355"/>
        <v>3540</v>
      </c>
      <c r="CV471" s="549">
        <f t="shared" si="1356"/>
        <v>3540</v>
      </c>
      <c r="CW471" s="550">
        <f t="shared" si="1357"/>
        <v>3540</v>
      </c>
      <c r="CX471" s="550">
        <f t="shared" si="1358"/>
        <v>3540</v>
      </c>
      <c r="CY471" s="550">
        <f t="shared" si="1359"/>
        <v>3540</v>
      </c>
      <c r="CZ471" s="550">
        <f t="shared" si="1360"/>
        <v>3540</v>
      </c>
      <c r="DA471" s="550">
        <f t="shared" si="1361"/>
        <v>3540</v>
      </c>
      <c r="DB471" s="551">
        <f t="shared" si="1362"/>
        <v>3540</v>
      </c>
      <c r="DC471" s="551">
        <f t="shared" si="1363"/>
        <v>3540</v>
      </c>
      <c r="DD471" s="551">
        <f t="shared" si="1364"/>
        <v>3540</v>
      </c>
      <c r="DE471" s="550">
        <f t="shared" si="1365"/>
        <v>3540</v>
      </c>
      <c r="DF471" s="550">
        <f t="shared" si="1366"/>
        <v>3540</v>
      </c>
      <c r="DG471" s="550">
        <f t="shared" si="1367"/>
        <v>3540</v>
      </c>
      <c r="DH471" s="550">
        <f t="shared" si="1368"/>
        <v>3540</v>
      </c>
      <c r="DI471" s="550">
        <f t="shared" si="1369"/>
        <v>3540</v>
      </c>
      <c r="DJ471" s="549">
        <f t="shared" si="1370"/>
        <v>3540</v>
      </c>
      <c r="DK471" s="548">
        <f t="shared" si="1371"/>
        <v>3540</v>
      </c>
      <c r="DL471" s="653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83"/>
      <c r="DQ471" s="618"/>
      <c r="DR471" s="618"/>
      <c r="DS471" s="618"/>
      <c r="DT471" s="618"/>
      <c r="DU471" s="618"/>
      <c r="DV471" s="618"/>
      <c r="DW471" s="618"/>
      <c r="DX471" s="618"/>
      <c r="DY471" s="484"/>
    </row>
    <row r="472" spans="1:129" s="486" customFormat="1" ht="15.75" customHeight="1">
      <c r="A472" s="888" t="str">
        <f>$H$1 &amp; " (%)"</f>
        <v>kcal (%)</v>
      </c>
      <c r="B472" s="1019">
        <f t="shared" ref="B472:R472" si="1384">IF(B470="","",B470*B471/B$46/365/$G$1)</f>
        <v>0</v>
      </c>
      <c r="C472" s="1019">
        <f t="shared" si="1384"/>
        <v>0</v>
      </c>
      <c r="D472" s="1019">
        <f t="shared" si="1384"/>
        <v>0</v>
      </c>
      <c r="E472" s="1019">
        <f t="shared" si="1384"/>
        <v>0</v>
      </c>
      <c r="F472" s="1019">
        <f t="shared" si="1384"/>
        <v>0</v>
      </c>
      <c r="G472" s="1019">
        <f t="shared" si="1384"/>
        <v>0</v>
      </c>
      <c r="H472" s="1019">
        <f t="shared" si="1384"/>
        <v>0</v>
      </c>
      <c r="I472" s="1019">
        <f t="shared" si="1384"/>
        <v>0</v>
      </c>
      <c r="J472" s="1019">
        <f t="shared" si="1384"/>
        <v>0</v>
      </c>
      <c r="K472" s="1019" t="str">
        <f t="shared" si="1384"/>
        <v/>
      </c>
      <c r="L472" s="1019" t="str">
        <f t="shared" si="1384"/>
        <v/>
      </c>
      <c r="M472" s="1019" t="str">
        <f t="shared" si="1384"/>
        <v/>
      </c>
      <c r="N472" s="1019" t="str">
        <f t="shared" si="1384"/>
        <v/>
      </c>
      <c r="O472" s="1019" t="str">
        <f t="shared" si="1384"/>
        <v/>
      </c>
      <c r="P472" s="1019" t="str">
        <f t="shared" si="1384"/>
        <v/>
      </c>
      <c r="Q472" s="1019" t="str">
        <f t="shared" si="1384"/>
        <v/>
      </c>
      <c r="R472" s="1019" t="str">
        <f t="shared" si="1384"/>
        <v/>
      </c>
      <c r="S472" s="957"/>
      <c r="T472" s="1019">
        <f t="shared" ref="T472:AJ472" si="1385">IF(T470="","",T470*T471/T$46/365/$G$1)</f>
        <v>6.9275929549902152E-3</v>
      </c>
      <c r="U472" s="1019">
        <f t="shared" si="1385"/>
        <v>0</v>
      </c>
      <c r="V472" s="1019">
        <f t="shared" si="1385"/>
        <v>9.8965613642717359E-4</v>
      </c>
      <c r="W472" s="1019">
        <f t="shared" si="1385"/>
        <v>2.3091976516634049E-3</v>
      </c>
      <c r="X472" s="1019">
        <f t="shared" si="1385"/>
        <v>1.7318982387475538E-3</v>
      </c>
      <c r="Y472" s="1019">
        <f t="shared" si="1385"/>
        <v>0</v>
      </c>
      <c r="Z472" s="1019">
        <f t="shared" si="1385"/>
        <v>3.694716242661448E-3</v>
      </c>
      <c r="AA472" s="1019">
        <f t="shared" si="1385"/>
        <v>5.1315503370297883E-4</v>
      </c>
      <c r="AB472" s="1019">
        <f t="shared" si="1385"/>
        <v>2.6390830304724626E-3</v>
      </c>
      <c r="AC472" s="1019" t="str">
        <f t="shared" si="1385"/>
        <v/>
      </c>
      <c r="AD472" s="1019" t="str">
        <f t="shared" si="1385"/>
        <v/>
      </c>
      <c r="AE472" s="1019" t="str">
        <f t="shared" si="1385"/>
        <v/>
      </c>
      <c r="AF472" s="1019" t="str">
        <f t="shared" si="1385"/>
        <v/>
      </c>
      <c r="AG472" s="1019" t="str">
        <f t="shared" si="1385"/>
        <v/>
      </c>
      <c r="AH472" s="1019" t="str">
        <f t="shared" si="1385"/>
        <v/>
      </c>
      <c r="AI472" s="1019" t="str">
        <f t="shared" si="1385"/>
        <v/>
      </c>
      <c r="AJ472" s="1019" t="str">
        <f t="shared" si="1385"/>
        <v/>
      </c>
      <c r="AK472" s="957"/>
      <c r="AL472" s="1019">
        <f t="shared" ref="AL472:BB472" si="1386">IF(AL470="","",AL470*AL471/AL$46/365/$G$1)</f>
        <v>0</v>
      </c>
      <c r="AM472" s="1019">
        <f t="shared" si="1386"/>
        <v>3.1668996365669555E-2</v>
      </c>
      <c r="AN472" s="1019">
        <f t="shared" si="1386"/>
        <v>0</v>
      </c>
      <c r="AO472" s="1019">
        <f t="shared" si="1386"/>
        <v>0</v>
      </c>
      <c r="AP472" s="1019">
        <f t="shared" si="1386"/>
        <v>4.8031311154598827E-2</v>
      </c>
      <c r="AQ472" s="1019">
        <f t="shared" si="1386"/>
        <v>0</v>
      </c>
      <c r="AR472" s="1019">
        <f t="shared" si="1386"/>
        <v>2.8864970645792562E-2</v>
      </c>
      <c r="AS472" s="1019">
        <f t="shared" si="1386"/>
        <v>1.9243313763861711E-2</v>
      </c>
      <c r="AT472" s="1019">
        <f t="shared" si="1386"/>
        <v>5.5420743639921716E-3</v>
      </c>
      <c r="AU472" s="1019" t="str">
        <f t="shared" si="1386"/>
        <v/>
      </c>
      <c r="AV472" s="1019" t="str">
        <f t="shared" si="1386"/>
        <v/>
      </c>
      <c r="AW472" s="1019" t="str">
        <f t="shared" si="1386"/>
        <v/>
      </c>
      <c r="AX472" s="1019" t="str">
        <f t="shared" si="1386"/>
        <v/>
      </c>
      <c r="AY472" s="1019" t="str">
        <f t="shared" si="1386"/>
        <v/>
      </c>
      <c r="AZ472" s="1019" t="str">
        <f t="shared" si="1386"/>
        <v/>
      </c>
      <c r="BA472" s="1019" t="str">
        <f t="shared" si="1386"/>
        <v/>
      </c>
      <c r="BB472" s="1019" t="str">
        <f t="shared" si="1386"/>
        <v/>
      </c>
      <c r="BC472" s="957"/>
      <c r="BD472" s="1019">
        <f t="shared" ref="BD472:BT472" si="1387">IF(BD470="","",BD470*BD471/BD$46/365/$G$1)</f>
        <v>0</v>
      </c>
      <c r="BE472" s="1019">
        <f t="shared" si="1387"/>
        <v>5.5420743639921721E-2</v>
      </c>
      <c r="BF472" s="1019">
        <f t="shared" si="1387"/>
        <v>0</v>
      </c>
      <c r="BG472" s="1019">
        <f t="shared" si="1387"/>
        <v>0</v>
      </c>
      <c r="BH472" s="1019">
        <f t="shared" si="1387"/>
        <v>1.8473581213307239E-2</v>
      </c>
      <c r="BI472" s="1019">
        <f t="shared" si="1387"/>
        <v>0</v>
      </c>
      <c r="BJ472" s="1019">
        <f t="shared" si="1387"/>
        <v>3.0789302022178732E-2</v>
      </c>
      <c r="BK472" s="1019">
        <f t="shared" si="1387"/>
        <v>0</v>
      </c>
      <c r="BL472" s="1019">
        <f t="shared" si="1387"/>
        <v>3.0789302022178732E-2</v>
      </c>
      <c r="BM472" s="1019" t="str">
        <f t="shared" si="1387"/>
        <v/>
      </c>
      <c r="BN472" s="1019" t="str">
        <f t="shared" si="1387"/>
        <v/>
      </c>
      <c r="BO472" s="1019" t="str">
        <f t="shared" si="1387"/>
        <v/>
      </c>
      <c r="BP472" s="1019" t="str">
        <f t="shared" si="1387"/>
        <v/>
      </c>
      <c r="BQ472" s="1019" t="str">
        <f t="shared" si="1387"/>
        <v/>
      </c>
      <c r="BR472" s="1019" t="str">
        <f t="shared" si="1387"/>
        <v/>
      </c>
      <c r="BS472" s="1019" t="str">
        <f t="shared" si="1387"/>
        <v/>
      </c>
      <c r="BT472" s="1019" t="str">
        <f t="shared" si="1387"/>
        <v/>
      </c>
      <c r="BU472" s="957"/>
      <c r="BV472" s="1019" t="str">
        <f>IF(BV470="","",BV470*BV471/BV$46/365/$G$1)</f>
        <v/>
      </c>
      <c r="BW472" s="1019" t="str">
        <f>IF(BW470="","",BW470*BW471/BW$46/365/$G$1)</f>
        <v/>
      </c>
      <c r="BX472" s="1019" t="str">
        <f>IF(BX470="","",BX470*BX471/BX$46/365/$G$1)</f>
        <v/>
      </c>
      <c r="BY472" s="1019" t="str">
        <f>IF(BY470="","",BY470*BY471/BY$46/365/$G$1)</f>
        <v/>
      </c>
      <c r="BZ472" s="622">
        <f>IF(DL472&lt;3,"",(SUM(B472:R472)-MIN(B472:R472)-MAX(B472:R472))/(DL472-2))</f>
        <v>0</v>
      </c>
      <c r="CA472" s="622">
        <f t="shared" si="1242"/>
        <v>1.6968151905250028E-3</v>
      </c>
      <c r="CB472" s="622">
        <f t="shared" si="1243"/>
        <v>1.2188479305616574E-2</v>
      </c>
      <c r="CC472" s="622">
        <f t="shared" si="1244"/>
        <v>1.143602646538067E-2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54"/>
        <v/>
      </c>
      <c r="CF472" s="1351" t="str">
        <f t="shared" si="1354"/>
        <v/>
      </c>
      <c r="CG472" s="1351" t="str">
        <f t="shared" si="1354"/>
        <v/>
      </c>
      <c r="CH472" s="1351">
        <f t="shared" si="1354"/>
        <v>0</v>
      </c>
      <c r="CI472" s="1351">
        <f t="shared" si="1354"/>
        <v>0</v>
      </c>
      <c r="CJ472" s="1351">
        <f t="shared" si="1354"/>
        <v>0</v>
      </c>
      <c r="CK472" s="1352">
        <f t="shared" si="1354"/>
        <v>0</v>
      </c>
      <c r="CL472" s="1352">
        <f t="shared" si="1354"/>
        <v>0</v>
      </c>
      <c r="CM472" s="1352">
        <f t="shared" si="1354"/>
        <v>0</v>
      </c>
      <c r="CN472" s="1351">
        <f t="shared" si="1354"/>
        <v>0</v>
      </c>
      <c r="CO472" s="1351">
        <f t="shared" si="1354"/>
        <v>0</v>
      </c>
      <c r="CP472" s="1351">
        <f t="shared" si="1354"/>
        <v>0</v>
      </c>
      <c r="CQ472" s="1351" t="str">
        <f t="shared" si="1354"/>
        <v/>
      </c>
      <c r="CR472" s="1351" t="str">
        <f t="shared" si="1354"/>
        <v/>
      </c>
      <c r="CS472" s="1350" t="str">
        <f t="shared" si="1354"/>
        <v/>
      </c>
      <c r="CT472" s="1353" t="str">
        <f t="shared" si="1354"/>
        <v/>
      </c>
      <c r="CU472" s="536" t="str">
        <f t="shared" si="1355"/>
        <v/>
      </c>
      <c r="CV472" s="537" t="str">
        <f t="shared" si="1356"/>
        <v/>
      </c>
      <c r="CW472" s="538" t="str">
        <f t="shared" si="1357"/>
        <v/>
      </c>
      <c r="CX472" s="538" t="str">
        <f t="shared" si="1358"/>
        <v/>
      </c>
      <c r="CY472" s="538">
        <f t="shared" si="1359"/>
        <v>0</v>
      </c>
      <c r="CZ472" s="538">
        <f t="shared" si="1360"/>
        <v>0</v>
      </c>
      <c r="DA472" s="538">
        <f t="shared" si="1361"/>
        <v>5.1315503370297883E-4</v>
      </c>
      <c r="DB472" s="539">
        <f t="shared" si="1362"/>
        <v>9.8965613642717359E-4</v>
      </c>
      <c r="DC472" s="539">
        <f t="shared" si="1363"/>
        <v>1.7318982387475538E-3</v>
      </c>
      <c r="DD472" s="539">
        <f t="shared" si="1364"/>
        <v>2.3091976516634049E-3</v>
      </c>
      <c r="DE472" s="538">
        <f t="shared" si="1365"/>
        <v>2.6390830304724626E-3</v>
      </c>
      <c r="DF472" s="538">
        <f t="shared" si="1366"/>
        <v>3.694716242661448E-3</v>
      </c>
      <c r="DG472" s="538">
        <f t="shared" si="1367"/>
        <v>6.9275929549902152E-3</v>
      </c>
      <c r="DH472" s="538" t="str">
        <f t="shared" si="1368"/>
        <v/>
      </c>
      <c r="DI472" s="538" t="str">
        <f t="shared" si="1369"/>
        <v/>
      </c>
      <c r="DJ472" s="537" t="str">
        <f t="shared" si="1370"/>
        <v/>
      </c>
      <c r="DK472" s="536" t="str">
        <f t="shared" si="1371"/>
        <v/>
      </c>
      <c r="DL472" s="653">
        <f t="shared" si="1372"/>
        <v>9</v>
      </c>
      <c r="DM472" s="106">
        <f t="shared" si="1373"/>
        <v>9</v>
      </c>
      <c r="DN472" s="106">
        <f t="shared" si="1374"/>
        <v>9</v>
      </c>
      <c r="DO472" s="106">
        <f t="shared" si="1375"/>
        <v>9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1020" t="s">
        <v>269</v>
      </c>
      <c r="B473" s="678"/>
      <c r="C473" s="678"/>
      <c r="D473" s="678"/>
      <c r="E473" s="678"/>
      <c r="F473" s="678"/>
      <c r="G473" s="678"/>
      <c r="H473" s="678"/>
      <c r="I473" s="678"/>
      <c r="J473" s="678"/>
      <c r="K473" s="678"/>
      <c r="L473" s="678"/>
      <c r="M473" s="678"/>
      <c r="N473" s="678"/>
      <c r="O473" s="678"/>
      <c r="P473" s="678"/>
      <c r="Q473" s="678"/>
      <c r="R473" s="678"/>
      <c r="S473" s="1016"/>
      <c r="T473" s="678">
        <v>5</v>
      </c>
      <c r="U473" s="678"/>
      <c r="V473" s="678">
        <v>5</v>
      </c>
      <c r="W473" s="678">
        <v>5</v>
      </c>
      <c r="X473" s="678">
        <v>5</v>
      </c>
      <c r="Y473" s="678"/>
      <c r="Z473" s="678">
        <v>7.5</v>
      </c>
      <c r="AA473" s="678">
        <v>5</v>
      </c>
      <c r="AB473" s="678">
        <v>4.5</v>
      </c>
      <c r="AC473" s="678"/>
      <c r="AD473" s="678"/>
      <c r="AE473" s="678"/>
      <c r="AF473" s="678"/>
      <c r="AG473" s="678"/>
      <c r="AH473" s="678"/>
      <c r="AI473" s="678"/>
      <c r="AJ473" s="678"/>
      <c r="AK473" s="1016"/>
      <c r="AL473" s="678"/>
      <c r="AM473" s="678"/>
      <c r="AN473" s="678"/>
      <c r="AO473" s="678"/>
      <c r="AP473" s="678">
        <v>1.5</v>
      </c>
      <c r="AQ473" s="678"/>
      <c r="AR473" s="678">
        <v>4.2</v>
      </c>
      <c r="AS473" s="678">
        <v>4.2</v>
      </c>
      <c r="AT473" s="678">
        <v>5</v>
      </c>
      <c r="AU473" s="678"/>
      <c r="AV473" s="678"/>
      <c r="AW473" s="678"/>
      <c r="AX473" s="678"/>
      <c r="AY473" s="678"/>
      <c r="AZ473" s="678"/>
      <c r="BA473" s="678"/>
      <c r="BB473" s="678"/>
      <c r="BC473" s="1016"/>
      <c r="BD473" s="678"/>
      <c r="BE473" s="678">
        <v>12</v>
      </c>
      <c r="BF473" s="678"/>
      <c r="BG473" s="678"/>
      <c r="BH473" s="678">
        <v>2</v>
      </c>
      <c r="BI473" s="678"/>
      <c r="BJ473" s="678">
        <v>3.75</v>
      </c>
      <c r="BK473" s="678"/>
      <c r="BL473" s="678">
        <v>4.05</v>
      </c>
      <c r="BM473" s="678"/>
      <c r="BN473" s="678"/>
      <c r="BO473" s="678"/>
      <c r="BP473" s="678"/>
      <c r="BQ473" s="678"/>
      <c r="BR473" s="678"/>
      <c r="BS473" s="678"/>
      <c r="BT473" s="678"/>
      <c r="BU473" s="1016"/>
      <c r="BV473" s="678"/>
      <c r="BW473" s="678"/>
      <c r="BX473" s="678"/>
      <c r="BY473" s="678"/>
      <c r="BZ473" s="597" t="str">
        <f t="shared" si="1241"/>
        <v/>
      </c>
      <c r="CA473" s="597">
        <f t="shared" si="1242"/>
        <v>5</v>
      </c>
      <c r="CB473" s="597">
        <f t="shared" si="1243"/>
        <v>4.2</v>
      </c>
      <c r="CC473" s="688">
        <f t="shared" si="1244"/>
        <v>3.9000000000000004</v>
      </c>
      <c r="CD473" s="1344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5" t="str">
        <f t="shared" si="1388"/>
        <v/>
      </c>
      <c r="CF473" s="1346" t="str">
        <f t="shared" si="1388"/>
        <v/>
      </c>
      <c r="CG473" s="1346" t="str">
        <f t="shared" si="1388"/>
        <v/>
      </c>
      <c r="CH473" s="1346" t="str">
        <f t="shared" si="1388"/>
        <v/>
      </c>
      <c r="CI473" s="1346" t="str">
        <f t="shared" si="1388"/>
        <v/>
      </c>
      <c r="CJ473" s="1346" t="str">
        <f t="shared" si="1388"/>
        <v/>
      </c>
      <c r="CK473" s="1347" t="str">
        <f t="shared" si="1388"/>
        <v/>
      </c>
      <c r="CL473" s="1347" t="str">
        <f t="shared" si="1388"/>
        <v/>
      </c>
      <c r="CM473" s="1347" t="str">
        <f t="shared" si="1388"/>
        <v/>
      </c>
      <c r="CN473" s="1346" t="str">
        <f t="shared" si="1388"/>
        <v/>
      </c>
      <c r="CO473" s="1346" t="str">
        <f t="shared" si="1388"/>
        <v/>
      </c>
      <c r="CP473" s="1346" t="str">
        <f t="shared" si="1388"/>
        <v/>
      </c>
      <c r="CQ473" s="1346" t="str">
        <f t="shared" si="1388"/>
        <v/>
      </c>
      <c r="CR473" s="1346" t="str">
        <f t="shared" si="1388"/>
        <v/>
      </c>
      <c r="CS473" s="1345" t="str">
        <f t="shared" si="1388"/>
        <v/>
      </c>
      <c r="CT473" s="1348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8" t="str">
        <f t="shared" si="1355"/>
        <v/>
      </c>
      <c r="CV473" s="549" t="str">
        <f t="shared" si="1356"/>
        <v/>
      </c>
      <c r="CW473" s="550" t="str">
        <f t="shared" si="1357"/>
        <v/>
      </c>
      <c r="CX473" s="550" t="str">
        <f t="shared" si="1358"/>
        <v/>
      </c>
      <c r="CY473" s="550" t="str">
        <f t="shared" si="1359"/>
        <v/>
      </c>
      <c r="CZ473" s="550">
        <f t="shared" si="1360"/>
        <v>4.5</v>
      </c>
      <c r="DA473" s="550">
        <f t="shared" si="1361"/>
        <v>5</v>
      </c>
      <c r="DB473" s="551">
        <f t="shared" si="1362"/>
        <v>5</v>
      </c>
      <c r="DC473" s="551">
        <f t="shared" si="1363"/>
        <v>5</v>
      </c>
      <c r="DD473" s="551">
        <f t="shared" si="1364"/>
        <v>5</v>
      </c>
      <c r="DE473" s="550">
        <f t="shared" si="1365"/>
        <v>5</v>
      </c>
      <c r="DF473" s="550">
        <f t="shared" si="1366"/>
        <v>7.5</v>
      </c>
      <c r="DG473" s="550" t="str">
        <f t="shared" si="1367"/>
        <v/>
      </c>
      <c r="DH473" s="550" t="str">
        <f t="shared" si="1368"/>
        <v/>
      </c>
      <c r="DI473" s="550" t="str">
        <f t="shared" si="1369"/>
        <v/>
      </c>
      <c r="DJ473" s="549" t="str">
        <f t="shared" si="1370"/>
        <v/>
      </c>
      <c r="DK473" s="548" t="str">
        <f t="shared" si="1371"/>
        <v/>
      </c>
      <c r="DL473" s="653">
        <f t="shared" si="1372"/>
        <v>0</v>
      </c>
      <c r="DM473" s="106">
        <f t="shared" si="1373"/>
        <v>7</v>
      </c>
      <c r="DN473" s="106">
        <f t="shared" si="1374"/>
        <v>4</v>
      </c>
      <c r="DO473" s="106">
        <f t="shared" si="1375"/>
        <v>4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888" t="s">
        <v>267</v>
      </c>
      <c r="B474" s="1013" t="str">
        <f t="shared" ref="B474:R474" si="1390">IF(B473="","",B470*B473)</f>
        <v/>
      </c>
      <c r="C474" s="761" t="str">
        <f t="shared" si="1390"/>
        <v/>
      </c>
      <c r="D474" s="1013" t="str">
        <f t="shared" si="1390"/>
        <v/>
      </c>
      <c r="E474" s="761" t="str">
        <f t="shared" si="1390"/>
        <v/>
      </c>
      <c r="F474" s="1013" t="str">
        <f t="shared" si="1390"/>
        <v/>
      </c>
      <c r="G474" s="761" t="str">
        <f t="shared" si="1390"/>
        <v/>
      </c>
      <c r="H474" s="1013" t="str">
        <f t="shared" si="1390"/>
        <v/>
      </c>
      <c r="I474" s="761" t="str">
        <f t="shared" si="1390"/>
        <v/>
      </c>
      <c r="J474" s="1013" t="str">
        <f t="shared" si="1390"/>
        <v/>
      </c>
      <c r="K474" s="1013" t="str">
        <f t="shared" si="1390"/>
        <v/>
      </c>
      <c r="L474" s="1013" t="str">
        <f t="shared" si="1390"/>
        <v/>
      </c>
      <c r="M474" s="1013" t="str">
        <f t="shared" si="1390"/>
        <v/>
      </c>
      <c r="N474" s="1013" t="str">
        <f t="shared" si="1390"/>
        <v/>
      </c>
      <c r="O474" s="1013" t="str">
        <f t="shared" si="1390"/>
        <v/>
      </c>
      <c r="P474" s="1013" t="str">
        <f t="shared" si="1390"/>
        <v/>
      </c>
      <c r="Q474" s="1013" t="str">
        <f t="shared" si="1390"/>
        <v/>
      </c>
      <c r="R474" s="1013" t="str">
        <f t="shared" si="1390"/>
        <v/>
      </c>
      <c r="S474" s="1018"/>
      <c r="T474" s="761">
        <f t="shared" ref="T474:AJ474" si="1391">IF(T473="","",T470*T473)</f>
        <v>60</v>
      </c>
      <c r="U474" s="1013" t="str">
        <f t="shared" si="1391"/>
        <v/>
      </c>
      <c r="V474" s="761">
        <f t="shared" si="1391"/>
        <v>7.5</v>
      </c>
      <c r="W474" s="1013">
        <f t="shared" si="1391"/>
        <v>20</v>
      </c>
      <c r="X474" s="761">
        <f t="shared" si="1391"/>
        <v>15</v>
      </c>
      <c r="Y474" s="1013" t="str">
        <f t="shared" si="1391"/>
        <v/>
      </c>
      <c r="Z474" s="761">
        <f t="shared" si="1391"/>
        <v>90</v>
      </c>
      <c r="AA474" s="1013">
        <f t="shared" si="1391"/>
        <v>5</v>
      </c>
      <c r="AB474" s="761">
        <f t="shared" si="1391"/>
        <v>18</v>
      </c>
      <c r="AC474" s="1013" t="str">
        <f t="shared" si="1391"/>
        <v/>
      </c>
      <c r="AD474" s="761" t="str">
        <f t="shared" si="1391"/>
        <v/>
      </c>
      <c r="AE474" s="1013" t="str">
        <f t="shared" si="1391"/>
        <v/>
      </c>
      <c r="AF474" s="761" t="str">
        <f t="shared" si="1391"/>
        <v/>
      </c>
      <c r="AG474" s="1013" t="str">
        <f t="shared" si="1391"/>
        <v/>
      </c>
      <c r="AH474" s="761" t="str">
        <f t="shared" si="1391"/>
        <v/>
      </c>
      <c r="AI474" s="1013" t="str">
        <f t="shared" si="1391"/>
        <v/>
      </c>
      <c r="AJ474" s="761" t="str">
        <f t="shared" si="1391"/>
        <v/>
      </c>
      <c r="AK474" s="1018"/>
      <c r="AL474" s="761" t="str">
        <f t="shared" ref="AL474:BB474" si="1392">IF(AL473="","",AL470*AL473)</f>
        <v/>
      </c>
      <c r="AM474" s="1013" t="str">
        <f t="shared" si="1392"/>
        <v/>
      </c>
      <c r="AN474" s="761" t="str">
        <f t="shared" si="1392"/>
        <v/>
      </c>
      <c r="AO474" s="1013" t="str">
        <f t="shared" si="1392"/>
        <v/>
      </c>
      <c r="AP474" s="761">
        <f t="shared" si="1392"/>
        <v>156</v>
      </c>
      <c r="AQ474" s="1013" t="str">
        <f t="shared" si="1392"/>
        <v/>
      </c>
      <c r="AR474" s="761">
        <f t="shared" si="1392"/>
        <v>210</v>
      </c>
      <c r="AS474" s="1013">
        <f t="shared" si="1392"/>
        <v>210</v>
      </c>
      <c r="AT474" s="761">
        <f t="shared" si="1392"/>
        <v>60</v>
      </c>
      <c r="AU474" s="1013" t="str">
        <f t="shared" si="1392"/>
        <v/>
      </c>
      <c r="AV474" s="761" t="str">
        <f t="shared" si="1392"/>
        <v/>
      </c>
      <c r="AW474" s="1013" t="str">
        <f t="shared" si="1392"/>
        <v/>
      </c>
      <c r="AX474" s="761" t="str">
        <f t="shared" si="1392"/>
        <v/>
      </c>
      <c r="AY474" s="1013" t="str">
        <f t="shared" si="1392"/>
        <v/>
      </c>
      <c r="AZ474" s="761" t="str">
        <f t="shared" si="1392"/>
        <v/>
      </c>
      <c r="BA474" s="1013" t="str">
        <f t="shared" si="1392"/>
        <v/>
      </c>
      <c r="BB474" s="761" t="str">
        <f t="shared" si="1392"/>
        <v/>
      </c>
      <c r="BC474" s="1018"/>
      <c r="BD474" s="761" t="str">
        <f t="shared" ref="BD474:BT474" si="1393">IF(BD473="","",BD470*BD473)</f>
        <v/>
      </c>
      <c r="BE474" s="761">
        <f t="shared" si="1393"/>
        <v>1152</v>
      </c>
      <c r="BF474" s="1013" t="str">
        <f t="shared" si="1393"/>
        <v/>
      </c>
      <c r="BG474" s="761" t="str">
        <f t="shared" si="1393"/>
        <v/>
      </c>
      <c r="BH474" s="1013">
        <f t="shared" si="1393"/>
        <v>96</v>
      </c>
      <c r="BI474" s="761" t="str">
        <f t="shared" si="1393"/>
        <v/>
      </c>
      <c r="BJ474" s="1013">
        <f t="shared" si="1393"/>
        <v>150</v>
      </c>
      <c r="BK474" s="761" t="str">
        <f t="shared" si="1393"/>
        <v/>
      </c>
      <c r="BL474" s="1013">
        <f t="shared" si="1393"/>
        <v>405</v>
      </c>
      <c r="BM474" s="761" t="str">
        <f t="shared" si="1393"/>
        <v/>
      </c>
      <c r="BN474" s="1013" t="str">
        <f t="shared" si="1393"/>
        <v/>
      </c>
      <c r="BO474" s="761" t="str">
        <f t="shared" si="1393"/>
        <v/>
      </c>
      <c r="BP474" s="1013" t="str">
        <f t="shared" si="1393"/>
        <v/>
      </c>
      <c r="BQ474" s="761" t="str">
        <f t="shared" si="1393"/>
        <v/>
      </c>
      <c r="BR474" s="1013" t="str">
        <f t="shared" si="1393"/>
        <v/>
      </c>
      <c r="BS474" s="761" t="str">
        <f t="shared" si="1393"/>
        <v/>
      </c>
      <c r="BT474" s="1013" t="str">
        <f t="shared" si="1393"/>
        <v/>
      </c>
      <c r="BU474" s="1018"/>
      <c r="BV474" s="761" t="str">
        <f>IF(BV473="","",BV470*BV473)</f>
        <v/>
      </c>
      <c r="BW474" s="1013" t="str">
        <f>IF(BW473="","",BW470*BW473)</f>
        <v/>
      </c>
      <c r="BX474" s="1013" t="str">
        <f>IF(BX473="","",BX470*BX473)</f>
        <v/>
      </c>
      <c r="BY474" s="1013" t="str">
        <f>IF(BY473="","",BY470*BY473)</f>
        <v/>
      </c>
      <c r="BZ474" s="597" t="str">
        <f t="shared" si="1241"/>
        <v/>
      </c>
      <c r="CA474" s="597">
        <f t="shared" si="1242"/>
        <v>24.1</v>
      </c>
      <c r="CB474" s="597">
        <f t="shared" si="1243"/>
        <v>183</v>
      </c>
      <c r="CC474" s="688">
        <f t="shared" si="1244"/>
        <v>277.5</v>
      </c>
      <c r="CD474" s="1344" t="str">
        <f t="shared" si="1388"/>
        <v/>
      </c>
      <c r="CE474" s="1345" t="str">
        <f t="shared" si="1389"/>
        <v/>
      </c>
      <c r="CF474" s="1346" t="str">
        <f t="shared" si="1389"/>
        <v/>
      </c>
      <c r="CG474" s="1346" t="str">
        <f t="shared" si="1389"/>
        <v/>
      </c>
      <c r="CH474" s="1346" t="str">
        <f t="shared" si="1389"/>
        <v/>
      </c>
      <c r="CI474" s="1346" t="str">
        <f t="shared" si="1389"/>
        <v/>
      </c>
      <c r="CJ474" s="1346" t="str">
        <f t="shared" si="1389"/>
        <v/>
      </c>
      <c r="CK474" s="1347" t="str">
        <f t="shared" si="1389"/>
        <v/>
      </c>
      <c r="CL474" s="1347" t="str">
        <f t="shared" si="1389"/>
        <v/>
      </c>
      <c r="CM474" s="1347" t="str">
        <f t="shared" si="1389"/>
        <v/>
      </c>
      <c r="CN474" s="1346" t="str">
        <f t="shared" si="1389"/>
        <v/>
      </c>
      <c r="CO474" s="1346" t="str">
        <f t="shared" si="1389"/>
        <v/>
      </c>
      <c r="CP474" s="1346" t="str">
        <f t="shared" si="1389"/>
        <v/>
      </c>
      <c r="CQ474" s="1346" t="str">
        <f t="shared" si="1389"/>
        <v/>
      </c>
      <c r="CR474" s="1346" t="str">
        <f t="shared" si="1389"/>
        <v/>
      </c>
      <c r="CS474" s="1345" t="str">
        <f t="shared" si="1389"/>
        <v/>
      </c>
      <c r="CT474" s="1348" t="str">
        <f t="shared" si="1389"/>
        <v/>
      </c>
      <c r="CU474" s="548" t="str">
        <f t="shared" si="1355"/>
        <v/>
      </c>
      <c r="CV474" s="549" t="str">
        <f t="shared" si="1356"/>
        <v/>
      </c>
      <c r="CW474" s="550" t="str">
        <f t="shared" si="1357"/>
        <v/>
      </c>
      <c r="CX474" s="550" t="str">
        <f t="shared" si="1358"/>
        <v/>
      </c>
      <c r="CY474" s="550" t="str">
        <f t="shared" si="1359"/>
        <v/>
      </c>
      <c r="CZ474" s="550">
        <f t="shared" si="1360"/>
        <v>5</v>
      </c>
      <c r="DA474" s="550">
        <f t="shared" si="1361"/>
        <v>7.5</v>
      </c>
      <c r="DB474" s="551">
        <f t="shared" si="1362"/>
        <v>15</v>
      </c>
      <c r="DC474" s="551">
        <f t="shared" si="1363"/>
        <v>18</v>
      </c>
      <c r="DD474" s="551">
        <f t="shared" si="1364"/>
        <v>20</v>
      </c>
      <c r="DE474" s="550">
        <f t="shared" si="1365"/>
        <v>60</v>
      </c>
      <c r="DF474" s="550">
        <f t="shared" si="1366"/>
        <v>90</v>
      </c>
      <c r="DG474" s="550" t="str">
        <f t="shared" si="1367"/>
        <v/>
      </c>
      <c r="DH474" s="550" t="str">
        <f t="shared" si="1368"/>
        <v/>
      </c>
      <c r="DI474" s="550" t="str">
        <f t="shared" si="1369"/>
        <v/>
      </c>
      <c r="DJ474" s="549" t="str">
        <f t="shared" si="1370"/>
        <v/>
      </c>
      <c r="DK474" s="548" t="str">
        <f t="shared" si="1371"/>
        <v/>
      </c>
      <c r="DL474" s="653">
        <f t="shared" si="1372"/>
        <v>0</v>
      </c>
      <c r="DM474" s="106">
        <f t="shared" si="1373"/>
        <v>7</v>
      </c>
      <c r="DN474" s="106">
        <f t="shared" si="1374"/>
        <v>4</v>
      </c>
      <c r="DO474" s="106">
        <f t="shared" si="1375"/>
        <v>4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1447" t="s">
        <v>710</v>
      </c>
      <c r="B475" s="274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602"/>
      <c r="T475" s="274"/>
      <c r="U475" s="274"/>
      <c r="V475" s="274"/>
      <c r="W475" s="274"/>
      <c r="X475" s="274"/>
      <c r="Y475" s="274"/>
      <c r="Z475" s="274"/>
      <c r="AA475" s="274"/>
      <c r="AB475" s="274"/>
      <c r="AC475" s="274"/>
      <c r="AD475" s="274"/>
      <c r="AE475" s="274"/>
      <c r="AF475" s="274"/>
      <c r="AG475" s="274"/>
      <c r="AH475" s="274"/>
      <c r="AI475" s="274"/>
      <c r="AJ475" s="274"/>
      <c r="AK475" s="602"/>
      <c r="AL475" s="274"/>
      <c r="AM475" s="274"/>
      <c r="AN475" s="274"/>
      <c r="AO475" s="274"/>
      <c r="AP475" s="274"/>
      <c r="AQ475" s="274"/>
      <c r="AR475" s="274"/>
      <c r="AS475" s="274"/>
      <c r="AT475" s="274"/>
      <c r="AU475" s="274"/>
      <c r="AV475" s="274"/>
      <c r="AW475" s="274"/>
      <c r="AX475" s="274"/>
      <c r="AY475" s="274"/>
      <c r="AZ475" s="274"/>
      <c r="BA475" s="274"/>
      <c r="BB475" s="274"/>
      <c r="BC475" s="602"/>
      <c r="BD475" s="274"/>
      <c r="BE475" s="274"/>
      <c r="BF475" s="274"/>
      <c r="BG475" s="274"/>
      <c r="BH475" s="274"/>
      <c r="BI475" s="274"/>
      <c r="BJ475" s="274"/>
      <c r="BK475" s="274"/>
      <c r="BL475" s="274"/>
      <c r="BM475" s="274"/>
      <c r="BN475" s="274"/>
      <c r="BO475" s="274"/>
      <c r="BP475" s="274"/>
      <c r="BQ475" s="274"/>
      <c r="BR475" s="274"/>
      <c r="BS475" s="274"/>
      <c r="BT475" s="274"/>
      <c r="BU475" s="602"/>
      <c r="BV475" s="274"/>
      <c r="BW475" s="274"/>
      <c r="BX475" s="274"/>
      <c r="BY475" s="274"/>
      <c r="BZ475" s="589" t="str">
        <f t="shared" si="1241"/>
        <v/>
      </c>
      <c r="CA475" s="589" t="str">
        <f t="shared" si="1242"/>
        <v/>
      </c>
      <c r="CB475" s="589" t="str">
        <f t="shared" si="1243"/>
        <v/>
      </c>
      <c r="CC475" s="687" t="str">
        <f t="shared" si="1244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8"/>
      <c r="DM475" s="108"/>
      <c r="DN475" s="108"/>
      <c r="DO475" s="108"/>
      <c r="DP475" s="591"/>
      <c r="DQ475" s="617"/>
      <c r="DR475" s="617"/>
      <c r="DS475" s="617"/>
      <c r="DT475" s="617"/>
      <c r="DU475" s="617"/>
      <c r="DV475" s="617"/>
      <c r="DW475" s="617"/>
      <c r="DX475" s="617"/>
      <c r="DY475" s="484"/>
    </row>
    <row r="476" spans="1:129" s="486" customFormat="1" ht="15.75" customHeight="1">
      <c r="A476" s="709" t="s">
        <v>248</v>
      </c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596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596"/>
      <c r="AL476" s="274"/>
      <c r="AM476" s="274"/>
      <c r="AN476" s="274"/>
      <c r="AO476" s="274"/>
      <c r="AP476" s="274"/>
      <c r="AQ476" s="274"/>
      <c r="AR476" s="274"/>
      <c r="AS476" s="274"/>
      <c r="AT476" s="274"/>
      <c r="AU476" s="274"/>
      <c r="AV476" s="274"/>
      <c r="AW476" s="274"/>
      <c r="AX476" s="274"/>
      <c r="AY476" s="274"/>
      <c r="AZ476" s="274"/>
      <c r="BA476" s="274"/>
      <c r="BB476" s="274"/>
      <c r="BC476" s="596"/>
      <c r="BD476" s="274"/>
      <c r="BE476" s="274"/>
      <c r="BF476" s="274"/>
      <c r="BG476" s="274"/>
      <c r="BH476" s="274"/>
      <c r="BI476" s="274"/>
      <c r="BJ476" s="274"/>
      <c r="BK476" s="274"/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596"/>
      <c r="BV476" s="274"/>
      <c r="BW476" s="274"/>
      <c r="BX476" s="274"/>
      <c r="BY476" s="274"/>
      <c r="BZ476" s="597" t="str">
        <f t="shared" si="1241"/>
        <v/>
      </c>
      <c r="CA476" s="597" t="str">
        <f t="shared" si="1242"/>
        <v/>
      </c>
      <c r="CB476" s="597" t="str">
        <f t="shared" si="1243"/>
        <v/>
      </c>
      <c r="CC476" s="688" t="str">
        <f t="shared" si="1244"/>
        <v/>
      </c>
      <c r="CD476" s="1344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94"/>
        <v/>
      </c>
      <c r="CF476" s="1346" t="str">
        <f t="shared" si="1394"/>
        <v/>
      </c>
      <c r="CG476" s="1346" t="str">
        <f t="shared" si="1394"/>
        <v/>
      </c>
      <c r="CH476" s="1346" t="str">
        <f t="shared" si="1394"/>
        <v/>
      </c>
      <c r="CI476" s="1346" t="str">
        <f t="shared" si="1394"/>
        <v/>
      </c>
      <c r="CJ476" s="1346" t="str">
        <f t="shared" si="1394"/>
        <v/>
      </c>
      <c r="CK476" s="1347" t="str">
        <f t="shared" si="1394"/>
        <v/>
      </c>
      <c r="CL476" s="1347" t="str">
        <f t="shared" si="1394"/>
        <v/>
      </c>
      <c r="CM476" s="1347" t="str">
        <f t="shared" si="1394"/>
        <v/>
      </c>
      <c r="CN476" s="1346" t="str">
        <f t="shared" si="1394"/>
        <v/>
      </c>
      <c r="CO476" s="1346" t="str">
        <f t="shared" si="1394"/>
        <v/>
      </c>
      <c r="CP476" s="1346" t="str">
        <f t="shared" si="1394"/>
        <v/>
      </c>
      <c r="CQ476" s="1346" t="str">
        <f t="shared" si="1394"/>
        <v/>
      </c>
      <c r="CR476" s="1346" t="str">
        <f t="shared" si="1394"/>
        <v/>
      </c>
      <c r="CS476" s="1345" t="str">
        <f t="shared" si="1394"/>
        <v/>
      </c>
      <c r="CT476" s="1348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8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9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0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0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0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0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0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1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1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1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0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0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0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0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0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9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8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3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83"/>
      <c r="DQ476" s="618"/>
      <c r="DR476" s="618"/>
      <c r="DS476" s="618"/>
      <c r="DT476" s="618"/>
      <c r="DU476" s="618"/>
      <c r="DV476" s="618"/>
      <c r="DW476" s="618"/>
      <c r="DX476" s="618"/>
      <c r="DY476" s="484"/>
    </row>
    <row r="477" spans="1:129" s="486" customFormat="1" ht="15.75" customHeight="1">
      <c r="A477" s="709" t="s">
        <v>264</v>
      </c>
      <c r="B477" s="274">
        <v>0</v>
      </c>
      <c r="C477" s="274">
        <v>0</v>
      </c>
      <c r="D477" s="274">
        <v>0</v>
      </c>
      <c r="E477" s="274">
        <v>0</v>
      </c>
      <c r="F477" s="274">
        <v>0</v>
      </c>
      <c r="G477" s="274">
        <v>0</v>
      </c>
      <c r="H477" s="274">
        <v>0</v>
      </c>
      <c r="I477" s="274">
        <v>0</v>
      </c>
      <c r="J477" s="274">
        <v>0</v>
      </c>
      <c r="K477" s="320"/>
      <c r="L477" s="274"/>
      <c r="M477" s="320"/>
      <c r="N477" s="274"/>
      <c r="O477" s="320"/>
      <c r="P477" s="274"/>
      <c r="Q477" s="320"/>
      <c r="R477" s="274"/>
      <c r="S477" s="596"/>
      <c r="T477" s="274">
        <v>0</v>
      </c>
      <c r="U477" s="274">
        <v>0</v>
      </c>
      <c r="V477" s="274">
        <v>0</v>
      </c>
      <c r="W477" s="274">
        <v>0</v>
      </c>
      <c r="X477" s="274">
        <v>0</v>
      </c>
      <c r="Y477" s="274">
        <v>0</v>
      </c>
      <c r="Z477" s="274">
        <v>0</v>
      </c>
      <c r="AA477" s="274">
        <v>0</v>
      </c>
      <c r="AB477" s="274">
        <v>0</v>
      </c>
      <c r="AC477" s="274"/>
      <c r="AD477" s="274"/>
      <c r="AE477" s="678"/>
      <c r="AF477" s="678"/>
      <c r="AG477" s="274"/>
      <c r="AH477" s="678"/>
      <c r="AI477" s="678"/>
      <c r="AJ477" s="678"/>
      <c r="AK477" s="596"/>
      <c r="AL477" s="274">
        <v>0</v>
      </c>
      <c r="AM477" s="274">
        <v>0</v>
      </c>
      <c r="AN477" s="274">
        <v>0</v>
      </c>
      <c r="AO477" s="274">
        <v>0</v>
      </c>
      <c r="AP477" s="274">
        <v>0</v>
      </c>
      <c r="AQ477" s="274">
        <v>0</v>
      </c>
      <c r="AR477" s="274">
        <v>0</v>
      </c>
      <c r="AS477" s="274">
        <v>0</v>
      </c>
      <c r="AT477" s="274">
        <v>0</v>
      </c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>
        <v>0</v>
      </c>
      <c r="BE477" s="274">
        <v>0</v>
      </c>
      <c r="BF477" s="274">
        <v>0</v>
      </c>
      <c r="BG477" s="274">
        <v>0</v>
      </c>
      <c r="BH477" s="274">
        <v>0</v>
      </c>
      <c r="BI477" s="274">
        <v>0</v>
      </c>
      <c r="BJ477" s="274">
        <v>0</v>
      </c>
      <c r="BK477" s="274">
        <v>0</v>
      </c>
      <c r="BL477" s="274">
        <v>0</v>
      </c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>
        <f t="shared" si="1241"/>
        <v>0</v>
      </c>
      <c r="CA477" s="597">
        <f t="shared" si="1242"/>
        <v>0</v>
      </c>
      <c r="CB477" s="597">
        <f t="shared" si="1243"/>
        <v>0</v>
      </c>
      <c r="CC477" s="688">
        <f t="shared" si="1244"/>
        <v>0</v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95"/>
        <v/>
      </c>
      <c r="CF477" s="1346" t="str">
        <f t="shared" si="1395"/>
        <v/>
      </c>
      <c r="CG477" s="1346" t="str">
        <f t="shared" si="1395"/>
        <v/>
      </c>
      <c r="CH477" s="1346">
        <f t="shared" si="1395"/>
        <v>0</v>
      </c>
      <c r="CI477" s="1346">
        <f t="shared" si="1395"/>
        <v>0</v>
      </c>
      <c r="CJ477" s="1346">
        <f t="shared" si="1395"/>
        <v>0</v>
      </c>
      <c r="CK477" s="1347">
        <f t="shared" si="1395"/>
        <v>0</v>
      </c>
      <c r="CL477" s="1347">
        <f t="shared" si="1395"/>
        <v>0</v>
      </c>
      <c r="CM477" s="1347">
        <f t="shared" si="1395"/>
        <v>0</v>
      </c>
      <c r="CN477" s="1346">
        <f t="shared" si="1395"/>
        <v>0</v>
      </c>
      <c r="CO477" s="1346">
        <f t="shared" si="1395"/>
        <v>0</v>
      </c>
      <c r="CP477" s="1346">
        <f t="shared" si="1395"/>
        <v>0</v>
      </c>
      <c r="CQ477" s="1346" t="str">
        <f t="shared" si="1395"/>
        <v/>
      </c>
      <c r="CR477" s="1346" t="str">
        <f t="shared" si="1395"/>
        <v/>
      </c>
      <c r="CS477" s="1345" t="str">
        <f t="shared" si="1395"/>
        <v/>
      </c>
      <c r="CT477" s="1348" t="str">
        <f t="shared" si="1395"/>
        <v/>
      </c>
      <c r="CU477" s="548" t="str">
        <f t="shared" si="1396"/>
        <v/>
      </c>
      <c r="CV477" s="549" t="str">
        <f t="shared" si="1397"/>
        <v/>
      </c>
      <c r="CW477" s="550" t="str">
        <f t="shared" si="1398"/>
        <v/>
      </c>
      <c r="CX477" s="550" t="str">
        <f t="shared" si="1399"/>
        <v/>
      </c>
      <c r="CY477" s="550">
        <f t="shared" si="1400"/>
        <v>0</v>
      </c>
      <c r="CZ477" s="550">
        <f t="shared" si="1401"/>
        <v>0</v>
      </c>
      <c r="DA477" s="550">
        <f t="shared" si="1402"/>
        <v>0</v>
      </c>
      <c r="DB477" s="551">
        <f t="shared" si="1403"/>
        <v>0</v>
      </c>
      <c r="DC477" s="551">
        <f t="shared" si="1404"/>
        <v>0</v>
      </c>
      <c r="DD477" s="551">
        <f t="shared" si="1405"/>
        <v>0</v>
      </c>
      <c r="DE477" s="550">
        <f t="shared" si="1406"/>
        <v>0</v>
      </c>
      <c r="DF477" s="550">
        <f t="shared" si="1407"/>
        <v>0</v>
      </c>
      <c r="DG477" s="550">
        <f t="shared" si="1408"/>
        <v>0</v>
      </c>
      <c r="DH477" s="550" t="str">
        <f t="shared" si="1409"/>
        <v/>
      </c>
      <c r="DI477" s="550" t="str">
        <f t="shared" si="1410"/>
        <v/>
      </c>
      <c r="DJ477" s="549" t="str">
        <f t="shared" si="1411"/>
        <v/>
      </c>
      <c r="DK477" s="548" t="str">
        <f t="shared" si="1412"/>
        <v/>
      </c>
      <c r="DL477" s="653">
        <f t="shared" si="1413"/>
        <v>9</v>
      </c>
      <c r="DM477" s="106">
        <f t="shared" si="1414"/>
        <v>9</v>
      </c>
      <c r="DN477" s="106">
        <f t="shared" si="1415"/>
        <v>9</v>
      </c>
      <c r="DO477" s="106">
        <f t="shared" si="1416"/>
        <v>9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648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20"/>
      <c r="L478" s="224"/>
      <c r="M478" s="320"/>
      <c r="N478" s="224"/>
      <c r="O478" s="320"/>
      <c r="P478" s="224"/>
      <c r="Q478" s="320"/>
      <c r="R478" s="224"/>
      <c r="S478" s="602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78"/>
      <c r="AF478" s="678"/>
      <c r="AG478" s="224"/>
      <c r="AH478" s="678"/>
      <c r="AI478" s="678"/>
      <c r="AJ478" s="678"/>
      <c r="AK478" s="602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602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602"/>
      <c r="BV478" s="224">
        <v>12</v>
      </c>
      <c r="BW478" s="224">
        <v>12</v>
      </c>
      <c r="BX478" s="224">
        <v>12</v>
      </c>
      <c r="BY478" s="224">
        <v>12</v>
      </c>
      <c r="BZ478" s="597" t="str">
        <f t="shared" si="1241"/>
        <v/>
      </c>
      <c r="CA478" s="597" t="str">
        <f t="shared" si="1242"/>
        <v/>
      </c>
      <c r="CB478" s="597" t="str">
        <f t="shared" si="1243"/>
        <v/>
      </c>
      <c r="CC478" s="688" t="str">
        <f t="shared" si="1244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95"/>
        <v/>
      </c>
      <c r="CF478" s="1346" t="str">
        <f t="shared" si="1395"/>
        <v/>
      </c>
      <c r="CG478" s="1346" t="str">
        <f t="shared" si="1395"/>
        <v/>
      </c>
      <c r="CH478" s="1346" t="str">
        <f t="shared" si="1395"/>
        <v/>
      </c>
      <c r="CI478" s="1346" t="str">
        <f t="shared" si="1395"/>
        <v/>
      </c>
      <c r="CJ478" s="1346" t="str">
        <f t="shared" si="1395"/>
        <v/>
      </c>
      <c r="CK478" s="1347" t="str">
        <f t="shared" si="1395"/>
        <v/>
      </c>
      <c r="CL478" s="1347" t="str">
        <f t="shared" si="1395"/>
        <v/>
      </c>
      <c r="CM478" s="1347" t="str">
        <f t="shared" si="1395"/>
        <v/>
      </c>
      <c r="CN478" s="1346" t="str">
        <f t="shared" si="1395"/>
        <v/>
      </c>
      <c r="CO478" s="1346" t="str">
        <f t="shared" si="1395"/>
        <v/>
      </c>
      <c r="CP478" s="1346" t="str">
        <f t="shared" si="1395"/>
        <v/>
      </c>
      <c r="CQ478" s="1346" t="str">
        <f t="shared" si="1395"/>
        <v/>
      </c>
      <c r="CR478" s="1346" t="str">
        <f t="shared" si="1395"/>
        <v/>
      </c>
      <c r="CS478" s="1345" t="str">
        <f t="shared" si="1395"/>
        <v/>
      </c>
      <c r="CT478" s="1348" t="str">
        <f t="shared" si="1395"/>
        <v/>
      </c>
      <c r="CU478" s="548" t="str">
        <f t="shared" si="1396"/>
        <v/>
      </c>
      <c r="CV478" s="549" t="str">
        <f t="shared" si="1397"/>
        <v/>
      </c>
      <c r="CW478" s="550" t="str">
        <f t="shared" si="1398"/>
        <v/>
      </c>
      <c r="CX478" s="550" t="str">
        <f t="shared" si="1399"/>
        <v/>
      </c>
      <c r="CY478" s="550" t="str">
        <f t="shared" si="1400"/>
        <v/>
      </c>
      <c r="CZ478" s="550" t="str">
        <f t="shared" si="1401"/>
        <v/>
      </c>
      <c r="DA478" s="550" t="str">
        <f t="shared" si="1402"/>
        <v/>
      </c>
      <c r="DB478" s="551" t="str">
        <f t="shared" si="1403"/>
        <v/>
      </c>
      <c r="DC478" s="551" t="str">
        <f t="shared" si="1404"/>
        <v/>
      </c>
      <c r="DD478" s="551" t="str">
        <f t="shared" si="1405"/>
        <v/>
      </c>
      <c r="DE478" s="550" t="str">
        <f t="shared" si="1406"/>
        <v/>
      </c>
      <c r="DF478" s="550" t="str">
        <f t="shared" si="1407"/>
        <v/>
      </c>
      <c r="DG478" s="550" t="str">
        <f t="shared" si="1408"/>
        <v/>
      </c>
      <c r="DH478" s="550" t="str">
        <f t="shared" si="1409"/>
        <v/>
      </c>
      <c r="DI478" s="550" t="str">
        <f t="shared" si="1410"/>
        <v/>
      </c>
      <c r="DJ478" s="549" t="str">
        <f t="shared" si="1411"/>
        <v/>
      </c>
      <c r="DK478" s="548" t="str">
        <f t="shared" si="1412"/>
        <v/>
      </c>
      <c r="DL478" s="653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701" t="s">
        <v>249</v>
      </c>
      <c r="B479" s="629">
        <f t="shared" ref="B479:R479" si="1417">IF(B477="","",B476*B477*B478)</f>
        <v>0</v>
      </c>
      <c r="C479" s="629">
        <f t="shared" si="1417"/>
        <v>0</v>
      </c>
      <c r="D479" s="629">
        <f t="shared" si="1417"/>
        <v>0</v>
      </c>
      <c r="E479" s="629">
        <f t="shared" si="1417"/>
        <v>0</v>
      </c>
      <c r="F479" s="629">
        <f t="shared" si="1417"/>
        <v>0</v>
      </c>
      <c r="G479" s="629">
        <f t="shared" si="1417"/>
        <v>0</v>
      </c>
      <c r="H479" s="629">
        <f t="shared" si="1417"/>
        <v>0</v>
      </c>
      <c r="I479" s="629">
        <f t="shared" si="1417"/>
        <v>0</v>
      </c>
      <c r="J479" s="629">
        <f t="shared" si="1417"/>
        <v>0</v>
      </c>
      <c r="K479" s="629" t="str">
        <f t="shared" si="1417"/>
        <v/>
      </c>
      <c r="L479" s="629" t="str">
        <f t="shared" si="1417"/>
        <v/>
      </c>
      <c r="M479" s="629" t="str">
        <f t="shared" si="1417"/>
        <v/>
      </c>
      <c r="N479" s="629" t="str">
        <f t="shared" si="1417"/>
        <v/>
      </c>
      <c r="O479" s="629" t="str">
        <f t="shared" si="1417"/>
        <v/>
      </c>
      <c r="P479" s="629" t="str">
        <f t="shared" si="1417"/>
        <v/>
      </c>
      <c r="Q479" s="629" t="str">
        <f t="shared" si="1417"/>
        <v/>
      </c>
      <c r="R479" s="629" t="str">
        <f t="shared" si="1417"/>
        <v/>
      </c>
      <c r="S479" s="662"/>
      <c r="T479" s="629">
        <f t="shared" ref="T479:AJ479" si="1418">IF(T477="","",T476*T477*T478)</f>
        <v>0</v>
      </c>
      <c r="U479" s="629">
        <f t="shared" si="1418"/>
        <v>0</v>
      </c>
      <c r="V479" s="629">
        <f t="shared" si="1418"/>
        <v>0</v>
      </c>
      <c r="W479" s="629">
        <f t="shared" si="1418"/>
        <v>0</v>
      </c>
      <c r="X479" s="629">
        <f t="shared" si="1418"/>
        <v>0</v>
      </c>
      <c r="Y479" s="629">
        <f t="shared" si="1418"/>
        <v>0</v>
      </c>
      <c r="Z479" s="629">
        <f t="shared" si="1418"/>
        <v>0</v>
      </c>
      <c r="AA479" s="629">
        <f t="shared" si="1418"/>
        <v>0</v>
      </c>
      <c r="AB479" s="629">
        <f t="shared" si="1418"/>
        <v>0</v>
      </c>
      <c r="AC479" s="629" t="str">
        <f t="shared" si="1418"/>
        <v/>
      </c>
      <c r="AD479" s="629" t="str">
        <f t="shared" si="1418"/>
        <v/>
      </c>
      <c r="AE479" s="629" t="str">
        <f t="shared" si="1418"/>
        <v/>
      </c>
      <c r="AF479" s="629" t="str">
        <f t="shared" si="1418"/>
        <v/>
      </c>
      <c r="AG479" s="629" t="str">
        <f t="shared" si="1418"/>
        <v/>
      </c>
      <c r="AH479" s="629" t="str">
        <f t="shared" si="1418"/>
        <v/>
      </c>
      <c r="AI479" s="629" t="str">
        <f t="shared" si="1418"/>
        <v/>
      </c>
      <c r="AJ479" s="629" t="str">
        <f t="shared" si="1418"/>
        <v/>
      </c>
      <c r="AK479" s="662"/>
      <c r="AL479" s="629">
        <f t="shared" ref="AL479:BB479" si="1419">IF(AL477="","",AL476*AL477*AL478)</f>
        <v>0</v>
      </c>
      <c r="AM479" s="629">
        <f t="shared" si="1419"/>
        <v>0</v>
      </c>
      <c r="AN479" s="629">
        <f t="shared" si="1419"/>
        <v>0</v>
      </c>
      <c r="AO479" s="629">
        <f t="shared" si="1419"/>
        <v>0</v>
      </c>
      <c r="AP479" s="629">
        <f t="shared" si="1419"/>
        <v>0</v>
      </c>
      <c r="AQ479" s="629">
        <f t="shared" si="1419"/>
        <v>0</v>
      </c>
      <c r="AR479" s="629">
        <f t="shared" si="1419"/>
        <v>0</v>
      </c>
      <c r="AS479" s="629">
        <f t="shared" si="1419"/>
        <v>0</v>
      </c>
      <c r="AT479" s="629">
        <f t="shared" si="1419"/>
        <v>0</v>
      </c>
      <c r="AU479" s="629" t="str">
        <f t="shared" si="1419"/>
        <v/>
      </c>
      <c r="AV479" s="629" t="str">
        <f t="shared" si="1419"/>
        <v/>
      </c>
      <c r="AW479" s="629" t="str">
        <f t="shared" si="1419"/>
        <v/>
      </c>
      <c r="AX479" s="629" t="str">
        <f t="shared" si="1419"/>
        <v/>
      </c>
      <c r="AY479" s="629" t="str">
        <f t="shared" si="1419"/>
        <v/>
      </c>
      <c r="AZ479" s="629" t="str">
        <f t="shared" si="1419"/>
        <v/>
      </c>
      <c r="BA479" s="629" t="str">
        <f t="shared" si="1419"/>
        <v/>
      </c>
      <c r="BB479" s="629" t="str">
        <f t="shared" si="1419"/>
        <v/>
      </c>
      <c r="BC479" s="662"/>
      <c r="BD479" s="629">
        <f t="shared" ref="BD479:BT479" si="1420">IF(BD477="","",BD476*BD477*BD478)</f>
        <v>0</v>
      </c>
      <c r="BE479" s="629">
        <f t="shared" si="1420"/>
        <v>0</v>
      </c>
      <c r="BF479" s="629">
        <f t="shared" si="1420"/>
        <v>0</v>
      </c>
      <c r="BG479" s="629">
        <f t="shared" si="1420"/>
        <v>0</v>
      </c>
      <c r="BH479" s="629">
        <f t="shared" si="1420"/>
        <v>0</v>
      </c>
      <c r="BI479" s="629">
        <f t="shared" si="1420"/>
        <v>0</v>
      </c>
      <c r="BJ479" s="629">
        <f t="shared" si="1420"/>
        <v>0</v>
      </c>
      <c r="BK479" s="629">
        <f t="shared" si="1420"/>
        <v>0</v>
      </c>
      <c r="BL479" s="629">
        <f t="shared" si="1420"/>
        <v>0</v>
      </c>
      <c r="BM479" s="629" t="str">
        <f t="shared" si="1420"/>
        <v/>
      </c>
      <c r="BN479" s="629" t="str">
        <f t="shared" si="1420"/>
        <v/>
      </c>
      <c r="BO479" s="629" t="str">
        <f t="shared" si="1420"/>
        <v/>
      </c>
      <c r="BP479" s="629" t="str">
        <f t="shared" si="1420"/>
        <v/>
      </c>
      <c r="BQ479" s="629" t="str">
        <f t="shared" si="1420"/>
        <v/>
      </c>
      <c r="BR479" s="629" t="str">
        <f t="shared" si="1420"/>
        <v/>
      </c>
      <c r="BS479" s="629" t="str">
        <f t="shared" si="1420"/>
        <v/>
      </c>
      <c r="BT479" s="629" t="str">
        <f t="shared" si="1420"/>
        <v/>
      </c>
      <c r="BU479" s="662"/>
      <c r="BV479" s="629" t="str">
        <f>IF(BV477="","",BV476*BV477*BV478)</f>
        <v/>
      </c>
      <c r="BW479" s="629" t="str">
        <f>IF(BW477="","",BW476*BW477*BW478)</f>
        <v/>
      </c>
      <c r="BX479" s="629" t="str">
        <f>IF(BX477="","",BX476*BX477*BX478)</f>
        <v/>
      </c>
      <c r="BY479" s="629" t="str">
        <f>IF(BY477="","",BY476*BY477*BY478)</f>
        <v/>
      </c>
      <c r="BZ479" s="597">
        <f t="shared" si="1241"/>
        <v>0</v>
      </c>
      <c r="CA479" s="597">
        <f t="shared" si="1242"/>
        <v>0</v>
      </c>
      <c r="CB479" s="597">
        <f t="shared" si="1243"/>
        <v>0</v>
      </c>
      <c r="CC479" s="688">
        <f t="shared" si="1244"/>
        <v>0</v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95"/>
        <v/>
      </c>
      <c r="CF479" s="1346" t="str">
        <f t="shared" si="1395"/>
        <v/>
      </c>
      <c r="CG479" s="1346" t="str">
        <f t="shared" si="1395"/>
        <v/>
      </c>
      <c r="CH479" s="1346">
        <f t="shared" si="1395"/>
        <v>0</v>
      </c>
      <c r="CI479" s="1346">
        <f t="shared" si="1395"/>
        <v>0</v>
      </c>
      <c r="CJ479" s="1346">
        <f t="shared" si="1395"/>
        <v>0</v>
      </c>
      <c r="CK479" s="1347">
        <f t="shared" si="1395"/>
        <v>0</v>
      </c>
      <c r="CL479" s="1347">
        <f t="shared" si="1395"/>
        <v>0</v>
      </c>
      <c r="CM479" s="1347">
        <f t="shared" si="1395"/>
        <v>0</v>
      </c>
      <c r="CN479" s="1346">
        <f t="shared" si="1395"/>
        <v>0</v>
      </c>
      <c r="CO479" s="1346">
        <f t="shared" si="1395"/>
        <v>0</v>
      </c>
      <c r="CP479" s="1346">
        <f t="shared" si="1395"/>
        <v>0</v>
      </c>
      <c r="CQ479" s="1346" t="str">
        <f t="shared" si="1395"/>
        <v/>
      </c>
      <c r="CR479" s="1346" t="str">
        <f t="shared" si="1395"/>
        <v/>
      </c>
      <c r="CS479" s="1345" t="str">
        <f t="shared" si="1395"/>
        <v/>
      </c>
      <c r="CT479" s="1348" t="str">
        <f t="shared" si="1395"/>
        <v/>
      </c>
      <c r="CU479" s="548" t="str">
        <f t="shared" si="1396"/>
        <v/>
      </c>
      <c r="CV479" s="549" t="str">
        <f t="shared" si="1397"/>
        <v/>
      </c>
      <c r="CW479" s="550" t="str">
        <f t="shared" si="1398"/>
        <v/>
      </c>
      <c r="CX479" s="550" t="str">
        <f t="shared" si="1399"/>
        <v/>
      </c>
      <c r="CY479" s="550">
        <f t="shared" si="1400"/>
        <v>0</v>
      </c>
      <c r="CZ479" s="550">
        <f t="shared" si="1401"/>
        <v>0</v>
      </c>
      <c r="DA479" s="550">
        <f t="shared" si="1402"/>
        <v>0</v>
      </c>
      <c r="DB479" s="551">
        <f t="shared" si="1403"/>
        <v>0</v>
      </c>
      <c r="DC479" s="551">
        <f t="shared" si="1404"/>
        <v>0</v>
      </c>
      <c r="DD479" s="551">
        <f t="shared" si="1405"/>
        <v>0</v>
      </c>
      <c r="DE479" s="550">
        <f t="shared" si="1406"/>
        <v>0</v>
      </c>
      <c r="DF479" s="550">
        <f t="shared" si="1407"/>
        <v>0</v>
      </c>
      <c r="DG479" s="550">
        <f t="shared" si="1408"/>
        <v>0</v>
      </c>
      <c r="DH479" s="550" t="str">
        <f t="shared" si="1409"/>
        <v/>
      </c>
      <c r="DI479" s="550" t="str">
        <f t="shared" si="1410"/>
        <v/>
      </c>
      <c r="DJ479" s="549" t="str">
        <f t="shared" si="1411"/>
        <v/>
      </c>
      <c r="DK479" s="548" t="str">
        <f t="shared" si="1412"/>
        <v/>
      </c>
      <c r="DL479" s="653">
        <f t="shared" si="1413"/>
        <v>9</v>
      </c>
      <c r="DM479" s="106">
        <f t="shared" si="1414"/>
        <v>9</v>
      </c>
      <c r="DN479" s="106">
        <f t="shared" si="1415"/>
        <v>9</v>
      </c>
      <c r="DO479" s="106">
        <f t="shared" si="1416"/>
        <v>9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tr">
        <f>$H$1 &amp; "/kg"</f>
        <v>kcal/kg</v>
      </c>
      <c r="B480" s="762">
        <f>3550*$K$1</f>
        <v>3550</v>
      </c>
      <c r="C480" s="762">
        <f t="shared" ref="C480:R480" si="1421">3550*$K$1</f>
        <v>3550</v>
      </c>
      <c r="D480" s="762">
        <f t="shared" si="1421"/>
        <v>3550</v>
      </c>
      <c r="E480" s="762">
        <f t="shared" si="1421"/>
        <v>3550</v>
      </c>
      <c r="F480" s="762">
        <f t="shared" si="1421"/>
        <v>3550</v>
      </c>
      <c r="G480" s="762">
        <f t="shared" si="1421"/>
        <v>3550</v>
      </c>
      <c r="H480" s="762">
        <f t="shared" si="1421"/>
        <v>3550</v>
      </c>
      <c r="I480" s="762">
        <f t="shared" si="1421"/>
        <v>3550</v>
      </c>
      <c r="J480" s="762">
        <f t="shared" si="1421"/>
        <v>3550</v>
      </c>
      <c r="K480" s="762">
        <f t="shared" si="1421"/>
        <v>3550</v>
      </c>
      <c r="L480" s="762">
        <f t="shared" si="1421"/>
        <v>3550</v>
      </c>
      <c r="M480" s="762">
        <f t="shared" si="1421"/>
        <v>3550</v>
      </c>
      <c r="N480" s="762">
        <f t="shared" si="1421"/>
        <v>3550</v>
      </c>
      <c r="O480" s="762">
        <f t="shared" si="1421"/>
        <v>3550</v>
      </c>
      <c r="P480" s="762">
        <f t="shared" si="1421"/>
        <v>3550</v>
      </c>
      <c r="Q480" s="762">
        <f t="shared" si="1421"/>
        <v>3550</v>
      </c>
      <c r="R480" s="762">
        <f t="shared" si="1421"/>
        <v>3550</v>
      </c>
      <c r="S480" s="756"/>
      <c r="T480" s="762">
        <f>3550*$K$1</f>
        <v>3550</v>
      </c>
      <c r="U480" s="762">
        <f t="shared" ref="U480:AJ480" si="1422">3550*$K$1</f>
        <v>3550</v>
      </c>
      <c r="V480" s="762">
        <f t="shared" si="1422"/>
        <v>3550</v>
      </c>
      <c r="W480" s="762">
        <f t="shared" si="1422"/>
        <v>3550</v>
      </c>
      <c r="X480" s="762">
        <f t="shared" si="1422"/>
        <v>3550</v>
      </c>
      <c r="Y480" s="762">
        <f t="shared" si="1422"/>
        <v>3550</v>
      </c>
      <c r="Z480" s="762">
        <f t="shared" si="1422"/>
        <v>3550</v>
      </c>
      <c r="AA480" s="762">
        <f t="shared" si="1422"/>
        <v>3550</v>
      </c>
      <c r="AB480" s="762">
        <f t="shared" si="1422"/>
        <v>3550</v>
      </c>
      <c r="AC480" s="762">
        <f t="shared" si="1422"/>
        <v>3550</v>
      </c>
      <c r="AD480" s="762">
        <f t="shared" si="1422"/>
        <v>3550</v>
      </c>
      <c r="AE480" s="762">
        <f t="shared" si="1422"/>
        <v>3550</v>
      </c>
      <c r="AF480" s="762">
        <f t="shared" si="1422"/>
        <v>3550</v>
      </c>
      <c r="AG480" s="762">
        <f t="shared" si="1422"/>
        <v>3550</v>
      </c>
      <c r="AH480" s="762">
        <f t="shared" si="1422"/>
        <v>3550</v>
      </c>
      <c r="AI480" s="762">
        <f t="shared" si="1422"/>
        <v>3550</v>
      </c>
      <c r="AJ480" s="762">
        <f t="shared" si="1422"/>
        <v>3550</v>
      </c>
      <c r="AK480" s="756"/>
      <c r="AL480" s="762">
        <f>3550*$K$1</f>
        <v>3550</v>
      </c>
      <c r="AM480" s="762">
        <f t="shared" ref="AM480:BB480" si="1423">3550*$K$1</f>
        <v>3550</v>
      </c>
      <c r="AN480" s="762">
        <f t="shared" si="1423"/>
        <v>3550</v>
      </c>
      <c r="AO480" s="762">
        <f t="shared" si="1423"/>
        <v>3550</v>
      </c>
      <c r="AP480" s="762">
        <f t="shared" si="1423"/>
        <v>3550</v>
      </c>
      <c r="AQ480" s="762">
        <f t="shared" si="1423"/>
        <v>3550</v>
      </c>
      <c r="AR480" s="762">
        <f t="shared" si="1423"/>
        <v>3550</v>
      </c>
      <c r="AS480" s="762">
        <f t="shared" si="1423"/>
        <v>3550</v>
      </c>
      <c r="AT480" s="762">
        <f t="shared" si="1423"/>
        <v>3550</v>
      </c>
      <c r="AU480" s="762">
        <f t="shared" si="1423"/>
        <v>3550</v>
      </c>
      <c r="AV480" s="762">
        <f t="shared" si="1423"/>
        <v>3550</v>
      </c>
      <c r="AW480" s="762">
        <f t="shared" si="1423"/>
        <v>3550</v>
      </c>
      <c r="AX480" s="762">
        <f t="shared" si="1423"/>
        <v>3550</v>
      </c>
      <c r="AY480" s="762">
        <f t="shared" si="1423"/>
        <v>3550</v>
      </c>
      <c r="AZ480" s="762">
        <f t="shared" si="1423"/>
        <v>3550</v>
      </c>
      <c r="BA480" s="762">
        <f t="shared" si="1423"/>
        <v>3550</v>
      </c>
      <c r="BB480" s="762">
        <f t="shared" si="1423"/>
        <v>3550</v>
      </c>
      <c r="BC480" s="756"/>
      <c r="BD480" s="762">
        <f>3550*$K$1</f>
        <v>3550</v>
      </c>
      <c r="BE480" s="762">
        <f t="shared" ref="BE480:BY480" si="1424">3550*$K$1</f>
        <v>3550</v>
      </c>
      <c r="BF480" s="762">
        <f t="shared" si="1424"/>
        <v>3550</v>
      </c>
      <c r="BG480" s="762">
        <f t="shared" si="1424"/>
        <v>3550</v>
      </c>
      <c r="BH480" s="762">
        <f t="shared" si="1424"/>
        <v>3550</v>
      </c>
      <c r="BI480" s="762">
        <f t="shared" si="1424"/>
        <v>3550</v>
      </c>
      <c r="BJ480" s="762">
        <f t="shared" si="1424"/>
        <v>3550</v>
      </c>
      <c r="BK480" s="762">
        <f t="shared" si="1424"/>
        <v>3550</v>
      </c>
      <c r="BL480" s="762">
        <f t="shared" si="1424"/>
        <v>3550</v>
      </c>
      <c r="BM480" s="762">
        <f t="shared" si="1424"/>
        <v>3550</v>
      </c>
      <c r="BN480" s="762">
        <f t="shared" si="1424"/>
        <v>3550</v>
      </c>
      <c r="BO480" s="762">
        <f t="shared" si="1424"/>
        <v>3550</v>
      </c>
      <c r="BP480" s="762">
        <f t="shared" si="1424"/>
        <v>3550</v>
      </c>
      <c r="BQ480" s="762">
        <f t="shared" si="1424"/>
        <v>3550</v>
      </c>
      <c r="BR480" s="762">
        <f t="shared" si="1424"/>
        <v>3550</v>
      </c>
      <c r="BS480" s="762">
        <f t="shared" si="1424"/>
        <v>3550</v>
      </c>
      <c r="BT480" s="762">
        <f t="shared" si="1424"/>
        <v>3550</v>
      </c>
      <c r="BU480" s="756"/>
      <c r="BV480" s="762">
        <f t="shared" si="1424"/>
        <v>3550</v>
      </c>
      <c r="BW480" s="762">
        <f t="shared" si="1424"/>
        <v>3550</v>
      </c>
      <c r="BX480" s="762">
        <f t="shared" si="1424"/>
        <v>3550</v>
      </c>
      <c r="BY480" s="762">
        <f t="shared" si="1424"/>
        <v>3550</v>
      </c>
      <c r="BZ480" s="597">
        <f t="shared" si="1241"/>
        <v>3550</v>
      </c>
      <c r="CA480" s="597">
        <f t="shared" si="1242"/>
        <v>3550</v>
      </c>
      <c r="CB480" s="597">
        <f t="shared" si="1243"/>
        <v>3550</v>
      </c>
      <c r="CC480" s="688">
        <f t="shared" si="1244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95"/>
        <v>3550</v>
      </c>
      <c r="CF480" s="1346">
        <f t="shared" si="1395"/>
        <v>3550</v>
      </c>
      <c r="CG480" s="1346">
        <f t="shared" si="1395"/>
        <v>3550</v>
      </c>
      <c r="CH480" s="1346">
        <f t="shared" si="1395"/>
        <v>3550</v>
      </c>
      <c r="CI480" s="1346">
        <f t="shared" si="1395"/>
        <v>3550</v>
      </c>
      <c r="CJ480" s="1346">
        <f t="shared" si="1395"/>
        <v>3550</v>
      </c>
      <c r="CK480" s="1347">
        <f t="shared" si="1395"/>
        <v>3550</v>
      </c>
      <c r="CL480" s="1347">
        <f t="shared" si="1395"/>
        <v>3550</v>
      </c>
      <c r="CM480" s="1347">
        <f t="shared" si="1395"/>
        <v>3550</v>
      </c>
      <c r="CN480" s="1346">
        <f t="shared" si="1395"/>
        <v>3550</v>
      </c>
      <c r="CO480" s="1346">
        <f t="shared" si="1395"/>
        <v>3550</v>
      </c>
      <c r="CP480" s="1346">
        <f t="shared" si="1395"/>
        <v>3550</v>
      </c>
      <c r="CQ480" s="1346">
        <f t="shared" si="1395"/>
        <v>3550</v>
      </c>
      <c r="CR480" s="1346">
        <f t="shared" si="1395"/>
        <v>3550</v>
      </c>
      <c r="CS480" s="1345">
        <f t="shared" si="1395"/>
        <v>3550</v>
      </c>
      <c r="CT480" s="1348">
        <f t="shared" si="1395"/>
        <v>3550</v>
      </c>
      <c r="CU480" s="548">
        <f t="shared" si="1396"/>
        <v>3550</v>
      </c>
      <c r="CV480" s="549">
        <f t="shared" si="1397"/>
        <v>3550</v>
      </c>
      <c r="CW480" s="550">
        <f t="shared" si="1398"/>
        <v>3550</v>
      </c>
      <c r="CX480" s="550">
        <f t="shared" si="1399"/>
        <v>3550</v>
      </c>
      <c r="CY480" s="550">
        <f t="shared" si="1400"/>
        <v>3550</v>
      </c>
      <c r="CZ480" s="550">
        <f t="shared" si="1401"/>
        <v>3550</v>
      </c>
      <c r="DA480" s="550">
        <f t="shared" si="1402"/>
        <v>3550</v>
      </c>
      <c r="DB480" s="551">
        <f t="shared" si="1403"/>
        <v>3550</v>
      </c>
      <c r="DC480" s="551">
        <f t="shared" si="1404"/>
        <v>3550</v>
      </c>
      <c r="DD480" s="551">
        <f t="shared" si="1405"/>
        <v>3550</v>
      </c>
      <c r="DE480" s="550">
        <f t="shared" si="1406"/>
        <v>3550</v>
      </c>
      <c r="DF480" s="550">
        <f t="shared" si="1407"/>
        <v>3550</v>
      </c>
      <c r="DG480" s="550">
        <f t="shared" si="1408"/>
        <v>3550</v>
      </c>
      <c r="DH480" s="550">
        <f t="shared" si="1409"/>
        <v>3550</v>
      </c>
      <c r="DI480" s="550">
        <f t="shared" si="1410"/>
        <v>3550</v>
      </c>
      <c r="DJ480" s="549">
        <f t="shared" si="1411"/>
        <v>3550</v>
      </c>
      <c r="DK480" s="548">
        <f t="shared" si="1412"/>
        <v>3550</v>
      </c>
      <c r="DL480" s="653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648" t="str">
        <f>$H$1 &amp; " (%)"</f>
        <v>kcal (%)</v>
      </c>
      <c r="B481" s="632">
        <f t="shared" ref="B481:R481" si="1425">IF(B479="","",B479*B480/B$46/365/$G$1)</f>
        <v>0</v>
      </c>
      <c r="C481" s="632">
        <f t="shared" si="1425"/>
        <v>0</v>
      </c>
      <c r="D481" s="632">
        <f t="shared" si="1425"/>
        <v>0</v>
      </c>
      <c r="E481" s="632">
        <f t="shared" si="1425"/>
        <v>0</v>
      </c>
      <c r="F481" s="632">
        <f t="shared" si="1425"/>
        <v>0</v>
      </c>
      <c r="G481" s="632">
        <f t="shared" si="1425"/>
        <v>0</v>
      </c>
      <c r="H481" s="632">
        <f t="shared" si="1425"/>
        <v>0</v>
      </c>
      <c r="I481" s="632">
        <f t="shared" si="1425"/>
        <v>0</v>
      </c>
      <c r="J481" s="632">
        <f t="shared" si="1425"/>
        <v>0</v>
      </c>
      <c r="K481" s="632" t="str">
        <f t="shared" si="1425"/>
        <v/>
      </c>
      <c r="L481" s="632" t="str">
        <f t="shared" si="1425"/>
        <v/>
      </c>
      <c r="M481" s="632" t="str">
        <f t="shared" si="1425"/>
        <v/>
      </c>
      <c r="N481" s="632" t="str">
        <f t="shared" si="1425"/>
        <v/>
      </c>
      <c r="O481" s="632" t="str">
        <f t="shared" si="1425"/>
        <v/>
      </c>
      <c r="P481" s="632" t="str">
        <f t="shared" si="1425"/>
        <v/>
      </c>
      <c r="Q481" s="632" t="str">
        <f t="shared" si="1425"/>
        <v/>
      </c>
      <c r="R481" s="632" t="str">
        <f t="shared" si="1425"/>
        <v/>
      </c>
      <c r="S481" s="652"/>
      <c r="T481" s="632">
        <f t="shared" ref="T481:AJ481" si="1426">IF(T479="","",T479*T480/T$46/365/$G$1)</f>
        <v>0</v>
      </c>
      <c r="U481" s="632">
        <f t="shared" si="1426"/>
        <v>0</v>
      </c>
      <c r="V481" s="632">
        <f t="shared" si="1426"/>
        <v>0</v>
      </c>
      <c r="W481" s="632">
        <f t="shared" si="1426"/>
        <v>0</v>
      </c>
      <c r="X481" s="632">
        <f t="shared" si="1426"/>
        <v>0</v>
      </c>
      <c r="Y481" s="632">
        <f t="shared" si="1426"/>
        <v>0</v>
      </c>
      <c r="Z481" s="632">
        <f t="shared" si="1426"/>
        <v>0</v>
      </c>
      <c r="AA481" s="632">
        <f t="shared" si="1426"/>
        <v>0</v>
      </c>
      <c r="AB481" s="632">
        <f t="shared" si="1426"/>
        <v>0</v>
      </c>
      <c r="AC481" s="632" t="str">
        <f t="shared" si="1426"/>
        <v/>
      </c>
      <c r="AD481" s="632" t="str">
        <f t="shared" si="1426"/>
        <v/>
      </c>
      <c r="AE481" s="632" t="str">
        <f t="shared" si="1426"/>
        <v/>
      </c>
      <c r="AF481" s="632" t="str">
        <f t="shared" si="1426"/>
        <v/>
      </c>
      <c r="AG481" s="632" t="str">
        <f t="shared" si="1426"/>
        <v/>
      </c>
      <c r="AH481" s="632" t="str">
        <f t="shared" si="1426"/>
        <v/>
      </c>
      <c r="AI481" s="632" t="str">
        <f t="shared" si="1426"/>
        <v/>
      </c>
      <c r="AJ481" s="632" t="str">
        <f t="shared" si="1426"/>
        <v/>
      </c>
      <c r="AK481" s="652"/>
      <c r="AL481" s="632">
        <f t="shared" ref="AL481:BB481" si="1427">IF(AL479="","",AL479*AL480/AL$46/365/$G$1)</f>
        <v>0</v>
      </c>
      <c r="AM481" s="632">
        <f t="shared" si="1427"/>
        <v>0</v>
      </c>
      <c r="AN481" s="632">
        <f t="shared" si="1427"/>
        <v>0</v>
      </c>
      <c r="AO481" s="632">
        <f t="shared" si="1427"/>
        <v>0</v>
      </c>
      <c r="AP481" s="632">
        <f t="shared" si="1427"/>
        <v>0</v>
      </c>
      <c r="AQ481" s="632">
        <f t="shared" si="1427"/>
        <v>0</v>
      </c>
      <c r="AR481" s="632">
        <f t="shared" si="1427"/>
        <v>0</v>
      </c>
      <c r="AS481" s="632">
        <f t="shared" si="1427"/>
        <v>0</v>
      </c>
      <c r="AT481" s="632">
        <f t="shared" si="1427"/>
        <v>0</v>
      </c>
      <c r="AU481" s="632" t="str">
        <f t="shared" si="1427"/>
        <v/>
      </c>
      <c r="AV481" s="632" t="str">
        <f t="shared" si="1427"/>
        <v/>
      </c>
      <c r="AW481" s="632" t="str">
        <f t="shared" si="1427"/>
        <v/>
      </c>
      <c r="AX481" s="632" t="str">
        <f t="shared" si="1427"/>
        <v/>
      </c>
      <c r="AY481" s="632" t="str">
        <f t="shared" si="1427"/>
        <v/>
      </c>
      <c r="AZ481" s="632" t="str">
        <f t="shared" si="1427"/>
        <v/>
      </c>
      <c r="BA481" s="632" t="str">
        <f t="shared" si="1427"/>
        <v/>
      </c>
      <c r="BB481" s="632" t="str">
        <f t="shared" si="1427"/>
        <v/>
      </c>
      <c r="BC481" s="652"/>
      <c r="BD481" s="632">
        <f t="shared" ref="BD481:BT481" si="1428">IF(BD479="","",BD479*BD480/BD$46/365/$G$1)</f>
        <v>0</v>
      </c>
      <c r="BE481" s="632">
        <f t="shared" si="1428"/>
        <v>0</v>
      </c>
      <c r="BF481" s="632">
        <f t="shared" si="1428"/>
        <v>0</v>
      </c>
      <c r="BG481" s="632">
        <f t="shared" si="1428"/>
        <v>0</v>
      </c>
      <c r="BH481" s="632">
        <f t="shared" si="1428"/>
        <v>0</v>
      </c>
      <c r="BI481" s="632">
        <f t="shared" si="1428"/>
        <v>0</v>
      </c>
      <c r="BJ481" s="632">
        <f t="shared" si="1428"/>
        <v>0</v>
      </c>
      <c r="BK481" s="632">
        <f t="shared" si="1428"/>
        <v>0</v>
      </c>
      <c r="BL481" s="632">
        <f t="shared" si="1428"/>
        <v>0</v>
      </c>
      <c r="BM481" s="632" t="str">
        <f t="shared" si="1428"/>
        <v/>
      </c>
      <c r="BN481" s="632" t="str">
        <f t="shared" si="1428"/>
        <v/>
      </c>
      <c r="BO481" s="632" t="str">
        <f t="shared" si="1428"/>
        <v/>
      </c>
      <c r="BP481" s="632" t="str">
        <f t="shared" si="1428"/>
        <v/>
      </c>
      <c r="BQ481" s="632" t="str">
        <f t="shared" si="1428"/>
        <v/>
      </c>
      <c r="BR481" s="632" t="str">
        <f t="shared" si="1428"/>
        <v/>
      </c>
      <c r="BS481" s="632" t="str">
        <f t="shared" si="1428"/>
        <v/>
      </c>
      <c r="BT481" s="632" t="str">
        <f t="shared" si="1428"/>
        <v/>
      </c>
      <c r="BU481" s="652"/>
      <c r="BV481" s="632" t="str">
        <f>IF(BV479="","",BV479*BV480/BV$46/365/$G$1)</f>
        <v/>
      </c>
      <c r="BW481" s="632" t="str">
        <f>IF(BW479="","",BW479*BW480/BW$46/365/$G$1)</f>
        <v/>
      </c>
      <c r="BX481" s="632" t="str">
        <f>IF(BX479="","",BX479*BX480/BX$46/365/$G$1)</f>
        <v/>
      </c>
      <c r="BY481" s="632" t="str">
        <f>IF(BY479="","",BY479*BY480/BY$46/365/$G$1)</f>
        <v/>
      </c>
      <c r="BZ481" s="622">
        <f>IF(DL481&lt;3,"",(SUM(B481:R481)-MIN(B481:R481)-MAX(B481:R481))/(DL481-2))</f>
        <v>0</v>
      </c>
      <c r="CA481" s="622">
        <f t="shared" si="1242"/>
        <v>0</v>
      </c>
      <c r="CB481" s="622">
        <f t="shared" si="1243"/>
        <v>0</v>
      </c>
      <c r="CC481" s="622">
        <f t="shared" si="1244"/>
        <v>0</v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95"/>
        <v/>
      </c>
      <c r="CF481" s="1351" t="str">
        <f t="shared" si="1395"/>
        <v/>
      </c>
      <c r="CG481" s="1351" t="str">
        <f t="shared" si="1395"/>
        <v/>
      </c>
      <c r="CH481" s="1351">
        <f t="shared" si="1395"/>
        <v>0</v>
      </c>
      <c r="CI481" s="1351">
        <f t="shared" si="1395"/>
        <v>0</v>
      </c>
      <c r="CJ481" s="1351">
        <f t="shared" si="1395"/>
        <v>0</v>
      </c>
      <c r="CK481" s="1352">
        <f t="shared" si="1395"/>
        <v>0</v>
      </c>
      <c r="CL481" s="1352">
        <f t="shared" si="1395"/>
        <v>0</v>
      </c>
      <c r="CM481" s="1352">
        <f t="shared" si="1395"/>
        <v>0</v>
      </c>
      <c r="CN481" s="1351">
        <f t="shared" si="1395"/>
        <v>0</v>
      </c>
      <c r="CO481" s="1351">
        <f t="shared" si="1395"/>
        <v>0</v>
      </c>
      <c r="CP481" s="1351">
        <f t="shared" si="1395"/>
        <v>0</v>
      </c>
      <c r="CQ481" s="1351" t="str">
        <f t="shared" si="1395"/>
        <v/>
      </c>
      <c r="CR481" s="1351" t="str">
        <f t="shared" si="1395"/>
        <v/>
      </c>
      <c r="CS481" s="1350" t="str">
        <f t="shared" si="1395"/>
        <v/>
      </c>
      <c r="CT481" s="1353" t="str">
        <f t="shared" si="1395"/>
        <v/>
      </c>
      <c r="CU481" s="536" t="str">
        <f t="shared" si="1396"/>
        <v/>
      </c>
      <c r="CV481" s="537" t="str">
        <f t="shared" si="1397"/>
        <v/>
      </c>
      <c r="CW481" s="538" t="str">
        <f t="shared" si="1398"/>
        <v/>
      </c>
      <c r="CX481" s="538" t="str">
        <f t="shared" si="1399"/>
        <v/>
      </c>
      <c r="CY481" s="538">
        <f t="shared" si="1400"/>
        <v>0</v>
      </c>
      <c r="CZ481" s="538">
        <f t="shared" si="1401"/>
        <v>0</v>
      </c>
      <c r="DA481" s="538">
        <f t="shared" si="1402"/>
        <v>0</v>
      </c>
      <c r="DB481" s="539">
        <f t="shared" si="1403"/>
        <v>0</v>
      </c>
      <c r="DC481" s="539">
        <f t="shared" si="1404"/>
        <v>0</v>
      </c>
      <c r="DD481" s="539">
        <f t="shared" si="1405"/>
        <v>0</v>
      </c>
      <c r="DE481" s="538">
        <f t="shared" si="1406"/>
        <v>0</v>
      </c>
      <c r="DF481" s="538">
        <f t="shared" si="1407"/>
        <v>0</v>
      </c>
      <c r="DG481" s="538">
        <f t="shared" si="1408"/>
        <v>0</v>
      </c>
      <c r="DH481" s="538" t="str">
        <f t="shared" si="1409"/>
        <v/>
      </c>
      <c r="DI481" s="538" t="str">
        <f t="shared" si="1410"/>
        <v/>
      </c>
      <c r="DJ481" s="537" t="str">
        <f t="shared" si="1411"/>
        <v/>
      </c>
      <c r="DK481" s="536" t="str">
        <f t="shared" si="1412"/>
        <v/>
      </c>
      <c r="DL481" s="653">
        <f t="shared" si="1413"/>
        <v>9</v>
      </c>
      <c r="DM481" s="106">
        <f t="shared" si="1414"/>
        <v>9</v>
      </c>
      <c r="DN481" s="106">
        <f t="shared" si="1415"/>
        <v>9</v>
      </c>
      <c r="DO481" s="106">
        <f t="shared" si="1416"/>
        <v>9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763" t="s">
        <v>266</v>
      </c>
      <c r="B482" s="320"/>
      <c r="C482" s="320"/>
      <c r="D482" s="320"/>
      <c r="E482" s="320"/>
      <c r="F482" s="320"/>
      <c r="G482" s="320"/>
      <c r="H482" s="320"/>
      <c r="I482" s="320"/>
      <c r="J482" s="320"/>
      <c r="K482" s="320"/>
      <c r="L482" s="320"/>
      <c r="M482" s="320"/>
      <c r="N482" s="320"/>
      <c r="O482" s="320"/>
      <c r="P482" s="320"/>
      <c r="Q482" s="320"/>
      <c r="R482" s="320"/>
      <c r="S482" s="596"/>
      <c r="T482" s="320"/>
      <c r="U482" s="320"/>
      <c r="V482" s="320"/>
      <c r="W482" s="320"/>
      <c r="X482" s="320"/>
      <c r="Y482" s="320"/>
      <c r="Z482" s="320"/>
      <c r="AA482" s="320"/>
      <c r="AB482" s="320"/>
      <c r="AC482" s="320"/>
      <c r="AD482" s="320"/>
      <c r="AE482" s="678"/>
      <c r="AF482" s="678"/>
      <c r="AG482" s="320"/>
      <c r="AH482" s="678"/>
      <c r="AI482" s="678"/>
      <c r="AJ482" s="678"/>
      <c r="AK482" s="596"/>
      <c r="AL482" s="320"/>
      <c r="AM482" s="320"/>
      <c r="AN482" s="320"/>
      <c r="AO482" s="320"/>
      <c r="AP482" s="320"/>
      <c r="AQ482" s="320"/>
      <c r="AR482" s="320"/>
      <c r="AS482" s="320"/>
      <c r="AT482" s="320"/>
      <c r="AU482" s="320"/>
      <c r="AV482" s="320"/>
      <c r="AW482" s="320"/>
      <c r="AX482" s="320"/>
      <c r="AY482" s="320"/>
      <c r="AZ482" s="320"/>
      <c r="BA482" s="320"/>
      <c r="BB482" s="320"/>
      <c r="BC482" s="596"/>
      <c r="BD482" s="320"/>
      <c r="BE482" s="320"/>
      <c r="BF482" s="320"/>
      <c r="BG482" s="320"/>
      <c r="BH482" s="320"/>
      <c r="BI482" s="320"/>
      <c r="BJ482" s="320"/>
      <c r="BK482" s="320"/>
      <c r="BL482" s="320"/>
      <c r="BM482" s="320"/>
      <c r="BN482" s="320"/>
      <c r="BO482" s="320"/>
      <c r="BP482" s="320"/>
      <c r="BQ482" s="320"/>
      <c r="BR482" s="320"/>
      <c r="BS482" s="320"/>
      <c r="BT482" s="320"/>
      <c r="BU482" s="596"/>
      <c r="BV482" s="320"/>
      <c r="BW482" s="320"/>
      <c r="BX482" s="320"/>
      <c r="BY482" s="320"/>
      <c r="BZ482" s="597" t="str">
        <f t="shared" si="1241"/>
        <v/>
      </c>
      <c r="CA482" s="597" t="str">
        <f t="shared" si="1242"/>
        <v/>
      </c>
      <c r="CB482" s="597" t="str">
        <f t="shared" si="1243"/>
        <v/>
      </c>
      <c r="CC482" s="688" t="str">
        <f t="shared" si="1244"/>
        <v/>
      </c>
      <c r="CD482" s="1344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429"/>
        <v/>
      </c>
      <c r="CF482" s="1346" t="str">
        <f t="shared" si="1429"/>
        <v/>
      </c>
      <c r="CG482" s="1346" t="str">
        <f t="shared" si="1429"/>
        <v/>
      </c>
      <c r="CH482" s="1346" t="str">
        <f t="shared" si="1429"/>
        <v/>
      </c>
      <c r="CI482" s="1346" t="str">
        <f t="shared" si="1429"/>
        <v/>
      </c>
      <c r="CJ482" s="1346" t="str">
        <f t="shared" si="1429"/>
        <v/>
      </c>
      <c r="CK482" s="1347" t="str">
        <f t="shared" si="1429"/>
        <v/>
      </c>
      <c r="CL482" s="1347" t="str">
        <f t="shared" si="1429"/>
        <v/>
      </c>
      <c r="CM482" s="1347" t="str">
        <f t="shared" si="1429"/>
        <v/>
      </c>
      <c r="CN482" s="1346" t="str">
        <f t="shared" si="1429"/>
        <v/>
      </c>
      <c r="CO482" s="1346" t="str">
        <f t="shared" si="1429"/>
        <v/>
      </c>
      <c r="CP482" s="1346" t="str">
        <f t="shared" si="1429"/>
        <v/>
      </c>
      <c r="CQ482" s="1346" t="str">
        <f t="shared" si="1429"/>
        <v/>
      </c>
      <c r="CR482" s="1346" t="str">
        <f t="shared" si="1429"/>
        <v/>
      </c>
      <c r="CS482" s="1345" t="str">
        <f t="shared" si="1429"/>
        <v/>
      </c>
      <c r="CT482" s="1348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8" t="str">
        <f t="shared" si="1396"/>
        <v/>
      </c>
      <c r="CV482" s="549" t="str">
        <f t="shared" si="1397"/>
        <v/>
      </c>
      <c r="CW482" s="550" t="str">
        <f t="shared" si="1398"/>
        <v/>
      </c>
      <c r="CX482" s="550" t="str">
        <f t="shared" si="1399"/>
        <v/>
      </c>
      <c r="CY482" s="550" t="str">
        <f t="shared" si="1400"/>
        <v/>
      </c>
      <c r="CZ482" s="550" t="str">
        <f t="shared" si="1401"/>
        <v/>
      </c>
      <c r="DA482" s="550" t="str">
        <f t="shared" si="1402"/>
        <v/>
      </c>
      <c r="DB482" s="551" t="str">
        <f t="shared" si="1403"/>
        <v/>
      </c>
      <c r="DC482" s="551" t="str">
        <f t="shared" si="1404"/>
        <v/>
      </c>
      <c r="DD482" s="551" t="str">
        <f t="shared" si="1405"/>
        <v/>
      </c>
      <c r="DE482" s="550" t="str">
        <f t="shared" si="1406"/>
        <v/>
      </c>
      <c r="DF482" s="550" t="str">
        <f t="shared" si="1407"/>
        <v/>
      </c>
      <c r="DG482" s="550" t="str">
        <f t="shared" si="1408"/>
        <v/>
      </c>
      <c r="DH482" s="550" t="str">
        <f t="shared" si="1409"/>
        <v/>
      </c>
      <c r="DI482" s="550" t="str">
        <f t="shared" si="1410"/>
        <v/>
      </c>
      <c r="DJ482" s="549" t="str">
        <f t="shared" si="1411"/>
        <v/>
      </c>
      <c r="DK482" s="548" t="str">
        <f t="shared" si="1412"/>
        <v/>
      </c>
      <c r="DL482" s="653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648" t="s">
        <v>267</v>
      </c>
      <c r="B483" s="629" t="str">
        <f t="shared" ref="B483:R483" si="1431">IF(B482="","",B477*B482*B478)</f>
        <v/>
      </c>
      <c r="C483" s="629" t="str">
        <f t="shared" si="1431"/>
        <v/>
      </c>
      <c r="D483" s="629" t="str">
        <f t="shared" si="1431"/>
        <v/>
      </c>
      <c r="E483" s="629" t="str">
        <f t="shared" si="1431"/>
        <v/>
      </c>
      <c r="F483" s="629" t="str">
        <f t="shared" si="1431"/>
        <v/>
      </c>
      <c r="G483" s="629" t="str">
        <f t="shared" si="1431"/>
        <v/>
      </c>
      <c r="H483" s="629" t="str">
        <f t="shared" si="1431"/>
        <v/>
      </c>
      <c r="I483" s="629" t="str">
        <f t="shared" si="1431"/>
        <v/>
      </c>
      <c r="J483" s="629" t="str">
        <f t="shared" si="1431"/>
        <v/>
      </c>
      <c r="K483" s="629" t="str">
        <f t="shared" si="1431"/>
        <v/>
      </c>
      <c r="L483" s="629" t="str">
        <f t="shared" si="1431"/>
        <v/>
      </c>
      <c r="M483" s="629" t="str">
        <f t="shared" si="1431"/>
        <v/>
      </c>
      <c r="N483" s="629" t="str">
        <f t="shared" si="1431"/>
        <v/>
      </c>
      <c r="O483" s="629" t="str">
        <f t="shared" si="1431"/>
        <v/>
      </c>
      <c r="P483" s="629" t="str">
        <f t="shared" si="1431"/>
        <v/>
      </c>
      <c r="Q483" s="629" t="str">
        <f t="shared" si="1431"/>
        <v/>
      </c>
      <c r="R483" s="629" t="str">
        <f t="shared" si="1431"/>
        <v/>
      </c>
      <c r="S483" s="662"/>
      <c r="T483" s="629" t="str">
        <f t="shared" ref="T483:AJ483" si="1432">IF(T482="","",T477*T482*T478)</f>
        <v/>
      </c>
      <c r="U483" s="629" t="str">
        <f t="shared" si="1432"/>
        <v/>
      </c>
      <c r="V483" s="629" t="str">
        <f t="shared" si="1432"/>
        <v/>
      </c>
      <c r="W483" s="629" t="str">
        <f t="shared" si="1432"/>
        <v/>
      </c>
      <c r="X483" s="629" t="str">
        <f t="shared" si="1432"/>
        <v/>
      </c>
      <c r="Y483" s="629" t="str">
        <f t="shared" si="1432"/>
        <v/>
      </c>
      <c r="Z483" s="629" t="str">
        <f t="shared" si="1432"/>
        <v/>
      </c>
      <c r="AA483" s="629" t="str">
        <f t="shared" si="1432"/>
        <v/>
      </c>
      <c r="AB483" s="629" t="str">
        <f t="shared" si="1432"/>
        <v/>
      </c>
      <c r="AC483" s="629" t="str">
        <f t="shared" si="1432"/>
        <v/>
      </c>
      <c r="AD483" s="629" t="str">
        <f t="shared" si="1432"/>
        <v/>
      </c>
      <c r="AE483" s="629" t="str">
        <f t="shared" si="1432"/>
        <v/>
      </c>
      <c r="AF483" s="629" t="str">
        <f t="shared" si="1432"/>
        <v/>
      </c>
      <c r="AG483" s="629" t="str">
        <f t="shared" si="1432"/>
        <v/>
      </c>
      <c r="AH483" s="629" t="str">
        <f t="shared" si="1432"/>
        <v/>
      </c>
      <c r="AI483" s="629" t="str">
        <f t="shared" si="1432"/>
        <v/>
      </c>
      <c r="AJ483" s="629" t="str">
        <f t="shared" si="1432"/>
        <v/>
      </c>
      <c r="AK483" s="662"/>
      <c r="AL483" s="629" t="str">
        <f t="shared" ref="AL483:BB483" si="1433">IF(AL482="","",AL477*AL482*AL478)</f>
        <v/>
      </c>
      <c r="AM483" s="629" t="str">
        <f t="shared" si="1433"/>
        <v/>
      </c>
      <c r="AN483" s="629" t="str">
        <f t="shared" si="1433"/>
        <v/>
      </c>
      <c r="AO483" s="629" t="str">
        <f t="shared" si="1433"/>
        <v/>
      </c>
      <c r="AP483" s="629" t="str">
        <f t="shared" si="1433"/>
        <v/>
      </c>
      <c r="AQ483" s="629" t="str">
        <f t="shared" si="1433"/>
        <v/>
      </c>
      <c r="AR483" s="629" t="str">
        <f t="shared" si="1433"/>
        <v/>
      </c>
      <c r="AS483" s="629" t="str">
        <f t="shared" si="1433"/>
        <v/>
      </c>
      <c r="AT483" s="629" t="str">
        <f t="shared" si="1433"/>
        <v/>
      </c>
      <c r="AU483" s="629" t="str">
        <f t="shared" si="1433"/>
        <v/>
      </c>
      <c r="AV483" s="629" t="str">
        <f t="shared" si="1433"/>
        <v/>
      </c>
      <c r="AW483" s="629" t="str">
        <f t="shared" si="1433"/>
        <v/>
      </c>
      <c r="AX483" s="629" t="str">
        <f t="shared" si="1433"/>
        <v/>
      </c>
      <c r="AY483" s="629" t="str">
        <f t="shared" si="1433"/>
        <v/>
      </c>
      <c r="AZ483" s="629" t="str">
        <f t="shared" si="1433"/>
        <v/>
      </c>
      <c r="BA483" s="629" t="str">
        <f t="shared" si="1433"/>
        <v/>
      </c>
      <c r="BB483" s="629" t="str">
        <f t="shared" si="1433"/>
        <v/>
      </c>
      <c r="BC483" s="662"/>
      <c r="BD483" s="629" t="str">
        <f t="shared" ref="BD483:BT483" si="1434">IF(BD482="","",BD477*BD482*BD478)</f>
        <v/>
      </c>
      <c r="BE483" s="629" t="str">
        <f t="shared" si="1434"/>
        <v/>
      </c>
      <c r="BF483" s="629" t="str">
        <f t="shared" si="1434"/>
        <v/>
      </c>
      <c r="BG483" s="629" t="str">
        <f t="shared" si="1434"/>
        <v/>
      </c>
      <c r="BH483" s="629" t="str">
        <f t="shared" si="1434"/>
        <v/>
      </c>
      <c r="BI483" s="629" t="str">
        <f t="shared" si="1434"/>
        <v/>
      </c>
      <c r="BJ483" s="629" t="str">
        <f t="shared" si="1434"/>
        <v/>
      </c>
      <c r="BK483" s="629" t="str">
        <f t="shared" si="1434"/>
        <v/>
      </c>
      <c r="BL483" s="629" t="str">
        <f t="shared" si="1434"/>
        <v/>
      </c>
      <c r="BM483" s="629" t="str">
        <f t="shared" si="1434"/>
        <v/>
      </c>
      <c r="BN483" s="629" t="str">
        <f t="shared" si="1434"/>
        <v/>
      </c>
      <c r="BO483" s="629" t="str">
        <f t="shared" si="1434"/>
        <v/>
      </c>
      <c r="BP483" s="629" t="str">
        <f t="shared" si="1434"/>
        <v/>
      </c>
      <c r="BQ483" s="629" t="str">
        <f t="shared" si="1434"/>
        <v/>
      </c>
      <c r="BR483" s="629" t="str">
        <f t="shared" si="1434"/>
        <v/>
      </c>
      <c r="BS483" s="629" t="str">
        <f t="shared" si="1434"/>
        <v/>
      </c>
      <c r="BT483" s="629" t="str">
        <f t="shared" si="1434"/>
        <v/>
      </c>
      <c r="BU483" s="662"/>
      <c r="BV483" s="629" t="str">
        <f>IF(BV482="","",BV477*BV482*BV478)</f>
        <v/>
      </c>
      <c r="BW483" s="629" t="str">
        <f>IF(BW482="","",BW477*BW482*BW478)</f>
        <v/>
      </c>
      <c r="BX483" s="629" t="str">
        <f>IF(BX482="","",BX477*BX482*BX478)</f>
        <v/>
      </c>
      <c r="BY483" s="629" t="str">
        <f>IF(BY482="","",BY477*BY482*BY478)</f>
        <v/>
      </c>
      <c r="BZ483" s="597" t="str">
        <f t="shared" si="1241"/>
        <v/>
      </c>
      <c r="CA483" s="597" t="str">
        <f t="shared" si="1242"/>
        <v/>
      </c>
      <c r="CB483" s="597" t="str">
        <f t="shared" si="1243"/>
        <v/>
      </c>
      <c r="CC483" s="688" t="str">
        <f t="shared" si="1244"/>
        <v/>
      </c>
      <c r="CD483" s="1344" t="str">
        <f t="shared" si="1429"/>
        <v/>
      </c>
      <c r="CE483" s="1345" t="str">
        <f t="shared" si="1430"/>
        <v/>
      </c>
      <c r="CF483" s="1346" t="str">
        <f t="shared" si="1430"/>
        <v/>
      </c>
      <c r="CG483" s="1346" t="str">
        <f t="shared" si="1430"/>
        <v/>
      </c>
      <c r="CH483" s="1346" t="str">
        <f t="shared" si="1430"/>
        <v/>
      </c>
      <c r="CI483" s="1346" t="str">
        <f t="shared" si="1430"/>
        <v/>
      </c>
      <c r="CJ483" s="1346" t="str">
        <f t="shared" si="1430"/>
        <v/>
      </c>
      <c r="CK483" s="1347" t="str">
        <f t="shared" si="1430"/>
        <v/>
      </c>
      <c r="CL483" s="1347" t="str">
        <f t="shared" si="1430"/>
        <v/>
      </c>
      <c r="CM483" s="1347" t="str">
        <f t="shared" si="1430"/>
        <v/>
      </c>
      <c r="CN483" s="1346" t="str">
        <f t="shared" si="1430"/>
        <v/>
      </c>
      <c r="CO483" s="1346" t="str">
        <f t="shared" si="1430"/>
        <v/>
      </c>
      <c r="CP483" s="1346" t="str">
        <f t="shared" si="1430"/>
        <v/>
      </c>
      <c r="CQ483" s="1346" t="str">
        <f t="shared" si="1430"/>
        <v/>
      </c>
      <c r="CR483" s="1346" t="str">
        <f t="shared" si="1430"/>
        <v/>
      </c>
      <c r="CS483" s="1345" t="str">
        <f t="shared" si="1430"/>
        <v/>
      </c>
      <c r="CT483" s="1348" t="str">
        <f t="shared" si="1430"/>
        <v/>
      </c>
      <c r="CU483" s="548" t="str">
        <f t="shared" si="1396"/>
        <v/>
      </c>
      <c r="CV483" s="549" t="str">
        <f t="shared" si="1397"/>
        <v/>
      </c>
      <c r="CW483" s="550" t="str">
        <f t="shared" si="1398"/>
        <v/>
      </c>
      <c r="CX483" s="550" t="str">
        <f t="shared" si="1399"/>
        <v/>
      </c>
      <c r="CY483" s="550" t="str">
        <f t="shared" si="1400"/>
        <v/>
      </c>
      <c r="CZ483" s="550" t="str">
        <f t="shared" si="1401"/>
        <v/>
      </c>
      <c r="DA483" s="550" t="str">
        <f t="shared" si="1402"/>
        <v/>
      </c>
      <c r="DB483" s="551" t="str">
        <f t="shared" si="1403"/>
        <v/>
      </c>
      <c r="DC483" s="551" t="str">
        <f t="shared" si="1404"/>
        <v/>
      </c>
      <c r="DD483" s="551" t="str">
        <f t="shared" si="1405"/>
        <v/>
      </c>
      <c r="DE483" s="550" t="str">
        <f t="shared" si="1406"/>
        <v/>
      </c>
      <c r="DF483" s="550" t="str">
        <f t="shared" si="1407"/>
        <v/>
      </c>
      <c r="DG483" s="550" t="str">
        <f t="shared" si="1408"/>
        <v/>
      </c>
      <c r="DH483" s="550" t="str">
        <f t="shared" si="1409"/>
        <v/>
      </c>
      <c r="DI483" s="550" t="str">
        <f t="shared" si="1410"/>
        <v/>
      </c>
      <c r="DJ483" s="549" t="str">
        <f t="shared" si="1411"/>
        <v/>
      </c>
      <c r="DK483" s="548" t="str">
        <f t="shared" si="1412"/>
        <v/>
      </c>
      <c r="DL483" s="653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1447" t="s">
        <v>714</v>
      </c>
      <c r="B484" s="641"/>
      <c r="C484" s="641"/>
      <c r="D484" s="641"/>
      <c r="E484" s="641"/>
      <c r="F484" s="641"/>
      <c r="G484" s="641"/>
      <c r="H484" s="641"/>
      <c r="I484" s="641"/>
      <c r="J484" s="641"/>
      <c r="K484" s="641"/>
      <c r="L484" s="641"/>
      <c r="M484" s="641"/>
      <c r="N484" s="641"/>
      <c r="O484" s="641"/>
      <c r="P484" s="641"/>
      <c r="Q484" s="641"/>
      <c r="R484" s="641"/>
      <c r="S484" s="639"/>
      <c r="T484" s="641"/>
      <c r="U484" s="641"/>
      <c r="V484" s="641"/>
      <c r="W484" s="641"/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9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9"/>
      <c r="BD484" s="641"/>
      <c r="BE484" s="641"/>
      <c r="BF484" s="641"/>
      <c r="BG484" s="641"/>
      <c r="BH484" s="641"/>
      <c r="BI484" s="641"/>
      <c r="BJ484" s="641"/>
      <c r="BK484" s="641"/>
      <c r="BL484" s="641"/>
      <c r="BM484" s="641"/>
      <c r="BN484" s="641"/>
      <c r="BO484" s="641"/>
      <c r="BP484" s="641"/>
      <c r="BQ484" s="641"/>
      <c r="BR484" s="641"/>
      <c r="BS484" s="641"/>
      <c r="BT484" s="641"/>
      <c r="BU484" s="639"/>
      <c r="BV484" s="641"/>
      <c r="BW484" s="641"/>
      <c r="BX484" s="641"/>
      <c r="BY484" s="641"/>
      <c r="BZ484" s="589" t="str">
        <f t="shared" si="1241"/>
        <v/>
      </c>
      <c r="CA484" s="589" t="str">
        <f t="shared" si="1242"/>
        <v/>
      </c>
      <c r="CB484" s="589" t="str">
        <f t="shared" si="1243"/>
        <v/>
      </c>
      <c r="CC484" s="687" t="str">
        <f t="shared" si="1244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8"/>
      <c r="DM484" s="108"/>
      <c r="DN484" s="108"/>
      <c r="DO484" s="108"/>
      <c r="DP484" s="591"/>
      <c r="DQ484" s="617"/>
      <c r="DR484" s="617"/>
      <c r="DS484" s="617"/>
      <c r="DT484" s="617"/>
      <c r="DU484" s="617"/>
      <c r="DV484" s="617"/>
      <c r="DW484" s="617"/>
      <c r="DX484" s="617"/>
      <c r="DY484" s="484"/>
    </row>
    <row r="485" spans="1:129" s="486" customFormat="1" ht="15.75" customHeight="1">
      <c r="A485" s="709" t="s">
        <v>248</v>
      </c>
      <c r="B485" s="641"/>
      <c r="C485" s="641"/>
      <c r="D485" s="641"/>
      <c r="E485" s="641"/>
      <c r="F485" s="641"/>
      <c r="G485" s="641"/>
      <c r="H485" s="641"/>
      <c r="I485" s="641"/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/>
      <c r="BW485" s="641"/>
      <c r="BX485" s="641"/>
      <c r="BY485" s="641"/>
      <c r="BZ485" s="597" t="str">
        <f t="shared" si="1241"/>
        <v/>
      </c>
      <c r="CA485" s="597" t="str">
        <f t="shared" si="1242"/>
        <v/>
      </c>
      <c r="CB485" s="597" t="str">
        <f t="shared" si="1243"/>
        <v/>
      </c>
      <c r="CC485" s="688" t="str">
        <f t="shared" si="1244"/>
        <v/>
      </c>
      <c r="CD485" s="1344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35"/>
        <v/>
      </c>
      <c r="CF485" s="1346" t="str">
        <f t="shared" si="1435"/>
        <v/>
      </c>
      <c r="CG485" s="1346" t="str">
        <f t="shared" si="1435"/>
        <v/>
      </c>
      <c r="CH485" s="1346" t="str">
        <f t="shared" si="1435"/>
        <v/>
      </c>
      <c r="CI485" s="1346" t="str">
        <f t="shared" si="1435"/>
        <v/>
      </c>
      <c r="CJ485" s="1346" t="str">
        <f t="shared" si="1435"/>
        <v/>
      </c>
      <c r="CK485" s="1347" t="str">
        <f t="shared" si="1435"/>
        <v/>
      </c>
      <c r="CL485" s="1347" t="str">
        <f t="shared" si="1435"/>
        <v/>
      </c>
      <c r="CM485" s="1347" t="str">
        <f t="shared" si="1435"/>
        <v/>
      </c>
      <c r="CN485" s="1346" t="str">
        <f t="shared" si="1435"/>
        <v/>
      </c>
      <c r="CO485" s="1346" t="str">
        <f t="shared" si="1435"/>
        <v/>
      </c>
      <c r="CP485" s="1346" t="str">
        <f t="shared" si="1435"/>
        <v/>
      </c>
      <c r="CQ485" s="1346" t="str">
        <f t="shared" si="1435"/>
        <v/>
      </c>
      <c r="CR485" s="1346" t="str">
        <f t="shared" si="1435"/>
        <v/>
      </c>
      <c r="CS485" s="1345" t="str">
        <f t="shared" si="1435"/>
        <v/>
      </c>
      <c r="CT485" s="1348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8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9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0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0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0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0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0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1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1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1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0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0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0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0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0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9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8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3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83"/>
      <c r="DQ485" s="618"/>
      <c r="DR485" s="618"/>
      <c r="DS485" s="618"/>
      <c r="DT485" s="618"/>
      <c r="DU485" s="618"/>
      <c r="DV485" s="618"/>
      <c r="DW485" s="618"/>
      <c r="DX485" s="618"/>
      <c r="DY485" s="484"/>
    </row>
    <row r="486" spans="1:129" s="486" customFormat="1" ht="15.75" customHeight="1">
      <c r="A486" s="709" t="s">
        <v>264</v>
      </c>
      <c r="B486" s="641">
        <v>0</v>
      </c>
      <c r="C486" s="641">
        <v>0</v>
      </c>
      <c r="D486" s="641">
        <v>0</v>
      </c>
      <c r="E486" s="641">
        <v>0</v>
      </c>
      <c r="F486" s="641">
        <v>0</v>
      </c>
      <c r="G486" s="641">
        <v>0</v>
      </c>
      <c r="H486" s="641">
        <v>0</v>
      </c>
      <c r="I486" s="641">
        <v>0</v>
      </c>
      <c r="J486" s="641">
        <v>0</v>
      </c>
      <c r="K486" s="641"/>
      <c r="L486" s="641"/>
      <c r="M486" s="641"/>
      <c r="N486" s="641"/>
      <c r="O486" s="641"/>
      <c r="P486" s="641"/>
      <c r="Q486" s="641"/>
      <c r="R486" s="641"/>
      <c r="S486" s="642"/>
      <c r="T486" s="641">
        <v>0</v>
      </c>
      <c r="U486" s="641">
        <v>0</v>
      </c>
      <c r="V486" s="641">
        <v>0</v>
      </c>
      <c r="W486" s="641">
        <v>0</v>
      </c>
      <c r="X486" s="641">
        <v>0</v>
      </c>
      <c r="Y486" s="641">
        <v>0</v>
      </c>
      <c r="Z486" s="641">
        <v>0</v>
      </c>
      <c r="AA486" s="641">
        <v>0</v>
      </c>
      <c r="AB486" s="641">
        <v>0</v>
      </c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>
        <v>0</v>
      </c>
      <c r="AM486" s="641">
        <v>0</v>
      </c>
      <c r="AN486" s="641">
        <v>0</v>
      </c>
      <c r="AO486" s="641">
        <v>0</v>
      </c>
      <c r="AP486" s="641">
        <v>0</v>
      </c>
      <c r="AQ486" s="641">
        <v>0</v>
      </c>
      <c r="AR486" s="641">
        <v>0</v>
      </c>
      <c r="AS486" s="641">
        <v>0</v>
      </c>
      <c r="AT486" s="641">
        <v>0</v>
      </c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>
        <v>0</v>
      </c>
      <c r="BE486" s="641">
        <v>0</v>
      </c>
      <c r="BF486" s="641">
        <v>0</v>
      </c>
      <c r="BG486" s="641">
        <v>0</v>
      </c>
      <c r="BH486" s="641">
        <v>0</v>
      </c>
      <c r="BI486" s="641">
        <v>0</v>
      </c>
      <c r="BJ486" s="641">
        <v>0</v>
      </c>
      <c r="BK486" s="641">
        <v>0</v>
      </c>
      <c r="BL486" s="641">
        <v>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>
        <f t="shared" si="1241"/>
        <v>0</v>
      </c>
      <c r="CA486" s="597">
        <f t="shared" si="1242"/>
        <v>0</v>
      </c>
      <c r="CB486" s="597">
        <f t="shared" si="1243"/>
        <v>0</v>
      </c>
      <c r="CC486" s="688">
        <f t="shared" si="1244"/>
        <v>0</v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36"/>
        <v/>
      </c>
      <c r="CF486" s="1346" t="str">
        <f t="shared" si="1436"/>
        <v/>
      </c>
      <c r="CG486" s="1346" t="str">
        <f t="shared" si="1436"/>
        <v/>
      </c>
      <c r="CH486" s="1346">
        <f t="shared" si="1436"/>
        <v>0</v>
      </c>
      <c r="CI486" s="1346">
        <f t="shared" si="1436"/>
        <v>0</v>
      </c>
      <c r="CJ486" s="1346">
        <f t="shared" si="1436"/>
        <v>0</v>
      </c>
      <c r="CK486" s="1347">
        <f t="shared" si="1436"/>
        <v>0</v>
      </c>
      <c r="CL486" s="1347">
        <f t="shared" si="1436"/>
        <v>0</v>
      </c>
      <c r="CM486" s="1347">
        <f t="shared" si="1436"/>
        <v>0</v>
      </c>
      <c r="CN486" s="1346">
        <f t="shared" si="1436"/>
        <v>0</v>
      </c>
      <c r="CO486" s="1346">
        <f t="shared" si="1436"/>
        <v>0</v>
      </c>
      <c r="CP486" s="1346">
        <f t="shared" si="1436"/>
        <v>0</v>
      </c>
      <c r="CQ486" s="1346" t="str">
        <f t="shared" si="1436"/>
        <v/>
      </c>
      <c r="CR486" s="1346" t="str">
        <f t="shared" si="1436"/>
        <v/>
      </c>
      <c r="CS486" s="1345" t="str">
        <f t="shared" si="1436"/>
        <v/>
      </c>
      <c r="CT486" s="1348" t="str">
        <f t="shared" si="1436"/>
        <v/>
      </c>
      <c r="CU486" s="548" t="str">
        <f t="shared" si="1437"/>
        <v/>
      </c>
      <c r="CV486" s="549" t="str">
        <f t="shared" si="1438"/>
        <v/>
      </c>
      <c r="CW486" s="550" t="str">
        <f t="shared" si="1439"/>
        <v/>
      </c>
      <c r="CX486" s="550" t="str">
        <f t="shared" si="1440"/>
        <v/>
      </c>
      <c r="CY486" s="550">
        <f t="shared" si="1441"/>
        <v>0</v>
      </c>
      <c r="CZ486" s="550">
        <f t="shared" si="1442"/>
        <v>0</v>
      </c>
      <c r="DA486" s="550">
        <f t="shared" si="1443"/>
        <v>0</v>
      </c>
      <c r="DB486" s="551">
        <f t="shared" si="1444"/>
        <v>0</v>
      </c>
      <c r="DC486" s="551">
        <f t="shared" si="1445"/>
        <v>0</v>
      </c>
      <c r="DD486" s="551">
        <f t="shared" si="1446"/>
        <v>0</v>
      </c>
      <c r="DE486" s="550">
        <f t="shared" si="1447"/>
        <v>0</v>
      </c>
      <c r="DF486" s="550">
        <f t="shared" si="1448"/>
        <v>0</v>
      </c>
      <c r="DG486" s="550">
        <f t="shared" si="1449"/>
        <v>0</v>
      </c>
      <c r="DH486" s="550" t="str">
        <f t="shared" si="1450"/>
        <v/>
      </c>
      <c r="DI486" s="550" t="str">
        <f t="shared" si="1451"/>
        <v/>
      </c>
      <c r="DJ486" s="549" t="str">
        <f t="shared" si="1452"/>
        <v/>
      </c>
      <c r="DK486" s="548" t="str">
        <f t="shared" si="1453"/>
        <v/>
      </c>
      <c r="DL486" s="653">
        <f t="shared" si="1454"/>
        <v>9</v>
      </c>
      <c r="DM486" s="106">
        <f t="shared" si="1455"/>
        <v>9</v>
      </c>
      <c r="DN486" s="106">
        <f t="shared" si="1456"/>
        <v>9</v>
      </c>
      <c r="DO486" s="106">
        <f t="shared" si="1457"/>
        <v>9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648" t="s">
        <v>265</v>
      </c>
      <c r="B487" s="641"/>
      <c r="C487" s="641"/>
      <c r="D487" s="641"/>
      <c r="E487" s="641"/>
      <c r="F487" s="641"/>
      <c r="G487" s="641"/>
      <c r="H487" s="641"/>
      <c r="I487" s="641"/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/>
      <c r="V487" s="641"/>
      <c r="W487" s="641"/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/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12</v>
      </c>
      <c r="BW487" s="641">
        <v>12</v>
      </c>
      <c r="BX487" s="641">
        <v>12</v>
      </c>
      <c r="BY487" s="641">
        <v>12</v>
      </c>
      <c r="BZ487" s="597" t="str">
        <f t="shared" si="1241"/>
        <v/>
      </c>
      <c r="CA487" s="597" t="str">
        <f t="shared" si="1242"/>
        <v/>
      </c>
      <c r="CB487" s="597" t="str">
        <f t="shared" si="1243"/>
        <v/>
      </c>
      <c r="CC487" s="688" t="str">
        <f t="shared" si="1244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36"/>
        <v/>
      </c>
      <c r="CF487" s="1346" t="str">
        <f t="shared" si="1436"/>
        <v/>
      </c>
      <c r="CG487" s="1346" t="str">
        <f t="shared" si="1436"/>
        <v/>
      </c>
      <c r="CH487" s="1346" t="str">
        <f t="shared" si="1436"/>
        <v/>
      </c>
      <c r="CI487" s="1346" t="str">
        <f t="shared" si="1436"/>
        <v/>
      </c>
      <c r="CJ487" s="1346" t="str">
        <f t="shared" si="1436"/>
        <v/>
      </c>
      <c r="CK487" s="1347" t="str">
        <f t="shared" si="1436"/>
        <v/>
      </c>
      <c r="CL487" s="1347" t="str">
        <f t="shared" si="1436"/>
        <v/>
      </c>
      <c r="CM487" s="1347" t="str">
        <f t="shared" si="1436"/>
        <v/>
      </c>
      <c r="CN487" s="1346" t="str">
        <f t="shared" si="1436"/>
        <v/>
      </c>
      <c r="CO487" s="1346" t="str">
        <f t="shared" si="1436"/>
        <v/>
      </c>
      <c r="CP487" s="1346" t="str">
        <f t="shared" si="1436"/>
        <v/>
      </c>
      <c r="CQ487" s="1346" t="str">
        <f t="shared" si="1436"/>
        <v/>
      </c>
      <c r="CR487" s="1346" t="str">
        <f t="shared" si="1436"/>
        <v/>
      </c>
      <c r="CS487" s="1345" t="str">
        <f t="shared" si="1436"/>
        <v/>
      </c>
      <c r="CT487" s="1348" t="str">
        <f t="shared" si="1436"/>
        <v/>
      </c>
      <c r="CU487" s="548" t="str">
        <f t="shared" si="1437"/>
        <v/>
      </c>
      <c r="CV487" s="549" t="str">
        <f t="shared" si="1438"/>
        <v/>
      </c>
      <c r="CW487" s="550" t="str">
        <f t="shared" si="1439"/>
        <v/>
      </c>
      <c r="CX487" s="550" t="str">
        <f t="shared" si="1440"/>
        <v/>
      </c>
      <c r="CY487" s="550" t="str">
        <f t="shared" si="1441"/>
        <v/>
      </c>
      <c r="CZ487" s="550" t="str">
        <f t="shared" si="1442"/>
        <v/>
      </c>
      <c r="DA487" s="550" t="str">
        <f t="shared" si="1443"/>
        <v/>
      </c>
      <c r="DB487" s="551" t="str">
        <f t="shared" si="1444"/>
        <v/>
      </c>
      <c r="DC487" s="551" t="str">
        <f t="shared" si="1445"/>
        <v/>
      </c>
      <c r="DD487" s="551" t="str">
        <f t="shared" si="1446"/>
        <v/>
      </c>
      <c r="DE487" s="550" t="str">
        <f t="shared" si="1447"/>
        <v/>
      </c>
      <c r="DF487" s="550" t="str">
        <f t="shared" si="1448"/>
        <v/>
      </c>
      <c r="DG487" s="550" t="str">
        <f t="shared" si="1449"/>
        <v/>
      </c>
      <c r="DH487" s="550" t="str">
        <f t="shared" si="1450"/>
        <v/>
      </c>
      <c r="DI487" s="550" t="str">
        <f t="shared" si="1451"/>
        <v/>
      </c>
      <c r="DJ487" s="549" t="str">
        <f t="shared" si="1452"/>
        <v/>
      </c>
      <c r="DK487" s="548" t="str">
        <f t="shared" si="1453"/>
        <v/>
      </c>
      <c r="DL487" s="653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701" t="s">
        <v>249</v>
      </c>
      <c r="B488" s="629">
        <f t="shared" ref="B488:R488" si="1458">IF(B486="","",B485*B486*B487)</f>
        <v>0</v>
      </c>
      <c r="C488" s="629">
        <f t="shared" si="1458"/>
        <v>0</v>
      </c>
      <c r="D488" s="629">
        <f t="shared" si="1458"/>
        <v>0</v>
      </c>
      <c r="E488" s="629">
        <f t="shared" si="1458"/>
        <v>0</v>
      </c>
      <c r="F488" s="629">
        <f t="shared" si="1458"/>
        <v>0</v>
      </c>
      <c r="G488" s="629">
        <f t="shared" si="1458"/>
        <v>0</v>
      </c>
      <c r="H488" s="629">
        <f t="shared" si="1458"/>
        <v>0</v>
      </c>
      <c r="I488" s="629">
        <f t="shared" si="1458"/>
        <v>0</v>
      </c>
      <c r="J488" s="629">
        <f t="shared" si="1458"/>
        <v>0</v>
      </c>
      <c r="K488" s="629" t="str">
        <f t="shared" si="1458"/>
        <v/>
      </c>
      <c r="L488" s="629" t="str">
        <f t="shared" si="1458"/>
        <v/>
      </c>
      <c r="M488" s="629" t="str">
        <f t="shared" si="1458"/>
        <v/>
      </c>
      <c r="N488" s="629" t="str">
        <f t="shared" si="1458"/>
        <v/>
      </c>
      <c r="O488" s="629" t="str">
        <f t="shared" si="1458"/>
        <v/>
      </c>
      <c r="P488" s="629" t="str">
        <f t="shared" si="1458"/>
        <v/>
      </c>
      <c r="Q488" s="629" t="str">
        <f t="shared" si="1458"/>
        <v/>
      </c>
      <c r="R488" s="629" t="str">
        <f t="shared" si="1458"/>
        <v/>
      </c>
      <c r="S488" s="662"/>
      <c r="T488" s="629">
        <f t="shared" ref="T488:AJ488" si="1459">IF(T486="","",T485*T486*T487)</f>
        <v>0</v>
      </c>
      <c r="U488" s="629">
        <f t="shared" si="1459"/>
        <v>0</v>
      </c>
      <c r="V488" s="629">
        <f t="shared" si="1459"/>
        <v>0</v>
      </c>
      <c r="W488" s="629">
        <f t="shared" si="1459"/>
        <v>0</v>
      </c>
      <c r="X488" s="629">
        <f t="shared" si="1459"/>
        <v>0</v>
      </c>
      <c r="Y488" s="629">
        <f t="shared" si="1459"/>
        <v>0</v>
      </c>
      <c r="Z488" s="629">
        <f t="shared" si="1459"/>
        <v>0</v>
      </c>
      <c r="AA488" s="629">
        <f t="shared" si="1459"/>
        <v>0</v>
      </c>
      <c r="AB488" s="629">
        <f t="shared" si="1459"/>
        <v>0</v>
      </c>
      <c r="AC488" s="629" t="str">
        <f t="shared" si="1459"/>
        <v/>
      </c>
      <c r="AD488" s="629" t="str">
        <f t="shared" si="1459"/>
        <v/>
      </c>
      <c r="AE488" s="629" t="str">
        <f t="shared" si="1459"/>
        <v/>
      </c>
      <c r="AF488" s="629" t="str">
        <f t="shared" si="1459"/>
        <v/>
      </c>
      <c r="AG488" s="629" t="str">
        <f t="shared" si="1459"/>
        <v/>
      </c>
      <c r="AH488" s="629" t="str">
        <f t="shared" si="1459"/>
        <v/>
      </c>
      <c r="AI488" s="629" t="str">
        <f t="shared" si="1459"/>
        <v/>
      </c>
      <c r="AJ488" s="629" t="str">
        <f t="shared" si="1459"/>
        <v/>
      </c>
      <c r="AK488" s="662"/>
      <c r="AL488" s="629">
        <f t="shared" ref="AL488:BB488" si="1460">IF(AL486="","",AL485*AL486*AL487)</f>
        <v>0</v>
      </c>
      <c r="AM488" s="629">
        <f t="shared" si="1460"/>
        <v>0</v>
      </c>
      <c r="AN488" s="629">
        <f t="shared" si="1460"/>
        <v>0</v>
      </c>
      <c r="AO488" s="629">
        <f t="shared" si="1460"/>
        <v>0</v>
      </c>
      <c r="AP488" s="629">
        <f t="shared" si="1460"/>
        <v>0</v>
      </c>
      <c r="AQ488" s="629">
        <f t="shared" si="1460"/>
        <v>0</v>
      </c>
      <c r="AR488" s="629">
        <f t="shared" si="1460"/>
        <v>0</v>
      </c>
      <c r="AS488" s="629">
        <f t="shared" si="1460"/>
        <v>0</v>
      </c>
      <c r="AT488" s="629">
        <f t="shared" si="1460"/>
        <v>0</v>
      </c>
      <c r="AU488" s="629" t="str">
        <f t="shared" si="1460"/>
        <v/>
      </c>
      <c r="AV488" s="629" t="str">
        <f t="shared" si="1460"/>
        <v/>
      </c>
      <c r="AW488" s="629" t="str">
        <f t="shared" si="1460"/>
        <v/>
      </c>
      <c r="AX488" s="629" t="str">
        <f t="shared" si="1460"/>
        <v/>
      </c>
      <c r="AY488" s="629" t="str">
        <f t="shared" si="1460"/>
        <v/>
      </c>
      <c r="AZ488" s="629" t="str">
        <f t="shared" si="1460"/>
        <v/>
      </c>
      <c r="BA488" s="629" t="str">
        <f t="shared" si="1460"/>
        <v/>
      </c>
      <c r="BB488" s="629" t="str">
        <f t="shared" si="1460"/>
        <v/>
      </c>
      <c r="BC488" s="662"/>
      <c r="BD488" s="629">
        <f t="shared" ref="BD488:BT488" si="1461">IF(BD486="","",BD485*BD486*BD487)</f>
        <v>0</v>
      </c>
      <c r="BE488" s="629">
        <f t="shared" si="1461"/>
        <v>0</v>
      </c>
      <c r="BF488" s="629">
        <f t="shared" si="1461"/>
        <v>0</v>
      </c>
      <c r="BG488" s="629">
        <f t="shared" si="1461"/>
        <v>0</v>
      </c>
      <c r="BH488" s="629">
        <f t="shared" si="1461"/>
        <v>0</v>
      </c>
      <c r="BI488" s="629">
        <f t="shared" si="1461"/>
        <v>0</v>
      </c>
      <c r="BJ488" s="629">
        <f t="shared" si="1461"/>
        <v>0</v>
      </c>
      <c r="BK488" s="629">
        <f t="shared" si="1461"/>
        <v>0</v>
      </c>
      <c r="BL488" s="629">
        <f t="shared" si="1461"/>
        <v>0</v>
      </c>
      <c r="BM488" s="629" t="str">
        <f t="shared" si="1461"/>
        <v/>
      </c>
      <c r="BN488" s="629" t="str">
        <f t="shared" si="1461"/>
        <v/>
      </c>
      <c r="BO488" s="629" t="str">
        <f t="shared" si="1461"/>
        <v/>
      </c>
      <c r="BP488" s="629" t="str">
        <f t="shared" si="1461"/>
        <v/>
      </c>
      <c r="BQ488" s="629" t="str">
        <f t="shared" si="1461"/>
        <v/>
      </c>
      <c r="BR488" s="629" t="str">
        <f t="shared" si="1461"/>
        <v/>
      </c>
      <c r="BS488" s="629" t="str">
        <f t="shared" si="1461"/>
        <v/>
      </c>
      <c r="BT488" s="629" t="str">
        <f t="shared" si="1461"/>
        <v/>
      </c>
      <c r="BU488" s="662"/>
      <c r="BV488" s="629" t="str">
        <f>IF(BV486="","",BV485*BV486*BV487)</f>
        <v/>
      </c>
      <c r="BW488" s="629" t="str">
        <f>IF(BW486="","",BW485*BW486*BW487)</f>
        <v/>
      </c>
      <c r="BX488" s="629" t="str">
        <f>IF(BX486="","",BX485*BX486*BX487)</f>
        <v/>
      </c>
      <c r="BY488" s="629" t="str">
        <f>IF(BY486="","",BY485*BY486*BY487)</f>
        <v/>
      </c>
      <c r="BZ488" s="597">
        <f t="shared" si="1241"/>
        <v>0</v>
      </c>
      <c r="CA488" s="597">
        <f t="shared" si="1242"/>
        <v>0</v>
      </c>
      <c r="CB488" s="597">
        <f t="shared" si="1243"/>
        <v>0</v>
      </c>
      <c r="CC488" s="688">
        <f t="shared" si="1244"/>
        <v>0</v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36"/>
        <v/>
      </c>
      <c r="CF488" s="1346" t="str">
        <f t="shared" si="1436"/>
        <v/>
      </c>
      <c r="CG488" s="1346" t="str">
        <f t="shared" si="1436"/>
        <v/>
      </c>
      <c r="CH488" s="1346">
        <f t="shared" si="1436"/>
        <v>0</v>
      </c>
      <c r="CI488" s="1346">
        <f t="shared" si="1436"/>
        <v>0</v>
      </c>
      <c r="CJ488" s="1346">
        <f t="shared" si="1436"/>
        <v>0</v>
      </c>
      <c r="CK488" s="1347">
        <f t="shared" si="1436"/>
        <v>0</v>
      </c>
      <c r="CL488" s="1347">
        <f t="shared" si="1436"/>
        <v>0</v>
      </c>
      <c r="CM488" s="1347">
        <f t="shared" si="1436"/>
        <v>0</v>
      </c>
      <c r="CN488" s="1346">
        <f t="shared" si="1436"/>
        <v>0</v>
      </c>
      <c r="CO488" s="1346">
        <f t="shared" si="1436"/>
        <v>0</v>
      </c>
      <c r="CP488" s="1346">
        <f t="shared" si="1436"/>
        <v>0</v>
      </c>
      <c r="CQ488" s="1346" t="str">
        <f t="shared" si="1436"/>
        <v/>
      </c>
      <c r="CR488" s="1346" t="str">
        <f t="shared" si="1436"/>
        <v/>
      </c>
      <c r="CS488" s="1345" t="str">
        <f t="shared" si="1436"/>
        <v/>
      </c>
      <c r="CT488" s="1348" t="str">
        <f t="shared" si="1436"/>
        <v/>
      </c>
      <c r="CU488" s="548" t="str">
        <f t="shared" si="1437"/>
        <v/>
      </c>
      <c r="CV488" s="549" t="str">
        <f t="shared" si="1438"/>
        <v/>
      </c>
      <c r="CW488" s="550" t="str">
        <f t="shared" si="1439"/>
        <v/>
      </c>
      <c r="CX488" s="550" t="str">
        <f t="shared" si="1440"/>
        <v/>
      </c>
      <c r="CY488" s="550">
        <f t="shared" si="1441"/>
        <v>0</v>
      </c>
      <c r="CZ488" s="550">
        <f t="shared" si="1442"/>
        <v>0</v>
      </c>
      <c r="DA488" s="550">
        <f t="shared" si="1443"/>
        <v>0</v>
      </c>
      <c r="DB488" s="551">
        <f t="shared" si="1444"/>
        <v>0</v>
      </c>
      <c r="DC488" s="551">
        <f t="shared" si="1445"/>
        <v>0</v>
      </c>
      <c r="DD488" s="551">
        <f t="shared" si="1446"/>
        <v>0</v>
      </c>
      <c r="DE488" s="550">
        <f t="shared" si="1447"/>
        <v>0</v>
      </c>
      <c r="DF488" s="550">
        <f t="shared" si="1448"/>
        <v>0</v>
      </c>
      <c r="DG488" s="550">
        <f t="shared" si="1449"/>
        <v>0</v>
      </c>
      <c r="DH488" s="550" t="str">
        <f t="shared" si="1450"/>
        <v/>
      </c>
      <c r="DI488" s="550" t="str">
        <f t="shared" si="1451"/>
        <v/>
      </c>
      <c r="DJ488" s="549" t="str">
        <f t="shared" si="1452"/>
        <v/>
      </c>
      <c r="DK488" s="548" t="str">
        <f t="shared" si="1453"/>
        <v/>
      </c>
      <c r="DL488" s="653">
        <f t="shared" si="1454"/>
        <v>9</v>
      </c>
      <c r="DM488" s="106">
        <f t="shared" si="1455"/>
        <v>9</v>
      </c>
      <c r="DN488" s="106">
        <f t="shared" si="1456"/>
        <v>9</v>
      </c>
      <c r="DO488" s="106">
        <f t="shared" si="1457"/>
        <v>9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tr">
        <f>$H$1 &amp; "/kg"</f>
        <v>kcal/kg</v>
      </c>
      <c r="B489" s="762">
        <f>3630*$K$1</f>
        <v>3630</v>
      </c>
      <c r="C489" s="762">
        <f t="shared" ref="C489:R489" si="1462">3630*$K$1</f>
        <v>3630</v>
      </c>
      <c r="D489" s="762">
        <f t="shared" si="1462"/>
        <v>3630</v>
      </c>
      <c r="E489" s="762">
        <f t="shared" si="1462"/>
        <v>3630</v>
      </c>
      <c r="F489" s="762">
        <f t="shared" si="1462"/>
        <v>3630</v>
      </c>
      <c r="G489" s="762">
        <f t="shared" si="1462"/>
        <v>3630</v>
      </c>
      <c r="H489" s="762">
        <f t="shared" si="1462"/>
        <v>3630</v>
      </c>
      <c r="I489" s="762">
        <f t="shared" si="1462"/>
        <v>3630</v>
      </c>
      <c r="J489" s="762">
        <f t="shared" si="1462"/>
        <v>3630</v>
      </c>
      <c r="K489" s="762">
        <f t="shared" si="1462"/>
        <v>3630</v>
      </c>
      <c r="L489" s="762">
        <f t="shared" si="1462"/>
        <v>3630</v>
      </c>
      <c r="M489" s="762">
        <f t="shared" si="1462"/>
        <v>3630</v>
      </c>
      <c r="N489" s="762">
        <f t="shared" si="1462"/>
        <v>3630</v>
      </c>
      <c r="O489" s="762">
        <f t="shared" si="1462"/>
        <v>3630</v>
      </c>
      <c r="P489" s="762">
        <f t="shared" si="1462"/>
        <v>3630</v>
      </c>
      <c r="Q489" s="762">
        <f t="shared" si="1462"/>
        <v>3630</v>
      </c>
      <c r="R489" s="762">
        <f t="shared" si="1462"/>
        <v>3630</v>
      </c>
      <c r="S489" s="756"/>
      <c r="T489" s="762">
        <f>3630*$K$1</f>
        <v>3630</v>
      </c>
      <c r="U489" s="762">
        <f t="shared" ref="U489:AJ489" si="1463">3630*$K$1</f>
        <v>3630</v>
      </c>
      <c r="V489" s="762">
        <f t="shared" si="1463"/>
        <v>3630</v>
      </c>
      <c r="W489" s="762">
        <f t="shared" si="1463"/>
        <v>3630</v>
      </c>
      <c r="X489" s="762">
        <f t="shared" si="1463"/>
        <v>3630</v>
      </c>
      <c r="Y489" s="762">
        <f t="shared" si="1463"/>
        <v>3630</v>
      </c>
      <c r="Z489" s="762">
        <f t="shared" si="1463"/>
        <v>3630</v>
      </c>
      <c r="AA489" s="762">
        <f t="shared" si="1463"/>
        <v>3630</v>
      </c>
      <c r="AB489" s="762">
        <f t="shared" si="1463"/>
        <v>3630</v>
      </c>
      <c r="AC489" s="762">
        <f t="shared" si="1463"/>
        <v>3630</v>
      </c>
      <c r="AD489" s="762">
        <f t="shared" si="1463"/>
        <v>3630</v>
      </c>
      <c r="AE489" s="762">
        <f t="shared" si="1463"/>
        <v>3630</v>
      </c>
      <c r="AF489" s="762">
        <f t="shared" si="1463"/>
        <v>3630</v>
      </c>
      <c r="AG489" s="762">
        <f t="shared" si="1463"/>
        <v>3630</v>
      </c>
      <c r="AH489" s="762">
        <f t="shared" si="1463"/>
        <v>3630</v>
      </c>
      <c r="AI489" s="762">
        <f t="shared" si="1463"/>
        <v>3630</v>
      </c>
      <c r="AJ489" s="762">
        <f t="shared" si="1463"/>
        <v>3630</v>
      </c>
      <c r="AK489" s="756"/>
      <c r="AL489" s="762">
        <f>3630*$K$1</f>
        <v>3630</v>
      </c>
      <c r="AM489" s="762">
        <f t="shared" ref="AM489:BB489" si="1464">3630*$K$1</f>
        <v>3630</v>
      </c>
      <c r="AN489" s="762">
        <f t="shared" si="1464"/>
        <v>3630</v>
      </c>
      <c r="AO489" s="762">
        <f t="shared" si="1464"/>
        <v>3630</v>
      </c>
      <c r="AP489" s="762">
        <f t="shared" si="1464"/>
        <v>3630</v>
      </c>
      <c r="AQ489" s="762">
        <f t="shared" si="1464"/>
        <v>3630</v>
      </c>
      <c r="AR489" s="762">
        <f t="shared" si="1464"/>
        <v>3630</v>
      </c>
      <c r="AS489" s="762">
        <f t="shared" si="1464"/>
        <v>3630</v>
      </c>
      <c r="AT489" s="762">
        <f t="shared" si="1464"/>
        <v>3630</v>
      </c>
      <c r="AU489" s="762">
        <f t="shared" si="1464"/>
        <v>3630</v>
      </c>
      <c r="AV489" s="762">
        <f t="shared" si="1464"/>
        <v>3630</v>
      </c>
      <c r="AW489" s="762">
        <f t="shared" si="1464"/>
        <v>3630</v>
      </c>
      <c r="AX489" s="762">
        <f t="shared" si="1464"/>
        <v>3630</v>
      </c>
      <c r="AY489" s="762">
        <f t="shared" si="1464"/>
        <v>3630</v>
      </c>
      <c r="AZ489" s="762">
        <f t="shared" si="1464"/>
        <v>3630</v>
      </c>
      <c r="BA489" s="762">
        <f t="shared" si="1464"/>
        <v>3630</v>
      </c>
      <c r="BB489" s="762">
        <f t="shared" si="1464"/>
        <v>3630</v>
      </c>
      <c r="BC489" s="756"/>
      <c r="BD489" s="762">
        <f>3630*$K$1</f>
        <v>3630</v>
      </c>
      <c r="BE489" s="762">
        <f t="shared" ref="BE489:BY489" si="1465">3630*$K$1</f>
        <v>3630</v>
      </c>
      <c r="BF489" s="762">
        <f t="shared" si="1465"/>
        <v>3630</v>
      </c>
      <c r="BG489" s="762">
        <f t="shared" si="1465"/>
        <v>3630</v>
      </c>
      <c r="BH489" s="762">
        <f t="shared" si="1465"/>
        <v>3630</v>
      </c>
      <c r="BI489" s="762">
        <f t="shared" si="1465"/>
        <v>3630</v>
      </c>
      <c r="BJ489" s="762">
        <f t="shared" si="1465"/>
        <v>3630</v>
      </c>
      <c r="BK489" s="762">
        <f t="shared" si="1465"/>
        <v>3630</v>
      </c>
      <c r="BL489" s="762">
        <f t="shared" si="1465"/>
        <v>3630</v>
      </c>
      <c r="BM489" s="762">
        <f t="shared" si="1465"/>
        <v>3630</v>
      </c>
      <c r="BN489" s="762">
        <f t="shared" si="1465"/>
        <v>3630</v>
      </c>
      <c r="BO489" s="762">
        <f t="shared" si="1465"/>
        <v>3630</v>
      </c>
      <c r="BP489" s="762">
        <f t="shared" si="1465"/>
        <v>3630</v>
      </c>
      <c r="BQ489" s="762">
        <f t="shared" si="1465"/>
        <v>3630</v>
      </c>
      <c r="BR489" s="762">
        <f t="shared" si="1465"/>
        <v>3630</v>
      </c>
      <c r="BS489" s="762">
        <f t="shared" si="1465"/>
        <v>3630</v>
      </c>
      <c r="BT489" s="762">
        <f t="shared" si="1465"/>
        <v>3630</v>
      </c>
      <c r="BU489" s="756"/>
      <c r="BV489" s="762">
        <f t="shared" si="1465"/>
        <v>3630</v>
      </c>
      <c r="BW489" s="762">
        <f t="shared" si="1465"/>
        <v>3630</v>
      </c>
      <c r="BX489" s="762">
        <f t="shared" si="1465"/>
        <v>3630</v>
      </c>
      <c r="BY489" s="762">
        <f t="shared" si="1465"/>
        <v>3630</v>
      </c>
      <c r="BZ489" s="597">
        <f t="shared" si="1241"/>
        <v>3630</v>
      </c>
      <c r="CA489" s="597">
        <f t="shared" si="1242"/>
        <v>3630</v>
      </c>
      <c r="CB489" s="597">
        <f t="shared" si="1243"/>
        <v>3630</v>
      </c>
      <c r="CC489" s="688">
        <f t="shared" si="1244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36"/>
        <v>3630</v>
      </c>
      <c r="CF489" s="1346">
        <f t="shared" si="1436"/>
        <v>3630</v>
      </c>
      <c r="CG489" s="1346">
        <f t="shared" si="1436"/>
        <v>3630</v>
      </c>
      <c r="CH489" s="1346">
        <f t="shared" si="1436"/>
        <v>3630</v>
      </c>
      <c r="CI489" s="1346">
        <f t="shared" si="1436"/>
        <v>3630</v>
      </c>
      <c r="CJ489" s="1346">
        <f t="shared" si="1436"/>
        <v>3630</v>
      </c>
      <c r="CK489" s="1347">
        <f t="shared" si="1436"/>
        <v>3630</v>
      </c>
      <c r="CL489" s="1347">
        <f t="shared" si="1436"/>
        <v>3630</v>
      </c>
      <c r="CM489" s="1347">
        <f t="shared" si="1436"/>
        <v>3630</v>
      </c>
      <c r="CN489" s="1346">
        <f t="shared" si="1436"/>
        <v>3630</v>
      </c>
      <c r="CO489" s="1346">
        <f t="shared" si="1436"/>
        <v>3630</v>
      </c>
      <c r="CP489" s="1346">
        <f t="shared" si="1436"/>
        <v>3630</v>
      </c>
      <c r="CQ489" s="1346">
        <f t="shared" si="1436"/>
        <v>3630</v>
      </c>
      <c r="CR489" s="1346">
        <f t="shared" si="1436"/>
        <v>3630</v>
      </c>
      <c r="CS489" s="1345">
        <f t="shared" si="1436"/>
        <v>3630</v>
      </c>
      <c r="CT489" s="1348">
        <f t="shared" si="1436"/>
        <v>3630</v>
      </c>
      <c r="CU489" s="548">
        <f t="shared" si="1437"/>
        <v>3630</v>
      </c>
      <c r="CV489" s="549">
        <f t="shared" si="1438"/>
        <v>3630</v>
      </c>
      <c r="CW489" s="550">
        <f t="shared" si="1439"/>
        <v>3630</v>
      </c>
      <c r="CX489" s="550">
        <f t="shared" si="1440"/>
        <v>3630</v>
      </c>
      <c r="CY489" s="550">
        <f t="shared" si="1441"/>
        <v>3630</v>
      </c>
      <c r="CZ489" s="550">
        <f t="shared" si="1442"/>
        <v>3630</v>
      </c>
      <c r="DA489" s="550">
        <f t="shared" si="1443"/>
        <v>3630</v>
      </c>
      <c r="DB489" s="551">
        <f t="shared" si="1444"/>
        <v>3630</v>
      </c>
      <c r="DC489" s="551">
        <f t="shared" si="1445"/>
        <v>3630</v>
      </c>
      <c r="DD489" s="551">
        <f t="shared" si="1446"/>
        <v>3630</v>
      </c>
      <c r="DE489" s="550">
        <f t="shared" si="1447"/>
        <v>3630</v>
      </c>
      <c r="DF489" s="550">
        <f t="shared" si="1448"/>
        <v>3630</v>
      </c>
      <c r="DG489" s="550">
        <f t="shared" si="1449"/>
        <v>3630</v>
      </c>
      <c r="DH489" s="550">
        <f t="shared" si="1450"/>
        <v>3630</v>
      </c>
      <c r="DI489" s="550">
        <f t="shared" si="1451"/>
        <v>3630</v>
      </c>
      <c r="DJ489" s="549">
        <f t="shared" si="1452"/>
        <v>3630</v>
      </c>
      <c r="DK489" s="548">
        <f t="shared" si="1453"/>
        <v>3630</v>
      </c>
      <c r="DL489" s="653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648" t="str">
        <f>$H$1 &amp; " (%)"</f>
        <v>kcal (%)</v>
      </c>
      <c r="B490" s="632">
        <f t="shared" ref="B490:R490" si="1466">IF(B488="","",B488*B489/B$46/365/$G$1)</f>
        <v>0</v>
      </c>
      <c r="C490" s="632">
        <f t="shared" si="1466"/>
        <v>0</v>
      </c>
      <c r="D490" s="632">
        <f t="shared" si="1466"/>
        <v>0</v>
      </c>
      <c r="E490" s="632">
        <f t="shared" si="1466"/>
        <v>0</v>
      </c>
      <c r="F490" s="632">
        <f t="shared" si="1466"/>
        <v>0</v>
      </c>
      <c r="G490" s="632">
        <f t="shared" si="1466"/>
        <v>0</v>
      </c>
      <c r="H490" s="632">
        <f t="shared" si="1466"/>
        <v>0</v>
      </c>
      <c r="I490" s="632">
        <f t="shared" si="1466"/>
        <v>0</v>
      </c>
      <c r="J490" s="632">
        <f t="shared" si="1466"/>
        <v>0</v>
      </c>
      <c r="K490" s="632" t="str">
        <f t="shared" si="1466"/>
        <v/>
      </c>
      <c r="L490" s="632" t="str">
        <f t="shared" si="1466"/>
        <v/>
      </c>
      <c r="M490" s="632" t="str">
        <f t="shared" si="1466"/>
        <v/>
      </c>
      <c r="N490" s="632" t="str">
        <f t="shared" si="1466"/>
        <v/>
      </c>
      <c r="O490" s="632" t="str">
        <f t="shared" si="1466"/>
        <v/>
      </c>
      <c r="P490" s="632" t="str">
        <f t="shared" si="1466"/>
        <v/>
      </c>
      <c r="Q490" s="632" t="str">
        <f t="shared" si="1466"/>
        <v/>
      </c>
      <c r="R490" s="632" t="str">
        <f t="shared" si="1466"/>
        <v/>
      </c>
      <c r="S490" s="652"/>
      <c r="T490" s="632">
        <f t="shared" ref="T490:AJ490" si="1467">IF(T488="","",T488*T489/T$46/365/$G$1)</f>
        <v>0</v>
      </c>
      <c r="U490" s="632">
        <f t="shared" si="1467"/>
        <v>0</v>
      </c>
      <c r="V490" s="632">
        <f t="shared" si="1467"/>
        <v>0</v>
      </c>
      <c r="W490" s="632">
        <f t="shared" si="1467"/>
        <v>0</v>
      </c>
      <c r="X490" s="632">
        <f t="shared" si="1467"/>
        <v>0</v>
      </c>
      <c r="Y490" s="632">
        <f t="shared" si="1467"/>
        <v>0</v>
      </c>
      <c r="Z490" s="632">
        <f t="shared" si="1467"/>
        <v>0</v>
      </c>
      <c r="AA490" s="632">
        <f t="shared" si="1467"/>
        <v>0</v>
      </c>
      <c r="AB490" s="632">
        <f t="shared" si="1467"/>
        <v>0</v>
      </c>
      <c r="AC490" s="632" t="str">
        <f t="shared" si="1467"/>
        <v/>
      </c>
      <c r="AD490" s="632" t="str">
        <f t="shared" si="1467"/>
        <v/>
      </c>
      <c r="AE490" s="632" t="str">
        <f t="shared" si="1467"/>
        <v/>
      </c>
      <c r="AF490" s="632" t="str">
        <f t="shared" si="1467"/>
        <v/>
      </c>
      <c r="AG490" s="632" t="str">
        <f t="shared" si="1467"/>
        <v/>
      </c>
      <c r="AH490" s="632" t="str">
        <f t="shared" si="1467"/>
        <v/>
      </c>
      <c r="AI490" s="632" t="str">
        <f t="shared" si="1467"/>
        <v/>
      </c>
      <c r="AJ490" s="632" t="str">
        <f t="shared" si="1467"/>
        <v/>
      </c>
      <c r="AK490" s="652"/>
      <c r="AL490" s="632">
        <f t="shared" ref="AL490:BB490" si="1468">IF(AL488="","",AL488*AL489/AL$46/365/$G$1)</f>
        <v>0</v>
      </c>
      <c r="AM490" s="632">
        <f t="shared" si="1468"/>
        <v>0</v>
      </c>
      <c r="AN490" s="632">
        <f t="shared" si="1468"/>
        <v>0</v>
      </c>
      <c r="AO490" s="632">
        <f t="shared" si="1468"/>
        <v>0</v>
      </c>
      <c r="AP490" s="632">
        <f t="shared" si="1468"/>
        <v>0</v>
      </c>
      <c r="AQ490" s="632">
        <f t="shared" si="1468"/>
        <v>0</v>
      </c>
      <c r="AR490" s="632">
        <f t="shared" si="1468"/>
        <v>0</v>
      </c>
      <c r="AS490" s="632">
        <f t="shared" si="1468"/>
        <v>0</v>
      </c>
      <c r="AT490" s="632">
        <f t="shared" si="1468"/>
        <v>0</v>
      </c>
      <c r="AU490" s="632" t="str">
        <f t="shared" si="1468"/>
        <v/>
      </c>
      <c r="AV490" s="632" t="str">
        <f t="shared" si="1468"/>
        <v/>
      </c>
      <c r="AW490" s="632" t="str">
        <f t="shared" si="1468"/>
        <v/>
      </c>
      <c r="AX490" s="632" t="str">
        <f t="shared" si="1468"/>
        <v/>
      </c>
      <c r="AY490" s="632" t="str">
        <f t="shared" si="1468"/>
        <v/>
      </c>
      <c r="AZ490" s="632" t="str">
        <f t="shared" si="1468"/>
        <v/>
      </c>
      <c r="BA490" s="632" t="str">
        <f t="shared" si="1468"/>
        <v/>
      </c>
      <c r="BB490" s="632" t="str">
        <f t="shared" si="1468"/>
        <v/>
      </c>
      <c r="BC490" s="652"/>
      <c r="BD490" s="632">
        <f t="shared" ref="BD490:BT490" si="1469">IF(BD488="","",BD488*BD489/BD$46/365/$G$1)</f>
        <v>0</v>
      </c>
      <c r="BE490" s="632">
        <f t="shared" si="1469"/>
        <v>0</v>
      </c>
      <c r="BF490" s="632">
        <f t="shared" si="1469"/>
        <v>0</v>
      </c>
      <c r="BG490" s="632">
        <f t="shared" si="1469"/>
        <v>0</v>
      </c>
      <c r="BH490" s="632">
        <f t="shared" si="1469"/>
        <v>0</v>
      </c>
      <c r="BI490" s="632">
        <f t="shared" si="1469"/>
        <v>0</v>
      </c>
      <c r="BJ490" s="632">
        <f t="shared" si="1469"/>
        <v>0</v>
      </c>
      <c r="BK490" s="632">
        <f t="shared" si="1469"/>
        <v>0</v>
      </c>
      <c r="BL490" s="632">
        <f t="shared" si="1469"/>
        <v>0</v>
      </c>
      <c r="BM490" s="632" t="str">
        <f t="shared" si="1469"/>
        <v/>
      </c>
      <c r="BN490" s="632" t="str">
        <f t="shared" si="1469"/>
        <v/>
      </c>
      <c r="BO490" s="632" t="str">
        <f t="shared" si="1469"/>
        <v/>
      </c>
      <c r="BP490" s="632" t="str">
        <f t="shared" si="1469"/>
        <v/>
      </c>
      <c r="BQ490" s="632" t="str">
        <f t="shared" si="1469"/>
        <v/>
      </c>
      <c r="BR490" s="632" t="str">
        <f t="shared" si="1469"/>
        <v/>
      </c>
      <c r="BS490" s="632" t="str">
        <f t="shared" si="1469"/>
        <v/>
      </c>
      <c r="BT490" s="632" t="str">
        <f t="shared" si="1469"/>
        <v/>
      </c>
      <c r="BU490" s="652"/>
      <c r="BV490" s="632" t="str">
        <f>IF(BV488="","",BV488*BV489/BV$46/365/$G$1)</f>
        <v/>
      </c>
      <c r="BW490" s="632" t="str">
        <f>IF(BW488="","",BW488*BW489/BW$46/365/$G$1)</f>
        <v/>
      </c>
      <c r="BX490" s="632" t="str">
        <f>IF(BX488="","",BX488*BX489/BX$46/365/$G$1)</f>
        <v/>
      </c>
      <c r="BY490" s="632" t="str">
        <f>IF(BY488="","",BY488*BY489/BY$46/365/$G$1)</f>
        <v/>
      </c>
      <c r="BZ490" s="622">
        <f>IF(DL490&lt;3,"",(SUM(B490:R490)-MIN(B490:R490)-MAX(B490:R490))/(DL490-2))</f>
        <v>0</v>
      </c>
      <c r="CA490" s="622">
        <f t="shared" si="1242"/>
        <v>0</v>
      </c>
      <c r="CB490" s="622">
        <f t="shared" si="1243"/>
        <v>0</v>
      </c>
      <c r="CC490" s="622">
        <f t="shared" si="1244"/>
        <v>0</v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36"/>
        <v/>
      </c>
      <c r="CF490" s="1351" t="str">
        <f t="shared" si="1436"/>
        <v/>
      </c>
      <c r="CG490" s="1351" t="str">
        <f t="shared" si="1436"/>
        <v/>
      </c>
      <c r="CH490" s="1351">
        <f t="shared" si="1436"/>
        <v>0</v>
      </c>
      <c r="CI490" s="1351">
        <f t="shared" si="1436"/>
        <v>0</v>
      </c>
      <c r="CJ490" s="1351">
        <f t="shared" si="1436"/>
        <v>0</v>
      </c>
      <c r="CK490" s="1352">
        <f t="shared" si="1436"/>
        <v>0</v>
      </c>
      <c r="CL490" s="1352">
        <f t="shared" si="1436"/>
        <v>0</v>
      </c>
      <c r="CM490" s="1352">
        <f t="shared" si="1436"/>
        <v>0</v>
      </c>
      <c r="CN490" s="1351">
        <f t="shared" si="1436"/>
        <v>0</v>
      </c>
      <c r="CO490" s="1351">
        <f t="shared" si="1436"/>
        <v>0</v>
      </c>
      <c r="CP490" s="1351">
        <f t="shared" si="1436"/>
        <v>0</v>
      </c>
      <c r="CQ490" s="1351" t="str">
        <f t="shared" si="1436"/>
        <v/>
      </c>
      <c r="CR490" s="1351" t="str">
        <f t="shared" si="1436"/>
        <v/>
      </c>
      <c r="CS490" s="1350" t="str">
        <f t="shared" si="1436"/>
        <v/>
      </c>
      <c r="CT490" s="1353" t="str">
        <f t="shared" si="1436"/>
        <v/>
      </c>
      <c r="CU490" s="536" t="str">
        <f t="shared" si="1437"/>
        <v/>
      </c>
      <c r="CV490" s="537" t="str">
        <f t="shared" si="1438"/>
        <v/>
      </c>
      <c r="CW490" s="538" t="str">
        <f t="shared" si="1439"/>
        <v/>
      </c>
      <c r="CX490" s="538" t="str">
        <f t="shared" si="1440"/>
        <v/>
      </c>
      <c r="CY490" s="538">
        <f t="shared" si="1441"/>
        <v>0</v>
      </c>
      <c r="CZ490" s="538">
        <f t="shared" si="1442"/>
        <v>0</v>
      </c>
      <c r="DA490" s="538">
        <f t="shared" si="1443"/>
        <v>0</v>
      </c>
      <c r="DB490" s="539">
        <f t="shared" si="1444"/>
        <v>0</v>
      </c>
      <c r="DC490" s="539">
        <f t="shared" si="1445"/>
        <v>0</v>
      </c>
      <c r="DD490" s="539">
        <f t="shared" si="1446"/>
        <v>0</v>
      </c>
      <c r="DE490" s="538">
        <f t="shared" si="1447"/>
        <v>0</v>
      </c>
      <c r="DF490" s="538">
        <f t="shared" si="1448"/>
        <v>0</v>
      </c>
      <c r="DG490" s="538">
        <f t="shared" si="1449"/>
        <v>0</v>
      </c>
      <c r="DH490" s="538" t="str">
        <f t="shared" si="1450"/>
        <v/>
      </c>
      <c r="DI490" s="538" t="str">
        <f t="shared" si="1451"/>
        <v/>
      </c>
      <c r="DJ490" s="537" t="str">
        <f t="shared" si="1452"/>
        <v/>
      </c>
      <c r="DK490" s="536" t="str">
        <f t="shared" si="1453"/>
        <v/>
      </c>
      <c r="DL490" s="653">
        <f t="shared" si="1454"/>
        <v>9</v>
      </c>
      <c r="DM490" s="106">
        <f t="shared" si="1455"/>
        <v>9</v>
      </c>
      <c r="DN490" s="106">
        <f t="shared" si="1456"/>
        <v>9</v>
      </c>
      <c r="DO490" s="106">
        <f t="shared" si="1457"/>
        <v>9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760" t="s">
        <v>266</v>
      </c>
      <c r="B491" s="320"/>
      <c r="C491" s="320"/>
      <c r="D491" s="320"/>
      <c r="E491" s="320"/>
      <c r="F491" s="320"/>
      <c r="G491" s="320"/>
      <c r="H491" s="320"/>
      <c r="I491" s="320"/>
      <c r="J491" s="320"/>
      <c r="K491" s="320"/>
      <c r="L491" s="320"/>
      <c r="M491" s="320"/>
      <c r="N491" s="320"/>
      <c r="O491" s="320"/>
      <c r="P491" s="320"/>
      <c r="Q491" s="320"/>
      <c r="R491" s="320"/>
      <c r="S491" s="642"/>
      <c r="T491" s="320"/>
      <c r="U491" s="320"/>
      <c r="V491" s="320"/>
      <c r="W491" s="320"/>
      <c r="X491" s="320"/>
      <c r="Y491" s="320"/>
      <c r="Z491" s="320"/>
      <c r="AA491" s="320"/>
      <c r="AB491" s="320"/>
      <c r="AC491" s="320"/>
      <c r="AD491" s="320"/>
      <c r="AE491" s="320"/>
      <c r="AF491" s="320"/>
      <c r="AG491" s="320"/>
      <c r="AH491" s="320"/>
      <c r="AI491" s="320"/>
      <c r="AJ491" s="320"/>
      <c r="AK491" s="642"/>
      <c r="AL491" s="320"/>
      <c r="AM491" s="320"/>
      <c r="AN491" s="320"/>
      <c r="AO491" s="320"/>
      <c r="AP491" s="320"/>
      <c r="AQ491" s="320"/>
      <c r="AR491" s="320"/>
      <c r="AS491" s="320"/>
      <c r="AT491" s="320"/>
      <c r="AU491" s="320"/>
      <c r="AV491" s="320"/>
      <c r="AW491" s="320"/>
      <c r="AX491" s="320"/>
      <c r="AY491" s="320"/>
      <c r="AZ491" s="320"/>
      <c r="BA491" s="320"/>
      <c r="BB491" s="320"/>
      <c r="BC491" s="642"/>
      <c r="BD491" s="320"/>
      <c r="BE491" s="320"/>
      <c r="BF491" s="320"/>
      <c r="BG491" s="320"/>
      <c r="BH491" s="320"/>
      <c r="BI491" s="320"/>
      <c r="BJ491" s="320"/>
      <c r="BK491" s="320"/>
      <c r="BL491" s="320"/>
      <c r="BM491" s="320"/>
      <c r="BN491" s="320"/>
      <c r="BO491" s="320"/>
      <c r="BP491" s="320"/>
      <c r="BQ491" s="320"/>
      <c r="BR491" s="320"/>
      <c r="BS491" s="320"/>
      <c r="BT491" s="320"/>
      <c r="BU491" s="642"/>
      <c r="BV491" s="320"/>
      <c r="BW491" s="320"/>
      <c r="BX491" s="320"/>
      <c r="BY491" s="320"/>
      <c r="BZ491" s="597" t="str">
        <f t="shared" si="1241"/>
        <v/>
      </c>
      <c r="CA491" s="597" t="str">
        <f t="shared" si="1242"/>
        <v/>
      </c>
      <c r="CB491" s="597" t="str">
        <f t="shared" si="1243"/>
        <v/>
      </c>
      <c r="CC491" s="688" t="str">
        <f t="shared" si="1244"/>
        <v/>
      </c>
      <c r="CD491" s="1344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470"/>
        <v/>
      </c>
      <c r="CF491" s="1346" t="str">
        <f t="shared" si="1470"/>
        <v/>
      </c>
      <c r="CG491" s="1346" t="str">
        <f t="shared" si="1470"/>
        <v/>
      </c>
      <c r="CH491" s="1346" t="str">
        <f t="shared" si="1470"/>
        <v/>
      </c>
      <c r="CI491" s="1346" t="str">
        <f t="shared" si="1470"/>
        <v/>
      </c>
      <c r="CJ491" s="1346" t="str">
        <f t="shared" si="1470"/>
        <v/>
      </c>
      <c r="CK491" s="1347" t="str">
        <f t="shared" si="1470"/>
        <v/>
      </c>
      <c r="CL491" s="1347" t="str">
        <f t="shared" si="1470"/>
        <v/>
      </c>
      <c r="CM491" s="1347" t="str">
        <f t="shared" si="1470"/>
        <v/>
      </c>
      <c r="CN491" s="1346" t="str">
        <f t="shared" si="1470"/>
        <v/>
      </c>
      <c r="CO491" s="1346" t="str">
        <f t="shared" si="1470"/>
        <v/>
      </c>
      <c r="CP491" s="1346" t="str">
        <f t="shared" si="1470"/>
        <v/>
      </c>
      <c r="CQ491" s="1346" t="str">
        <f t="shared" si="1470"/>
        <v/>
      </c>
      <c r="CR491" s="1346" t="str">
        <f t="shared" si="1470"/>
        <v/>
      </c>
      <c r="CS491" s="1345" t="str">
        <f t="shared" si="1470"/>
        <v/>
      </c>
      <c r="CT491" s="1348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8" t="str">
        <f t="shared" si="1437"/>
        <v/>
      </c>
      <c r="CV491" s="549" t="str">
        <f t="shared" si="1438"/>
        <v/>
      </c>
      <c r="CW491" s="550" t="str">
        <f t="shared" si="1439"/>
        <v/>
      </c>
      <c r="CX491" s="550" t="str">
        <f t="shared" si="1440"/>
        <v/>
      </c>
      <c r="CY491" s="550" t="str">
        <f t="shared" si="1441"/>
        <v/>
      </c>
      <c r="CZ491" s="550" t="str">
        <f t="shared" si="1442"/>
        <v/>
      </c>
      <c r="DA491" s="550" t="str">
        <f t="shared" si="1443"/>
        <v/>
      </c>
      <c r="DB491" s="551" t="str">
        <f t="shared" si="1444"/>
        <v/>
      </c>
      <c r="DC491" s="551" t="str">
        <f t="shared" si="1445"/>
        <v/>
      </c>
      <c r="DD491" s="551" t="str">
        <f t="shared" si="1446"/>
        <v/>
      </c>
      <c r="DE491" s="550" t="str">
        <f t="shared" si="1447"/>
        <v/>
      </c>
      <c r="DF491" s="550" t="str">
        <f t="shared" si="1448"/>
        <v/>
      </c>
      <c r="DG491" s="550" t="str">
        <f t="shared" si="1449"/>
        <v/>
      </c>
      <c r="DH491" s="550" t="str">
        <f t="shared" si="1450"/>
        <v/>
      </c>
      <c r="DI491" s="550" t="str">
        <f t="shared" si="1451"/>
        <v/>
      </c>
      <c r="DJ491" s="549" t="str">
        <f t="shared" si="1452"/>
        <v/>
      </c>
      <c r="DK491" s="548" t="str">
        <f t="shared" si="1453"/>
        <v/>
      </c>
      <c r="DL491" s="653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648" t="s">
        <v>267</v>
      </c>
      <c r="B492" s="629" t="str">
        <f t="shared" ref="B492:R492" si="1472">IF(B491="","",B486*B491*B487)</f>
        <v/>
      </c>
      <c r="C492" s="629" t="str">
        <f t="shared" si="1472"/>
        <v/>
      </c>
      <c r="D492" s="629" t="str">
        <f t="shared" si="1472"/>
        <v/>
      </c>
      <c r="E492" s="629" t="str">
        <f t="shared" si="1472"/>
        <v/>
      </c>
      <c r="F492" s="629" t="str">
        <f t="shared" si="1472"/>
        <v/>
      </c>
      <c r="G492" s="629" t="str">
        <f t="shared" si="1472"/>
        <v/>
      </c>
      <c r="H492" s="629" t="str">
        <f t="shared" si="1472"/>
        <v/>
      </c>
      <c r="I492" s="629" t="str">
        <f t="shared" si="1472"/>
        <v/>
      </c>
      <c r="J492" s="629" t="str">
        <f t="shared" si="1472"/>
        <v/>
      </c>
      <c r="K492" s="629" t="str">
        <f t="shared" si="1472"/>
        <v/>
      </c>
      <c r="L492" s="629" t="str">
        <f t="shared" si="1472"/>
        <v/>
      </c>
      <c r="M492" s="629" t="str">
        <f t="shared" si="1472"/>
        <v/>
      </c>
      <c r="N492" s="629" t="str">
        <f t="shared" si="1472"/>
        <v/>
      </c>
      <c r="O492" s="629" t="str">
        <f t="shared" si="1472"/>
        <v/>
      </c>
      <c r="P492" s="629" t="str">
        <f t="shared" si="1472"/>
        <v/>
      </c>
      <c r="Q492" s="629" t="str">
        <f t="shared" si="1472"/>
        <v/>
      </c>
      <c r="R492" s="629" t="str">
        <f t="shared" si="1472"/>
        <v/>
      </c>
      <c r="S492" s="662"/>
      <c r="T492" s="629" t="str">
        <f t="shared" ref="T492:AJ492" si="1473">IF(T491="","",T488*T491)</f>
        <v/>
      </c>
      <c r="U492" s="629" t="str">
        <f t="shared" si="1473"/>
        <v/>
      </c>
      <c r="V492" s="629" t="str">
        <f t="shared" si="1473"/>
        <v/>
      </c>
      <c r="W492" s="629" t="str">
        <f t="shared" si="1473"/>
        <v/>
      </c>
      <c r="X492" s="629" t="str">
        <f t="shared" si="1473"/>
        <v/>
      </c>
      <c r="Y492" s="629" t="str">
        <f t="shared" si="1473"/>
        <v/>
      </c>
      <c r="Z492" s="629" t="str">
        <f t="shared" si="1473"/>
        <v/>
      </c>
      <c r="AA492" s="629" t="str">
        <f t="shared" si="1473"/>
        <v/>
      </c>
      <c r="AB492" s="629" t="str">
        <f t="shared" si="1473"/>
        <v/>
      </c>
      <c r="AC492" s="629" t="str">
        <f t="shared" si="1473"/>
        <v/>
      </c>
      <c r="AD492" s="629" t="str">
        <f t="shared" si="1473"/>
        <v/>
      </c>
      <c r="AE492" s="629" t="str">
        <f t="shared" si="1473"/>
        <v/>
      </c>
      <c r="AF492" s="629" t="str">
        <f t="shared" si="1473"/>
        <v/>
      </c>
      <c r="AG492" s="629" t="str">
        <f t="shared" si="1473"/>
        <v/>
      </c>
      <c r="AH492" s="629" t="str">
        <f t="shared" si="1473"/>
        <v/>
      </c>
      <c r="AI492" s="629" t="str">
        <f t="shared" si="1473"/>
        <v/>
      </c>
      <c r="AJ492" s="629" t="str">
        <f t="shared" si="1473"/>
        <v/>
      </c>
      <c r="AK492" s="662"/>
      <c r="AL492" s="629" t="str">
        <f t="shared" ref="AL492:BB492" si="1474">IF(AL491="","",AL488*AL491)</f>
        <v/>
      </c>
      <c r="AM492" s="629" t="str">
        <f t="shared" si="1474"/>
        <v/>
      </c>
      <c r="AN492" s="629" t="str">
        <f t="shared" si="1474"/>
        <v/>
      </c>
      <c r="AO492" s="629" t="str">
        <f t="shared" si="1474"/>
        <v/>
      </c>
      <c r="AP492" s="629" t="str">
        <f t="shared" si="1474"/>
        <v/>
      </c>
      <c r="AQ492" s="629" t="str">
        <f t="shared" si="1474"/>
        <v/>
      </c>
      <c r="AR492" s="629" t="str">
        <f t="shared" si="1474"/>
        <v/>
      </c>
      <c r="AS492" s="629" t="str">
        <f t="shared" si="1474"/>
        <v/>
      </c>
      <c r="AT492" s="629" t="str">
        <f t="shared" si="1474"/>
        <v/>
      </c>
      <c r="AU492" s="629" t="str">
        <f t="shared" si="1474"/>
        <v/>
      </c>
      <c r="AV492" s="629" t="str">
        <f t="shared" si="1474"/>
        <v/>
      </c>
      <c r="AW492" s="629" t="str">
        <f t="shared" si="1474"/>
        <v/>
      </c>
      <c r="AX492" s="629" t="str">
        <f t="shared" si="1474"/>
        <v/>
      </c>
      <c r="AY492" s="629" t="str">
        <f t="shared" si="1474"/>
        <v/>
      </c>
      <c r="AZ492" s="629" t="str">
        <f t="shared" si="1474"/>
        <v/>
      </c>
      <c r="BA492" s="629" t="str">
        <f t="shared" si="1474"/>
        <v/>
      </c>
      <c r="BB492" s="629" t="str">
        <f t="shared" si="1474"/>
        <v/>
      </c>
      <c r="BC492" s="662"/>
      <c r="BD492" s="629" t="str">
        <f t="shared" ref="BD492:BT492" si="1475">IF(BD491="","",BD488*BD491)</f>
        <v/>
      </c>
      <c r="BE492" s="629" t="str">
        <f t="shared" si="1475"/>
        <v/>
      </c>
      <c r="BF492" s="629" t="str">
        <f t="shared" si="1475"/>
        <v/>
      </c>
      <c r="BG492" s="629" t="str">
        <f t="shared" si="1475"/>
        <v/>
      </c>
      <c r="BH492" s="629" t="str">
        <f t="shared" si="1475"/>
        <v/>
      </c>
      <c r="BI492" s="629" t="str">
        <f t="shared" si="1475"/>
        <v/>
      </c>
      <c r="BJ492" s="629" t="str">
        <f t="shared" si="1475"/>
        <v/>
      </c>
      <c r="BK492" s="629" t="str">
        <f t="shared" si="1475"/>
        <v/>
      </c>
      <c r="BL492" s="629" t="str">
        <f t="shared" si="1475"/>
        <v/>
      </c>
      <c r="BM492" s="629" t="str">
        <f t="shared" si="1475"/>
        <v/>
      </c>
      <c r="BN492" s="629" t="str">
        <f t="shared" si="1475"/>
        <v/>
      </c>
      <c r="BO492" s="629" t="str">
        <f t="shared" si="1475"/>
        <v/>
      </c>
      <c r="BP492" s="629" t="str">
        <f t="shared" si="1475"/>
        <v/>
      </c>
      <c r="BQ492" s="629" t="str">
        <f t="shared" si="1475"/>
        <v/>
      </c>
      <c r="BR492" s="629" t="str">
        <f t="shared" si="1475"/>
        <v/>
      </c>
      <c r="BS492" s="629" t="str">
        <f t="shared" si="1475"/>
        <v/>
      </c>
      <c r="BT492" s="629" t="str">
        <f t="shared" si="1475"/>
        <v/>
      </c>
      <c r="BU492" s="662"/>
      <c r="BV492" s="629" t="str">
        <f>IF(BV491="","",BV488*BV491)</f>
        <v/>
      </c>
      <c r="BW492" s="629" t="str">
        <f>IF(BW491="","",BW488*BW491)</f>
        <v/>
      </c>
      <c r="BX492" s="629" t="str">
        <f>IF(BX491="","",BX488*BX491)</f>
        <v/>
      </c>
      <c r="BY492" s="629" t="str">
        <f>IF(BY491="","",BY488*BY491)</f>
        <v/>
      </c>
      <c r="BZ492" s="597" t="str">
        <f t="shared" si="1241"/>
        <v/>
      </c>
      <c r="CA492" s="597" t="str">
        <f t="shared" si="1242"/>
        <v/>
      </c>
      <c r="CB492" s="597" t="str">
        <f t="shared" si="1243"/>
        <v/>
      </c>
      <c r="CC492" s="688" t="str">
        <f t="shared" si="1244"/>
        <v/>
      </c>
      <c r="CD492" s="1344" t="str">
        <f t="shared" si="1470"/>
        <v/>
      </c>
      <c r="CE492" s="1345" t="str">
        <f t="shared" si="1471"/>
        <v/>
      </c>
      <c r="CF492" s="1346" t="str">
        <f t="shared" si="1471"/>
        <v/>
      </c>
      <c r="CG492" s="1346" t="str">
        <f t="shared" si="1471"/>
        <v/>
      </c>
      <c r="CH492" s="1346" t="str">
        <f t="shared" si="1471"/>
        <v/>
      </c>
      <c r="CI492" s="1346" t="str">
        <f t="shared" si="1471"/>
        <v/>
      </c>
      <c r="CJ492" s="1346" t="str">
        <f t="shared" si="1471"/>
        <v/>
      </c>
      <c r="CK492" s="1347" t="str">
        <f t="shared" si="1471"/>
        <v/>
      </c>
      <c r="CL492" s="1347" t="str">
        <f t="shared" si="1471"/>
        <v/>
      </c>
      <c r="CM492" s="1347" t="str">
        <f t="shared" si="1471"/>
        <v/>
      </c>
      <c r="CN492" s="1346" t="str">
        <f t="shared" si="1471"/>
        <v/>
      </c>
      <c r="CO492" s="1346" t="str">
        <f t="shared" si="1471"/>
        <v/>
      </c>
      <c r="CP492" s="1346" t="str">
        <f t="shared" si="1471"/>
        <v/>
      </c>
      <c r="CQ492" s="1346" t="str">
        <f t="shared" si="1471"/>
        <v/>
      </c>
      <c r="CR492" s="1346" t="str">
        <f t="shared" si="1471"/>
        <v/>
      </c>
      <c r="CS492" s="1345" t="str">
        <f t="shared" si="1471"/>
        <v/>
      </c>
      <c r="CT492" s="1348" t="str">
        <f t="shared" si="1471"/>
        <v/>
      </c>
      <c r="CU492" s="548" t="str">
        <f t="shared" si="1437"/>
        <v/>
      </c>
      <c r="CV492" s="549" t="str">
        <f t="shared" si="1438"/>
        <v/>
      </c>
      <c r="CW492" s="550" t="str">
        <f t="shared" si="1439"/>
        <v/>
      </c>
      <c r="CX492" s="550" t="str">
        <f t="shared" si="1440"/>
        <v/>
      </c>
      <c r="CY492" s="550" t="str">
        <f t="shared" si="1441"/>
        <v/>
      </c>
      <c r="CZ492" s="550" t="str">
        <f t="shared" si="1442"/>
        <v/>
      </c>
      <c r="DA492" s="550" t="str">
        <f t="shared" si="1443"/>
        <v/>
      </c>
      <c r="DB492" s="551" t="str">
        <f t="shared" si="1444"/>
        <v/>
      </c>
      <c r="DC492" s="551" t="str">
        <f t="shared" si="1445"/>
        <v/>
      </c>
      <c r="DD492" s="551" t="str">
        <f t="shared" si="1446"/>
        <v/>
      </c>
      <c r="DE492" s="550" t="str">
        <f t="shared" si="1447"/>
        <v/>
      </c>
      <c r="DF492" s="550" t="str">
        <f t="shared" si="1448"/>
        <v/>
      </c>
      <c r="DG492" s="550" t="str">
        <f t="shared" si="1449"/>
        <v/>
      </c>
      <c r="DH492" s="550" t="str">
        <f t="shared" si="1450"/>
        <v/>
      </c>
      <c r="DI492" s="550" t="str">
        <f t="shared" si="1451"/>
        <v/>
      </c>
      <c r="DJ492" s="549" t="str">
        <f t="shared" si="1452"/>
        <v/>
      </c>
      <c r="DK492" s="548" t="str">
        <f t="shared" si="1453"/>
        <v/>
      </c>
      <c r="DL492" s="653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1447" t="s">
        <v>709</v>
      </c>
      <c r="B493" s="641" t="s">
        <v>702</v>
      </c>
      <c r="C493" s="641" t="s">
        <v>702</v>
      </c>
      <c r="D493" s="641">
        <v>0</v>
      </c>
      <c r="E493" s="641" t="s">
        <v>702</v>
      </c>
      <c r="F493" s="641" t="s">
        <v>702</v>
      </c>
      <c r="G493" s="641" t="s">
        <v>702</v>
      </c>
      <c r="H493" s="641" t="s">
        <v>702</v>
      </c>
      <c r="I493" s="641" t="s">
        <v>702</v>
      </c>
      <c r="J493" s="641" t="s">
        <v>702</v>
      </c>
      <c r="K493" s="641" t="s">
        <v>702</v>
      </c>
      <c r="L493" s="641" t="s">
        <v>702</v>
      </c>
      <c r="M493" s="641" t="s">
        <v>702</v>
      </c>
      <c r="N493" s="641" t="s">
        <v>702</v>
      </c>
      <c r="O493" s="641" t="s">
        <v>702</v>
      </c>
      <c r="P493" s="641" t="s">
        <v>702</v>
      </c>
      <c r="Q493" s="641" t="s">
        <v>702</v>
      </c>
      <c r="R493" s="641" t="s">
        <v>702</v>
      </c>
      <c r="S493" s="704"/>
      <c r="T493" s="641" t="s">
        <v>702</v>
      </c>
      <c r="U493" s="641" t="s">
        <v>702</v>
      </c>
      <c r="V493" s="641" t="s">
        <v>702</v>
      </c>
      <c r="W493" s="641" t="s">
        <v>702</v>
      </c>
      <c r="X493" s="641" t="s">
        <v>702</v>
      </c>
      <c r="Y493" s="641" t="s">
        <v>702</v>
      </c>
      <c r="Z493" s="641" t="s">
        <v>702</v>
      </c>
      <c r="AA493" s="641" t="s">
        <v>702</v>
      </c>
      <c r="AB493" s="641" t="s">
        <v>702</v>
      </c>
      <c r="AC493" s="641" t="s">
        <v>702</v>
      </c>
      <c r="AD493" s="641" t="s">
        <v>702</v>
      </c>
      <c r="AE493" s="641" t="s">
        <v>702</v>
      </c>
      <c r="AF493" s="641" t="s">
        <v>702</v>
      </c>
      <c r="AG493" s="641" t="s">
        <v>702</v>
      </c>
      <c r="AH493" s="641" t="s">
        <v>702</v>
      </c>
      <c r="AI493" s="641" t="s">
        <v>702</v>
      </c>
      <c r="AJ493" s="641" t="s">
        <v>702</v>
      </c>
      <c r="AK493" s="704"/>
      <c r="AL493" s="641" t="s">
        <v>702</v>
      </c>
      <c r="AM493" s="641" t="s">
        <v>702</v>
      </c>
      <c r="AN493" s="641" t="s">
        <v>702</v>
      </c>
      <c r="AO493" s="641" t="s">
        <v>702</v>
      </c>
      <c r="AP493" s="641" t="s">
        <v>702</v>
      </c>
      <c r="AQ493" s="641" t="s">
        <v>702</v>
      </c>
      <c r="AR493" s="641" t="s">
        <v>702</v>
      </c>
      <c r="AS493" s="641" t="s">
        <v>702</v>
      </c>
      <c r="AT493" s="641" t="s">
        <v>702</v>
      </c>
      <c r="AU493" s="641" t="s">
        <v>702</v>
      </c>
      <c r="AV493" s="641" t="s">
        <v>702</v>
      </c>
      <c r="AW493" s="641" t="s">
        <v>702</v>
      </c>
      <c r="AX493" s="641" t="s">
        <v>702</v>
      </c>
      <c r="AY493" s="641" t="s">
        <v>702</v>
      </c>
      <c r="AZ493" s="641" t="s">
        <v>702</v>
      </c>
      <c r="BA493" s="641" t="s">
        <v>702</v>
      </c>
      <c r="BB493" s="641" t="s">
        <v>702</v>
      </c>
      <c r="BC493" s="704"/>
      <c r="BD493" s="641" t="s">
        <v>702</v>
      </c>
      <c r="BE493" s="641" t="s">
        <v>702</v>
      </c>
      <c r="BF493" s="641" t="s">
        <v>702</v>
      </c>
      <c r="BG493" s="641" t="s">
        <v>702</v>
      </c>
      <c r="BH493" s="641" t="s">
        <v>702</v>
      </c>
      <c r="BI493" s="641" t="s">
        <v>702</v>
      </c>
      <c r="BJ493" s="641" t="s">
        <v>702</v>
      </c>
      <c r="BK493" s="641" t="s">
        <v>702</v>
      </c>
      <c r="BL493" s="641" t="s">
        <v>702</v>
      </c>
      <c r="BM493" s="641" t="s">
        <v>702</v>
      </c>
      <c r="BN493" s="641" t="s">
        <v>702</v>
      </c>
      <c r="BO493" s="641" t="s">
        <v>702</v>
      </c>
      <c r="BP493" s="641" t="s">
        <v>702</v>
      </c>
      <c r="BQ493" s="641" t="s">
        <v>702</v>
      </c>
      <c r="BR493" s="641" t="s">
        <v>702</v>
      </c>
      <c r="BS493" s="641" t="s">
        <v>702</v>
      </c>
      <c r="BT493" s="641" t="s">
        <v>702</v>
      </c>
      <c r="BU493" s="628"/>
      <c r="BV493" s="641" t="s">
        <v>702</v>
      </c>
      <c r="BW493" s="641" t="s">
        <v>702</v>
      </c>
      <c r="BX493" s="641" t="s">
        <v>702</v>
      </c>
      <c r="BY493" s="641" t="s">
        <v>702</v>
      </c>
      <c r="BZ493" s="589" t="str">
        <f t="shared" si="1241"/>
        <v/>
      </c>
      <c r="CA493" s="589" t="str">
        <f t="shared" si="1242"/>
        <v/>
      </c>
      <c r="CB493" s="589" t="str">
        <f t="shared" si="1243"/>
        <v/>
      </c>
      <c r="CC493" s="687" t="str">
        <f t="shared" si="1244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8"/>
      <c r="DM493" s="108"/>
      <c r="DN493" s="108"/>
      <c r="DO493" s="108"/>
      <c r="DP493" s="591"/>
      <c r="DQ493" s="617"/>
      <c r="DR493" s="617"/>
      <c r="DS493" s="617"/>
      <c r="DT493" s="617"/>
      <c r="DU493" s="617"/>
      <c r="DV493" s="617"/>
      <c r="DW493" s="617"/>
      <c r="DX493" s="617"/>
      <c r="DY493" s="484"/>
    </row>
    <row r="494" spans="1:129" s="486" customFormat="1" ht="15.75" customHeight="1">
      <c r="A494" s="709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54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54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54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88"/>
      <c r="BV494" s="224">
        <v>0.7</v>
      </c>
      <c r="BW494" s="224">
        <v>0.7</v>
      </c>
      <c r="BX494" s="224">
        <v>0.7</v>
      </c>
      <c r="BY494" s="224">
        <v>0.7</v>
      </c>
      <c r="BZ494" s="597">
        <f t="shared" si="1241"/>
        <v>0.69999999999999984</v>
      </c>
      <c r="CA494" s="597">
        <f t="shared" si="1242"/>
        <v>0.69999999999999984</v>
      </c>
      <c r="CB494" s="597">
        <f t="shared" si="1243"/>
        <v>0.69999999999999984</v>
      </c>
      <c r="CC494" s="688">
        <f t="shared" si="1244"/>
        <v>0.69999999999999984</v>
      </c>
      <c r="CD494" s="1344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476"/>
        <v>0.7</v>
      </c>
      <c r="CF494" s="1346">
        <f t="shared" si="1476"/>
        <v>0.7</v>
      </c>
      <c r="CG494" s="1346">
        <f t="shared" si="1476"/>
        <v>0.7</v>
      </c>
      <c r="CH494" s="1346">
        <f t="shared" si="1476"/>
        <v>0.7</v>
      </c>
      <c r="CI494" s="1346">
        <f t="shared" si="1476"/>
        <v>0.7</v>
      </c>
      <c r="CJ494" s="1346">
        <f t="shared" si="1476"/>
        <v>0.7</v>
      </c>
      <c r="CK494" s="1347">
        <f t="shared" si="1476"/>
        <v>0.7</v>
      </c>
      <c r="CL494" s="1347">
        <f t="shared" si="1476"/>
        <v>0.7</v>
      </c>
      <c r="CM494" s="1347">
        <f t="shared" si="1476"/>
        <v>0.7</v>
      </c>
      <c r="CN494" s="1346">
        <f t="shared" si="1476"/>
        <v>0.7</v>
      </c>
      <c r="CO494" s="1346">
        <f t="shared" si="1476"/>
        <v>0.7</v>
      </c>
      <c r="CP494" s="1346">
        <f t="shared" si="1476"/>
        <v>0.7</v>
      </c>
      <c r="CQ494" s="1346">
        <f t="shared" si="1476"/>
        <v>0.7</v>
      </c>
      <c r="CR494" s="1346">
        <f t="shared" si="1476"/>
        <v>0.7</v>
      </c>
      <c r="CS494" s="1345">
        <f t="shared" si="1476"/>
        <v>0.7</v>
      </c>
      <c r="CT494" s="1348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8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0.5</v>
      </c>
      <c r="CV494" s="549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0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0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0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0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0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1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1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1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0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0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0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0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0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9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8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3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83"/>
      <c r="DQ494" s="618"/>
      <c r="DR494" s="618"/>
      <c r="DS494" s="618"/>
      <c r="DT494" s="618"/>
      <c r="DU494" s="618"/>
      <c r="DV494" s="618"/>
      <c r="DW494" s="618"/>
      <c r="DX494" s="618"/>
      <c r="DY494" s="484"/>
    </row>
    <row r="495" spans="1:129" s="486" customFormat="1" ht="15.75" customHeight="1">
      <c r="A495" s="709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54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54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54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88"/>
      <c r="BV495" s="224"/>
      <c r="BW495" s="224"/>
      <c r="BX495" s="224"/>
      <c r="BY495" s="224"/>
      <c r="BZ495" s="597">
        <f t="shared" si="1241"/>
        <v>0</v>
      </c>
      <c r="CA495" s="597">
        <f t="shared" si="1242"/>
        <v>0</v>
      </c>
      <c r="CB495" s="597">
        <f t="shared" si="1243"/>
        <v>0.42857142857142855</v>
      </c>
      <c r="CC495" s="688">
        <f t="shared" si="1244"/>
        <v>7.4285714285714288</v>
      </c>
      <c r="CD495" s="1344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477"/>
        <v/>
      </c>
      <c r="CF495" s="1346" t="str">
        <f t="shared" si="1477"/>
        <v/>
      </c>
      <c r="CG495" s="1346" t="str">
        <f t="shared" si="1477"/>
        <v/>
      </c>
      <c r="CH495" s="1346">
        <f t="shared" si="1477"/>
        <v>0</v>
      </c>
      <c r="CI495" s="1346">
        <f t="shared" si="1477"/>
        <v>0</v>
      </c>
      <c r="CJ495" s="1346">
        <f t="shared" si="1477"/>
        <v>0</v>
      </c>
      <c r="CK495" s="1347">
        <f t="shared" si="1477"/>
        <v>0</v>
      </c>
      <c r="CL495" s="1347">
        <f t="shared" si="1477"/>
        <v>0</v>
      </c>
      <c r="CM495" s="1347">
        <f t="shared" si="1477"/>
        <v>0</v>
      </c>
      <c r="CN495" s="1346">
        <f t="shared" si="1477"/>
        <v>0</v>
      </c>
      <c r="CO495" s="1346">
        <f t="shared" si="1477"/>
        <v>0</v>
      </c>
      <c r="CP495" s="1346">
        <f t="shared" si="1477"/>
        <v>0</v>
      </c>
      <c r="CQ495" s="1346" t="str">
        <f t="shared" si="1477"/>
        <v/>
      </c>
      <c r="CR495" s="1346" t="str">
        <f t="shared" si="1477"/>
        <v/>
      </c>
      <c r="CS495" s="1345" t="str">
        <f t="shared" si="1477"/>
        <v/>
      </c>
      <c r="CT495" s="1348" t="str">
        <f t="shared" si="1477"/>
        <v/>
      </c>
      <c r="CU495" s="548" t="str">
        <f t="shared" si="1478"/>
        <v/>
      </c>
      <c r="CV495" s="549" t="str">
        <f t="shared" si="1479"/>
        <v/>
      </c>
      <c r="CW495" s="550" t="str">
        <f t="shared" si="1480"/>
        <v/>
      </c>
      <c r="CX495" s="550" t="str">
        <f t="shared" si="1481"/>
        <v/>
      </c>
      <c r="CY495" s="550">
        <f t="shared" si="1482"/>
        <v>0</v>
      </c>
      <c r="CZ495" s="550">
        <f t="shared" si="1483"/>
        <v>0</v>
      </c>
      <c r="DA495" s="550">
        <f t="shared" si="1484"/>
        <v>0</v>
      </c>
      <c r="DB495" s="551">
        <f t="shared" si="1485"/>
        <v>0</v>
      </c>
      <c r="DC495" s="551">
        <f t="shared" si="1486"/>
        <v>0</v>
      </c>
      <c r="DD495" s="551">
        <f t="shared" si="1487"/>
        <v>0</v>
      </c>
      <c r="DE495" s="550">
        <f t="shared" si="1488"/>
        <v>0</v>
      </c>
      <c r="DF495" s="550">
        <f t="shared" si="1489"/>
        <v>0</v>
      </c>
      <c r="DG495" s="550">
        <f t="shared" si="1490"/>
        <v>8</v>
      </c>
      <c r="DH495" s="550" t="str">
        <f t="shared" si="1491"/>
        <v/>
      </c>
      <c r="DI495" s="550" t="str">
        <f t="shared" si="1492"/>
        <v/>
      </c>
      <c r="DJ495" s="549" t="str">
        <f t="shared" si="1493"/>
        <v/>
      </c>
      <c r="DK495" s="548" t="str">
        <f t="shared" si="1494"/>
        <v/>
      </c>
      <c r="DL495" s="653">
        <f t="shared" si="1495"/>
        <v>9</v>
      </c>
      <c r="DM495" s="106">
        <f t="shared" si="1496"/>
        <v>9</v>
      </c>
      <c r="DN495" s="106">
        <f t="shared" si="1497"/>
        <v>9</v>
      </c>
      <c r="DO495" s="106">
        <f t="shared" si="1498"/>
        <v>9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648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42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42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42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602"/>
      <c r="BV496" s="224">
        <v>12</v>
      </c>
      <c r="BW496" s="224">
        <v>12</v>
      </c>
      <c r="BX496" s="224">
        <v>12</v>
      </c>
      <c r="BY496" s="224">
        <v>12</v>
      </c>
      <c r="BZ496" s="597" t="str">
        <f t="shared" si="1241"/>
        <v/>
      </c>
      <c r="CA496" s="597" t="str">
        <f t="shared" si="1242"/>
        <v/>
      </c>
      <c r="CB496" s="597">
        <f t="shared" si="1243"/>
        <v>12</v>
      </c>
      <c r="CC496" s="688">
        <f t="shared" si="1244"/>
        <v>12</v>
      </c>
      <c r="CD496" s="1344" t="str">
        <f t="shared" si="1499"/>
        <v/>
      </c>
      <c r="CE496" s="1345" t="str">
        <f t="shared" si="1477"/>
        <v/>
      </c>
      <c r="CF496" s="1346" t="str">
        <f t="shared" si="1477"/>
        <v/>
      </c>
      <c r="CG496" s="1346" t="str">
        <f t="shared" si="1477"/>
        <v/>
      </c>
      <c r="CH496" s="1346" t="str">
        <f t="shared" si="1477"/>
        <v/>
      </c>
      <c r="CI496" s="1346" t="str">
        <f t="shared" si="1477"/>
        <v/>
      </c>
      <c r="CJ496" s="1346" t="str">
        <f t="shared" si="1477"/>
        <v/>
      </c>
      <c r="CK496" s="1347" t="str">
        <f t="shared" si="1477"/>
        <v/>
      </c>
      <c r="CL496" s="1347" t="str">
        <f t="shared" si="1477"/>
        <v/>
      </c>
      <c r="CM496" s="1347" t="str">
        <f t="shared" si="1477"/>
        <v/>
      </c>
      <c r="CN496" s="1346" t="str">
        <f t="shared" si="1477"/>
        <v/>
      </c>
      <c r="CO496" s="1346" t="str">
        <f t="shared" si="1477"/>
        <v/>
      </c>
      <c r="CP496" s="1346" t="str">
        <f t="shared" si="1477"/>
        <v/>
      </c>
      <c r="CQ496" s="1346" t="str">
        <f t="shared" si="1477"/>
        <v/>
      </c>
      <c r="CR496" s="1346" t="str">
        <f t="shared" si="1477"/>
        <v/>
      </c>
      <c r="CS496" s="1345" t="str">
        <f t="shared" si="1477"/>
        <v/>
      </c>
      <c r="CT496" s="1348" t="str">
        <f t="shared" si="1477"/>
        <v/>
      </c>
      <c r="CU496" s="548" t="str">
        <f t="shared" si="1478"/>
        <v/>
      </c>
      <c r="CV496" s="549" t="str">
        <f t="shared" si="1479"/>
        <v/>
      </c>
      <c r="CW496" s="550" t="str">
        <f t="shared" si="1480"/>
        <v/>
      </c>
      <c r="CX496" s="550" t="str">
        <f t="shared" si="1481"/>
        <v/>
      </c>
      <c r="CY496" s="550" t="str">
        <f t="shared" si="1482"/>
        <v/>
      </c>
      <c r="CZ496" s="550" t="str">
        <f t="shared" si="1483"/>
        <v/>
      </c>
      <c r="DA496" s="550" t="str">
        <f t="shared" si="1484"/>
        <v/>
      </c>
      <c r="DB496" s="551" t="str">
        <f t="shared" si="1485"/>
        <v/>
      </c>
      <c r="DC496" s="551">
        <f t="shared" si="1486"/>
        <v>12</v>
      </c>
      <c r="DD496" s="551" t="str">
        <f t="shared" si="1487"/>
        <v/>
      </c>
      <c r="DE496" s="550" t="str">
        <f t="shared" si="1488"/>
        <v/>
      </c>
      <c r="DF496" s="550" t="str">
        <f t="shared" si="1489"/>
        <v/>
      </c>
      <c r="DG496" s="550" t="str">
        <f t="shared" si="1490"/>
        <v/>
      </c>
      <c r="DH496" s="550" t="str">
        <f t="shared" si="1491"/>
        <v/>
      </c>
      <c r="DI496" s="550" t="str">
        <f t="shared" si="1492"/>
        <v/>
      </c>
      <c r="DJ496" s="549" t="str">
        <f t="shared" si="1493"/>
        <v/>
      </c>
      <c r="DK496" s="548" t="str">
        <f t="shared" si="1494"/>
        <v/>
      </c>
      <c r="DL496" s="653">
        <f t="shared" si="1495"/>
        <v>0</v>
      </c>
      <c r="DM496" s="106">
        <f t="shared" si="1496"/>
        <v>1</v>
      </c>
      <c r="DN496" s="106">
        <f t="shared" si="1497"/>
        <v>3</v>
      </c>
      <c r="DO496" s="106">
        <f t="shared" si="1498"/>
        <v>6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701" t="s">
        <v>249</v>
      </c>
      <c r="B497" s="629">
        <f t="shared" ref="B497:R497" si="1500">IF(B495="","",B494*B495*B496)</f>
        <v>0</v>
      </c>
      <c r="C497" s="629">
        <f t="shared" si="1500"/>
        <v>0</v>
      </c>
      <c r="D497" s="629">
        <f t="shared" si="1500"/>
        <v>0</v>
      </c>
      <c r="E497" s="629">
        <f t="shared" si="1500"/>
        <v>0</v>
      </c>
      <c r="F497" s="629">
        <f t="shared" si="1500"/>
        <v>0</v>
      </c>
      <c r="G497" s="629">
        <f t="shared" si="1500"/>
        <v>0</v>
      </c>
      <c r="H497" s="629">
        <f t="shared" si="1500"/>
        <v>0</v>
      </c>
      <c r="I497" s="629">
        <f t="shared" si="1500"/>
        <v>0</v>
      </c>
      <c r="J497" s="629">
        <f t="shared" si="1500"/>
        <v>0</v>
      </c>
      <c r="K497" s="629" t="str">
        <f t="shared" si="1500"/>
        <v/>
      </c>
      <c r="L497" s="629" t="str">
        <f t="shared" si="1500"/>
        <v/>
      </c>
      <c r="M497" s="629" t="str">
        <f t="shared" si="1500"/>
        <v/>
      </c>
      <c r="N497" s="629" t="str">
        <f t="shared" si="1500"/>
        <v/>
      </c>
      <c r="O497" s="629" t="str">
        <f t="shared" si="1500"/>
        <v/>
      </c>
      <c r="P497" s="629" t="str">
        <f t="shared" si="1500"/>
        <v/>
      </c>
      <c r="Q497" s="629" t="str">
        <f t="shared" si="1500"/>
        <v/>
      </c>
      <c r="R497" s="629" t="str">
        <f t="shared" si="1500"/>
        <v/>
      </c>
      <c r="S497" s="662"/>
      <c r="T497" s="629">
        <f t="shared" ref="T497:AJ497" si="1501">IF(T495="","",T494*T495*T496)</f>
        <v>48</v>
      </c>
      <c r="U497" s="629">
        <f t="shared" si="1501"/>
        <v>0</v>
      </c>
      <c r="V497" s="629">
        <f t="shared" si="1501"/>
        <v>0</v>
      </c>
      <c r="W497" s="629">
        <f t="shared" si="1501"/>
        <v>0</v>
      </c>
      <c r="X497" s="629">
        <f t="shared" si="1501"/>
        <v>0</v>
      </c>
      <c r="Y497" s="629">
        <f t="shared" si="1501"/>
        <v>0</v>
      </c>
      <c r="Z497" s="629">
        <f t="shared" si="1501"/>
        <v>0</v>
      </c>
      <c r="AA497" s="629">
        <f t="shared" si="1501"/>
        <v>0</v>
      </c>
      <c r="AB497" s="629">
        <f t="shared" si="1501"/>
        <v>0</v>
      </c>
      <c r="AC497" s="629" t="str">
        <f t="shared" si="1501"/>
        <v/>
      </c>
      <c r="AD497" s="629" t="str">
        <f t="shared" si="1501"/>
        <v/>
      </c>
      <c r="AE497" s="629" t="str">
        <f t="shared" si="1501"/>
        <v/>
      </c>
      <c r="AF497" s="629" t="str">
        <f t="shared" si="1501"/>
        <v/>
      </c>
      <c r="AG497" s="629" t="str">
        <f t="shared" si="1501"/>
        <v/>
      </c>
      <c r="AH497" s="629" t="str">
        <f t="shared" si="1501"/>
        <v/>
      </c>
      <c r="AI497" s="629" t="str">
        <f t="shared" si="1501"/>
        <v/>
      </c>
      <c r="AJ497" s="629" t="str">
        <f t="shared" si="1501"/>
        <v/>
      </c>
      <c r="AK497" s="662"/>
      <c r="AL497" s="629">
        <f t="shared" ref="AL497:BB497" si="1502">IF(AL495="","",AL494*AL495*AL496)</f>
        <v>0</v>
      </c>
      <c r="AM497" s="629">
        <f t="shared" si="1502"/>
        <v>0</v>
      </c>
      <c r="AN497" s="629">
        <f t="shared" si="1502"/>
        <v>0</v>
      </c>
      <c r="AO497" s="629">
        <f t="shared" si="1502"/>
        <v>0</v>
      </c>
      <c r="AP497" s="629">
        <f t="shared" si="1502"/>
        <v>0</v>
      </c>
      <c r="AQ497" s="629">
        <f t="shared" si="1502"/>
        <v>25.199999999999996</v>
      </c>
      <c r="AR497" s="629">
        <f t="shared" si="1502"/>
        <v>16.799999999999997</v>
      </c>
      <c r="AS497" s="629">
        <f t="shared" si="1502"/>
        <v>8.3999999999999986</v>
      </c>
      <c r="AT497" s="629">
        <f t="shared" si="1502"/>
        <v>0</v>
      </c>
      <c r="AU497" s="629" t="str">
        <f t="shared" si="1502"/>
        <v/>
      </c>
      <c r="AV497" s="629" t="str">
        <f t="shared" si="1502"/>
        <v/>
      </c>
      <c r="AW497" s="629" t="str">
        <f t="shared" si="1502"/>
        <v/>
      </c>
      <c r="AX497" s="629" t="str">
        <f t="shared" si="1502"/>
        <v/>
      </c>
      <c r="AY497" s="629" t="str">
        <f t="shared" si="1502"/>
        <v/>
      </c>
      <c r="AZ497" s="629" t="str">
        <f t="shared" si="1502"/>
        <v/>
      </c>
      <c r="BA497" s="629" t="str">
        <f t="shared" si="1502"/>
        <v/>
      </c>
      <c r="BB497" s="629" t="str">
        <f t="shared" si="1502"/>
        <v/>
      </c>
      <c r="BC497" s="662"/>
      <c r="BD497" s="629">
        <f t="shared" ref="BD497:BT497" si="1503">IF(BD495="","",BD494*BD495*BD496)</f>
        <v>0</v>
      </c>
      <c r="BE497" s="629">
        <f t="shared" si="1503"/>
        <v>108</v>
      </c>
      <c r="BF497" s="629">
        <f t="shared" si="1503"/>
        <v>0</v>
      </c>
      <c r="BG497" s="629">
        <f t="shared" si="1503"/>
        <v>67.199999999999989</v>
      </c>
      <c r="BH497" s="629">
        <f t="shared" si="1503"/>
        <v>0</v>
      </c>
      <c r="BI497" s="629">
        <f t="shared" si="1503"/>
        <v>33.599999999999994</v>
      </c>
      <c r="BJ497" s="629">
        <f t="shared" si="1503"/>
        <v>67.199999999999989</v>
      </c>
      <c r="BK497" s="629">
        <f t="shared" si="1503"/>
        <v>134.39999999999998</v>
      </c>
      <c r="BL497" s="629">
        <f t="shared" si="1503"/>
        <v>235.2</v>
      </c>
      <c r="BM497" s="629" t="str">
        <f t="shared" si="1503"/>
        <v/>
      </c>
      <c r="BN497" s="629" t="str">
        <f t="shared" si="1503"/>
        <v/>
      </c>
      <c r="BO497" s="629" t="str">
        <f t="shared" si="1503"/>
        <v/>
      </c>
      <c r="BP497" s="629" t="str">
        <f t="shared" si="1503"/>
        <v/>
      </c>
      <c r="BQ497" s="629" t="str">
        <f t="shared" si="1503"/>
        <v/>
      </c>
      <c r="BR497" s="629" t="str">
        <f t="shared" si="1503"/>
        <v/>
      </c>
      <c r="BS497" s="629" t="str">
        <f t="shared" si="1503"/>
        <v/>
      </c>
      <c r="BT497" s="629" t="str">
        <f t="shared" si="1503"/>
        <v/>
      </c>
      <c r="BU497" s="662"/>
      <c r="BV497" s="629" t="str">
        <f>IF(BV495="","",BV494*BV495*BV496)</f>
        <v/>
      </c>
      <c r="BW497" s="629" t="str">
        <f>IF(BW495="","",BW494*BW495*BW496)</f>
        <v/>
      </c>
      <c r="BX497" s="629" t="str">
        <f>IF(BX495="","",BX494*BX495*BX496)</f>
        <v/>
      </c>
      <c r="BY497" s="629" t="str">
        <f>IF(BY495="","",BY494*BY495*BY496)</f>
        <v/>
      </c>
      <c r="BZ497" s="597">
        <f t="shared" si="1241"/>
        <v>0</v>
      </c>
      <c r="CA497" s="597">
        <f t="shared" si="1242"/>
        <v>0</v>
      </c>
      <c r="CB497" s="597">
        <f t="shared" si="1243"/>
        <v>3.5999999999999992</v>
      </c>
      <c r="CC497" s="688">
        <f t="shared" si="1244"/>
        <v>58.628571428571419</v>
      </c>
      <c r="CD497" s="1344" t="str">
        <f t="shared" si="1499"/>
        <v/>
      </c>
      <c r="CE497" s="1345" t="str">
        <f t="shared" si="1477"/>
        <v/>
      </c>
      <c r="CF497" s="1346" t="str">
        <f t="shared" si="1477"/>
        <v/>
      </c>
      <c r="CG497" s="1346" t="str">
        <f t="shared" si="1477"/>
        <v/>
      </c>
      <c r="CH497" s="1346">
        <f t="shared" si="1477"/>
        <v>0</v>
      </c>
      <c r="CI497" s="1346">
        <f t="shared" si="1477"/>
        <v>0</v>
      </c>
      <c r="CJ497" s="1346">
        <f t="shared" si="1477"/>
        <v>0</v>
      </c>
      <c r="CK497" s="1347">
        <f t="shared" si="1477"/>
        <v>0</v>
      </c>
      <c r="CL497" s="1347">
        <f t="shared" si="1477"/>
        <v>0</v>
      </c>
      <c r="CM497" s="1347">
        <f t="shared" si="1477"/>
        <v>0</v>
      </c>
      <c r="CN497" s="1346">
        <f t="shared" si="1477"/>
        <v>0</v>
      </c>
      <c r="CO497" s="1346">
        <f t="shared" si="1477"/>
        <v>0</v>
      </c>
      <c r="CP497" s="1346">
        <f t="shared" si="1477"/>
        <v>0</v>
      </c>
      <c r="CQ497" s="1346" t="str">
        <f t="shared" si="1477"/>
        <v/>
      </c>
      <c r="CR497" s="1346" t="str">
        <f t="shared" si="1477"/>
        <v/>
      </c>
      <c r="CS497" s="1345" t="str">
        <f t="shared" si="1477"/>
        <v/>
      </c>
      <c r="CT497" s="1348" t="str">
        <f t="shared" si="1477"/>
        <v/>
      </c>
      <c r="CU497" s="548" t="str">
        <f t="shared" si="1478"/>
        <v/>
      </c>
      <c r="CV497" s="549" t="str">
        <f t="shared" si="1479"/>
        <v/>
      </c>
      <c r="CW497" s="550" t="str">
        <f t="shared" si="1480"/>
        <v/>
      </c>
      <c r="CX497" s="550" t="str">
        <f t="shared" si="1481"/>
        <v/>
      </c>
      <c r="CY497" s="550">
        <f t="shared" si="1482"/>
        <v>0</v>
      </c>
      <c r="CZ497" s="550">
        <f t="shared" si="1483"/>
        <v>0</v>
      </c>
      <c r="DA497" s="550">
        <f t="shared" si="1484"/>
        <v>0</v>
      </c>
      <c r="DB497" s="551">
        <f t="shared" si="1485"/>
        <v>0</v>
      </c>
      <c r="DC497" s="551">
        <f t="shared" si="1486"/>
        <v>0</v>
      </c>
      <c r="DD497" s="551">
        <f t="shared" si="1487"/>
        <v>0</v>
      </c>
      <c r="DE497" s="550">
        <f t="shared" si="1488"/>
        <v>0</v>
      </c>
      <c r="DF497" s="550">
        <f t="shared" si="1489"/>
        <v>0</v>
      </c>
      <c r="DG497" s="550">
        <f t="shared" si="1490"/>
        <v>48</v>
      </c>
      <c r="DH497" s="550" t="str">
        <f t="shared" si="1491"/>
        <v/>
      </c>
      <c r="DI497" s="550" t="str">
        <f t="shared" si="1492"/>
        <v/>
      </c>
      <c r="DJ497" s="549" t="str">
        <f t="shared" si="1493"/>
        <v/>
      </c>
      <c r="DK497" s="548" t="str">
        <f t="shared" si="1494"/>
        <v/>
      </c>
      <c r="DL497" s="653">
        <f t="shared" si="1495"/>
        <v>9</v>
      </c>
      <c r="DM497" s="106">
        <f t="shared" si="1496"/>
        <v>9</v>
      </c>
      <c r="DN497" s="106">
        <f t="shared" si="1497"/>
        <v>9</v>
      </c>
      <c r="DO497" s="106">
        <f t="shared" si="1498"/>
        <v>9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tr">
        <f>$H$1 &amp; "/kg"</f>
        <v>kcal/kg</v>
      </c>
      <c r="B498" s="762">
        <f>2640*$K$1</f>
        <v>2640</v>
      </c>
      <c r="C498" s="762">
        <f t="shared" ref="C498:R498" si="1504">2640*$K$1</f>
        <v>2640</v>
      </c>
      <c r="D498" s="762">
        <f t="shared" si="1504"/>
        <v>2640</v>
      </c>
      <c r="E498" s="762">
        <f t="shared" si="1504"/>
        <v>2640</v>
      </c>
      <c r="F498" s="762">
        <f t="shared" si="1504"/>
        <v>2640</v>
      </c>
      <c r="G498" s="762">
        <f t="shared" si="1504"/>
        <v>2640</v>
      </c>
      <c r="H498" s="762">
        <f t="shared" si="1504"/>
        <v>2640</v>
      </c>
      <c r="I498" s="762">
        <f t="shared" si="1504"/>
        <v>2640</v>
      </c>
      <c r="J498" s="762">
        <f t="shared" si="1504"/>
        <v>2640</v>
      </c>
      <c r="K498" s="762">
        <f t="shared" si="1504"/>
        <v>2640</v>
      </c>
      <c r="L498" s="762">
        <f t="shared" si="1504"/>
        <v>2640</v>
      </c>
      <c r="M498" s="762">
        <f t="shared" si="1504"/>
        <v>2640</v>
      </c>
      <c r="N498" s="762">
        <f t="shared" si="1504"/>
        <v>2640</v>
      </c>
      <c r="O498" s="762">
        <f t="shared" si="1504"/>
        <v>2640</v>
      </c>
      <c r="P498" s="762">
        <f t="shared" si="1504"/>
        <v>2640</v>
      </c>
      <c r="Q498" s="762">
        <f t="shared" si="1504"/>
        <v>2640</v>
      </c>
      <c r="R498" s="762">
        <f t="shared" si="1504"/>
        <v>2640</v>
      </c>
      <c r="S498" s="756"/>
      <c r="T498" s="762">
        <f>2640*$K$1</f>
        <v>2640</v>
      </c>
      <c r="U498" s="762">
        <f t="shared" ref="U498:AJ498" si="1505">2640*$K$1</f>
        <v>2640</v>
      </c>
      <c r="V498" s="762">
        <f t="shared" si="1505"/>
        <v>2640</v>
      </c>
      <c r="W498" s="762">
        <f t="shared" si="1505"/>
        <v>2640</v>
      </c>
      <c r="X498" s="762">
        <f t="shared" si="1505"/>
        <v>2640</v>
      </c>
      <c r="Y498" s="762">
        <f t="shared" si="1505"/>
        <v>2640</v>
      </c>
      <c r="Z498" s="762">
        <f t="shared" si="1505"/>
        <v>2640</v>
      </c>
      <c r="AA498" s="762">
        <f t="shared" si="1505"/>
        <v>2640</v>
      </c>
      <c r="AB498" s="762">
        <f t="shared" si="1505"/>
        <v>2640</v>
      </c>
      <c r="AC498" s="762">
        <f t="shared" si="1505"/>
        <v>2640</v>
      </c>
      <c r="AD498" s="762">
        <f t="shared" si="1505"/>
        <v>2640</v>
      </c>
      <c r="AE498" s="762">
        <f t="shared" si="1505"/>
        <v>2640</v>
      </c>
      <c r="AF498" s="762">
        <f t="shared" si="1505"/>
        <v>2640</v>
      </c>
      <c r="AG498" s="762">
        <f t="shared" si="1505"/>
        <v>2640</v>
      </c>
      <c r="AH498" s="762">
        <f t="shared" si="1505"/>
        <v>2640</v>
      </c>
      <c r="AI498" s="762">
        <f t="shared" si="1505"/>
        <v>2640</v>
      </c>
      <c r="AJ498" s="762">
        <f t="shared" si="1505"/>
        <v>2640</v>
      </c>
      <c r="AK498" s="756"/>
      <c r="AL498" s="762">
        <f>2640*$K$1</f>
        <v>2640</v>
      </c>
      <c r="AM498" s="762">
        <f t="shared" ref="AM498:BB498" si="1506">2640*$K$1</f>
        <v>2640</v>
      </c>
      <c r="AN498" s="762">
        <f t="shared" si="1506"/>
        <v>2640</v>
      </c>
      <c r="AO498" s="762">
        <f t="shared" si="1506"/>
        <v>2640</v>
      </c>
      <c r="AP498" s="762">
        <f t="shared" si="1506"/>
        <v>2640</v>
      </c>
      <c r="AQ498" s="762">
        <f t="shared" si="1506"/>
        <v>2640</v>
      </c>
      <c r="AR498" s="762">
        <f t="shared" si="1506"/>
        <v>2640</v>
      </c>
      <c r="AS498" s="762">
        <f t="shared" si="1506"/>
        <v>2640</v>
      </c>
      <c r="AT498" s="762">
        <f t="shared" si="1506"/>
        <v>2640</v>
      </c>
      <c r="AU498" s="762">
        <f t="shared" si="1506"/>
        <v>2640</v>
      </c>
      <c r="AV498" s="762">
        <f t="shared" si="1506"/>
        <v>2640</v>
      </c>
      <c r="AW498" s="762">
        <f t="shared" si="1506"/>
        <v>2640</v>
      </c>
      <c r="AX498" s="762">
        <f t="shared" si="1506"/>
        <v>2640</v>
      </c>
      <c r="AY498" s="762">
        <f t="shared" si="1506"/>
        <v>2640</v>
      </c>
      <c r="AZ498" s="762">
        <f t="shared" si="1506"/>
        <v>2640</v>
      </c>
      <c r="BA498" s="762">
        <f t="shared" si="1506"/>
        <v>2640</v>
      </c>
      <c r="BB498" s="762">
        <f t="shared" si="1506"/>
        <v>2640</v>
      </c>
      <c r="BC498" s="756"/>
      <c r="BD498" s="762">
        <f>2640*$K$1</f>
        <v>2640</v>
      </c>
      <c r="BE498" s="762">
        <f t="shared" ref="BE498:BY498" si="1507">2640*$K$1</f>
        <v>2640</v>
      </c>
      <c r="BF498" s="762">
        <f t="shared" si="1507"/>
        <v>2640</v>
      </c>
      <c r="BG498" s="762">
        <f t="shared" si="1507"/>
        <v>2640</v>
      </c>
      <c r="BH498" s="762">
        <f t="shared" si="1507"/>
        <v>2640</v>
      </c>
      <c r="BI498" s="762">
        <f t="shared" si="1507"/>
        <v>2640</v>
      </c>
      <c r="BJ498" s="762">
        <f t="shared" si="1507"/>
        <v>2640</v>
      </c>
      <c r="BK498" s="762">
        <f t="shared" si="1507"/>
        <v>2640</v>
      </c>
      <c r="BL498" s="762">
        <f t="shared" si="1507"/>
        <v>2640</v>
      </c>
      <c r="BM498" s="762">
        <f t="shared" si="1507"/>
        <v>2640</v>
      </c>
      <c r="BN498" s="762">
        <f t="shared" si="1507"/>
        <v>2640</v>
      </c>
      <c r="BO498" s="762">
        <f t="shared" si="1507"/>
        <v>2640</v>
      </c>
      <c r="BP498" s="762">
        <f t="shared" si="1507"/>
        <v>2640</v>
      </c>
      <c r="BQ498" s="762">
        <f t="shared" si="1507"/>
        <v>2640</v>
      </c>
      <c r="BR498" s="762">
        <f t="shared" si="1507"/>
        <v>2640</v>
      </c>
      <c r="BS498" s="762">
        <f t="shared" si="1507"/>
        <v>2640</v>
      </c>
      <c r="BT498" s="762">
        <f t="shared" si="1507"/>
        <v>2640</v>
      </c>
      <c r="BU498" s="756"/>
      <c r="BV498" s="762">
        <f t="shared" si="1507"/>
        <v>2640</v>
      </c>
      <c r="BW498" s="762">
        <f t="shared" si="1507"/>
        <v>2640</v>
      </c>
      <c r="BX498" s="762">
        <f t="shared" si="1507"/>
        <v>2640</v>
      </c>
      <c r="BY498" s="762">
        <f t="shared" si="1507"/>
        <v>2640</v>
      </c>
      <c r="BZ498" s="597">
        <f t="shared" si="1241"/>
        <v>2640</v>
      </c>
      <c r="CA498" s="597">
        <f t="shared" si="1242"/>
        <v>2640</v>
      </c>
      <c r="CB498" s="597">
        <f t="shared" si="1243"/>
        <v>2640</v>
      </c>
      <c r="CC498" s="688">
        <f t="shared" si="1244"/>
        <v>2640</v>
      </c>
      <c r="CD498" s="1344">
        <f t="shared" si="1499"/>
        <v>2640</v>
      </c>
      <c r="CE498" s="1345">
        <f t="shared" si="1477"/>
        <v>2640</v>
      </c>
      <c r="CF498" s="1346">
        <f t="shared" si="1477"/>
        <v>2640</v>
      </c>
      <c r="CG498" s="1346">
        <f t="shared" si="1477"/>
        <v>2640</v>
      </c>
      <c r="CH498" s="1346">
        <f t="shared" si="1477"/>
        <v>2640</v>
      </c>
      <c r="CI498" s="1346">
        <f t="shared" si="1477"/>
        <v>2640</v>
      </c>
      <c r="CJ498" s="1346">
        <f t="shared" si="1477"/>
        <v>2640</v>
      </c>
      <c r="CK498" s="1347">
        <f t="shared" si="1477"/>
        <v>2640</v>
      </c>
      <c r="CL498" s="1347">
        <f t="shared" si="1477"/>
        <v>2640</v>
      </c>
      <c r="CM498" s="1347">
        <f t="shared" si="1477"/>
        <v>2640</v>
      </c>
      <c r="CN498" s="1346">
        <f t="shared" si="1477"/>
        <v>2640</v>
      </c>
      <c r="CO498" s="1346">
        <f t="shared" si="1477"/>
        <v>2640</v>
      </c>
      <c r="CP498" s="1346">
        <f t="shared" si="1477"/>
        <v>2640</v>
      </c>
      <c r="CQ498" s="1346">
        <f t="shared" si="1477"/>
        <v>2640</v>
      </c>
      <c r="CR498" s="1346">
        <f t="shared" si="1477"/>
        <v>2640</v>
      </c>
      <c r="CS498" s="1345">
        <f t="shared" si="1477"/>
        <v>2640</v>
      </c>
      <c r="CT498" s="1348">
        <f t="shared" si="1477"/>
        <v>2640</v>
      </c>
      <c r="CU498" s="548">
        <f t="shared" si="1478"/>
        <v>2640</v>
      </c>
      <c r="CV498" s="549">
        <f t="shared" si="1479"/>
        <v>2640</v>
      </c>
      <c r="CW498" s="550">
        <f t="shared" si="1480"/>
        <v>2640</v>
      </c>
      <c r="CX498" s="550">
        <f t="shared" si="1481"/>
        <v>2640</v>
      </c>
      <c r="CY498" s="550">
        <f t="shared" si="1482"/>
        <v>2640</v>
      </c>
      <c r="CZ498" s="550">
        <f t="shared" si="1483"/>
        <v>2640</v>
      </c>
      <c r="DA498" s="550">
        <f t="shared" si="1484"/>
        <v>2640</v>
      </c>
      <c r="DB498" s="551">
        <f t="shared" si="1485"/>
        <v>2640</v>
      </c>
      <c r="DC498" s="551">
        <f t="shared" si="1486"/>
        <v>2640</v>
      </c>
      <c r="DD498" s="551">
        <f t="shared" si="1487"/>
        <v>2640</v>
      </c>
      <c r="DE498" s="550">
        <f t="shared" si="1488"/>
        <v>2640</v>
      </c>
      <c r="DF498" s="550">
        <f t="shared" si="1489"/>
        <v>2640</v>
      </c>
      <c r="DG498" s="550">
        <f t="shared" si="1490"/>
        <v>2640</v>
      </c>
      <c r="DH498" s="550">
        <f t="shared" si="1491"/>
        <v>2640</v>
      </c>
      <c r="DI498" s="550">
        <f t="shared" si="1492"/>
        <v>2640</v>
      </c>
      <c r="DJ498" s="549">
        <f t="shared" si="1493"/>
        <v>2640</v>
      </c>
      <c r="DK498" s="548">
        <f t="shared" si="1494"/>
        <v>2640</v>
      </c>
      <c r="DL498" s="653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648" t="str">
        <f>$H$1 &amp; " (%)"</f>
        <v>kcal (%)</v>
      </c>
      <c r="B499" s="632">
        <f t="shared" ref="B499:R499" si="1508">IF(B497="","",B497*B498/B$46/365/$G$1)</f>
        <v>0</v>
      </c>
      <c r="C499" s="632">
        <f t="shared" si="1508"/>
        <v>0</v>
      </c>
      <c r="D499" s="632">
        <f t="shared" si="1508"/>
        <v>0</v>
      </c>
      <c r="E499" s="632">
        <f t="shared" si="1508"/>
        <v>0</v>
      </c>
      <c r="F499" s="632">
        <f t="shared" si="1508"/>
        <v>0</v>
      </c>
      <c r="G499" s="632">
        <f t="shared" si="1508"/>
        <v>0</v>
      </c>
      <c r="H499" s="632">
        <f t="shared" si="1508"/>
        <v>0</v>
      </c>
      <c r="I499" s="632">
        <f t="shared" si="1508"/>
        <v>0</v>
      </c>
      <c r="J499" s="632">
        <f t="shared" si="1508"/>
        <v>0</v>
      </c>
      <c r="K499" s="632" t="str">
        <f t="shared" si="1508"/>
        <v/>
      </c>
      <c r="L499" s="632" t="str">
        <f t="shared" si="1508"/>
        <v/>
      </c>
      <c r="M499" s="632" t="str">
        <f t="shared" si="1508"/>
        <v/>
      </c>
      <c r="N499" s="632" t="str">
        <f t="shared" si="1508"/>
        <v/>
      </c>
      <c r="O499" s="632" t="str">
        <f t="shared" si="1508"/>
        <v/>
      </c>
      <c r="P499" s="632" t="str">
        <f t="shared" si="1508"/>
        <v/>
      </c>
      <c r="Q499" s="632" t="str">
        <f t="shared" si="1508"/>
        <v/>
      </c>
      <c r="R499" s="632" t="str">
        <f t="shared" si="1508"/>
        <v/>
      </c>
      <c r="S499" s="652"/>
      <c r="T499" s="632">
        <f t="shared" ref="T499:AJ499" si="1509">IF(T497="","",T497*T498/T$46/365/$G$1)</f>
        <v>2.0665362035225052E-2</v>
      </c>
      <c r="U499" s="632">
        <f t="shared" si="1509"/>
        <v>0</v>
      </c>
      <c r="V499" s="632">
        <f t="shared" si="1509"/>
        <v>0</v>
      </c>
      <c r="W499" s="632">
        <f t="shared" si="1509"/>
        <v>0</v>
      </c>
      <c r="X499" s="632">
        <f t="shared" si="1509"/>
        <v>0</v>
      </c>
      <c r="Y499" s="632">
        <f t="shared" si="1509"/>
        <v>0</v>
      </c>
      <c r="Z499" s="632">
        <f t="shared" si="1509"/>
        <v>0</v>
      </c>
      <c r="AA499" s="632">
        <f t="shared" si="1509"/>
        <v>0</v>
      </c>
      <c r="AB499" s="632">
        <f t="shared" si="1509"/>
        <v>0</v>
      </c>
      <c r="AC499" s="632" t="str">
        <f t="shared" si="1509"/>
        <v/>
      </c>
      <c r="AD499" s="632" t="str">
        <f t="shared" si="1509"/>
        <v/>
      </c>
      <c r="AE499" s="632" t="str">
        <f t="shared" si="1509"/>
        <v/>
      </c>
      <c r="AF499" s="632" t="str">
        <f t="shared" si="1509"/>
        <v/>
      </c>
      <c r="AG499" s="632" t="str">
        <f t="shared" si="1509"/>
        <v/>
      </c>
      <c r="AH499" s="632" t="str">
        <f t="shared" si="1509"/>
        <v/>
      </c>
      <c r="AI499" s="632" t="str">
        <f t="shared" si="1509"/>
        <v/>
      </c>
      <c r="AJ499" s="632" t="str">
        <f t="shared" si="1509"/>
        <v/>
      </c>
      <c r="AK499" s="652"/>
      <c r="AL499" s="632">
        <f t="shared" ref="AL499:BB499" si="1510">IF(AL497="","",AL497*AL498/AL$46/365/$G$1)</f>
        <v>0</v>
      </c>
      <c r="AM499" s="632">
        <f t="shared" si="1510"/>
        <v>0</v>
      </c>
      <c r="AN499" s="632">
        <f t="shared" si="1510"/>
        <v>0</v>
      </c>
      <c r="AO499" s="632">
        <f t="shared" si="1510"/>
        <v>0</v>
      </c>
      <c r="AP499" s="632">
        <f t="shared" si="1510"/>
        <v>0</v>
      </c>
      <c r="AQ499" s="632">
        <f t="shared" si="1510"/>
        <v>7.2328767123287655E-3</v>
      </c>
      <c r="AR499" s="632">
        <f t="shared" si="1510"/>
        <v>7.2328767123287655E-3</v>
      </c>
      <c r="AS499" s="632">
        <f t="shared" si="1510"/>
        <v>2.4109589041095888E-3</v>
      </c>
      <c r="AT499" s="632">
        <f t="shared" si="1510"/>
        <v>0</v>
      </c>
      <c r="AU499" s="632" t="str">
        <f t="shared" si="1510"/>
        <v/>
      </c>
      <c r="AV499" s="632" t="str">
        <f t="shared" si="1510"/>
        <v/>
      </c>
      <c r="AW499" s="632" t="str">
        <f t="shared" si="1510"/>
        <v/>
      </c>
      <c r="AX499" s="632" t="str">
        <f t="shared" si="1510"/>
        <v/>
      </c>
      <c r="AY499" s="632" t="str">
        <f t="shared" si="1510"/>
        <v/>
      </c>
      <c r="AZ499" s="632" t="str">
        <f t="shared" si="1510"/>
        <v/>
      </c>
      <c r="BA499" s="632" t="str">
        <f t="shared" si="1510"/>
        <v/>
      </c>
      <c r="BB499" s="632" t="str">
        <f t="shared" si="1510"/>
        <v/>
      </c>
      <c r="BC499" s="652"/>
      <c r="BD499" s="632">
        <f t="shared" ref="BD499:BT499" si="1511">IF(BD497="","",BD497*BD498/BD$46/365/$G$1)</f>
        <v>0</v>
      </c>
      <c r="BE499" s="632">
        <f t="shared" si="1511"/>
        <v>4.6497064579256356E-2</v>
      </c>
      <c r="BF499" s="632">
        <f t="shared" si="1511"/>
        <v>0</v>
      </c>
      <c r="BG499" s="632">
        <f t="shared" si="1511"/>
        <v>2.8931506849315062E-2</v>
      </c>
      <c r="BH499" s="632">
        <f t="shared" si="1511"/>
        <v>0</v>
      </c>
      <c r="BI499" s="632">
        <f t="shared" si="1511"/>
        <v>1.928767123287671E-2</v>
      </c>
      <c r="BJ499" s="632">
        <f t="shared" si="1511"/>
        <v>3.8575342465753421E-2</v>
      </c>
      <c r="BK499" s="632">
        <f t="shared" si="1511"/>
        <v>4.6290410958904099E-2</v>
      </c>
      <c r="BL499" s="632">
        <f t="shared" si="1511"/>
        <v>5.4005479452054792E-2</v>
      </c>
      <c r="BM499" s="632" t="str">
        <f t="shared" si="1511"/>
        <v/>
      </c>
      <c r="BN499" s="632" t="str">
        <f t="shared" si="1511"/>
        <v/>
      </c>
      <c r="BO499" s="632" t="str">
        <f t="shared" si="1511"/>
        <v/>
      </c>
      <c r="BP499" s="632" t="str">
        <f t="shared" si="1511"/>
        <v/>
      </c>
      <c r="BQ499" s="632" t="str">
        <f t="shared" si="1511"/>
        <v/>
      </c>
      <c r="BR499" s="632" t="str">
        <f t="shared" si="1511"/>
        <v/>
      </c>
      <c r="BS499" s="632" t="str">
        <f t="shared" si="1511"/>
        <v/>
      </c>
      <c r="BT499" s="632" t="str">
        <f t="shared" si="1511"/>
        <v/>
      </c>
      <c r="BU499" s="652"/>
      <c r="BV499" s="632" t="str">
        <f>IF(BV497="","",BV497*BV498/BV$46/365/$G$1)</f>
        <v/>
      </c>
      <c r="BW499" s="632" t="str">
        <f>IF(BW497="","",BW497*BW498/BW$46/365/$G$1)</f>
        <v/>
      </c>
      <c r="BX499" s="632" t="str">
        <f>IF(BX497="","",BX497*BX498/BX$46/365/$G$1)</f>
        <v/>
      </c>
      <c r="BY499" s="632" t="str">
        <f>IF(BY497="","",BY497*BY498/BY$46/365/$G$1)</f>
        <v/>
      </c>
      <c r="BZ499" s="622">
        <f>IF(DL499&lt;3,"",(SUM(B499:R499)-MIN(B499:R499)-MAX(B499:R499))/(DL499-2))</f>
        <v>0</v>
      </c>
      <c r="CA499" s="622">
        <f t="shared" si="1242"/>
        <v>0</v>
      </c>
      <c r="CB499" s="622">
        <f t="shared" si="1243"/>
        <v>1.3776908023483364E-3</v>
      </c>
      <c r="CC499" s="622">
        <f t="shared" si="1244"/>
        <v>2.5654570869443664E-2</v>
      </c>
      <c r="CD499" s="1349" t="str">
        <f t="shared" si="1499"/>
        <v/>
      </c>
      <c r="CE499" s="1350" t="str">
        <f t="shared" si="1477"/>
        <v/>
      </c>
      <c r="CF499" s="1351" t="str">
        <f t="shared" si="1477"/>
        <v/>
      </c>
      <c r="CG499" s="1351" t="str">
        <f t="shared" si="1477"/>
        <v/>
      </c>
      <c r="CH499" s="1351">
        <f t="shared" si="1477"/>
        <v>0</v>
      </c>
      <c r="CI499" s="1351">
        <f t="shared" si="1477"/>
        <v>0</v>
      </c>
      <c r="CJ499" s="1351">
        <f t="shared" si="1477"/>
        <v>0</v>
      </c>
      <c r="CK499" s="1352">
        <f t="shared" si="1477"/>
        <v>0</v>
      </c>
      <c r="CL499" s="1352">
        <f t="shared" si="1477"/>
        <v>0</v>
      </c>
      <c r="CM499" s="1352">
        <f t="shared" si="1477"/>
        <v>0</v>
      </c>
      <c r="CN499" s="1351">
        <f t="shared" si="1477"/>
        <v>0</v>
      </c>
      <c r="CO499" s="1351">
        <f t="shared" si="1477"/>
        <v>0</v>
      </c>
      <c r="CP499" s="1351">
        <f t="shared" si="1477"/>
        <v>0</v>
      </c>
      <c r="CQ499" s="1351" t="str">
        <f t="shared" si="1477"/>
        <v/>
      </c>
      <c r="CR499" s="1351" t="str">
        <f t="shared" si="1477"/>
        <v/>
      </c>
      <c r="CS499" s="1350" t="str">
        <f t="shared" si="1477"/>
        <v/>
      </c>
      <c r="CT499" s="1353" t="str">
        <f t="shared" si="1477"/>
        <v/>
      </c>
      <c r="CU499" s="536" t="str">
        <f t="shared" si="1478"/>
        <v/>
      </c>
      <c r="CV499" s="537" t="str">
        <f t="shared" si="1479"/>
        <v/>
      </c>
      <c r="CW499" s="538" t="str">
        <f t="shared" si="1480"/>
        <v/>
      </c>
      <c r="CX499" s="538" t="str">
        <f t="shared" si="1481"/>
        <v/>
      </c>
      <c r="CY499" s="538">
        <f t="shared" si="1482"/>
        <v>0</v>
      </c>
      <c r="CZ499" s="538">
        <f t="shared" si="1483"/>
        <v>0</v>
      </c>
      <c r="DA499" s="538">
        <f t="shared" si="1484"/>
        <v>0</v>
      </c>
      <c r="DB499" s="539">
        <f t="shared" si="1485"/>
        <v>0</v>
      </c>
      <c r="DC499" s="539">
        <f t="shared" si="1486"/>
        <v>0</v>
      </c>
      <c r="DD499" s="539">
        <f t="shared" si="1487"/>
        <v>0</v>
      </c>
      <c r="DE499" s="538">
        <f t="shared" si="1488"/>
        <v>0</v>
      </c>
      <c r="DF499" s="538">
        <f t="shared" si="1489"/>
        <v>0</v>
      </c>
      <c r="DG499" s="538">
        <f t="shared" si="1490"/>
        <v>2.0665362035225052E-2</v>
      </c>
      <c r="DH499" s="538" t="str">
        <f t="shared" si="1491"/>
        <v/>
      </c>
      <c r="DI499" s="538" t="str">
        <f t="shared" si="1492"/>
        <v/>
      </c>
      <c r="DJ499" s="537" t="str">
        <f t="shared" si="1493"/>
        <v/>
      </c>
      <c r="DK499" s="536" t="str">
        <f t="shared" si="1494"/>
        <v/>
      </c>
      <c r="DL499" s="653">
        <f t="shared" si="1495"/>
        <v>9</v>
      </c>
      <c r="DM499" s="106">
        <f t="shared" si="1496"/>
        <v>9</v>
      </c>
      <c r="DN499" s="106">
        <f t="shared" si="1497"/>
        <v>9</v>
      </c>
      <c r="DO499" s="106">
        <f t="shared" si="1498"/>
        <v>9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760" t="s">
        <v>269</v>
      </c>
      <c r="B500" s="320"/>
      <c r="C500" s="320"/>
      <c r="D500" s="320"/>
      <c r="E500" s="320"/>
      <c r="F500" s="320"/>
      <c r="G500" s="320"/>
      <c r="H500" s="320"/>
      <c r="I500" s="320"/>
      <c r="J500" s="320"/>
      <c r="K500" s="320"/>
      <c r="L500" s="320"/>
      <c r="M500" s="320"/>
      <c r="N500" s="320"/>
      <c r="O500" s="320"/>
      <c r="P500" s="320"/>
      <c r="Q500" s="320"/>
      <c r="R500" s="320"/>
      <c r="S500" s="654"/>
      <c r="T500" s="320">
        <v>0.5</v>
      </c>
      <c r="U500" s="320"/>
      <c r="V500" s="320"/>
      <c r="W500" s="320"/>
      <c r="X500" s="320"/>
      <c r="Y500" s="320"/>
      <c r="Z500" s="320"/>
      <c r="AA500" s="320"/>
      <c r="AB500" s="320"/>
      <c r="AC500" s="320"/>
      <c r="AD500" s="320"/>
      <c r="AE500" s="320"/>
      <c r="AF500" s="320"/>
      <c r="AG500" s="320"/>
      <c r="AH500" s="320"/>
      <c r="AI500" s="320"/>
      <c r="AJ500" s="320"/>
      <c r="AK500" s="654"/>
      <c r="AL500" s="320"/>
      <c r="AM500" s="320"/>
      <c r="AN500" s="320"/>
      <c r="AO500" s="320"/>
      <c r="AP500" s="320"/>
      <c r="AQ500" s="320"/>
      <c r="AR500" s="320">
        <v>6</v>
      </c>
      <c r="AS500" s="320">
        <v>6</v>
      </c>
      <c r="AT500" s="320"/>
      <c r="AU500" s="320"/>
      <c r="AV500" s="320"/>
      <c r="AW500" s="320"/>
      <c r="AX500" s="320"/>
      <c r="AY500" s="320"/>
      <c r="AZ500" s="320"/>
      <c r="BA500" s="320"/>
      <c r="BB500" s="320"/>
      <c r="BC500" s="654"/>
      <c r="BD500" s="320"/>
      <c r="BE500" s="320">
        <v>5</v>
      </c>
      <c r="BF500" s="320"/>
      <c r="BG500" s="320">
        <v>5</v>
      </c>
      <c r="BH500" s="320"/>
      <c r="BI500" s="320"/>
      <c r="BJ500" s="320">
        <v>2.86</v>
      </c>
      <c r="BK500" s="320">
        <v>5</v>
      </c>
      <c r="BL500" s="320">
        <v>4</v>
      </c>
      <c r="BM500" s="320"/>
      <c r="BN500" s="320"/>
      <c r="BO500" s="320"/>
      <c r="BP500" s="320"/>
      <c r="BQ500" s="320"/>
      <c r="BR500" s="320"/>
      <c r="BS500" s="320"/>
      <c r="BT500" s="320"/>
      <c r="BU500" s="588"/>
      <c r="BV500" s="320"/>
      <c r="BW500" s="320"/>
      <c r="BX500" s="320"/>
      <c r="BY500" s="320"/>
      <c r="BZ500" s="597" t="str">
        <f t="shared" si="1241"/>
        <v/>
      </c>
      <c r="CA500" s="597" t="str">
        <f t="shared" si="1242"/>
        <v/>
      </c>
      <c r="CB500" s="597" t="str">
        <f t="shared" si="1243"/>
        <v/>
      </c>
      <c r="CC500" s="688">
        <f t="shared" si="1244"/>
        <v>4.666666666666667</v>
      </c>
      <c r="CD500" s="1344" t="str">
        <f t="shared" si="1499"/>
        <v/>
      </c>
      <c r="CE500" s="1345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6" t="str">
        <f t="shared" si="1512"/>
        <v/>
      </c>
      <c r="CG500" s="1346" t="str">
        <f t="shared" si="1512"/>
        <v/>
      </c>
      <c r="CH500" s="1346" t="str">
        <f t="shared" si="1512"/>
        <v/>
      </c>
      <c r="CI500" s="1346" t="str">
        <f t="shared" si="1512"/>
        <v/>
      </c>
      <c r="CJ500" s="1346" t="str">
        <f t="shared" si="1512"/>
        <v/>
      </c>
      <c r="CK500" s="1347" t="str">
        <f t="shared" si="1512"/>
        <v/>
      </c>
      <c r="CL500" s="1347" t="str">
        <f t="shared" si="1512"/>
        <v/>
      </c>
      <c r="CM500" s="1347" t="str">
        <f t="shared" si="1512"/>
        <v/>
      </c>
      <c r="CN500" s="1346" t="str">
        <f t="shared" si="1512"/>
        <v/>
      </c>
      <c r="CO500" s="1346" t="str">
        <f t="shared" si="1512"/>
        <v/>
      </c>
      <c r="CP500" s="1346" t="str">
        <f t="shared" si="1512"/>
        <v/>
      </c>
      <c r="CQ500" s="1346" t="str">
        <f t="shared" si="1512"/>
        <v/>
      </c>
      <c r="CR500" s="1346" t="str">
        <f t="shared" si="1512"/>
        <v/>
      </c>
      <c r="CS500" s="1345" t="str">
        <f t="shared" si="1512"/>
        <v/>
      </c>
      <c r="CT500" s="1348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8" t="str">
        <f t="shared" si="1478"/>
        <v/>
      </c>
      <c r="CV500" s="549" t="str">
        <f t="shared" si="1479"/>
        <v/>
      </c>
      <c r="CW500" s="550" t="str">
        <f t="shared" si="1480"/>
        <v/>
      </c>
      <c r="CX500" s="550" t="str">
        <f t="shared" si="1481"/>
        <v/>
      </c>
      <c r="CY500" s="550" t="str">
        <f t="shared" si="1482"/>
        <v/>
      </c>
      <c r="CZ500" s="550" t="str">
        <f t="shared" si="1483"/>
        <v/>
      </c>
      <c r="DA500" s="550" t="str">
        <f t="shared" si="1484"/>
        <v/>
      </c>
      <c r="DB500" s="551" t="str">
        <f t="shared" si="1485"/>
        <v/>
      </c>
      <c r="DC500" s="551">
        <f t="shared" si="1486"/>
        <v>0.5</v>
      </c>
      <c r="DD500" s="551" t="str">
        <f t="shared" si="1487"/>
        <v/>
      </c>
      <c r="DE500" s="550" t="str">
        <f t="shared" si="1488"/>
        <v/>
      </c>
      <c r="DF500" s="550" t="str">
        <f t="shared" si="1489"/>
        <v/>
      </c>
      <c r="DG500" s="550" t="str">
        <f t="shared" si="1490"/>
        <v/>
      </c>
      <c r="DH500" s="550" t="str">
        <f t="shared" si="1491"/>
        <v/>
      </c>
      <c r="DI500" s="550" t="str">
        <f t="shared" si="1492"/>
        <v/>
      </c>
      <c r="DJ500" s="549" t="str">
        <f t="shared" si="1493"/>
        <v/>
      </c>
      <c r="DK500" s="548" t="str">
        <f t="shared" si="1494"/>
        <v/>
      </c>
      <c r="DL500" s="653">
        <f t="shared" si="1495"/>
        <v>0</v>
      </c>
      <c r="DM500" s="106">
        <f t="shared" si="1496"/>
        <v>1</v>
      </c>
      <c r="DN500" s="106">
        <f t="shared" si="1497"/>
        <v>2</v>
      </c>
      <c r="DO500" s="106">
        <f t="shared" si="1498"/>
        <v>5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648" t="s">
        <v>267</v>
      </c>
      <c r="B501" s="629" t="str">
        <f t="shared" ref="B501:R501" si="1514">IF(B500="","",B495*B500*B496)</f>
        <v/>
      </c>
      <c r="C501" s="629" t="str">
        <f t="shared" si="1514"/>
        <v/>
      </c>
      <c r="D501" s="629" t="str">
        <f t="shared" si="1514"/>
        <v/>
      </c>
      <c r="E501" s="629" t="str">
        <f t="shared" si="1514"/>
        <v/>
      </c>
      <c r="F501" s="629" t="str">
        <f t="shared" si="1514"/>
        <v/>
      </c>
      <c r="G501" s="629" t="str">
        <f t="shared" si="1514"/>
        <v/>
      </c>
      <c r="H501" s="629" t="str">
        <f t="shared" si="1514"/>
        <v/>
      </c>
      <c r="I501" s="629" t="str">
        <f t="shared" si="1514"/>
        <v/>
      </c>
      <c r="J501" s="629" t="str">
        <f t="shared" si="1514"/>
        <v/>
      </c>
      <c r="K501" s="629" t="str">
        <f t="shared" si="1514"/>
        <v/>
      </c>
      <c r="L501" s="629" t="str">
        <f t="shared" si="1514"/>
        <v/>
      </c>
      <c r="M501" s="629" t="str">
        <f t="shared" si="1514"/>
        <v/>
      </c>
      <c r="N501" s="629" t="str">
        <f t="shared" si="1514"/>
        <v/>
      </c>
      <c r="O501" s="629" t="str">
        <f t="shared" si="1514"/>
        <v/>
      </c>
      <c r="P501" s="629" t="str">
        <f t="shared" si="1514"/>
        <v/>
      </c>
      <c r="Q501" s="629" t="str">
        <f t="shared" si="1514"/>
        <v/>
      </c>
      <c r="R501" s="629" t="str">
        <f t="shared" si="1514"/>
        <v/>
      </c>
      <c r="S501" s="662"/>
      <c r="T501" s="629">
        <f t="shared" ref="T501:AJ501" si="1515">IF(T500="","",T495*T500*T496)</f>
        <v>48</v>
      </c>
      <c r="U501" s="629" t="str">
        <f t="shared" si="1515"/>
        <v/>
      </c>
      <c r="V501" s="629" t="str">
        <f t="shared" si="1515"/>
        <v/>
      </c>
      <c r="W501" s="629" t="str">
        <f t="shared" si="1515"/>
        <v/>
      </c>
      <c r="X501" s="629" t="str">
        <f t="shared" si="1515"/>
        <v/>
      </c>
      <c r="Y501" s="629" t="str">
        <f t="shared" si="1515"/>
        <v/>
      </c>
      <c r="Z501" s="629" t="str">
        <f t="shared" si="1515"/>
        <v/>
      </c>
      <c r="AA501" s="629" t="str">
        <f t="shared" si="1515"/>
        <v/>
      </c>
      <c r="AB501" s="629" t="str">
        <f t="shared" si="1515"/>
        <v/>
      </c>
      <c r="AC501" s="629" t="str">
        <f t="shared" si="1515"/>
        <v/>
      </c>
      <c r="AD501" s="629" t="str">
        <f t="shared" si="1515"/>
        <v/>
      </c>
      <c r="AE501" s="629" t="str">
        <f t="shared" si="1515"/>
        <v/>
      </c>
      <c r="AF501" s="629" t="str">
        <f t="shared" si="1515"/>
        <v/>
      </c>
      <c r="AG501" s="629" t="str">
        <f t="shared" si="1515"/>
        <v/>
      </c>
      <c r="AH501" s="629" t="str">
        <f t="shared" si="1515"/>
        <v/>
      </c>
      <c r="AI501" s="629" t="str">
        <f t="shared" si="1515"/>
        <v/>
      </c>
      <c r="AJ501" s="629" t="str">
        <f t="shared" si="1515"/>
        <v/>
      </c>
      <c r="AK501" s="662"/>
      <c r="AL501" s="629" t="str">
        <f t="shared" ref="AL501:BB501" si="1516">IF(AL500="","",AL495*AL500*AL496)</f>
        <v/>
      </c>
      <c r="AM501" s="629" t="str">
        <f t="shared" si="1516"/>
        <v/>
      </c>
      <c r="AN501" s="629" t="str">
        <f t="shared" si="1516"/>
        <v/>
      </c>
      <c r="AO501" s="629" t="str">
        <f t="shared" si="1516"/>
        <v/>
      </c>
      <c r="AP501" s="629" t="str">
        <f t="shared" si="1516"/>
        <v/>
      </c>
      <c r="AQ501" s="629" t="str">
        <f t="shared" si="1516"/>
        <v/>
      </c>
      <c r="AR501" s="629">
        <f t="shared" si="1516"/>
        <v>144</v>
      </c>
      <c r="AS501" s="629">
        <f t="shared" si="1516"/>
        <v>72</v>
      </c>
      <c r="AT501" s="629" t="str">
        <f t="shared" si="1516"/>
        <v/>
      </c>
      <c r="AU501" s="629" t="str">
        <f t="shared" si="1516"/>
        <v/>
      </c>
      <c r="AV501" s="629" t="str">
        <f t="shared" si="1516"/>
        <v/>
      </c>
      <c r="AW501" s="629" t="str">
        <f t="shared" si="1516"/>
        <v/>
      </c>
      <c r="AX501" s="629" t="str">
        <f t="shared" si="1516"/>
        <v/>
      </c>
      <c r="AY501" s="629" t="str">
        <f t="shared" si="1516"/>
        <v/>
      </c>
      <c r="AZ501" s="629" t="str">
        <f t="shared" si="1516"/>
        <v/>
      </c>
      <c r="BA501" s="629" t="str">
        <f t="shared" si="1516"/>
        <v/>
      </c>
      <c r="BB501" s="629" t="str">
        <f t="shared" si="1516"/>
        <v/>
      </c>
      <c r="BC501" s="662"/>
      <c r="BD501" s="629" t="str">
        <f t="shared" ref="BD501:BT501" si="1517">IF(BD500="","",BD495*BD500*BD496)</f>
        <v/>
      </c>
      <c r="BE501" s="629">
        <f t="shared" si="1517"/>
        <v>720</v>
      </c>
      <c r="BF501" s="629" t="str">
        <f t="shared" si="1517"/>
        <v/>
      </c>
      <c r="BG501" s="629">
        <f t="shared" si="1517"/>
        <v>480</v>
      </c>
      <c r="BH501" s="629" t="str">
        <f t="shared" si="1517"/>
        <v/>
      </c>
      <c r="BI501" s="629" t="str">
        <f t="shared" si="1517"/>
        <v/>
      </c>
      <c r="BJ501" s="629">
        <f t="shared" si="1517"/>
        <v>274.56</v>
      </c>
      <c r="BK501" s="629">
        <f t="shared" si="1517"/>
        <v>960</v>
      </c>
      <c r="BL501" s="629">
        <f t="shared" si="1517"/>
        <v>1344</v>
      </c>
      <c r="BM501" s="629" t="str">
        <f t="shared" si="1517"/>
        <v/>
      </c>
      <c r="BN501" s="629" t="str">
        <f t="shared" si="1517"/>
        <v/>
      </c>
      <c r="BO501" s="629" t="str">
        <f t="shared" si="1517"/>
        <v/>
      </c>
      <c r="BP501" s="629" t="str">
        <f t="shared" si="1517"/>
        <v/>
      </c>
      <c r="BQ501" s="629" t="str">
        <f t="shared" si="1517"/>
        <v/>
      </c>
      <c r="BR501" s="629" t="str">
        <f t="shared" si="1517"/>
        <v/>
      </c>
      <c r="BS501" s="629" t="str">
        <f t="shared" si="1517"/>
        <v/>
      </c>
      <c r="BT501" s="629" t="str">
        <f t="shared" si="1517"/>
        <v/>
      </c>
      <c r="BU501" s="662"/>
      <c r="BV501" s="629" t="str">
        <f>IF(BV500="","",BV495*BV500*BV496)</f>
        <v/>
      </c>
      <c r="BW501" s="629" t="str">
        <f>IF(BW500="","",BW495*BW500*BW496)</f>
        <v/>
      </c>
      <c r="BX501" s="629" t="str">
        <f>IF(BX500="","",BX495*BX500*BX496)</f>
        <v/>
      </c>
      <c r="BY501" s="629" t="str">
        <f>IF(BY500="","",BY495*BY500*BY496)</f>
        <v/>
      </c>
      <c r="BZ501" s="597" t="str">
        <f t="shared" si="1241"/>
        <v/>
      </c>
      <c r="CA501" s="597" t="str">
        <f t="shared" si="1242"/>
        <v/>
      </c>
      <c r="CB501" s="597" t="str">
        <f t="shared" si="1243"/>
        <v/>
      </c>
      <c r="CC501" s="688">
        <f t="shared" si="1244"/>
        <v>720</v>
      </c>
      <c r="CD501" s="1344" t="str">
        <f t="shared" si="1499"/>
        <v/>
      </c>
      <c r="CE501" s="1345" t="str">
        <f t="shared" si="1513"/>
        <v/>
      </c>
      <c r="CF501" s="1346" t="str">
        <f t="shared" si="1513"/>
        <v/>
      </c>
      <c r="CG501" s="1346" t="str">
        <f t="shared" si="1513"/>
        <v/>
      </c>
      <c r="CH501" s="1346" t="str">
        <f t="shared" si="1513"/>
        <v/>
      </c>
      <c r="CI501" s="1346" t="str">
        <f t="shared" si="1513"/>
        <v/>
      </c>
      <c r="CJ501" s="1346" t="str">
        <f t="shared" si="1513"/>
        <v/>
      </c>
      <c r="CK501" s="1347" t="str">
        <f t="shared" si="1513"/>
        <v/>
      </c>
      <c r="CL501" s="1347" t="str">
        <f t="shared" si="1513"/>
        <v/>
      </c>
      <c r="CM501" s="1347" t="str">
        <f t="shared" si="1513"/>
        <v/>
      </c>
      <c r="CN501" s="1346" t="str">
        <f t="shared" si="1513"/>
        <v/>
      </c>
      <c r="CO501" s="1346" t="str">
        <f t="shared" si="1513"/>
        <v/>
      </c>
      <c r="CP501" s="1346" t="str">
        <f t="shared" si="1513"/>
        <v/>
      </c>
      <c r="CQ501" s="1346" t="str">
        <f t="shared" si="1513"/>
        <v/>
      </c>
      <c r="CR501" s="1346" t="str">
        <f t="shared" si="1513"/>
        <v/>
      </c>
      <c r="CS501" s="1345" t="str">
        <f t="shared" si="1513"/>
        <v/>
      </c>
      <c r="CT501" s="1348" t="str">
        <f t="shared" si="1513"/>
        <v/>
      </c>
      <c r="CU501" s="548" t="str">
        <f t="shared" si="1478"/>
        <v/>
      </c>
      <c r="CV501" s="549" t="str">
        <f t="shared" si="1479"/>
        <v/>
      </c>
      <c r="CW501" s="550" t="str">
        <f t="shared" si="1480"/>
        <v/>
      </c>
      <c r="CX501" s="550" t="str">
        <f t="shared" si="1481"/>
        <v/>
      </c>
      <c r="CY501" s="550" t="str">
        <f t="shared" si="1482"/>
        <v/>
      </c>
      <c r="CZ501" s="550" t="str">
        <f t="shared" si="1483"/>
        <v/>
      </c>
      <c r="DA501" s="550" t="str">
        <f t="shared" si="1484"/>
        <v/>
      </c>
      <c r="DB501" s="551" t="str">
        <f t="shared" si="1485"/>
        <v/>
      </c>
      <c r="DC501" s="551">
        <f t="shared" si="1486"/>
        <v>48</v>
      </c>
      <c r="DD501" s="551" t="str">
        <f t="shared" si="1487"/>
        <v/>
      </c>
      <c r="DE501" s="550" t="str">
        <f t="shared" si="1488"/>
        <v/>
      </c>
      <c r="DF501" s="550" t="str">
        <f t="shared" si="1489"/>
        <v/>
      </c>
      <c r="DG501" s="550" t="str">
        <f t="shared" si="1490"/>
        <v/>
      </c>
      <c r="DH501" s="550" t="str">
        <f t="shared" si="1491"/>
        <v/>
      </c>
      <c r="DI501" s="550" t="str">
        <f t="shared" si="1492"/>
        <v/>
      </c>
      <c r="DJ501" s="549" t="str">
        <f t="shared" si="1493"/>
        <v/>
      </c>
      <c r="DK501" s="548" t="str">
        <f t="shared" si="1494"/>
        <v/>
      </c>
      <c r="DL501" s="653">
        <f t="shared" si="1495"/>
        <v>0</v>
      </c>
      <c r="DM501" s="106">
        <f t="shared" si="1496"/>
        <v>1</v>
      </c>
      <c r="DN501" s="106">
        <f t="shared" si="1497"/>
        <v>2</v>
      </c>
      <c r="DO501" s="106">
        <f t="shared" si="1498"/>
        <v>5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1449" t="s">
        <v>712</v>
      </c>
      <c r="B502" s="678">
        <v>0</v>
      </c>
      <c r="C502" s="320">
        <v>0</v>
      </c>
      <c r="D502" s="320">
        <v>0</v>
      </c>
      <c r="E502" s="320">
        <v>0</v>
      </c>
      <c r="F502" s="320">
        <v>0</v>
      </c>
      <c r="G502" s="320">
        <v>0</v>
      </c>
      <c r="H502" s="320">
        <v>0</v>
      </c>
      <c r="I502" s="320">
        <v>0</v>
      </c>
      <c r="J502" s="320">
        <v>0</v>
      </c>
      <c r="K502" s="320"/>
      <c r="L502" s="320"/>
      <c r="M502" s="320"/>
      <c r="N502" s="320"/>
      <c r="O502" s="320"/>
      <c r="P502" s="320"/>
      <c r="Q502" s="320"/>
      <c r="R502" s="320"/>
      <c r="S502" s="602"/>
      <c r="T502" s="320">
        <v>0</v>
      </c>
      <c r="U502" s="320">
        <v>0</v>
      </c>
      <c r="V502" s="320">
        <v>0</v>
      </c>
      <c r="W502" s="320">
        <v>2</v>
      </c>
      <c r="X502" s="320">
        <v>1</v>
      </c>
      <c r="Y502" s="320">
        <v>0</v>
      </c>
      <c r="Z502" s="320">
        <v>0</v>
      </c>
      <c r="AA502" s="320">
        <v>4.2</v>
      </c>
      <c r="AB502" s="320">
        <v>0.5</v>
      </c>
      <c r="AC502" s="320"/>
      <c r="AD502" s="320"/>
      <c r="AE502" s="678"/>
      <c r="AF502" s="678"/>
      <c r="AG502" s="678"/>
      <c r="AH502" s="678"/>
      <c r="AI502" s="678"/>
      <c r="AJ502" s="678"/>
      <c r="AK502" s="602"/>
      <c r="AL502" s="320">
        <v>0</v>
      </c>
      <c r="AM502" s="320">
        <v>0</v>
      </c>
      <c r="AN502" s="320">
        <v>0</v>
      </c>
      <c r="AO502" s="320">
        <v>2</v>
      </c>
      <c r="AP502" s="320">
        <v>0</v>
      </c>
      <c r="AQ502" s="320">
        <v>0</v>
      </c>
      <c r="AR502" s="320">
        <v>0</v>
      </c>
      <c r="AS502" s="320">
        <v>0</v>
      </c>
      <c r="AT502" s="320">
        <v>0</v>
      </c>
      <c r="AU502" s="320"/>
      <c r="AV502" s="320"/>
      <c r="AW502" s="678"/>
      <c r="AX502" s="678"/>
      <c r="AY502" s="678"/>
      <c r="AZ502" s="678"/>
      <c r="BA502" s="678"/>
      <c r="BB502" s="678"/>
      <c r="BC502" s="642"/>
      <c r="BD502" s="320">
        <v>0</v>
      </c>
      <c r="BE502" s="320">
        <v>0</v>
      </c>
      <c r="BF502" s="320">
        <v>0</v>
      </c>
      <c r="BG502" s="320">
        <v>0</v>
      </c>
      <c r="BH502" s="320">
        <v>0</v>
      </c>
      <c r="BI502" s="320">
        <v>0</v>
      </c>
      <c r="BJ502" s="320">
        <v>0</v>
      </c>
      <c r="BK502" s="320">
        <v>0</v>
      </c>
      <c r="BL502" s="320">
        <v>0</v>
      </c>
      <c r="BM502" s="320"/>
      <c r="BN502" s="320"/>
      <c r="BO502" s="678"/>
      <c r="BP502" s="678"/>
      <c r="BQ502" s="678"/>
      <c r="BR502" s="678"/>
      <c r="BS502" s="678"/>
      <c r="BT502" s="678"/>
      <c r="BU502" s="642"/>
      <c r="BV502" s="320"/>
      <c r="BW502" s="320"/>
      <c r="BX502" s="320"/>
      <c r="BY502" s="320"/>
      <c r="BZ502" s="597">
        <f t="shared" si="1241"/>
        <v>0</v>
      </c>
      <c r="CA502" s="597">
        <f t="shared" si="1242"/>
        <v>0.5</v>
      </c>
      <c r="CB502" s="597">
        <f t="shared" si="1243"/>
        <v>0</v>
      </c>
      <c r="CC502" s="688">
        <f t="shared" si="1244"/>
        <v>0</v>
      </c>
      <c r="CD502" s="1344" t="str">
        <f t="shared" si="1499"/>
        <v/>
      </c>
      <c r="CE502" s="1345" t="str">
        <f t="shared" si="1513"/>
        <v/>
      </c>
      <c r="CF502" s="1346" t="str">
        <f t="shared" si="1513"/>
        <v/>
      </c>
      <c r="CG502" s="1346" t="str">
        <f t="shared" si="1513"/>
        <v/>
      </c>
      <c r="CH502" s="1346">
        <f t="shared" si="1513"/>
        <v>0</v>
      </c>
      <c r="CI502" s="1346">
        <f t="shared" si="1513"/>
        <v>0</v>
      </c>
      <c r="CJ502" s="1346">
        <f t="shared" si="1513"/>
        <v>0</v>
      </c>
      <c r="CK502" s="1347">
        <f t="shared" si="1513"/>
        <v>0</v>
      </c>
      <c r="CL502" s="1347">
        <f t="shared" si="1513"/>
        <v>0</v>
      </c>
      <c r="CM502" s="1347">
        <f t="shared" si="1513"/>
        <v>0</v>
      </c>
      <c r="CN502" s="1346">
        <f t="shared" si="1513"/>
        <v>0</v>
      </c>
      <c r="CO502" s="1346">
        <f t="shared" si="1513"/>
        <v>0</v>
      </c>
      <c r="CP502" s="1346">
        <f t="shared" si="1513"/>
        <v>0</v>
      </c>
      <c r="CQ502" s="1346" t="str">
        <f t="shared" si="1513"/>
        <v/>
      </c>
      <c r="CR502" s="1346" t="str">
        <f t="shared" si="1513"/>
        <v/>
      </c>
      <c r="CS502" s="1345" t="str">
        <f t="shared" si="1513"/>
        <v/>
      </c>
      <c r="CT502" s="1348" t="str">
        <f t="shared" si="1513"/>
        <v/>
      </c>
      <c r="CU502" s="548" t="str">
        <f t="shared" si="1478"/>
        <v/>
      </c>
      <c r="CV502" s="549" t="str">
        <f t="shared" si="1479"/>
        <v/>
      </c>
      <c r="CW502" s="550" t="str">
        <f t="shared" si="1480"/>
        <v/>
      </c>
      <c r="CX502" s="550" t="str">
        <f t="shared" si="1481"/>
        <v/>
      </c>
      <c r="CY502" s="550">
        <f t="shared" si="1482"/>
        <v>0</v>
      </c>
      <c r="CZ502" s="550">
        <f t="shared" si="1483"/>
        <v>0</v>
      </c>
      <c r="DA502" s="550">
        <f t="shared" si="1484"/>
        <v>0</v>
      </c>
      <c r="DB502" s="551">
        <f t="shared" si="1485"/>
        <v>0</v>
      </c>
      <c r="DC502" s="551">
        <f t="shared" si="1486"/>
        <v>0</v>
      </c>
      <c r="DD502" s="551">
        <f t="shared" si="1487"/>
        <v>0.5</v>
      </c>
      <c r="DE502" s="550">
        <f t="shared" si="1488"/>
        <v>1</v>
      </c>
      <c r="DF502" s="550">
        <f t="shared" si="1489"/>
        <v>2</v>
      </c>
      <c r="DG502" s="550">
        <f t="shared" si="1490"/>
        <v>4.2</v>
      </c>
      <c r="DH502" s="550" t="str">
        <f t="shared" si="1491"/>
        <v/>
      </c>
      <c r="DI502" s="550" t="str">
        <f t="shared" si="1492"/>
        <v/>
      </c>
      <c r="DJ502" s="549" t="str">
        <f t="shared" si="1493"/>
        <v/>
      </c>
      <c r="DK502" s="548" t="str">
        <f t="shared" si="1494"/>
        <v/>
      </c>
      <c r="DL502" s="653">
        <f t="shared" si="1495"/>
        <v>9</v>
      </c>
      <c r="DM502" s="106">
        <f t="shared" si="1496"/>
        <v>9</v>
      </c>
      <c r="DN502" s="106">
        <f t="shared" si="1497"/>
        <v>9</v>
      </c>
      <c r="DO502" s="106">
        <f t="shared" si="1498"/>
        <v>9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696" customFormat="1" ht="15.75" customHeight="1">
      <c r="A503" s="648" t="s">
        <v>270</v>
      </c>
      <c r="B503" s="678"/>
      <c r="C503" s="320"/>
      <c r="D503" s="320"/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602"/>
      <c r="T503" s="320"/>
      <c r="U503" s="320"/>
      <c r="V503" s="320"/>
      <c r="W503" s="320">
        <v>8</v>
      </c>
      <c r="X503" s="320">
        <v>4</v>
      </c>
      <c r="Y503" s="320"/>
      <c r="Z503" s="320"/>
      <c r="AA503" s="320">
        <v>2</v>
      </c>
      <c r="AB503" s="320">
        <v>32</v>
      </c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/>
      <c r="AM503" s="320"/>
      <c r="AN503" s="320"/>
      <c r="AO503" s="320">
        <v>52</v>
      </c>
      <c r="AP503" s="320"/>
      <c r="AQ503" s="320"/>
      <c r="AR503" s="320"/>
      <c r="AS503" s="320"/>
      <c r="AT503" s="320"/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/>
      <c r="BE503" s="320"/>
      <c r="BF503" s="320"/>
      <c r="BG503" s="320"/>
      <c r="BH503" s="320"/>
      <c r="BI503" s="320"/>
      <c r="BJ503" s="320"/>
      <c r="BK503" s="320"/>
      <c r="BL503" s="320"/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>
        <v>12</v>
      </c>
      <c r="BW503" s="320">
        <v>12</v>
      </c>
      <c r="BX503" s="320">
        <v>12</v>
      </c>
      <c r="BY503" s="320">
        <v>12</v>
      </c>
      <c r="BZ503" s="597" t="str">
        <f t="shared" si="1241"/>
        <v/>
      </c>
      <c r="CA503" s="597">
        <f t="shared" si="1242"/>
        <v>6</v>
      </c>
      <c r="CB503" s="597" t="str">
        <f t="shared" si="1243"/>
        <v/>
      </c>
      <c r="CC503" s="688" t="str">
        <f t="shared" si="1244"/>
        <v/>
      </c>
      <c r="CD503" s="1344" t="str">
        <f t="shared" si="1499"/>
        <v/>
      </c>
      <c r="CE503" s="1345" t="str">
        <f t="shared" si="1513"/>
        <v/>
      </c>
      <c r="CF503" s="1346" t="str">
        <f t="shared" si="1513"/>
        <v/>
      </c>
      <c r="CG503" s="1346" t="str">
        <f t="shared" si="1513"/>
        <v/>
      </c>
      <c r="CH503" s="1346" t="str">
        <f t="shared" si="1513"/>
        <v/>
      </c>
      <c r="CI503" s="1346" t="str">
        <f t="shared" si="1513"/>
        <v/>
      </c>
      <c r="CJ503" s="1346" t="str">
        <f t="shared" si="1513"/>
        <v/>
      </c>
      <c r="CK503" s="1347" t="str">
        <f t="shared" si="1513"/>
        <v/>
      </c>
      <c r="CL503" s="1347" t="str">
        <f t="shared" si="1513"/>
        <v/>
      </c>
      <c r="CM503" s="1347" t="str">
        <f t="shared" si="1513"/>
        <v/>
      </c>
      <c r="CN503" s="1346" t="str">
        <f t="shared" si="1513"/>
        <v/>
      </c>
      <c r="CO503" s="1346" t="str">
        <f t="shared" si="1513"/>
        <v/>
      </c>
      <c r="CP503" s="1346" t="str">
        <f t="shared" si="1513"/>
        <v/>
      </c>
      <c r="CQ503" s="1346" t="str">
        <f t="shared" si="1513"/>
        <v/>
      </c>
      <c r="CR503" s="1346" t="str">
        <f t="shared" si="1513"/>
        <v/>
      </c>
      <c r="CS503" s="1345" t="str">
        <f t="shared" si="1513"/>
        <v/>
      </c>
      <c r="CT503" s="1348" t="str">
        <f t="shared" si="1513"/>
        <v/>
      </c>
      <c r="CU503" s="548" t="str">
        <f t="shared" si="1478"/>
        <v/>
      </c>
      <c r="CV503" s="549" t="str">
        <f t="shared" si="1479"/>
        <v/>
      </c>
      <c r="CW503" s="550" t="str">
        <f t="shared" si="1480"/>
        <v/>
      </c>
      <c r="CX503" s="550" t="str">
        <f t="shared" si="1481"/>
        <v/>
      </c>
      <c r="CY503" s="550" t="str">
        <f t="shared" si="1482"/>
        <v/>
      </c>
      <c r="CZ503" s="550" t="str">
        <f t="shared" si="1483"/>
        <v/>
      </c>
      <c r="DA503" s="550" t="str">
        <f t="shared" si="1484"/>
        <v/>
      </c>
      <c r="DB503" s="551">
        <f t="shared" si="1485"/>
        <v>2</v>
      </c>
      <c r="DC503" s="551">
        <f t="shared" si="1486"/>
        <v>4</v>
      </c>
      <c r="DD503" s="551">
        <f t="shared" si="1487"/>
        <v>8</v>
      </c>
      <c r="DE503" s="550">
        <f t="shared" si="1488"/>
        <v>32</v>
      </c>
      <c r="DF503" s="550" t="str">
        <f t="shared" si="1489"/>
        <v/>
      </c>
      <c r="DG503" s="550" t="str">
        <f t="shared" si="1490"/>
        <v/>
      </c>
      <c r="DH503" s="550" t="str">
        <f t="shared" si="1491"/>
        <v/>
      </c>
      <c r="DI503" s="550" t="str">
        <f t="shared" si="1492"/>
        <v/>
      </c>
      <c r="DJ503" s="549" t="str">
        <f t="shared" si="1493"/>
        <v/>
      </c>
      <c r="DK503" s="548" t="str">
        <f t="shared" si="1494"/>
        <v/>
      </c>
      <c r="DL503" s="653">
        <f t="shared" si="1495"/>
        <v>0</v>
      </c>
      <c r="DM503" s="106">
        <f t="shared" si="1496"/>
        <v>4</v>
      </c>
      <c r="DN503" s="106">
        <f t="shared" si="1497"/>
        <v>1</v>
      </c>
      <c r="DO503" s="106">
        <f t="shared" si="1498"/>
        <v>0</v>
      </c>
      <c r="DP503" s="693"/>
      <c r="DQ503" s="694"/>
      <c r="DR503" s="694"/>
      <c r="DS503" s="694"/>
      <c r="DT503" s="694"/>
      <c r="DU503" s="694"/>
      <c r="DV503" s="694"/>
      <c r="DW503" s="694"/>
      <c r="DX503" s="694"/>
      <c r="DY503" s="695"/>
    </row>
    <row r="504" spans="1:129" s="696" customFormat="1" ht="15.75" customHeight="1">
      <c r="A504" s="701" t="str">
        <f>$H$1 &amp; "/kg"</f>
        <v>kcal/kg</v>
      </c>
      <c r="B504" s="762">
        <f>1140*$K$1</f>
        <v>1140</v>
      </c>
      <c r="C504" s="762">
        <f t="shared" ref="C504:R504" si="1518">1140*$K$1</f>
        <v>1140</v>
      </c>
      <c r="D504" s="762">
        <f t="shared" si="1518"/>
        <v>1140</v>
      </c>
      <c r="E504" s="762">
        <f t="shared" si="1518"/>
        <v>1140</v>
      </c>
      <c r="F504" s="762">
        <f t="shared" si="1518"/>
        <v>1140</v>
      </c>
      <c r="G504" s="762">
        <f t="shared" si="1518"/>
        <v>1140</v>
      </c>
      <c r="H504" s="762">
        <f t="shared" si="1518"/>
        <v>1140</v>
      </c>
      <c r="I504" s="762">
        <f t="shared" si="1518"/>
        <v>1140</v>
      </c>
      <c r="J504" s="762">
        <f t="shared" si="1518"/>
        <v>1140</v>
      </c>
      <c r="K504" s="762">
        <f t="shared" si="1518"/>
        <v>1140</v>
      </c>
      <c r="L504" s="762">
        <f t="shared" si="1518"/>
        <v>1140</v>
      </c>
      <c r="M504" s="762">
        <f t="shared" si="1518"/>
        <v>1140</v>
      </c>
      <c r="N504" s="762">
        <f t="shared" si="1518"/>
        <v>1140</v>
      </c>
      <c r="O504" s="762">
        <f t="shared" si="1518"/>
        <v>1140</v>
      </c>
      <c r="P504" s="762">
        <f t="shared" si="1518"/>
        <v>1140</v>
      </c>
      <c r="Q504" s="762">
        <f t="shared" si="1518"/>
        <v>1140</v>
      </c>
      <c r="R504" s="762">
        <f t="shared" si="1518"/>
        <v>1140</v>
      </c>
      <c r="S504" s="756"/>
      <c r="T504" s="762">
        <f>1140*$K$1</f>
        <v>1140</v>
      </c>
      <c r="U504" s="762">
        <f t="shared" ref="U504:AJ504" si="1519">1140*$K$1</f>
        <v>1140</v>
      </c>
      <c r="V504" s="762">
        <f t="shared" si="1519"/>
        <v>1140</v>
      </c>
      <c r="W504" s="762">
        <f t="shared" si="1519"/>
        <v>1140</v>
      </c>
      <c r="X504" s="762">
        <f t="shared" si="1519"/>
        <v>1140</v>
      </c>
      <c r="Y504" s="762">
        <f t="shared" si="1519"/>
        <v>1140</v>
      </c>
      <c r="Z504" s="762">
        <v>1140</v>
      </c>
      <c r="AA504" s="762">
        <f t="shared" si="1519"/>
        <v>1140</v>
      </c>
      <c r="AB504" s="762">
        <f t="shared" si="1519"/>
        <v>1140</v>
      </c>
      <c r="AC504" s="762">
        <f t="shared" si="1519"/>
        <v>1140</v>
      </c>
      <c r="AD504" s="762">
        <f t="shared" si="1519"/>
        <v>1140</v>
      </c>
      <c r="AE504" s="762">
        <f t="shared" si="1519"/>
        <v>1140</v>
      </c>
      <c r="AF504" s="762">
        <f t="shared" si="1519"/>
        <v>1140</v>
      </c>
      <c r="AG504" s="762">
        <f t="shared" si="1519"/>
        <v>1140</v>
      </c>
      <c r="AH504" s="762">
        <f t="shared" si="1519"/>
        <v>1140</v>
      </c>
      <c r="AI504" s="762">
        <f t="shared" si="1519"/>
        <v>1140</v>
      </c>
      <c r="AJ504" s="762">
        <f t="shared" si="1519"/>
        <v>1140</v>
      </c>
      <c r="AK504" s="756"/>
      <c r="AL504" s="762">
        <f>1140*$K$1</f>
        <v>1140</v>
      </c>
      <c r="AM504" s="762">
        <f t="shared" ref="AM504:BB504" si="1520">1140*$K$1</f>
        <v>1140</v>
      </c>
      <c r="AN504" s="762">
        <f t="shared" si="1520"/>
        <v>1140</v>
      </c>
      <c r="AO504" s="762">
        <f t="shared" si="1520"/>
        <v>1140</v>
      </c>
      <c r="AP504" s="762">
        <f t="shared" si="1520"/>
        <v>1140</v>
      </c>
      <c r="AQ504" s="762">
        <f t="shared" si="1520"/>
        <v>1140</v>
      </c>
      <c r="AR504" s="762">
        <f t="shared" si="1520"/>
        <v>1140</v>
      </c>
      <c r="AS504" s="762">
        <f t="shared" si="1520"/>
        <v>1140</v>
      </c>
      <c r="AT504" s="762">
        <f t="shared" si="1520"/>
        <v>1140</v>
      </c>
      <c r="AU504" s="762">
        <f t="shared" si="1520"/>
        <v>1140</v>
      </c>
      <c r="AV504" s="762">
        <f t="shared" si="1520"/>
        <v>1140</v>
      </c>
      <c r="AW504" s="762">
        <f t="shared" si="1520"/>
        <v>1140</v>
      </c>
      <c r="AX504" s="762">
        <f t="shared" si="1520"/>
        <v>1140</v>
      </c>
      <c r="AY504" s="762">
        <f t="shared" si="1520"/>
        <v>1140</v>
      </c>
      <c r="AZ504" s="762">
        <f t="shared" si="1520"/>
        <v>1140</v>
      </c>
      <c r="BA504" s="762">
        <f t="shared" si="1520"/>
        <v>1140</v>
      </c>
      <c r="BB504" s="762">
        <f t="shared" si="1520"/>
        <v>1140</v>
      </c>
      <c r="BC504" s="756"/>
      <c r="BD504" s="762">
        <f>1140*$K$1</f>
        <v>1140</v>
      </c>
      <c r="BE504" s="762">
        <f t="shared" ref="BE504:BY504" si="1521">1140*$K$1</f>
        <v>1140</v>
      </c>
      <c r="BF504" s="762">
        <f t="shared" si="1521"/>
        <v>1140</v>
      </c>
      <c r="BG504" s="762">
        <f t="shared" si="1521"/>
        <v>1140</v>
      </c>
      <c r="BH504" s="762">
        <f t="shared" si="1521"/>
        <v>1140</v>
      </c>
      <c r="BI504" s="762">
        <f t="shared" si="1521"/>
        <v>1140</v>
      </c>
      <c r="BJ504" s="762">
        <f t="shared" si="1521"/>
        <v>1140</v>
      </c>
      <c r="BK504" s="762">
        <f t="shared" si="1521"/>
        <v>1140</v>
      </c>
      <c r="BL504" s="762">
        <f t="shared" si="1521"/>
        <v>1140</v>
      </c>
      <c r="BM504" s="762">
        <f t="shared" si="1521"/>
        <v>1140</v>
      </c>
      <c r="BN504" s="762">
        <f t="shared" si="1521"/>
        <v>1140</v>
      </c>
      <c r="BO504" s="762">
        <f t="shared" si="1521"/>
        <v>1140</v>
      </c>
      <c r="BP504" s="762">
        <f t="shared" si="1521"/>
        <v>1140</v>
      </c>
      <c r="BQ504" s="762">
        <f t="shared" si="1521"/>
        <v>1140</v>
      </c>
      <c r="BR504" s="762">
        <f t="shared" si="1521"/>
        <v>1140</v>
      </c>
      <c r="BS504" s="762">
        <f t="shared" si="1521"/>
        <v>1140</v>
      </c>
      <c r="BT504" s="762">
        <f t="shared" si="1521"/>
        <v>1140</v>
      </c>
      <c r="BU504" s="756"/>
      <c r="BV504" s="762">
        <f t="shared" si="1521"/>
        <v>1140</v>
      </c>
      <c r="BW504" s="762">
        <f t="shared" si="1521"/>
        <v>1140</v>
      </c>
      <c r="BX504" s="762">
        <f t="shared" si="1521"/>
        <v>1140</v>
      </c>
      <c r="BY504" s="762">
        <f t="shared" si="1521"/>
        <v>1140</v>
      </c>
      <c r="BZ504" s="597">
        <f t="shared" si="1241"/>
        <v>1140</v>
      </c>
      <c r="CA504" s="597">
        <f t="shared" si="1242"/>
        <v>1140</v>
      </c>
      <c r="CB504" s="597">
        <f t="shared" si="1243"/>
        <v>1140</v>
      </c>
      <c r="CC504" s="688">
        <f t="shared" si="1244"/>
        <v>1140</v>
      </c>
      <c r="CD504" s="1344">
        <f t="shared" si="1499"/>
        <v>1140</v>
      </c>
      <c r="CE504" s="1345">
        <f t="shared" si="1513"/>
        <v>1140</v>
      </c>
      <c r="CF504" s="1346">
        <f t="shared" si="1513"/>
        <v>1140</v>
      </c>
      <c r="CG504" s="1346">
        <f t="shared" si="1513"/>
        <v>1140</v>
      </c>
      <c r="CH504" s="1346">
        <f t="shared" si="1513"/>
        <v>1140</v>
      </c>
      <c r="CI504" s="1346">
        <f t="shared" si="1513"/>
        <v>1140</v>
      </c>
      <c r="CJ504" s="1346">
        <f t="shared" si="1513"/>
        <v>1140</v>
      </c>
      <c r="CK504" s="1347">
        <f t="shared" si="1513"/>
        <v>1140</v>
      </c>
      <c r="CL504" s="1347">
        <f t="shared" si="1513"/>
        <v>1140</v>
      </c>
      <c r="CM504" s="1347">
        <f t="shared" si="1513"/>
        <v>1140</v>
      </c>
      <c r="CN504" s="1346">
        <f t="shared" si="1513"/>
        <v>1140</v>
      </c>
      <c r="CO504" s="1346">
        <f t="shared" si="1513"/>
        <v>1140</v>
      </c>
      <c r="CP504" s="1346">
        <f t="shared" si="1513"/>
        <v>1140</v>
      </c>
      <c r="CQ504" s="1346">
        <f t="shared" si="1513"/>
        <v>1140</v>
      </c>
      <c r="CR504" s="1346">
        <f t="shared" si="1513"/>
        <v>1140</v>
      </c>
      <c r="CS504" s="1345">
        <f t="shared" si="1513"/>
        <v>1140</v>
      </c>
      <c r="CT504" s="1348">
        <f t="shared" si="1513"/>
        <v>1140</v>
      </c>
      <c r="CU504" s="548">
        <f t="shared" si="1478"/>
        <v>1140</v>
      </c>
      <c r="CV504" s="549">
        <f t="shared" si="1479"/>
        <v>1140</v>
      </c>
      <c r="CW504" s="550">
        <f t="shared" si="1480"/>
        <v>1140</v>
      </c>
      <c r="CX504" s="550">
        <f t="shared" si="1481"/>
        <v>1140</v>
      </c>
      <c r="CY504" s="550">
        <f t="shared" si="1482"/>
        <v>1140</v>
      </c>
      <c r="CZ504" s="550">
        <f t="shared" si="1483"/>
        <v>1140</v>
      </c>
      <c r="DA504" s="550">
        <f t="shared" si="1484"/>
        <v>1140</v>
      </c>
      <c r="DB504" s="551">
        <f t="shared" si="1485"/>
        <v>1140</v>
      </c>
      <c r="DC504" s="551">
        <f t="shared" si="1486"/>
        <v>1140</v>
      </c>
      <c r="DD504" s="551">
        <f t="shared" si="1487"/>
        <v>1140</v>
      </c>
      <c r="DE504" s="550">
        <f t="shared" si="1488"/>
        <v>1140</v>
      </c>
      <c r="DF504" s="550">
        <f t="shared" si="1489"/>
        <v>1140</v>
      </c>
      <c r="DG504" s="550">
        <f t="shared" si="1490"/>
        <v>1140</v>
      </c>
      <c r="DH504" s="550">
        <f t="shared" si="1491"/>
        <v>1140</v>
      </c>
      <c r="DI504" s="550">
        <f t="shared" si="1492"/>
        <v>1140</v>
      </c>
      <c r="DJ504" s="549">
        <f t="shared" si="1493"/>
        <v>1140</v>
      </c>
      <c r="DK504" s="548">
        <f t="shared" si="1494"/>
        <v>1140</v>
      </c>
      <c r="DL504" s="653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486" customFormat="1" ht="15.75" customHeight="1">
      <c r="A505" s="648" t="str">
        <f>$H$1 &amp; " (%)"</f>
        <v>kcal (%)</v>
      </c>
      <c r="B505" s="766">
        <f t="shared" ref="B505:R505" si="1522">IF(B502="","",B502*B503*B504/B$46/365/$G$1)</f>
        <v>0</v>
      </c>
      <c r="C505" s="632">
        <f t="shared" si="1522"/>
        <v>0</v>
      </c>
      <c r="D505" s="766">
        <f t="shared" si="1522"/>
        <v>0</v>
      </c>
      <c r="E505" s="632">
        <f t="shared" si="1522"/>
        <v>0</v>
      </c>
      <c r="F505" s="766">
        <f t="shared" si="1522"/>
        <v>0</v>
      </c>
      <c r="G505" s="632">
        <f t="shared" si="1522"/>
        <v>0</v>
      </c>
      <c r="H505" s="766">
        <f t="shared" si="1522"/>
        <v>0</v>
      </c>
      <c r="I505" s="632">
        <f t="shared" si="1522"/>
        <v>0</v>
      </c>
      <c r="J505" s="766">
        <f t="shared" si="1522"/>
        <v>0</v>
      </c>
      <c r="K505" s="766" t="str">
        <f t="shared" si="1522"/>
        <v/>
      </c>
      <c r="L505" s="766" t="str">
        <f t="shared" si="1522"/>
        <v/>
      </c>
      <c r="M505" s="766" t="str">
        <f t="shared" si="1522"/>
        <v/>
      </c>
      <c r="N505" s="766" t="str">
        <f t="shared" si="1522"/>
        <v/>
      </c>
      <c r="O505" s="766" t="str">
        <f t="shared" si="1522"/>
        <v/>
      </c>
      <c r="P505" s="766" t="str">
        <f t="shared" si="1522"/>
        <v/>
      </c>
      <c r="Q505" s="766" t="str">
        <f t="shared" si="1522"/>
        <v/>
      </c>
      <c r="R505" s="766" t="str">
        <f t="shared" si="1522"/>
        <v/>
      </c>
      <c r="S505" s="652"/>
      <c r="T505" s="766">
        <f t="shared" ref="T505:AJ505" si="1523">IF(T502="","",T502*T503*T504/T$46/365/$G$1)</f>
        <v>0</v>
      </c>
      <c r="U505" s="632">
        <f t="shared" si="1523"/>
        <v>0</v>
      </c>
      <c r="V505" s="632">
        <f t="shared" si="1523"/>
        <v>0</v>
      </c>
      <c r="W505" s="632">
        <f t="shared" si="1523"/>
        <v>2.974559686888454E-3</v>
      </c>
      <c r="X505" s="632">
        <f t="shared" si="1523"/>
        <v>7.436399217221135E-4</v>
      </c>
      <c r="Y505" s="632">
        <f t="shared" si="1523"/>
        <v>0</v>
      </c>
      <c r="Z505" s="632">
        <f t="shared" si="1523"/>
        <v>0</v>
      </c>
      <c r="AA505" s="632">
        <f t="shared" si="1523"/>
        <v>1.3881278538812785E-3</v>
      </c>
      <c r="AB505" s="632">
        <f t="shared" si="1523"/>
        <v>3.3994967850153762E-3</v>
      </c>
      <c r="AC505" s="632" t="str">
        <f t="shared" si="1523"/>
        <v/>
      </c>
      <c r="AD505" s="632" t="str">
        <f t="shared" si="1523"/>
        <v/>
      </c>
      <c r="AE505" s="632" t="str">
        <f t="shared" si="1523"/>
        <v/>
      </c>
      <c r="AF505" s="632" t="str">
        <f t="shared" si="1523"/>
        <v/>
      </c>
      <c r="AG505" s="632" t="str">
        <f t="shared" si="1523"/>
        <v/>
      </c>
      <c r="AH505" s="632" t="str">
        <f t="shared" si="1523"/>
        <v/>
      </c>
      <c r="AI505" s="632" t="str">
        <f t="shared" si="1523"/>
        <v/>
      </c>
      <c r="AJ505" s="632" t="str">
        <f t="shared" si="1523"/>
        <v/>
      </c>
      <c r="AK505" s="652"/>
      <c r="AL505" s="632">
        <f t="shared" ref="AL505:AT505" si="1524">IF(AL502="","",AL502*AL503*AL504/AL$46/365/$G$1)</f>
        <v>0</v>
      </c>
      <c r="AM505" s="632">
        <f t="shared" si="1524"/>
        <v>0</v>
      </c>
      <c r="AN505" s="632">
        <f t="shared" si="1524"/>
        <v>0</v>
      </c>
      <c r="AO505" s="632">
        <f t="shared" si="1524"/>
        <v>1.2889758643183301E-2</v>
      </c>
      <c r="AP505" s="632">
        <f t="shared" si="1524"/>
        <v>0</v>
      </c>
      <c r="AQ505" s="632">
        <f t="shared" si="1524"/>
        <v>0</v>
      </c>
      <c r="AR505" s="632">
        <f t="shared" si="1524"/>
        <v>0</v>
      </c>
      <c r="AS505" s="632">
        <f t="shared" si="1524"/>
        <v>0</v>
      </c>
      <c r="AT505" s="632">
        <f t="shared" si="1524"/>
        <v>0</v>
      </c>
      <c r="AU505" s="632"/>
      <c r="AV505" s="632"/>
      <c r="AW505" s="632" t="str">
        <f t="shared" ref="AW505:BB505" si="1525">IF(AW502="","",AW502*AW503*AW504/AW$46/365/$G$1)</f>
        <v/>
      </c>
      <c r="AX505" s="632" t="str">
        <f t="shared" si="1525"/>
        <v/>
      </c>
      <c r="AY505" s="632" t="str">
        <f t="shared" si="1525"/>
        <v/>
      </c>
      <c r="AZ505" s="632" t="str">
        <f t="shared" si="1525"/>
        <v/>
      </c>
      <c r="BA505" s="632" t="str">
        <f t="shared" si="1525"/>
        <v/>
      </c>
      <c r="BB505" s="632" t="str">
        <f t="shared" si="1525"/>
        <v/>
      </c>
      <c r="BC505" s="652"/>
      <c r="BD505" s="632">
        <f>IF(BD502="","",BD502*BD503*BD504/BD$46/365/$G$1)</f>
        <v>0</v>
      </c>
      <c r="BE505" s="632">
        <f>IF(BE502="","",BE502*BE503*BE504/BE$46/365/$G$1)</f>
        <v>0</v>
      </c>
      <c r="BF505" s="632">
        <f>IF(BF502="","",BF502*BF503*BF504/BF$46/365/$G$1)</f>
        <v>0</v>
      </c>
      <c r="BG505" s="632">
        <f>IF(BG502="","",BG502*BG503*BG504/BG$46/365/$G$1)</f>
        <v>0</v>
      </c>
      <c r="BH505" s="632"/>
      <c r="BI505" s="632"/>
      <c r="BJ505" s="632">
        <f t="shared" ref="BJ505:BT505" si="1526">IF(BJ502="","",BJ502*BJ503*BJ504/BJ$46/365/$G$1)</f>
        <v>0</v>
      </c>
      <c r="BK505" s="632">
        <f t="shared" si="1526"/>
        <v>0</v>
      </c>
      <c r="BL505" s="632">
        <f t="shared" si="1526"/>
        <v>0</v>
      </c>
      <c r="BM505" s="632" t="str">
        <f t="shared" si="1526"/>
        <v/>
      </c>
      <c r="BN505" s="632" t="str">
        <f t="shared" si="1526"/>
        <v/>
      </c>
      <c r="BO505" s="632" t="str">
        <f t="shared" si="1526"/>
        <v/>
      </c>
      <c r="BP505" s="632" t="str">
        <f t="shared" si="1526"/>
        <v/>
      </c>
      <c r="BQ505" s="632" t="str">
        <f t="shared" si="1526"/>
        <v/>
      </c>
      <c r="BR505" s="632" t="str">
        <f t="shared" si="1526"/>
        <v/>
      </c>
      <c r="BS505" s="632" t="str">
        <f t="shared" si="1526"/>
        <v/>
      </c>
      <c r="BT505" s="632" t="str">
        <f t="shared" si="1526"/>
        <v/>
      </c>
      <c r="BU505" s="652"/>
      <c r="BV505" s="632" t="str">
        <f>IF(BV502="","",BV502*BV503*BV504/BV$46/365/$G$1)</f>
        <v/>
      </c>
      <c r="BW505" s="632" t="str">
        <f>IF(BW502="","",BW502*BW503*BW504/BW$46/365/$G$1)</f>
        <v/>
      </c>
      <c r="BX505" s="632" t="str">
        <f>IF(BX502="","",BX502*BX503*BX504/BX$46/365/$G$1)</f>
        <v/>
      </c>
      <c r="BY505" s="632" t="str">
        <f>IF(BY502="","",BY502*BY503*BY504/BY$46/365/$G$1)</f>
        <v/>
      </c>
      <c r="BZ505" s="622">
        <f>IF(DL505&lt;3,"",(SUM(B505:R505)-MIN(B505:R505)-MAX(B505:R505))/(DL505-2))</f>
        <v>0</v>
      </c>
      <c r="CA505" s="622">
        <f t="shared" si="1242"/>
        <v>7.2947535178454945E-4</v>
      </c>
      <c r="CB505" s="622">
        <f t="shared" si="1243"/>
        <v>0</v>
      </c>
      <c r="CC505" s="622">
        <f t="shared" si="1244"/>
        <v>0</v>
      </c>
      <c r="CD505" s="1349" t="str">
        <f t="shared" si="1499"/>
        <v/>
      </c>
      <c r="CE505" s="1350" t="str">
        <f t="shared" si="1513"/>
        <v/>
      </c>
      <c r="CF505" s="1351" t="str">
        <f t="shared" si="1513"/>
        <v/>
      </c>
      <c r="CG505" s="1351" t="str">
        <f t="shared" si="1513"/>
        <v/>
      </c>
      <c r="CH505" s="1351">
        <f t="shared" si="1513"/>
        <v>0</v>
      </c>
      <c r="CI505" s="1351">
        <f t="shared" si="1513"/>
        <v>0</v>
      </c>
      <c r="CJ505" s="1351">
        <f t="shared" si="1513"/>
        <v>0</v>
      </c>
      <c r="CK505" s="1352">
        <f t="shared" si="1513"/>
        <v>0</v>
      </c>
      <c r="CL505" s="1352">
        <f t="shared" si="1513"/>
        <v>0</v>
      </c>
      <c r="CM505" s="1352">
        <f t="shared" si="1513"/>
        <v>0</v>
      </c>
      <c r="CN505" s="1351">
        <f t="shared" si="1513"/>
        <v>0</v>
      </c>
      <c r="CO505" s="1351">
        <f t="shared" si="1513"/>
        <v>0</v>
      </c>
      <c r="CP505" s="1351">
        <f t="shared" si="1513"/>
        <v>0</v>
      </c>
      <c r="CQ505" s="1351" t="str">
        <f t="shared" si="1513"/>
        <v/>
      </c>
      <c r="CR505" s="1351" t="str">
        <f t="shared" si="1513"/>
        <v/>
      </c>
      <c r="CS505" s="1350" t="str">
        <f t="shared" si="1513"/>
        <v/>
      </c>
      <c r="CT505" s="1353" t="str">
        <f t="shared" si="1513"/>
        <v/>
      </c>
      <c r="CU505" s="536" t="str">
        <f t="shared" si="1478"/>
        <v/>
      </c>
      <c r="CV505" s="537" t="str">
        <f t="shared" si="1479"/>
        <v/>
      </c>
      <c r="CW505" s="538" t="str">
        <f t="shared" si="1480"/>
        <v/>
      </c>
      <c r="CX505" s="538" t="str">
        <f t="shared" si="1481"/>
        <v/>
      </c>
      <c r="CY505" s="538">
        <f t="shared" si="1482"/>
        <v>0</v>
      </c>
      <c r="CZ505" s="538">
        <f t="shared" si="1483"/>
        <v>0</v>
      </c>
      <c r="DA505" s="538">
        <f t="shared" si="1484"/>
        <v>0</v>
      </c>
      <c r="DB505" s="539">
        <f t="shared" si="1485"/>
        <v>0</v>
      </c>
      <c r="DC505" s="539">
        <f t="shared" si="1486"/>
        <v>0</v>
      </c>
      <c r="DD505" s="539">
        <f t="shared" si="1487"/>
        <v>7.436399217221135E-4</v>
      </c>
      <c r="DE505" s="538">
        <f t="shared" si="1488"/>
        <v>1.3881278538812785E-3</v>
      </c>
      <c r="DF505" s="538">
        <f t="shared" si="1489"/>
        <v>2.974559686888454E-3</v>
      </c>
      <c r="DG505" s="538">
        <f t="shared" si="1490"/>
        <v>3.3994967850153762E-3</v>
      </c>
      <c r="DH505" s="538" t="str">
        <f t="shared" si="1491"/>
        <v/>
      </c>
      <c r="DI505" s="538" t="str">
        <f t="shared" si="1492"/>
        <v/>
      </c>
      <c r="DJ505" s="537" t="str">
        <f t="shared" si="1493"/>
        <v/>
      </c>
      <c r="DK505" s="536" t="str">
        <f t="shared" si="1494"/>
        <v/>
      </c>
      <c r="DL505" s="653">
        <f t="shared" si="1495"/>
        <v>9</v>
      </c>
      <c r="DM505" s="106">
        <f t="shared" si="1496"/>
        <v>9</v>
      </c>
      <c r="DN505" s="106">
        <f t="shared" si="1497"/>
        <v>9</v>
      </c>
      <c r="DO505" s="106">
        <f t="shared" si="1498"/>
        <v>7</v>
      </c>
      <c r="DP505" s="483"/>
      <c r="DQ505" s="618"/>
      <c r="DR505" s="618"/>
      <c r="DS505" s="618"/>
      <c r="DT505" s="618"/>
      <c r="DU505" s="618"/>
      <c r="DV505" s="618"/>
      <c r="DW505" s="618"/>
      <c r="DX505" s="618"/>
      <c r="DY505" s="484"/>
    </row>
    <row r="506" spans="1:129" s="486" customFormat="1" ht="15.75" customHeight="1">
      <c r="A506" s="763" t="s">
        <v>269</v>
      </c>
      <c r="B506" s="643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8"/>
      <c r="T506" s="641"/>
      <c r="U506" s="641"/>
      <c r="V506" s="641"/>
      <c r="W506" s="641">
        <v>2</v>
      </c>
      <c r="X506" s="641">
        <v>2</v>
      </c>
      <c r="Y506" s="641"/>
      <c r="Z506" s="641"/>
      <c r="AA506" s="641"/>
      <c r="AB506" s="641">
        <v>3</v>
      </c>
      <c r="AC506" s="641"/>
      <c r="AD506" s="641"/>
      <c r="AE506" s="643"/>
      <c r="AF506" s="643"/>
      <c r="AG506" s="643"/>
      <c r="AH506" s="641"/>
      <c r="AI506" s="643"/>
      <c r="AJ506" s="643"/>
      <c r="AK506" s="588"/>
      <c r="AL506" s="641"/>
      <c r="AM506" s="641"/>
      <c r="AN506" s="641"/>
      <c r="AO506" s="641">
        <v>5</v>
      </c>
      <c r="AP506" s="641"/>
      <c r="AQ506" s="641"/>
      <c r="AR506" s="641"/>
      <c r="AS506" s="641"/>
      <c r="AT506" s="641"/>
      <c r="AU506" s="641"/>
      <c r="AV506" s="641"/>
      <c r="AW506" s="643"/>
      <c r="AX506" s="641"/>
      <c r="AY506" s="643"/>
      <c r="AZ506" s="643"/>
      <c r="BA506" s="643"/>
      <c r="BB506" s="643"/>
      <c r="BC506" s="654"/>
      <c r="BD506" s="641"/>
      <c r="BE506" s="641"/>
      <c r="BF506" s="641"/>
      <c r="BG506" s="641"/>
      <c r="BH506" s="641"/>
      <c r="BI506" s="641"/>
      <c r="BJ506" s="641"/>
      <c r="BK506" s="641"/>
      <c r="BL506" s="641"/>
      <c r="BM506" s="641"/>
      <c r="BN506" s="641"/>
      <c r="BO506" s="643"/>
      <c r="BP506" s="641"/>
      <c r="BQ506" s="641"/>
      <c r="BR506" s="643"/>
      <c r="BS506" s="643"/>
      <c r="BT506" s="643"/>
      <c r="BU506" s="654"/>
      <c r="BV506" s="641"/>
      <c r="BW506" s="641"/>
      <c r="BX506" s="641"/>
      <c r="BY506" s="641"/>
      <c r="BZ506" s="597" t="str">
        <f t="shared" si="1241"/>
        <v/>
      </c>
      <c r="CA506" s="597">
        <f t="shared" si="1242"/>
        <v>2</v>
      </c>
      <c r="CB506" s="597" t="str">
        <f t="shared" si="1243"/>
        <v/>
      </c>
      <c r="CC506" s="688" t="str">
        <f t="shared" si="1244"/>
        <v/>
      </c>
      <c r="CD506" s="1344" t="str">
        <f t="shared" si="1499"/>
        <v/>
      </c>
      <c r="CE506" s="1345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527"/>
        <v/>
      </c>
      <c r="CG506" s="1346" t="str">
        <f t="shared" si="1527"/>
        <v/>
      </c>
      <c r="CH506" s="1346" t="str">
        <f t="shared" si="1527"/>
        <v/>
      </c>
      <c r="CI506" s="1346" t="str">
        <f t="shared" si="1527"/>
        <v/>
      </c>
      <c r="CJ506" s="1346" t="str">
        <f t="shared" si="1527"/>
        <v/>
      </c>
      <c r="CK506" s="1347" t="str">
        <f t="shared" si="1527"/>
        <v/>
      </c>
      <c r="CL506" s="1347" t="str">
        <f t="shared" si="1527"/>
        <v/>
      </c>
      <c r="CM506" s="1347" t="str">
        <f t="shared" si="1527"/>
        <v/>
      </c>
      <c r="CN506" s="1346" t="str">
        <f t="shared" si="1527"/>
        <v/>
      </c>
      <c r="CO506" s="1346" t="str">
        <f t="shared" si="1527"/>
        <v/>
      </c>
      <c r="CP506" s="1346" t="str">
        <f t="shared" si="1527"/>
        <v/>
      </c>
      <c r="CQ506" s="1346" t="str">
        <f t="shared" si="1527"/>
        <v/>
      </c>
      <c r="CR506" s="1346" t="str">
        <f t="shared" si="1527"/>
        <v/>
      </c>
      <c r="CS506" s="1345" t="str">
        <f t="shared" si="1527"/>
        <v/>
      </c>
      <c r="CT506" s="1348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8" t="str">
        <f t="shared" si="1478"/>
        <v/>
      </c>
      <c r="CV506" s="549" t="str">
        <f t="shared" si="1479"/>
        <v/>
      </c>
      <c r="CW506" s="550" t="str">
        <f t="shared" si="1480"/>
        <v/>
      </c>
      <c r="CX506" s="550" t="str">
        <f t="shared" si="1481"/>
        <v/>
      </c>
      <c r="CY506" s="550" t="str">
        <f t="shared" si="1482"/>
        <v/>
      </c>
      <c r="CZ506" s="550" t="str">
        <f t="shared" si="1483"/>
        <v/>
      </c>
      <c r="DA506" s="550" t="str">
        <f t="shared" si="1484"/>
        <v/>
      </c>
      <c r="DB506" s="551">
        <f t="shared" si="1485"/>
        <v>2</v>
      </c>
      <c r="DC506" s="551">
        <f t="shared" si="1486"/>
        <v>2</v>
      </c>
      <c r="DD506" s="551">
        <f t="shared" si="1487"/>
        <v>3</v>
      </c>
      <c r="DE506" s="550" t="str">
        <f t="shared" si="1488"/>
        <v/>
      </c>
      <c r="DF506" s="550" t="str">
        <f t="shared" si="1489"/>
        <v/>
      </c>
      <c r="DG506" s="550" t="str">
        <f t="shared" si="1490"/>
        <v/>
      </c>
      <c r="DH506" s="550" t="str">
        <f t="shared" si="1491"/>
        <v/>
      </c>
      <c r="DI506" s="550" t="str">
        <f t="shared" si="1492"/>
        <v/>
      </c>
      <c r="DJ506" s="549" t="str">
        <f t="shared" si="1493"/>
        <v/>
      </c>
      <c r="DK506" s="548" t="str">
        <f t="shared" si="1494"/>
        <v/>
      </c>
      <c r="DL506" s="653">
        <f t="shared" si="1495"/>
        <v>0</v>
      </c>
      <c r="DM506" s="106">
        <f t="shared" si="1496"/>
        <v>3</v>
      </c>
      <c r="DN506" s="106">
        <f t="shared" si="1497"/>
        <v>1</v>
      </c>
      <c r="DO506" s="106">
        <f t="shared" si="1498"/>
        <v>0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648" t="s">
        <v>267</v>
      </c>
      <c r="B507" s="629" t="str">
        <f>IF(B506="","",B502*B506*B503)</f>
        <v/>
      </c>
      <c r="C507" s="629" t="str">
        <f>IF(C506="","",C502*C506*C503)</f>
        <v/>
      </c>
      <c r="D507" s="629" t="str">
        <f t="shared" ref="D507:R507" si="1529">IF(D506="","",D502*D503*D506)</f>
        <v/>
      </c>
      <c r="E507" s="629" t="str">
        <f t="shared" si="1529"/>
        <v/>
      </c>
      <c r="F507" s="629" t="str">
        <f t="shared" si="1529"/>
        <v/>
      </c>
      <c r="G507" s="629" t="str">
        <f t="shared" si="1529"/>
        <v/>
      </c>
      <c r="H507" s="629" t="str">
        <f t="shared" si="1529"/>
        <v/>
      </c>
      <c r="I507" s="629" t="str">
        <f t="shared" si="1529"/>
        <v/>
      </c>
      <c r="J507" s="629" t="str">
        <f t="shared" si="1529"/>
        <v/>
      </c>
      <c r="K507" s="629" t="str">
        <f t="shared" si="1529"/>
        <v/>
      </c>
      <c r="L507" s="629" t="str">
        <f t="shared" si="1529"/>
        <v/>
      </c>
      <c r="M507" s="629" t="str">
        <f t="shared" si="1529"/>
        <v/>
      </c>
      <c r="N507" s="629" t="str">
        <f t="shared" si="1529"/>
        <v/>
      </c>
      <c r="O507" s="629" t="str">
        <f t="shared" si="1529"/>
        <v/>
      </c>
      <c r="P507" s="629" t="str">
        <f t="shared" si="1529"/>
        <v/>
      </c>
      <c r="Q507" s="629" t="str">
        <f t="shared" si="1529"/>
        <v/>
      </c>
      <c r="R507" s="629" t="str">
        <f t="shared" si="1529"/>
        <v/>
      </c>
      <c r="S507" s="767"/>
      <c r="T507" s="629" t="str">
        <f>IF(T506="","",T502*T506*T503)</f>
        <v/>
      </c>
      <c r="U507" s="629" t="str">
        <f>IF(U506="","",U502*U506*U503)</f>
        <v/>
      </c>
      <c r="V507" s="629" t="str">
        <f t="shared" ref="V507:AJ507" si="1530">IF(V506="","",V502*V503*V506)</f>
        <v/>
      </c>
      <c r="W507" s="629">
        <f t="shared" si="1530"/>
        <v>32</v>
      </c>
      <c r="X507" s="629">
        <f t="shared" si="1530"/>
        <v>8</v>
      </c>
      <c r="Y507" s="629" t="str">
        <f t="shared" si="1530"/>
        <v/>
      </c>
      <c r="Z507" s="629" t="str">
        <f t="shared" si="1530"/>
        <v/>
      </c>
      <c r="AA507" s="629" t="str">
        <f t="shared" si="1530"/>
        <v/>
      </c>
      <c r="AB507" s="629">
        <f t="shared" si="1530"/>
        <v>48</v>
      </c>
      <c r="AC507" s="629" t="str">
        <f t="shared" si="1530"/>
        <v/>
      </c>
      <c r="AD507" s="629" t="str">
        <f t="shared" si="1530"/>
        <v/>
      </c>
      <c r="AE507" s="629" t="str">
        <f t="shared" si="1530"/>
        <v/>
      </c>
      <c r="AF507" s="629" t="str">
        <f t="shared" si="1530"/>
        <v/>
      </c>
      <c r="AG507" s="629" t="str">
        <f t="shared" si="1530"/>
        <v/>
      </c>
      <c r="AH507" s="629" t="str">
        <f t="shared" si="1530"/>
        <v/>
      </c>
      <c r="AI507" s="629" t="str">
        <f t="shared" si="1530"/>
        <v/>
      </c>
      <c r="AJ507" s="629" t="str">
        <f t="shared" si="1530"/>
        <v/>
      </c>
      <c r="AK507" s="767"/>
      <c r="AL507" s="629" t="str">
        <f>IF(AL506="","",AL502*AL506*AL503)</f>
        <v/>
      </c>
      <c r="AM507" s="629" t="str">
        <f>IF(AM506="","",AM502*AM506*AM503)</f>
        <v/>
      </c>
      <c r="AN507" s="629" t="str">
        <f t="shared" ref="AN507:BB507" si="1531">IF(AN506="","",AN502*AN503*AN506)</f>
        <v/>
      </c>
      <c r="AO507" s="629">
        <f t="shared" si="1531"/>
        <v>520</v>
      </c>
      <c r="AP507" s="629" t="str">
        <f t="shared" si="1531"/>
        <v/>
      </c>
      <c r="AQ507" s="629" t="str">
        <f t="shared" si="1531"/>
        <v/>
      </c>
      <c r="AR507" s="629" t="str">
        <f t="shared" si="1531"/>
        <v/>
      </c>
      <c r="AS507" s="629" t="str">
        <f t="shared" si="1531"/>
        <v/>
      </c>
      <c r="AT507" s="629" t="str">
        <f t="shared" si="1531"/>
        <v/>
      </c>
      <c r="AU507" s="629" t="str">
        <f t="shared" si="1531"/>
        <v/>
      </c>
      <c r="AV507" s="629" t="str">
        <f t="shared" si="1531"/>
        <v/>
      </c>
      <c r="AW507" s="629" t="str">
        <f t="shared" si="1531"/>
        <v/>
      </c>
      <c r="AX507" s="629" t="str">
        <f t="shared" si="1531"/>
        <v/>
      </c>
      <c r="AY507" s="629" t="str">
        <f t="shared" si="1531"/>
        <v/>
      </c>
      <c r="AZ507" s="629" t="str">
        <f t="shared" si="1531"/>
        <v/>
      </c>
      <c r="BA507" s="629" t="str">
        <f t="shared" si="1531"/>
        <v/>
      </c>
      <c r="BB507" s="629" t="str">
        <f t="shared" si="1531"/>
        <v/>
      </c>
      <c r="BC507" s="767"/>
      <c r="BD507" s="629" t="str">
        <f>IF(BD506="","",BD502*BD506*BD503)</f>
        <v/>
      </c>
      <c r="BE507" s="629" t="str">
        <f>IF(BE506="","",BE502*BE506*BE503)</f>
        <v/>
      </c>
      <c r="BF507" s="629" t="str">
        <f t="shared" ref="BF507:BT507" si="1532">IF(BF506="","",BF502*BF503*BF506)</f>
        <v/>
      </c>
      <c r="BG507" s="629" t="str">
        <f t="shared" si="1532"/>
        <v/>
      </c>
      <c r="BH507" s="629" t="str">
        <f t="shared" si="1532"/>
        <v/>
      </c>
      <c r="BI507" s="629" t="str">
        <f t="shared" si="1532"/>
        <v/>
      </c>
      <c r="BJ507" s="629" t="str">
        <f t="shared" si="1532"/>
        <v/>
      </c>
      <c r="BK507" s="629" t="str">
        <f t="shared" si="1532"/>
        <v/>
      </c>
      <c r="BL507" s="629" t="str">
        <f t="shared" si="1532"/>
        <v/>
      </c>
      <c r="BM507" s="629" t="str">
        <f t="shared" si="1532"/>
        <v/>
      </c>
      <c r="BN507" s="629" t="str">
        <f t="shared" si="1532"/>
        <v/>
      </c>
      <c r="BO507" s="629" t="str">
        <f t="shared" si="1532"/>
        <v/>
      </c>
      <c r="BP507" s="629" t="str">
        <f t="shared" si="1532"/>
        <v/>
      </c>
      <c r="BQ507" s="629" t="str">
        <f t="shared" si="1532"/>
        <v/>
      </c>
      <c r="BR507" s="629" t="str">
        <f t="shared" si="1532"/>
        <v/>
      </c>
      <c r="BS507" s="629" t="str">
        <f t="shared" si="1532"/>
        <v/>
      </c>
      <c r="BT507" s="629" t="str">
        <f t="shared" si="1532"/>
        <v/>
      </c>
      <c r="BU507" s="767"/>
      <c r="BV507" s="629" t="str">
        <f>IF(BV506="","",BV502*BV506*BV503)</f>
        <v/>
      </c>
      <c r="BW507" s="629" t="str">
        <f>IF(BW506="","",BW502*BW506*BW503)</f>
        <v/>
      </c>
      <c r="BX507" s="629" t="str">
        <f>IF(BX506="","",BX502*BX503*BX506)</f>
        <v/>
      </c>
      <c r="BY507" s="629" t="str">
        <f>IF(BY506="","",BY502*BY503*BY506)</f>
        <v/>
      </c>
      <c r="BZ507" s="597" t="str">
        <f t="shared" si="1241"/>
        <v/>
      </c>
      <c r="CA507" s="597">
        <f t="shared" si="1242"/>
        <v>32</v>
      </c>
      <c r="CB507" s="597" t="str">
        <f t="shared" si="1243"/>
        <v/>
      </c>
      <c r="CC507" s="688" t="str">
        <f t="shared" si="1244"/>
        <v/>
      </c>
      <c r="CD507" s="1344" t="str">
        <f t="shared" si="1499"/>
        <v/>
      </c>
      <c r="CE507" s="1345" t="str">
        <f t="shared" si="1528"/>
        <v/>
      </c>
      <c r="CF507" s="1346" t="str">
        <f t="shared" si="1528"/>
        <v/>
      </c>
      <c r="CG507" s="1346" t="str">
        <f t="shared" si="1528"/>
        <v/>
      </c>
      <c r="CH507" s="1346" t="str">
        <f t="shared" si="1528"/>
        <v/>
      </c>
      <c r="CI507" s="1346" t="str">
        <f t="shared" si="1528"/>
        <v/>
      </c>
      <c r="CJ507" s="1346" t="str">
        <f t="shared" si="1528"/>
        <v/>
      </c>
      <c r="CK507" s="1347" t="str">
        <f t="shared" si="1528"/>
        <v/>
      </c>
      <c r="CL507" s="1347" t="str">
        <f t="shared" si="1528"/>
        <v/>
      </c>
      <c r="CM507" s="1347" t="str">
        <f t="shared" si="1528"/>
        <v/>
      </c>
      <c r="CN507" s="1346" t="str">
        <f t="shared" si="1528"/>
        <v/>
      </c>
      <c r="CO507" s="1346" t="str">
        <f t="shared" si="1528"/>
        <v/>
      </c>
      <c r="CP507" s="1346" t="str">
        <f t="shared" si="1528"/>
        <v/>
      </c>
      <c r="CQ507" s="1346" t="str">
        <f t="shared" si="1528"/>
        <v/>
      </c>
      <c r="CR507" s="1346" t="str">
        <f t="shared" si="1528"/>
        <v/>
      </c>
      <c r="CS507" s="1345" t="str">
        <f t="shared" si="1528"/>
        <v/>
      </c>
      <c r="CT507" s="1348" t="str">
        <f t="shared" si="1528"/>
        <v/>
      </c>
      <c r="CU507" s="548" t="str">
        <f t="shared" si="1478"/>
        <v/>
      </c>
      <c r="CV507" s="549" t="str">
        <f t="shared" si="1479"/>
        <v/>
      </c>
      <c r="CW507" s="550" t="str">
        <f t="shared" si="1480"/>
        <v/>
      </c>
      <c r="CX507" s="550" t="str">
        <f t="shared" si="1481"/>
        <v/>
      </c>
      <c r="CY507" s="550" t="str">
        <f t="shared" si="1482"/>
        <v/>
      </c>
      <c r="CZ507" s="550" t="str">
        <f t="shared" si="1483"/>
        <v/>
      </c>
      <c r="DA507" s="550" t="str">
        <f t="shared" si="1484"/>
        <v/>
      </c>
      <c r="DB507" s="551">
        <f t="shared" si="1485"/>
        <v>8</v>
      </c>
      <c r="DC507" s="551">
        <f t="shared" si="1486"/>
        <v>32</v>
      </c>
      <c r="DD507" s="551">
        <f t="shared" si="1487"/>
        <v>48</v>
      </c>
      <c r="DE507" s="550" t="str">
        <f t="shared" si="1488"/>
        <v/>
      </c>
      <c r="DF507" s="550" t="str">
        <f t="shared" si="1489"/>
        <v/>
      </c>
      <c r="DG507" s="550" t="str">
        <f t="shared" si="1490"/>
        <v/>
      </c>
      <c r="DH507" s="550" t="str">
        <f t="shared" si="1491"/>
        <v/>
      </c>
      <c r="DI507" s="550" t="str">
        <f t="shared" si="1492"/>
        <v/>
      </c>
      <c r="DJ507" s="549" t="str">
        <f t="shared" si="1493"/>
        <v/>
      </c>
      <c r="DK507" s="548" t="str">
        <f t="shared" si="1494"/>
        <v/>
      </c>
      <c r="DL507" s="653">
        <f t="shared" si="1495"/>
        <v>0</v>
      </c>
      <c r="DM507" s="106">
        <f t="shared" si="1496"/>
        <v>3</v>
      </c>
      <c r="DN507" s="106">
        <f t="shared" si="1497"/>
        <v>1</v>
      </c>
      <c r="DO507" s="106">
        <f t="shared" si="1498"/>
        <v>0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1449" t="s">
        <v>713</v>
      </c>
      <c r="B508" s="678">
        <v>1</v>
      </c>
      <c r="C508" s="320">
        <v>1</v>
      </c>
      <c r="D508" s="320">
        <v>1</v>
      </c>
      <c r="E508" s="320">
        <v>1</v>
      </c>
      <c r="F508" s="320">
        <v>1</v>
      </c>
      <c r="G508" s="320">
        <v>1</v>
      </c>
      <c r="H508" s="320">
        <v>1</v>
      </c>
      <c r="I508" s="320">
        <v>1</v>
      </c>
      <c r="J508" s="320">
        <v>1</v>
      </c>
      <c r="K508" s="320"/>
      <c r="L508" s="320"/>
      <c r="M508" s="320"/>
      <c r="N508" s="320"/>
      <c r="O508" s="320"/>
      <c r="P508" s="320"/>
      <c r="Q508" s="320"/>
      <c r="R508" s="320"/>
      <c r="S508" s="642"/>
      <c r="T508" s="320">
        <v>1</v>
      </c>
      <c r="U508" s="320">
        <v>2</v>
      </c>
      <c r="V508" s="320">
        <v>2</v>
      </c>
      <c r="W508" s="320">
        <v>1</v>
      </c>
      <c r="X508" s="320">
        <v>1</v>
      </c>
      <c r="Y508" s="320">
        <v>1</v>
      </c>
      <c r="Z508" s="320">
        <v>1</v>
      </c>
      <c r="AA508" s="320">
        <v>1</v>
      </c>
      <c r="AB508" s="320">
        <v>0.5</v>
      </c>
      <c r="AC508" s="320"/>
      <c r="AD508" s="320"/>
      <c r="AE508" s="320"/>
      <c r="AF508" s="320"/>
      <c r="AG508" s="678"/>
      <c r="AH508" s="678"/>
      <c r="AI508" s="678"/>
      <c r="AJ508" s="678"/>
      <c r="AK508" s="642"/>
      <c r="AL508" s="320">
        <v>2</v>
      </c>
      <c r="AM508" s="320">
        <v>8</v>
      </c>
      <c r="AN508" s="320">
        <v>6</v>
      </c>
      <c r="AO508" s="320">
        <v>8</v>
      </c>
      <c r="AP508" s="320">
        <v>2</v>
      </c>
      <c r="AQ508" s="320">
        <v>2</v>
      </c>
      <c r="AR508" s="320">
        <v>2</v>
      </c>
      <c r="AS508" s="320">
        <v>1</v>
      </c>
      <c r="AT508" s="320">
        <v>2</v>
      </c>
      <c r="AU508" s="320"/>
      <c r="AV508" s="320"/>
      <c r="AW508" s="320"/>
      <c r="AX508" s="320"/>
      <c r="AY508" s="320"/>
      <c r="AZ508" s="320"/>
      <c r="BA508" s="320"/>
      <c r="BB508" s="320"/>
      <c r="BC508" s="642"/>
      <c r="BD508" s="320">
        <v>4</v>
      </c>
      <c r="BE508" s="320">
        <v>4</v>
      </c>
      <c r="BF508" s="320">
        <v>4</v>
      </c>
      <c r="BG508" s="320">
        <v>4</v>
      </c>
      <c r="BH508" s="320">
        <v>4</v>
      </c>
      <c r="BI508" s="320">
        <v>3</v>
      </c>
      <c r="BJ508" s="320">
        <v>4</v>
      </c>
      <c r="BK508" s="320">
        <v>8</v>
      </c>
      <c r="BL508" s="320">
        <v>8</v>
      </c>
      <c r="BM508" s="320"/>
      <c r="BN508" s="320"/>
      <c r="BO508" s="320"/>
      <c r="BP508" s="320"/>
      <c r="BQ508" s="320"/>
      <c r="BR508" s="320"/>
      <c r="BS508" s="320"/>
      <c r="BT508" s="320"/>
      <c r="BU508" s="642"/>
      <c r="BV508" s="320"/>
      <c r="BW508" s="320"/>
      <c r="BX508" s="320"/>
      <c r="BY508" s="320"/>
      <c r="BZ508" s="597">
        <f t="shared" si="1241"/>
        <v>1</v>
      </c>
      <c r="CA508" s="597">
        <f t="shared" si="1242"/>
        <v>1.1428571428571428</v>
      </c>
      <c r="CB508" s="597">
        <f t="shared" si="1243"/>
        <v>3.4285714285714284</v>
      </c>
      <c r="CC508" s="688">
        <f t="shared" si="1244"/>
        <v>4.5714285714285712</v>
      </c>
      <c r="CD508" s="1344" t="str">
        <f t="shared" si="1499"/>
        <v/>
      </c>
      <c r="CE508" s="1345" t="str">
        <f t="shared" si="1528"/>
        <v/>
      </c>
      <c r="CF508" s="1346" t="str">
        <f t="shared" si="1528"/>
        <v/>
      </c>
      <c r="CG508" s="1346" t="str">
        <f t="shared" si="1528"/>
        <v/>
      </c>
      <c r="CH508" s="1346">
        <f t="shared" si="1528"/>
        <v>1</v>
      </c>
      <c r="CI508" s="1346">
        <f t="shared" si="1528"/>
        <v>1</v>
      </c>
      <c r="CJ508" s="1346">
        <f t="shared" si="1528"/>
        <v>1</v>
      </c>
      <c r="CK508" s="1347">
        <f t="shared" si="1528"/>
        <v>1</v>
      </c>
      <c r="CL508" s="1347">
        <f t="shared" si="1528"/>
        <v>1</v>
      </c>
      <c r="CM508" s="1347">
        <f t="shared" si="1528"/>
        <v>1</v>
      </c>
      <c r="CN508" s="1346">
        <f t="shared" si="1528"/>
        <v>1</v>
      </c>
      <c r="CO508" s="1346">
        <f t="shared" si="1528"/>
        <v>1</v>
      </c>
      <c r="CP508" s="1346">
        <f t="shared" si="1528"/>
        <v>1</v>
      </c>
      <c r="CQ508" s="1346" t="str">
        <f t="shared" si="1528"/>
        <v/>
      </c>
      <c r="CR508" s="1346" t="str">
        <f t="shared" si="1528"/>
        <v/>
      </c>
      <c r="CS508" s="1345" t="str">
        <f t="shared" si="1528"/>
        <v/>
      </c>
      <c r="CT508" s="1348" t="str">
        <f t="shared" si="1528"/>
        <v/>
      </c>
      <c r="CU508" s="548" t="str">
        <f t="shared" si="1478"/>
        <v/>
      </c>
      <c r="CV508" s="549" t="str">
        <f t="shared" si="1479"/>
        <v/>
      </c>
      <c r="CW508" s="550" t="str">
        <f t="shared" si="1480"/>
        <v/>
      </c>
      <c r="CX508" s="550" t="str">
        <f t="shared" si="1481"/>
        <v/>
      </c>
      <c r="CY508" s="550">
        <f t="shared" si="1482"/>
        <v>0.5</v>
      </c>
      <c r="CZ508" s="550">
        <f t="shared" si="1483"/>
        <v>1</v>
      </c>
      <c r="DA508" s="550">
        <f t="shared" si="1484"/>
        <v>1</v>
      </c>
      <c r="DB508" s="551">
        <f t="shared" si="1485"/>
        <v>1</v>
      </c>
      <c r="DC508" s="551">
        <f t="shared" si="1486"/>
        <v>1</v>
      </c>
      <c r="DD508" s="551">
        <f t="shared" si="1487"/>
        <v>1</v>
      </c>
      <c r="DE508" s="550">
        <f t="shared" si="1488"/>
        <v>1</v>
      </c>
      <c r="DF508" s="550">
        <f t="shared" si="1489"/>
        <v>2</v>
      </c>
      <c r="DG508" s="550">
        <f t="shared" si="1490"/>
        <v>2</v>
      </c>
      <c r="DH508" s="550" t="str">
        <f t="shared" si="1491"/>
        <v/>
      </c>
      <c r="DI508" s="550" t="str">
        <f t="shared" si="1492"/>
        <v/>
      </c>
      <c r="DJ508" s="549" t="str">
        <f t="shared" si="1493"/>
        <v/>
      </c>
      <c r="DK508" s="548" t="str">
        <f t="shared" si="1494"/>
        <v/>
      </c>
      <c r="DL508" s="653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648" t="s">
        <v>270</v>
      </c>
      <c r="B509" s="643">
        <v>12</v>
      </c>
      <c r="C509" s="641">
        <v>12</v>
      </c>
      <c r="D509" s="641">
        <v>5</v>
      </c>
      <c r="E509" s="641">
        <v>3</v>
      </c>
      <c r="F509" s="641">
        <v>12</v>
      </c>
      <c r="G509" s="641">
        <v>12</v>
      </c>
      <c r="H509" s="641">
        <v>12</v>
      </c>
      <c r="I509" s="641">
        <v>26</v>
      </c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4"/>
      <c r="T509" s="641">
        <v>12</v>
      </c>
      <c r="U509" s="641">
        <v>12</v>
      </c>
      <c r="V509" s="641">
        <v>3</v>
      </c>
      <c r="W509" s="641">
        <v>5</v>
      </c>
      <c r="X509" s="641">
        <v>3</v>
      </c>
      <c r="Y509" s="641">
        <v>2</v>
      </c>
      <c r="Z509" s="641">
        <v>8</v>
      </c>
      <c r="AA509" s="641">
        <v>2</v>
      </c>
      <c r="AB509" s="641">
        <v>32</v>
      </c>
      <c r="AC509" s="641"/>
      <c r="AD509" s="641"/>
      <c r="AE509" s="641"/>
      <c r="AF509" s="641"/>
      <c r="AG509" s="643"/>
      <c r="AH509" s="643"/>
      <c r="AI509" s="643"/>
      <c r="AJ509" s="643"/>
      <c r="AK509" s="704"/>
      <c r="AL509" s="641">
        <v>12</v>
      </c>
      <c r="AM509" s="641">
        <v>12</v>
      </c>
      <c r="AN509" s="641">
        <v>12</v>
      </c>
      <c r="AO509" s="641">
        <v>12</v>
      </c>
      <c r="AP509" s="641">
        <v>52</v>
      </c>
      <c r="AQ509" s="641">
        <v>12</v>
      </c>
      <c r="AR509" s="641">
        <v>8</v>
      </c>
      <c r="AS509" s="641">
        <v>8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4"/>
      <c r="BD509" s="641">
        <v>12</v>
      </c>
      <c r="BE509" s="641">
        <v>12</v>
      </c>
      <c r="BF509" s="641">
        <v>12</v>
      </c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4"/>
      <c r="BV509" s="641">
        <v>12</v>
      </c>
      <c r="BW509" s="641">
        <v>12</v>
      </c>
      <c r="BX509" s="641">
        <v>12</v>
      </c>
      <c r="BY509" s="641">
        <v>12</v>
      </c>
      <c r="BZ509" s="597">
        <f t="shared" si="1241"/>
        <v>11</v>
      </c>
      <c r="CA509" s="597">
        <f t="shared" si="1242"/>
        <v>6.4285714285714288</v>
      </c>
      <c r="CB509" s="597">
        <f t="shared" si="1243"/>
        <v>11.428571428571429</v>
      </c>
      <c r="CC509" s="688">
        <f t="shared" si="1244"/>
        <v>12</v>
      </c>
      <c r="CD509" s="1344" t="str">
        <f t="shared" si="1499"/>
        <v/>
      </c>
      <c r="CE509" s="1345" t="str">
        <f t="shared" si="1528"/>
        <v/>
      </c>
      <c r="CF509" s="1346" t="str">
        <f t="shared" si="1528"/>
        <v/>
      </c>
      <c r="CG509" s="1346" t="str">
        <f t="shared" si="1528"/>
        <v/>
      </c>
      <c r="CH509" s="1346">
        <f t="shared" si="1528"/>
        <v>3</v>
      </c>
      <c r="CI509" s="1346">
        <f t="shared" si="1528"/>
        <v>5</v>
      </c>
      <c r="CJ509" s="1346">
        <f t="shared" si="1528"/>
        <v>12</v>
      </c>
      <c r="CK509" s="1347">
        <f t="shared" si="1528"/>
        <v>12</v>
      </c>
      <c r="CL509" s="1347">
        <f t="shared" si="1528"/>
        <v>12</v>
      </c>
      <c r="CM509" s="1347">
        <f t="shared" si="1528"/>
        <v>12</v>
      </c>
      <c r="CN509" s="1346">
        <f t="shared" si="1528"/>
        <v>12</v>
      </c>
      <c r="CO509" s="1346">
        <f t="shared" si="1528"/>
        <v>12</v>
      </c>
      <c r="CP509" s="1346">
        <f t="shared" si="1528"/>
        <v>26</v>
      </c>
      <c r="CQ509" s="1346" t="str">
        <f t="shared" si="1528"/>
        <v/>
      </c>
      <c r="CR509" s="1346" t="str">
        <f t="shared" si="1528"/>
        <v/>
      </c>
      <c r="CS509" s="1345" t="str">
        <f t="shared" si="1528"/>
        <v/>
      </c>
      <c r="CT509" s="1348" t="str">
        <f t="shared" si="1528"/>
        <v/>
      </c>
      <c r="CU509" s="548" t="str">
        <f t="shared" si="1478"/>
        <v/>
      </c>
      <c r="CV509" s="549" t="str">
        <f t="shared" si="1479"/>
        <v/>
      </c>
      <c r="CW509" s="550" t="str">
        <f t="shared" si="1480"/>
        <v/>
      </c>
      <c r="CX509" s="550" t="str">
        <f t="shared" si="1481"/>
        <v/>
      </c>
      <c r="CY509" s="550">
        <f t="shared" si="1482"/>
        <v>2</v>
      </c>
      <c r="CZ509" s="550">
        <f t="shared" si="1483"/>
        <v>2</v>
      </c>
      <c r="DA509" s="550">
        <f t="shared" si="1484"/>
        <v>3</v>
      </c>
      <c r="DB509" s="551">
        <f t="shared" si="1485"/>
        <v>3</v>
      </c>
      <c r="DC509" s="551">
        <f t="shared" si="1486"/>
        <v>5</v>
      </c>
      <c r="DD509" s="551">
        <f t="shared" si="1487"/>
        <v>8</v>
      </c>
      <c r="DE509" s="550">
        <f t="shared" si="1488"/>
        <v>12</v>
      </c>
      <c r="DF509" s="550">
        <f t="shared" si="1489"/>
        <v>12</v>
      </c>
      <c r="DG509" s="550">
        <f t="shared" si="1490"/>
        <v>32</v>
      </c>
      <c r="DH509" s="550" t="str">
        <f t="shared" si="1491"/>
        <v/>
      </c>
      <c r="DI509" s="550" t="str">
        <f t="shared" si="1492"/>
        <v/>
      </c>
      <c r="DJ509" s="549" t="str">
        <f t="shared" si="1493"/>
        <v/>
      </c>
      <c r="DK509" s="548" t="str">
        <f t="shared" si="1494"/>
        <v/>
      </c>
      <c r="DL509" s="653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701" t="str">
        <f>$H$1 &amp; "/kg"</f>
        <v>kcal/kg</v>
      </c>
      <c r="B510" s="762">
        <f t="shared" ref="B510:K510" si="1533">4000*$K$1</f>
        <v>4000</v>
      </c>
      <c r="C510" s="762">
        <f t="shared" si="1533"/>
        <v>4000</v>
      </c>
      <c r="D510" s="762">
        <f t="shared" si="1533"/>
        <v>4000</v>
      </c>
      <c r="E510" s="762">
        <f t="shared" si="1533"/>
        <v>4000</v>
      </c>
      <c r="F510" s="762">
        <f t="shared" si="1533"/>
        <v>4000</v>
      </c>
      <c r="G510" s="762">
        <f t="shared" si="1533"/>
        <v>4000</v>
      </c>
      <c r="H510" s="762">
        <f t="shared" si="1533"/>
        <v>4000</v>
      </c>
      <c r="I510" s="762">
        <f t="shared" si="1533"/>
        <v>4000</v>
      </c>
      <c r="J510" s="762">
        <f t="shared" si="1533"/>
        <v>4000</v>
      </c>
      <c r="K510" s="762">
        <f t="shared" si="1533"/>
        <v>4000</v>
      </c>
      <c r="L510" s="762">
        <f>4000*$K$1</f>
        <v>4000</v>
      </c>
      <c r="M510" s="762">
        <f t="shared" ref="M510:R510" si="1534">4000*$K$1</f>
        <v>4000</v>
      </c>
      <c r="N510" s="762">
        <f t="shared" si="1534"/>
        <v>4000</v>
      </c>
      <c r="O510" s="762">
        <f t="shared" si="1534"/>
        <v>4000</v>
      </c>
      <c r="P510" s="762">
        <f t="shared" si="1534"/>
        <v>4000</v>
      </c>
      <c r="Q510" s="762">
        <f t="shared" si="1534"/>
        <v>4000</v>
      </c>
      <c r="R510" s="762">
        <f t="shared" si="1534"/>
        <v>4000</v>
      </c>
      <c r="S510" s="602"/>
      <c r="T510" s="762">
        <f t="shared" ref="T510:AC510" si="1535">4000*$K$1</f>
        <v>4000</v>
      </c>
      <c r="U510" s="762">
        <f t="shared" si="1535"/>
        <v>4000</v>
      </c>
      <c r="V510" s="762">
        <f t="shared" si="1535"/>
        <v>4000</v>
      </c>
      <c r="W510" s="762">
        <f t="shared" si="1535"/>
        <v>4000</v>
      </c>
      <c r="X510" s="762">
        <f t="shared" si="1535"/>
        <v>4000</v>
      </c>
      <c r="Y510" s="762">
        <f t="shared" si="1535"/>
        <v>4000</v>
      </c>
      <c r="Z510" s="762">
        <f t="shared" si="1535"/>
        <v>4000</v>
      </c>
      <c r="AA510" s="762">
        <f t="shared" si="1535"/>
        <v>4000</v>
      </c>
      <c r="AB510" s="762">
        <f t="shared" si="1535"/>
        <v>4000</v>
      </c>
      <c r="AC510" s="762">
        <f t="shared" si="1535"/>
        <v>4000</v>
      </c>
      <c r="AD510" s="762">
        <f>4000*$K$1</f>
        <v>4000</v>
      </c>
      <c r="AE510" s="762">
        <f t="shared" ref="AE510:AJ510" si="1536">4000*$K$1</f>
        <v>4000</v>
      </c>
      <c r="AF510" s="762">
        <f t="shared" si="1536"/>
        <v>4000</v>
      </c>
      <c r="AG510" s="762">
        <f t="shared" si="1536"/>
        <v>4000</v>
      </c>
      <c r="AH510" s="762">
        <f t="shared" si="1536"/>
        <v>4000</v>
      </c>
      <c r="AI510" s="762">
        <f t="shared" si="1536"/>
        <v>4000</v>
      </c>
      <c r="AJ510" s="762">
        <f t="shared" si="1536"/>
        <v>4000</v>
      </c>
      <c r="AK510" s="602"/>
      <c r="AL510" s="762">
        <f t="shared" ref="AL510:AU510" si="1537">4000*$K$1</f>
        <v>4000</v>
      </c>
      <c r="AM510" s="762">
        <f t="shared" si="1537"/>
        <v>4000</v>
      </c>
      <c r="AN510" s="762">
        <f t="shared" si="1537"/>
        <v>4000</v>
      </c>
      <c r="AO510" s="762">
        <f t="shared" si="1537"/>
        <v>4000</v>
      </c>
      <c r="AP510" s="762">
        <f t="shared" si="1537"/>
        <v>4000</v>
      </c>
      <c r="AQ510" s="762">
        <f t="shared" si="1537"/>
        <v>4000</v>
      </c>
      <c r="AR510" s="762">
        <f t="shared" si="1537"/>
        <v>4000</v>
      </c>
      <c r="AS510" s="762">
        <f t="shared" si="1537"/>
        <v>4000</v>
      </c>
      <c r="AT510" s="762">
        <f t="shared" si="1537"/>
        <v>4000</v>
      </c>
      <c r="AU510" s="762">
        <f t="shared" si="1537"/>
        <v>4000</v>
      </c>
      <c r="AV510" s="762">
        <f>4000*$K$1</f>
        <v>4000</v>
      </c>
      <c r="AW510" s="762">
        <f t="shared" ref="AW510:BB510" si="1538">4000*$K$1</f>
        <v>4000</v>
      </c>
      <c r="AX510" s="762">
        <f t="shared" si="1538"/>
        <v>4000</v>
      </c>
      <c r="AY510" s="762">
        <f t="shared" si="1538"/>
        <v>4000</v>
      </c>
      <c r="AZ510" s="762">
        <f t="shared" si="1538"/>
        <v>4000</v>
      </c>
      <c r="BA510" s="762">
        <f t="shared" si="1538"/>
        <v>4000</v>
      </c>
      <c r="BB510" s="762">
        <f t="shared" si="1538"/>
        <v>4000</v>
      </c>
      <c r="BC510" s="756"/>
      <c r="BD510" s="762">
        <f t="shared" ref="BD510:BM510" si="1539">4000*$K$1</f>
        <v>4000</v>
      </c>
      <c r="BE510" s="762">
        <f t="shared" si="1539"/>
        <v>4000</v>
      </c>
      <c r="BF510" s="762">
        <f t="shared" si="1539"/>
        <v>4000</v>
      </c>
      <c r="BG510" s="762">
        <f t="shared" si="1539"/>
        <v>4000</v>
      </c>
      <c r="BH510" s="762">
        <f t="shared" si="1539"/>
        <v>4000</v>
      </c>
      <c r="BI510" s="762">
        <f t="shared" si="1539"/>
        <v>4000</v>
      </c>
      <c r="BJ510" s="762">
        <f t="shared" si="1539"/>
        <v>4000</v>
      </c>
      <c r="BK510" s="762">
        <f t="shared" si="1539"/>
        <v>4000</v>
      </c>
      <c r="BL510" s="762">
        <f t="shared" si="1539"/>
        <v>4000</v>
      </c>
      <c r="BM510" s="762">
        <f t="shared" si="1539"/>
        <v>4000</v>
      </c>
      <c r="BN510" s="762">
        <f>4000*$K$1</f>
        <v>4000</v>
      </c>
      <c r="BO510" s="762">
        <f t="shared" ref="BO510:BY510" si="1540">4000*$K$1</f>
        <v>4000</v>
      </c>
      <c r="BP510" s="762">
        <f t="shared" si="1540"/>
        <v>4000</v>
      </c>
      <c r="BQ510" s="762">
        <f t="shared" si="1540"/>
        <v>4000</v>
      </c>
      <c r="BR510" s="762">
        <f t="shared" si="1540"/>
        <v>4000</v>
      </c>
      <c r="BS510" s="762">
        <f t="shared" si="1540"/>
        <v>4000</v>
      </c>
      <c r="BT510" s="762">
        <f t="shared" si="1540"/>
        <v>4000</v>
      </c>
      <c r="BU510" s="756"/>
      <c r="BV510" s="762">
        <f t="shared" si="1540"/>
        <v>4000</v>
      </c>
      <c r="BW510" s="762">
        <f t="shared" si="1540"/>
        <v>4000</v>
      </c>
      <c r="BX510" s="762">
        <f t="shared" si="1540"/>
        <v>4000</v>
      </c>
      <c r="BY510" s="762">
        <f t="shared" si="1540"/>
        <v>4000</v>
      </c>
      <c r="BZ510" s="597">
        <f t="shared" si="1241"/>
        <v>4000</v>
      </c>
      <c r="CA510" s="597">
        <f t="shared" si="1242"/>
        <v>4000</v>
      </c>
      <c r="CB510" s="597">
        <f t="shared" si="1243"/>
        <v>4000</v>
      </c>
      <c r="CC510" s="688">
        <f t="shared" si="1244"/>
        <v>4000</v>
      </c>
      <c r="CD510" s="1344">
        <f t="shared" si="1499"/>
        <v>4000</v>
      </c>
      <c r="CE510" s="1345">
        <f t="shared" si="1528"/>
        <v>4000</v>
      </c>
      <c r="CF510" s="1346">
        <f t="shared" si="1528"/>
        <v>4000</v>
      </c>
      <c r="CG510" s="1346">
        <f t="shared" si="1528"/>
        <v>4000</v>
      </c>
      <c r="CH510" s="1346">
        <f t="shared" si="1528"/>
        <v>4000</v>
      </c>
      <c r="CI510" s="1346">
        <f t="shared" si="1528"/>
        <v>4000</v>
      </c>
      <c r="CJ510" s="1346">
        <f t="shared" si="1528"/>
        <v>4000</v>
      </c>
      <c r="CK510" s="1347">
        <f t="shared" si="1528"/>
        <v>4000</v>
      </c>
      <c r="CL510" s="1347">
        <f t="shared" si="1528"/>
        <v>4000</v>
      </c>
      <c r="CM510" s="1347">
        <f t="shared" si="1528"/>
        <v>4000</v>
      </c>
      <c r="CN510" s="1346">
        <f t="shared" si="1528"/>
        <v>4000</v>
      </c>
      <c r="CO510" s="1346">
        <f t="shared" si="1528"/>
        <v>4000</v>
      </c>
      <c r="CP510" s="1346">
        <f t="shared" si="1528"/>
        <v>4000</v>
      </c>
      <c r="CQ510" s="1346">
        <f t="shared" si="1528"/>
        <v>4000</v>
      </c>
      <c r="CR510" s="1346">
        <f t="shared" si="1528"/>
        <v>4000</v>
      </c>
      <c r="CS510" s="1345">
        <f t="shared" si="1528"/>
        <v>4000</v>
      </c>
      <c r="CT510" s="1348">
        <f t="shared" si="1528"/>
        <v>4000</v>
      </c>
      <c r="CU510" s="548">
        <f t="shared" si="1478"/>
        <v>4000</v>
      </c>
      <c r="CV510" s="549">
        <f t="shared" si="1479"/>
        <v>4000</v>
      </c>
      <c r="CW510" s="550">
        <f t="shared" si="1480"/>
        <v>4000</v>
      </c>
      <c r="CX510" s="550">
        <f t="shared" si="1481"/>
        <v>4000</v>
      </c>
      <c r="CY510" s="550">
        <f t="shared" si="1482"/>
        <v>4000</v>
      </c>
      <c r="CZ510" s="550">
        <f t="shared" si="1483"/>
        <v>4000</v>
      </c>
      <c r="DA510" s="550">
        <f t="shared" si="1484"/>
        <v>4000</v>
      </c>
      <c r="DB510" s="551">
        <f t="shared" si="1485"/>
        <v>4000</v>
      </c>
      <c r="DC510" s="551">
        <f t="shared" si="1486"/>
        <v>4000</v>
      </c>
      <c r="DD510" s="551">
        <f t="shared" si="1487"/>
        <v>4000</v>
      </c>
      <c r="DE510" s="550">
        <f t="shared" si="1488"/>
        <v>4000</v>
      </c>
      <c r="DF510" s="550">
        <f t="shared" si="1489"/>
        <v>4000</v>
      </c>
      <c r="DG510" s="550">
        <f t="shared" si="1490"/>
        <v>4000</v>
      </c>
      <c r="DH510" s="550">
        <f t="shared" si="1491"/>
        <v>4000</v>
      </c>
      <c r="DI510" s="550">
        <f t="shared" si="1492"/>
        <v>4000</v>
      </c>
      <c r="DJ510" s="549">
        <f t="shared" si="1493"/>
        <v>4000</v>
      </c>
      <c r="DK510" s="548">
        <f t="shared" si="1494"/>
        <v>4000</v>
      </c>
      <c r="DL510" s="653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648" t="str">
        <f>$H$1 &amp; " (%)"</f>
        <v>kcal (%)</v>
      </c>
      <c r="B511" s="766">
        <f t="shared" ref="B511:R511" si="1541">IF(B508="","",B508*B509*B510/B$46/365/$G$1)</f>
        <v>6.9580343552946289E-3</v>
      </c>
      <c r="C511" s="632">
        <f t="shared" si="1541"/>
        <v>7.8277886497064592E-3</v>
      </c>
      <c r="D511" s="766">
        <f t="shared" si="1541"/>
        <v>3.7275184046221231E-3</v>
      </c>
      <c r="E511" s="632">
        <f t="shared" si="1541"/>
        <v>1.9569471624266148E-3</v>
      </c>
      <c r="F511" s="766">
        <f t="shared" si="1541"/>
        <v>5.2185257664709717E-3</v>
      </c>
      <c r="G511" s="632">
        <f t="shared" si="1541"/>
        <v>7.8277886497064592E-3</v>
      </c>
      <c r="H511" s="632">
        <f t="shared" si="1541"/>
        <v>7.8277886497064592E-3</v>
      </c>
      <c r="I511" s="766">
        <f t="shared" si="1541"/>
        <v>1.3568166992824527E-2</v>
      </c>
      <c r="J511" s="766">
        <f t="shared" si="1541"/>
        <v>8.9460441710930948E-3</v>
      </c>
      <c r="K511" s="632" t="str">
        <f t="shared" si="1541"/>
        <v/>
      </c>
      <c r="L511" s="766" t="str">
        <f t="shared" si="1541"/>
        <v/>
      </c>
      <c r="M511" s="632" t="str">
        <f t="shared" si="1541"/>
        <v/>
      </c>
      <c r="N511" s="766" t="str">
        <f t="shared" si="1541"/>
        <v/>
      </c>
      <c r="O511" s="632" t="str">
        <f t="shared" si="1541"/>
        <v/>
      </c>
      <c r="P511" s="766" t="str">
        <f t="shared" si="1541"/>
        <v/>
      </c>
      <c r="Q511" s="632" t="str">
        <f t="shared" si="1541"/>
        <v/>
      </c>
      <c r="R511" s="766" t="str">
        <f t="shared" si="1541"/>
        <v/>
      </c>
      <c r="S511" s="588"/>
      <c r="T511" s="632">
        <f t="shared" ref="T511:AJ511" si="1542">IF(T508="","",T508*T509*T510/T$46/365/$G$1)</f>
        <v>7.8277886497064592E-3</v>
      </c>
      <c r="U511" s="632">
        <f t="shared" si="1542"/>
        <v>1.5655577299412918E-2</v>
      </c>
      <c r="V511" s="632">
        <f t="shared" si="1542"/>
        <v>4.4730220855465474E-3</v>
      </c>
      <c r="W511" s="632">
        <f t="shared" si="1542"/>
        <v>3.2615786040443573E-3</v>
      </c>
      <c r="X511" s="632">
        <f t="shared" si="1542"/>
        <v>1.9569471624266148E-3</v>
      </c>
      <c r="Y511" s="632">
        <f t="shared" si="1542"/>
        <v>9.4882286663108579E-4</v>
      </c>
      <c r="Z511" s="632">
        <f t="shared" si="1542"/>
        <v>2.7832137421178521E-3</v>
      </c>
      <c r="AA511" s="632">
        <f t="shared" si="1542"/>
        <v>1.1596723925491048E-3</v>
      </c>
      <c r="AB511" s="632">
        <f t="shared" si="1542"/>
        <v>1.1928058894790794E-2</v>
      </c>
      <c r="AC511" s="632" t="str">
        <f t="shared" si="1542"/>
        <v/>
      </c>
      <c r="AD511" s="632" t="str">
        <f t="shared" si="1542"/>
        <v/>
      </c>
      <c r="AE511" s="632" t="str">
        <f t="shared" si="1542"/>
        <v/>
      </c>
      <c r="AF511" s="632" t="str">
        <f t="shared" si="1542"/>
        <v/>
      </c>
      <c r="AG511" s="632" t="str">
        <f t="shared" si="1542"/>
        <v/>
      </c>
      <c r="AH511" s="632" t="str">
        <f t="shared" si="1542"/>
        <v/>
      </c>
      <c r="AI511" s="632" t="str">
        <f t="shared" si="1542"/>
        <v/>
      </c>
      <c r="AJ511" s="632" t="str">
        <f t="shared" si="1542"/>
        <v/>
      </c>
      <c r="AK511" s="588"/>
      <c r="AL511" s="632">
        <f t="shared" ref="AL511:BB511" si="1543">IF(AL508="","",AL508*AL509*AL510/AL$46/365/$G$1)</f>
        <v>1.2524461839530331E-2</v>
      </c>
      <c r="AM511" s="632">
        <f t="shared" si="1543"/>
        <v>7.1568353368744758E-2</v>
      </c>
      <c r="AN511" s="632">
        <f t="shared" si="1543"/>
        <v>3.7573385518590997E-2</v>
      </c>
      <c r="AO511" s="632">
        <f t="shared" si="1543"/>
        <v>4.1748206131767773E-2</v>
      </c>
      <c r="AP511" s="632">
        <f t="shared" si="1543"/>
        <v>5.4272667971298108E-2</v>
      </c>
      <c r="AQ511" s="632">
        <f t="shared" si="1543"/>
        <v>1.0437051532941943E-2</v>
      </c>
      <c r="AR511" s="632">
        <f t="shared" si="1543"/>
        <v>1.0437051532941943E-2</v>
      </c>
      <c r="AS511" s="632">
        <f t="shared" si="1543"/>
        <v>3.4790171776473144E-3</v>
      </c>
      <c r="AT511" s="632">
        <f t="shared" si="1543"/>
        <v>1.2524461839530331E-2</v>
      </c>
      <c r="AU511" s="632" t="str">
        <f t="shared" si="1543"/>
        <v/>
      </c>
      <c r="AV511" s="632" t="str">
        <f t="shared" si="1543"/>
        <v/>
      </c>
      <c r="AW511" s="632" t="str">
        <f t="shared" si="1543"/>
        <v/>
      </c>
      <c r="AX511" s="632" t="str">
        <f t="shared" si="1543"/>
        <v/>
      </c>
      <c r="AY511" s="632" t="str">
        <f t="shared" si="1543"/>
        <v/>
      </c>
      <c r="AZ511" s="632" t="str">
        <f t="shared" si="1543"/>
        <v/>
      </c>
      <c r="BA511" s="632" t="str">
        <f t="shared" si="1543"/>
        <v/>
      </c>
      <c r="BB511" s="632" t="str">
        <f t="shared" si="1543"/>
        <v/>
      </c>
      <c r="BC511" s="652"/>
      <c r="BD511" s="632">
        <f t="shared" ref="BD511:BT511" si="1544">IF(BD508="","",BD508*BD509*BD510/BD$46/365/$G$1)</f>
        <v>1.6699282452707111E-2</v>
      </c>
      <c r="BE511" s="632">
        <f t="shared" si="1544"/>
        <v>3.1311154598825837E-2</v>
      </c>
      <c r="BF511" s="632">
        <f t="shared" si="1544"/>
        <v>2.7832137421178516E-2</v>
      </c>
      <c r="BG511" s="632">
        <f t="shared" si="1544"/>
        <v>3.1311154598825837E-2</v>
      </c>
      <c r="BH511" s="632">
        <f t="shared" si="1544"/>
        <v>2.0874103065883887E-2</v>
      </c>
      <c r="BI511" s="632">
        <f t="shared" si="1544"/>
        <v>3.1311154598825837E-2</v>
      </c>
      <c r="BJ511" s="632">
        <f t="shared" si="1544"/>
        <v>4.1748206131767773E-2</v>
      </c>
      <c r="BK511" s="632">
        <f t="shared" si="1544"/>
        <v>5.0097847358121325E-2</v>
      </c>
      <c r="BL511" s="632">
        <f t="shared" si="1544"/>
        <v>3.3398564905414221E-2</v>
      </c>
      <c r="BM511" s="632" t="str">
        <f t="shared" si="1544"/>
        <v/>
      </c>
      <c r="BN511" s="632" t="str">
        <f t="shared" si="1544"/>
        <v/>
      </c>
      <c r="BO511" s="632" t="str">
        <f t="shared" si="1544"/>
        <v/>
      </c>
      <c r="BP511" s="632" t="str">
        <f t="shared" si="1544"/>
        <v/>
      </c>
      <c r="BQ511" s="632" t="str">
        <f t="shared" si="1544"/>
        <v/>
      </c>
      <c r="BR511" s="632" t="str">
        <f t="shared" si="1544"/>
        <v/>
      </c>
      <c r="BS511" s="632" t="str">
        <f t="shared" si="1544"/>
        <v/>
      </c>
      <c r="BT511" s="632" t="str">
        <f t="shared" si="1544"/>
        <v/>
      </c>
      <c r="BU511" s="652"/>
      <c r="BV511" s="632" t="str">
        <f>IF(BV508="","",BV508*BV509*BV510/BV$46/365/$G$1)</f>
        <v/>
      </c>
      <c r="BW511" s="632" t="str">
        <f>IF(BW508="","",BW508*BW509*BW510/BW$46/365/$G$1)</f>
        <v/>
      </c>
      <c r="BX511" s="632" t="str">
        <f>IF(BX508="","",BX508*BX509*BX510/BX$46/365/$G$1)</f>
        <v/>
      </c>
      <c r="BY511" s="632" t="str">
        <f>IF(BY508="","",BY508*BY509*BY510/BY$46/365/$G$1)</f>
        <v/>
      </c>
      <c r="BZ511" s="622">
        <f>IF(DL511&lt;3,"",(SUM(B511:R511)-MIN(B511:R511)-MAX(B511:R511))/(DL511-2))</f>
        <v>6.9047840923714566E-3</v>
      </c>
      <c r="CA511" s="622">
        <f t="shared" si="1242"/>
        <v>4.770040218740247E-3</v>
      </c>
      <c r="CB511" s="622">
        <f t="shared" si="1243"/>
        <v>2.5645326623800205E-2</v>
      </c>
      <c r="CC511" s="622">
        <f t="shared" si="1244"/>
        <v>3.1112353617245982E-2</v>
      </c>
      <c r="CD511" s="1349" t="str">
        <f t="shared" si="1499"/>
        <v/>
      </c>
      <c r="CE511" s="1350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545"/>
        <v/>
      </c>
      <c r="CG511" s="1351" t="str">
        <f t="shared" si="1545"/>
        <v/>
      </c>
      <c r="CH511" s="1351">
        <f t="shared" si="1545"/>
        <v>1.9569471624266148E-3</v>
      </c>
      <c r="CI511" s="1351">
        <f t="shared" si="1545"/>
        <v>3.7275184046221231E-3</v>
      </c>
      <c r="CJ511" s="1351">
        <f t="shared" si="1545"/>
        <v>5.2185257664709717E-3</v>
      </c>
      <c r="CK511" s="1352">
        <f t="shared" si="1545"/>
        <v>6.9580343552946289E-3</v>
      </c>
      <c r="CL511" s="1352">
        <f t="shared" si="1545"/>
        <v>7.8277886497064592E-3</v>
      </c>
      <c r="CM511" s="1352">
        <f t="shared" si="1545"/>
        <v>7.8277886497064592E-3</v>
      </c>
      <c r="CN511" s="1351">
        <f t="shared" si="1545"/>
        <v>7.8277886497064592E-3</v>
      </c>
      <c r="CO511" s="1351">
        <f t="shared" si="1545"/>
        <v>8.9460441710930948E-3</v>
      </c>
      <c r="CP511" s="1351">
        <f t="shared" si="1545"/>
        <v>1.3568166992824527E-2</v>
      </c>
      <c r="CQ511" s="1351" t="str">
        <f t="shared" si="1545"/>
        <v/>
      </c>
      <c r="CR511" s="1351" t="str">
        <f t="shared" si="1545"/>
        <v/>
      </c>
      <c r="CS511" s="1350" t="str">
        <f t="shared" si="1545"/>
        <v/>
      </c>
      <c r="CT511" s="1353" t="str">
        <f t="shared" si="1545"/>
        <v/>
      </c>
      <c r="CU511" s="536" t="str">
        <f t="shared" si="1478"/>
        <v/>
      </c>
      <c r="CV511" s="537" t="str">
        <f t="shared" si="1479"/>
        <v/>
      </c>
      <c r="CW511" s="538" t="str">
        <f t="shared" si="1480"/>
        <v/>
      </c>
      <c r="CX511" s="538" t="str">
        <f t="shared" si="1481"/>
        <v/>
      </c>
      <c r="CY511" s="538">
        <f t="shared" si="1482"/>
        <v>9.4882286663108579E-4</v>
      </c>
      <c r="CZ511" s="538">
        <f t="shared" si="1483"/>
        <v>1.1596723925491048E-3</v>
      </c>
      <c r="DA511" s="538">
        <f t="shared" si="1484"/>
        <v>1.9569471624266148E-3</v>
      </c>
      <c r="DB511" s="539">
        <f t="shared" si="1485"/>
        <v>2.7832137421178521E-3</v>
      </c>
      <c r="DC511" s="539">
        <f t="shared" si="1486"/>
        <v>3.2615786040443573E-3</v>
      </c>
      <c r="DD511" s="539">
        <f t="shared" si="1487"/>
        <v>4.4730220855465474E-3</v>
      </c>
      <c r="DE511" s="538">
        <f t="shared" si="1488"/>
        <v>7.8277886497064592E-3</v>
      </c>
      <c r="DF511" s="538">
        <f t="shared" si="1489"/>
        <v>1.1928058894790794E-2</v>
      </c>
      <c r="DG511" s="538">
        <f t="shared" si="1490"/>
        <v>1.5655577299412918E-2</v>
      </c>
      <c r="DH511" s="538" t="str">
        <f t="shared" si="1491"/>
        <v/>
      </c>
      <c r="DI511" s="538" t="str">
        <f t="shared" si="1492"/>
        <v/>
      </c>
      <c r="DJ511" s="537" t="str">
        <f t="shared" si="1493"/>
        <v/>
      </c>
      <c r="DK511" s="536" t="str">
        <f t="shared" si="1494"/>
        <v/>
      </c>
      <c r="DL511" s="653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763" t="s">
        <v>269</v>
      </c>
      <c r="B512" s="643">
        <v>5.5</v>
      </c>
      <c r="C512" s="641">
        <v>5.5</v>
      </c>
      <c r="D512" s="641">
        <v>5</v>
      </c>
      <c r="E512" s="641">
        <v>6</v>
      </c>
      <c r="F512" s="641">
        <v>5</v>
      </c>
      <c r="G512" s="641">
        <v>6.5</v>
      </c>
      <c r="H512" s="641">
        <v>5.5</v>
      </c>
      <c r="I512" s="641">
        <v>10</v>
      </c>
      <c r="J512" s="641">
        <v>9</v>
      </c>
      <c r="K512" s="641"/>
      <c r="L512" s="641"/>
      <c r="M512" s="641"/>
      <c r="N512" s="641"/>
      <c r="O512" s="641"/>
      <c r="P512" s="641"/>
      <c r="Q512" s="641"/>
      <c r="R512" s="641"/>
      <c r="S512" s="654"/>
      <c r="T512" s="641">
        <v>6.5</v>
      </c>
      <c r="U512" s="641">
        <v>5</v>
      </c>
      <c r="V512" s="641">
        <v>4.5</v>
      </c>
      <c r="W512" s="641">
        <v>5</v>
      </c>
      <c r="X512" s="641">
        <v>5</v>
      </c>
      <c r="Y512" s="641">
        <v>7.5</v>
      </c>
      <c r="Z512" s="641">
        <v>5</v>
      </c>
      <c r="AA512" s="641">
        <v>7.5</v>
      </c>
      <c r="AB512" s="641">
        <v>5</v>
      </c>
      <c r="AC512" s="641"/>
      <c r="AD512" s="641"/>
      <c r="AE512" s="641"/>
      <c r="AF512" s="641"/>
      <c r="AG512" s="643"/>
      <c r="AH512" s="641"/>
      <c r="AI512" s="641"/>
      <c r="AJ512" s="643"/>
      <c r="AK512" s="654"/>
      <c r="AL512" s="641">
        <v>5</v>
      </c>
      <c r="AM512" s="641">
        <v>6.5</v>
      </c>
      <c r="AN512" s="641">
        <v>6.5</v>
      </c>
      <c r="AO512" s="641">
        <v>5</v>
      </c>
      <c r="AP512" s="641">
        <v>5</v>
      </c>
      <c r="AQ512" s="641">
        <v>12</v>
      </c>
      <c r="AR512" s="641">
        <v>5</v>
      </c>
      <c r="AS512" s="641">
        <v>5</v>
      </c>
      <c r="AT512" s="641">
        <v>5</v>
      </c>
      <c r="AU512" s="641"/>
      <c r="AV512" s="641"/>
      <c r="AW512" s="641"/>
      <c r="AX512" s="641"/>
      <c r="AY512" s="641"/>
      <c r="AZ512" s="641"/>
      <c r="BA512" s="641"/>
      <c r="BB512" s="641"/>
      <c r="BC512" s="654"/>
      <c r="BD512" s="641">
        <v>6.5</v>
      </c>
      <c r="BE512" s="641">
        <v>5.5</v>
      </c>
      <c r="BF512" s="641">
        <v>5</v>
      </c>
      <c r="BG512" s="641">
        <v>6</v>
      </c>
      <c r="BH512" s="641">
        <v>5</v>
      </c>
      <c r="BI512" s="641">
        <v>5</v>
      </c>
      <c r="BJ512" s="641">
        <v>6.25</v>
      </c>
      <c r="BK512" s="641">
        <v>5</v>
      </c>
      <c r="BL512" s="641">
        <v>5.7</v>
      </c>
      <c r="BM512" s="641"/>
      <c r="BN512" s="641"/>
      <c r="BO512" s="641"/>
      <c r="BP512" s="641"/>
      <c r="BQ512" s="641"/>
      <c r="BR512" s="641"/>
      <c r="BS512" s="641"/>
      <c r="BT512" s="641"/>
      <c r="BU512" s="654"/>
      <c r="BV512" s="641"/>
      <c r="BW512" s="641"/>
      <c r="BX512" s="641"/>
      <c r="BY512" s="641"/>
      <c r="BZ512" s="597">
        <f t="shared" si="1241"/>
        <v>6.1428571428571432</v>
      </c>
      <c r="CA512" s="597">
        <f t="shared" si="1242"/>
        <v>5.5714285714285712</v>
      </c>
      <c r="CB512" s="597">
        <f t="shared" si="1243"/>
        <v>5.4285714285714288</v>
      </c>
      <c r="CC512" s="688">
        <f t="shared" si="1244"/>
        <v>5.4928571428571429</v>
      </c>
      <c r="CD512" s="1344" t="str">
        <f t="shared" si="1499"/>
        <v/>
      </c>
      <c r="CE512" s="1345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6" t="str">
        <f t="shared" si="1546"/>
        <v/>
      </c>
      <c r="CG512" s="1346" t="str">
        <f t="shared" si="1546"/>
        <v/>
      </c>
      <c r="CH512" s="1346">
        <f t="shared" si="1546"/>
        <v>5</v>
      </c>
      <c r="CI512" s="1346">
        <f t="shared" si="1546"/>
        <v>5</v>
      </c>
      <c r="CJ512" s="1346">
        <f t="shared" si="1546"/>
        <v>5.5</v>
      </c>
      <c r="CK512" s="1347">
        <f t="shared" si="1546"/>
        <v>5.5</v>
      </c>
      <c r="CL512" s="1347">
        <f t="shared" si="1546"/>
        <v>5.5</v>
      </c>
      <c r="CM512" s="1347">
        <f t="shared" si="1546"/>
        <v>6</v>
      </c>
      <c r="CN512" s="1346">
        <f t="shared" si="1546"/>
        <v>6.5</v>
      </c>
      <c r="CO512" s="1346">
        <f t="shared" si="1546"/>
        <v>9</v>
      </c>
      <c r="CP512" s="1346">
        <f t="shared" si="1546"/>
        <v>10</v>
      </c>
      <c r="CQ512" s="1346" t="str">
        <f t="shared" si="1546"/>
        <v/>
      </c>
      <c r="CR512" s="1346" t="str">
        <f t="shared" si="1546"/>
        <v/>
      </c>
      <c r="CS512" s="1345" t="str">
        <f t="shared" si="1546"/>
        <v/>
      </c>
      <c r="CT512" s="1348" t="str">
        <f t="shared" si="1545"/>
        <v/>
      </c>
      <c r="CU512" s="548" t="str">
        <f t="shared" si="1478"/>
        <v/>
      </c>
      <c r="CV512" s="549" t="str">
        <f t="shared" si="1479"/>
        <v/>
      </c>
      <c r="CW512" s="550" t="str">
        <f t="shared" si="1480"/>
        <v/>
      </c>
      <c r="CX512" s="550" t="str">
        <f t="shared" si="1481"/>
        <v/>
      </c>
      <c r="CY512" s="550">
        <f t="shared" si="1482"/>
        <v>4.5</v>
      </c>
      <c r="CZ512" s="550">
        <f t="shared" si="1483"/>
        <v>5</v>
      </c>
      <c r="DA512" s="550">
        <f t="shared" si="1484"/>
        <v>5</v>
      </c>
      <c r="DB512" s="551">
        <f t="shared" si="1485"/>
        <v>5</v>
      </c>
      <c r="DC512" s="551">
        <f t="shared" si="1486"/>
        <v>5</v>
      </c>
      <c r="DD512" s="551">
        <f t="shared" si="1487"/>
        <v>5</v>
      </c>
      <c r="DE512" s="550">
        <f t="shared" si="1488"/>
        <v>6.5</v>
      </c>
      <c r="DF512" s="550">
        <f t="shared" si="1489"/>
        <v>7.5</v>
      </c>
      <c r="DG512" s="550">
        <f t="shared" si="1490"/>
        <v>7.5</v>
      </c>
      <c r="DH512" s="550" t="str">
        <f t="shared" si="1491"/>
        <v/>
      </c>
      <c r="DI512" s="550" t="str">
        <f t="shared" si="1492"/>
        <v/>
      </c>
      <c r="DJ512" s="549" t="str">
        <f t="shared" si="1493"/>
        <v/>
      </c>
      <c r="DK512" s="548" t="str">
        <f t="shared" si="1494"/>
        <v/>
      </c>
      <c r="DL512" s="653">
        <f t="shared" si="1495"/>
        <v>9</v>
      </c>
      <c r="DM512" s="106">
        <f t="shared" si="1496"/>
        <v>9</v>
      </c>
      <c r="DN512" s="106">
        <f t="shared" si="1497"/>
        <v>9</v>
      </c>
      <c r="DO512" s="106">
        <f t="shared" si="1498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696" customFormat="1" ht="15.75" customHeight="1">
      <c r="A513" s="648" t="s">
        <v>267</v>
      </c>
      <c r="B513" s="761">
        <f t="shared" ref="B513:R513" si="1547">IF(B512="","",B508*B509*B512)</f>
        <v>66</v>
      </c>
      <c r="C513" s="761">
        <f t="shared" si="1547"/>
        <v>66</v>
      </c>
      <c r="D513" s="761">
        <f t="shared" si="1547"/>
        <v>25</v>
      </c>
      <c r="E513" s="761">
        <f t="shared" si="1547"/>
        <v>18</v>
      </c>
      <c r="F513" s="761">
        <f t="shared" si="1547"/>
        <v>60</v>
      </c>
      <c r="G513" s="761">
        <f t="shared" si="1547"/>
        <v>78</v>
      </c>
      <c r="H513" s="761">
        <f t="shared" si="1547"/>
        <v>66</v>
      </c>
      <c r="I513" s="761">
        <f t="shared" si="1547"/>
        <v>260</v>
      </c>
      <c r="J513" s="761">
        <f t="shared" si="1547"/>
        <v>108</v>
      </c>
      <c r="K513" s="761" t="str">
        <f t="shared" si="1547"/>
        <v/>
      </c>
      <c r="L513" s="761" t="str">
        <f t="shared" si="1547"/>
        <v/>
      </c>
      <c r="M513" s="761" t="str">
        <f t="shared" si="1547"/>
        <v/>
      </c>
      <c r="N513" s="761" t="str">
        <f t="shared" si="1547"/>
        <v/>
      </c>
      <c r="O513" s="761" t="str">
        <f t="shared" si="1547"/>
        <v/>
      </c>
      <c r="P513" s="761" t="str">
        <f t="shared" si="1547"/>
        <v/>
      </c>
      <c r="Q513" s="761" t="str">
        <f t="shared" si="1547"/>
        <v/>
      </c>
      <c r="R513" s="761" t="str">
        <f t="shared" si="1547"/>
        <v/>
      </c>
      <c r="S513" s="767"/>
      <c r="T513" s="761">
        <f t="shared" ref="T513:AJ513" si="1548">IF(T512="","",T508*T509*T512)</f>
        <v>78</v>
      </c>
      <c r="U513" s="761">
        <f t="shared" si="1548"/>
        <v>120</v>
      </c>
      <c r="V513" s="761">
        <f t="shared" si="1548"/>
        <v>27</v>
      </c>
      <c r="W513" s="761">
        <f t="shared" si="1548"/>
        <v>25</v>
      </c>
      <c r="X513" s="761">
        <f t="shared" si="1548"/>
        <v>15</v>
      </c>
      <c r="Y513" s="761">
        <f t="shared" si="1548"/>
        <v>15</v>
      </c>
      <c r="Z513" s="761">
        <f t="shared" si="1548"/>
        <v>40</v>
      </c>
      <c r="AA513" s="761">
        <f t="shared" si="1548"/>
        <v>15</v>
      </c>
      <c r="AB513" s="761">
        <f t="shared" si="1548"/>
        <v>80</v>
      </c>
      <c r="AC513" s="761" t="str">
        <f t="shared" si="1548"/>
        <v/>
      </c>
      <c r="AD513" s="761" t="str">
        <f t="shared" si="1548"/>
        <v/>
      </c>
      <c r="AE513" s="761" t="str">
        <f t="shared" si="1548"/>
        <v/>
      </c>
      <c r="AF513" s="761" t="str">
        <f t="shared" si="1548"/>
        <v/>
      </c>
      <c r="AG513" s="761" t="str">
        <f t="shared" si="1548"/>
        <v/>
      </c>
      <c r="AH513" s="761" t="str">
        <f t="shared" si="1548"/>
        <v/>
      </c>
      <c r="AI513" s="761" t="str">
        <f t="shared" si="1548"/>
        <v/>
      </c>
      <c r="AJ513" s="761" t="str">
        <f t="shared" si="1548"/>
        <v/>
      </c>
      <c r="AK513" s="767"/>
      <c r="AL513" s="761">
        <f t="shared" ref="AL513:BB513" si="1549">IF(AL512="","",AL508*AL509*AL512)</f>
        <v>120</v>
      </c>
      <c r="AM513" s="761">
        <f t="shared" si="1549"/>
        <v>624</v>
      </c>
      <c r="AN513" s="761">
        <f t="shared" si="1549"/>
        <v>468</v>
      </c>
      <c r="AO513" s="761">
        <f t="shared" si="1549"/>
        <v>480</v>
      </c>
      <c r="AP513" s="761">
        <f t="shared" si="1549"/>
        <v>520</v>
      </c>
      <c r="AQ513" s="761">
        <f t="shared" si="1549"/>
        <v>288</v>
      </c>
      <c r="AR513" s="761">
        <f t="shared" si="1549"/>
        <v>80</v>
      </c>
      <c r="AS513" s="761">
        <f t="shared" si="1549"/>
        <v>40</v>
      </c>
      <c r="AT513" s="761">
        <f t="shared" si="1549"/>
        <v>120</v>
      </c>
      <c r="AU513" s="761" t="str">
        <f t="shared" si="1549"/>
        <v/>
      </c>
      <c r="AV513" s="761" t="str">
        <f t="shared" si="1549"/>
        <v/>
      </c>
      <c r="AW513" s="761" t="str">
        <f t="shared" si="1549"/>
        <v/>
      </c>
      <c r="AX513" s="761" t="str">
        <f t="shared" si="1549"/>
        <v/>
      </c>
      <c r="AY513" s="761" t="str">
        <f t="shared" si="1549"/>
        <v/>
      </c>
      <c r="AZ513" s="761" t="str">
        <f t="shared" si="1549"/>
        <v/>
      </c>
      <c r="BA513" s="761" t="str">
        <f t="shared" si="1549"/>
        <v/>
      </c>
      <c r="BB513" s="761" t="str">
        <f t="shared" si="1549"/>
        <v/>
      </c>
      <c r="BC513" s="767"/>
      <c r="BD513" s="761">
        <f t="shared" ref="BD513:BT513" si="1550">IF(BD512="","",BD508*BD509*BD512)</f>
        <v>312</v>
      </c>
      <c r="BE513" s="761">
        <f t="shared" si="1550"/>
        <v>264</v>
      </c>
      <c r="BF513" s="761">
        <f t="shared" si="1550"/>
        <v>240</v>
      </c>
      <c r="BG513" s="761">
        <f t="shared" si="1550"/>
        <v>288</v>
      </c>
      <c r="BH513" s="761">
        <f t="shared" si="1550"/>
        <v>240</v>
      </c>
      <c r="BI513" s="761">
        <f t="shared" si="1550"/>
        <v>180</v>
      </c>
      <c r="BJ513" s="761">
        <f t="shared" si="1550"/>
        <v>300</v>
      </c>
      <c r="BK513" s="761">
        <f t="shared" si="1550"/>
        <v>480</v>
      </c>
      <c r="BL513" s="761">
        <f t="shared" si="1550"/>
        <v>547.20000000000005</v>
      </c>
      <c r="BM513" s="761" t="str">
        <f t="shared" si="1550"/>
        <v/>
      </c>
      <c r="BN513" s="761" t="str">
        <f t="shared" si="1550"/>
        <v/>
      </c>
      <c r="BO513" s="761" t="str">
        <f t="shared" si="1550"/>
        <v/>
      </c>
      <c r="BP513" s="761" t="str">
        <f t="shared" si="1550"/>
        <v/>
      </c>
      <c r="BQ513" s="761" t="str">
        <f t="shared" si="1550"/>
        <v/>
      </c>
      <c r="BR513" s="761" t="str">
        <f t="shared" si="1550"/>
        <v/>
      </c>
      <c r="BS513" s="761" t="str">
        <f t="shared" si="1550"/>
        <v/>
      </c>
      <c r="BT513" s="761" t="str">
        <f t="shared" si="1550"/>
        <v/>
      </c>
      <c r="BU513" s="767"/>
      <c r="BV513" s="761" t="str">
        <f>IF(BV512="","",BV508*BV509*BV512)</f>
        <v/>
      </c>
      <c r="BW513" s="761" t="str">
        <f>IF(BW512="","",BW508*BW509*BW512)</f>
        <v/>
      </c>
      <c r="BX513" s="761" t="str">
        <f>IF(BX512="","",BX508*BX509*BX512)</f>
        <v/>
      </c>
      <c r="BY513" s="761" t="str">
        <f>IF(BY512="","",BY508*BY509*BY512)</f>
        <v/>
      </c>
      <c r="BZ513" s="597">
        <f t="shared" si="1241"/>
        <v>67</v>
      </c>
      <c r="CA513" s="597">
        <f t="shared" si="1242"/>
        <v>40</v>
      </c>
      <c r="CB513" s="597">
        <f t="shared" si="1243"/>
        <v>296.57142857142856</v>
      </c>
      <c r="CC513" s="688">
        <f t="shared" si="1244"/>
        <v>303.42857142857144</v>
      </c>
      <c r="CD513" s="1344" t="str">
        <f t="shared" si="1499"/>
        <v/>
      </c>
      <c r="CE513" s="1345" t="str">
        <f t="shared" si="1545"/>
        <v/>
      </c>
      <c r="CF513" s="1346" t="str">
        <f t="shared" si="1545"/>
        <v/>
      </c>
      <c r="CG513" s="1346" t="str">
        <f t="shared" si="1545"/>
        <v/>
      </c>
      <c r="CH513" s="1346">
        <f t="shared" si="1545"/>
        <v>18</v>
      </c>
      <c r="CI513" s="1346">
        <f t="shared" si="1545"/>
        <v>25</v>
      </c>
      <c r="CJ513" s="1346">
        <f t="shared" si="1545"/>
        <v>60</v>
      </c>
      <c r="CK513" s="1347">
        <f t="shared" si="1545"/>
        <v>66</v>
      </c>
      <c r="CL513" s="1347">
        <f t="shared" si="1545"/>
        <v>66</v>
      </c>
      <c r="CM513" s="1347">
        <f t="shared" si="1545"/>
        <v>66</v>
      </c>
      <c r="CN513" s="1346">
        <f t="shared" si="1545"/>
        <v>78</v>
      </c>
      <c r="CO513" s="1346">
        <f t="shared" si="1545"/>
        <v>108</v>
      </c>
      <c r="CP513" s="1346">
        <f t="shared" si="1545"/>
        <v>260</v>
      </c>
      <c r="CQ513" s="1346" t="str">
        <f t="shared" si="1545"/>
        <v/>
      </c>
      <c r="CR513" s="1346" t="str">
        <f t="shared" si="1545"/>
        <v/>
      </c>
      <c r="CS513" s="1345" t="str">
        <f t="shared" si="1545"/>
        <v/>
      </c>
      <c r="CT513" s="1348" t="str">
        <f t="shared" si="1545"/>
        <v/>
      </c>
      <c r="CU513" s="548" t="str">
        <f t="shared" si="1478"/>
        <v/>
      </c>
      <c r="CV513" s="549" t="str">
        <f t="shared" si="1479"/>
        <v/>
      </c>
      <c r="CW513" s="550" t="str">
        <f t="shared" si="1480"/>
        <v/>
      </c>
      <c r="CX513" s="550" t="str">
        <f t="shared" si="1481"/>
        <v/>
      </c>
      <c r="CY513" s="550">
        <f t="shared" si="1482"/>
        <v>15</v>
      </c>
      <c r="CZ513" s="550">
        <f t="shared" si="1483"/>
        <v>15</v>
      </c>
      <c r="DA513" s="550">
        <f t="shared" si="1484"/>
        <v>15</v>
      </c>
      <c r="DB513" s="551">
        <f t="shared" si="1485"/>
        <v>25</v>
      </c>
      <c r="DC513" s="551">
        <f t="shared" si="1486"/>
        <v>27</v>
      </c>
      <c r="DD513" s="551">
        <f t="shared" si="1487"/>
        <v>40</v>
      </c>
      <c r="DE513" s="550">
        <f t="shared" si="1488"/>
        <v>78</v>
      </c>
      <c r="DF513" s="550">
        <f t="shared" si="1489"/>
        <v>80</v>
      </c>
      <c r="DG513" s="550">
        <f t="shared" si="1490"/>
        <v>120</v>
      </c>
      <c r="DH513" s="550" t="str">
        <f t="shared" si="1491"/>
        <v/>
      </c>
      <c r="DI513" s="550" t="str">
        <f t="shared" si="1492"/>
        <v/>
      </c>
      <c r="DJ513" s="549" t="str">
        <f t="shared" si="1493"/>
        <v/>
      </c>
      <c r="DK513" s="548" t="str">
        <f t="shared" si="1494"/>
        <v/>
      </c>
      <c r="DL513" s="653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93"/>
      <c r="DQ513" s="694"/>
      <c r="DR513" s="694"/>
      <c r="DS513" s="694"/>
      <c r="DT513" s="694"/>
      <c r="DU513" s="694"/>
      <c r="DV513" s="694"/>
      <c r="DW513" s="694"/>
      <c r="DX513" s="694"/>
      <c r="DY513" s="695"/>
    </row>
    <row r="514" spans="1:129" s="486" customFormat="1" ht="15.75" customHeight="1">
      <c r="A514" s="1451" t="s">
        <v>271</v>
      </c>
      <c r="B514" s="678">
        <v>0.75</v>
      </c>
      <c r="C514" s="320">
        <v>0.75</v>
      </c>
      <c r="D514" s="320">
        <v>1</v>
      </c>
      <c r="E514" s="320">
        <v>0.75</v>
      </c>
      <c r="F514" s="320">
        <v>0.75</v>
      </c>
      <c r="G514" s="320">
        <v>0.75</v>
      </c>
      <c r="H514" s="320">
        <v>0.75</v>
      </c>
      <c r="I514" s="320">
        <v>0.5</v>
      </c>
      <c r="J514" s="320">
        <v>0.75</v>
      </c>
      <c r="K514" s="320"/>
      <c r="L514" s="320"/>
      <c r="M514" s="320"/>
      <c r="N514" s="320"/>
      <c r="O514" s="320"/>
      <c r="P514" s="320"/>
      <c r="Q514" s="320"/>
      <c r="R514" s="320"/>
      <c r="S514" s="642"/>
      <c r="T514" s="320">
        <v>0.75</v>
      </c>
      <c r="U514" s="320">
        <v>0.75</v>
      </c>
      <c r="V514" s="320">
        <v>0.75</v>
      </c>
      <c r="W514" s="320">
        <v>0.75</v>
      </c>
      <c r="X514" s="320">
        <v>0.1</v>
      </c>
      <c r="Y514" s="320">
        <v>0.1</v>
      </c>
      <c r="Z514" s="320">
        <v>0.75</v>
      </c>
      <c r="AA514" s="320">
        <v>1</v>
      </c>
      <c r="AB514" s="320">
        <v>0.25</v>
      </c>
      <c r="AC514" s="320"/>
      <c r="AD514" s="320"/>
      <c r="AE514" s="678"/>
      <c r="AF514" s="678"/>
      <c r="AG514" s="678"/>
      <c r="AH514" s="678"/>
      <c r="AI514" s="678"/>
      <c r="AJ514" s="678"/>
      <c r="AK514" s="642"/>
      <c r="AL514" s="320">
        <v>0</v>
      </c>
      <c r="AM514" s="320">
        <v>0.75</v>
      </c>
      <c r="AN514" s="320">
        <v>0.75</v>
      </c>
      <c r="AO514" s="320">
        <v>0.75</v>
      </c>
      <c r="AP514" s="320">
        <v>2</v>
      </c>
      <c r="AQ514" s="320">
        <v>5.25</v>
      </c>
      <c r="AR514" s="320">
        <v>4</v>
      </c>
      <c r="AS514" s="320">
        <v>4</v>
      </c>
      <c r="AT514" s="320">
        <v>2</v>
      </c>
      <c r="AU514" s="320"/>
      <c r="AV514" s="320"/>
      <c r="AW514" s="320"/>
      <c r="AX514" s="320"/>
      <c r="AY514" s="320"/>
      <c r="AZ514" s="320"/>
      <c r="BA514" s="320"/>
      <c r="BB514" s="320"/>
      <c r="BC514" s="642"/>
      <c r="BD514" s="320">
        <v>0.75</v>
      </c>
      <c r="BE514" s="320">
        <v>5</v>
      </c>
      <c r="BF514" s="320">
        <v>5</v>
      </c>
      <c r="BG514" s="320">
        <v>5</v>
      </c>
      <c r="BH514" s="320">
        <v>0.75</v>
      </c>
      <c r="BI514" s="320">
        <v>5</v>
      </c>
      <c r="BJ514" s="320">
        <v>3.5</v>
      </c>
      <c r="BK514" s="320">
        <v>5</v>
      </c>
      <c r="BL514" s="320">
        <v>0</v>
      </c>
      <c r="BM514" s="320"/>
      <c r="BN514" s="320"/>
      <c r="BO514" s="320"/>
      <c r="BP514" s="320"/>
      <c r="BQ514" s="320"/>
      <c r="BR514" s="320"/>
      <c r="BS514" s="320"/>
      <c r="BT514" s="320"/>
      <c r="BU514" s="642"/>
      <c r="BV514" s="320"/>
      <c r="BW514" s="320"/>
      <c r="BX514" s="320"/>
      <c r="BY514" s="320"/>
      <c r="BZ514" s="597">
        <f t="shared" si="1241"/>
        <v>0.75</v>
      </c>
      <c r="CA514" s="597">
        <f t="shared" si="1242"/>
        <v>0.58571428571428574</v>
      </c>
      <c r="CB514" s="597">
        <f t="shared" si="1243"/>
        <v>2.0357142857142856</v>
      </c>
      <c r="CC514" s="688">
        <f t="shared" si="1244"/>
        <v>3.5714285714285716</v>
      </c>
      <c r="CD514" s="1344" t="str">
        <f t="shared" si="1499"/>
        <v/>
      </c>
      <c r="CE514" s="1345" t="str">
        <f t="shared" si="1545"/>
        <v/>
      </c>
      <c r="CF514" s="1346" t="str">
        <f t="shared" si="1545"/>
        <v/>
      </c>
      <c r="CG514" s="1346" t="str">
        <f t="shared" si="1545"/>
        <v/>
      </c>
      <c r="CH514" s="1346">
        <f t="shared" si="1545"/>
        <v>0.5</v>
      </c>
      <c r="CI514" s="1346">
        <f t="shared" si="1545"/>
        <v>0.75</v>
      </c>
      <c r="CJ514" s="1346">
        <f t="shared" si="1545"/>
        <v>0.75</v>
      </c>
      <c r="CK514" s="1347">
        <f t="shared" si="1545"/>
        <v>0.75</v>
      </c>
      <c r="CL514" s="1347">
        <f t="shared" si="1545"/>
        <v>0.75</v>
      </c>
      <c r="CM514" s="1347">
        <f t="shared" si="1545"/>
        <v>0.75</v>
      </c>
      <c r="CN514" s="1346">
        <f t="shared" si="1545"/>
        <v>0.75</v>
      </c>
      <c r="CO514" s="1346">
        <f t="shared" si="1545"/>
        <v>0.75</v>
      </c>
      <c r="CP514" s="1346">
        <f t="shared" si="1545"/>
        <v>1</v>
      </c>
      <c r="CQ514" s="1346" t="str">
        <f t="shared" si="1545"/>
        <v/>
      </c>
      <c r="CR514" s="1346" t="str">
        <f t="shared" si="1545"/>
        <v/>
      </c>
      <c r="CS514" s="1345" t="str">
        <f t="shared" si="1545"/>
        <v/>
      </c>
      <c r="CT514" s="1348" t="str">
        <f t="shared" si="1545"/>
        <v/>
      </c>
      <c r="CU514" s="548" t="str">
        <f t="shared" si="1478"/>
        <v/>
      </c>
      <c r="CV514" s="549" t="str">
        <f t="shared" si="1479"/>
        <v/>
      </c>
      <c r="CW514" s="550" t="str">
        <f t="shared" si="1480"/>
        <v/>
      </c>
      <c r="CX514" s="550" t="str">
        <f t="shared" si="1481"/>
        <v/>
      </c>
      <c r="CY514" s="550">
        <f t="shared" si="1482"/>
        <v>0.1</v>
      </c>
      <c r="CZ514" s="550">
        <f t="shared" si="1483"/>
        <v>0.1</v>
      </c>
      <c r="DA514" s="550">
        <f t="shared" si="1484"/>
        <v>0.25</v>
      </c>
      <c r="DB514" s="551">
        <f t="shared" si="1485"/>
        <v>0.75</v>
      </c>
      <c r="DC514" s="551">
        <f t="shared" si="1486"/>
        <v>0.75</v>
      </c>
      <c r="DD514" s="551">
        <f t="shared" si="1487"/>
        <v>0.75</v>
      </c>
      <c r="DE514" s="550">
        <f t="shared" si="1488"/>
        <v>0.75</v>
      </c>
      <c r="DF514" s="550">
        <f t="shared" si="1489"/>
        <v>0.75</v>
      </c>
      <c r="DG514" s="550">
        <f t="shared" si="1490"/>
        <v>1</v>
      </c>
      <c r="DH514" s="550" t="str">
        <f t="shared" si="1491"/>
        <v/>
      </c>
      <c r="DI514" s="550" t="str">
        <f t="shared" si="1492"/>
        <v/>
      </c>
      <c r="DJ514" s="549" t="str">
        <f t="shared" si="1493"/>
        <v/>
      </c>
      <c r="DK514" s="548" t="str">
        <f t="shared" si="1494"/>
        <v/>
      </c>
      <c r="DL514" s="653">
        <f t="shared" si="1495"/>
        <v>9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83"/>
      <c r="DQ514" s="618"/>
      <c r="DR514" s="618"/>
      <c r="DS514" s="618"/>
      <c r="DT514" s="618"/>
      <c r="DU514" s="618"/>
      <c r="DV514" s="618"/>
      <c r="DW514" s="618"/>
      <c r="DX514" s="618"/>
      <c r="DY514" s="484"/>
    </row>
    <row r="515" spans="1:129" s="486" customFormat="1" ht="15.75" customHeight="1">
      <c r="A515" s="648" t="s">
        <v>270</v>
      </c>
      <c r="B515" s="678">
        <v>12</v>
      </c>
      <c r="C515" s="320">
        <v>12</v>
      </c>
      <c r="D515" s="320">
        <v>4</v>
      </c>
      <c r="E515" s="320">
        <v>4</v>
      </c>
      <c r="F515" s="320">
        <v>24</v>
      </c>
      <c r="G515" s="320">
        <v>12</v>
      </c>
      <c r="H515" s="320">
        <v>12</v>
      </c>
      <c r="I515" s="320">
        <v>26</v>
      </c>
      <c r="J515" s="320">
        <v>12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12</v>
      </c>
      <c r="U515" s="320">
        <v>12</v>
      </c>
      <c r="V515" s="320">
        <v>3</v>
      </c>
      <c r="W515" s="320">
        <v>10</v>
      </c>
      <c r="X515" s="320">
        <v>52</v>
      </c>
      <c r="Y515" s="320">
        <v>18</v>
      </c>
      <c r="Z515" s="320">
        <v>8</v>
      </c>
      <c r="AA515" s="320">
        <v>36</v>
      </c>
      <c r="AB515" s="320">
        <v>224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/>
      <c r="AM515" s="320">
        <v>48</v>
      </c>
      <c r="AN515" s="320">
        <v>72</v>
      </c>
      <c r="AO515" s="320">
        <v>72</v>
      </c>
      <c r="AP515" s="320">
        <v>12</v>
      </c>
      <c r="AQ515" s="320">
        <v>12</v>
      </c>
      <c r="AR515" s="320">
        <v>12</v>
      </c>
      <c r="AS515" s="320">
        <v>12</v>
      </c>
      <c r="AT515" s="320">
        <v>12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192</v>
      </c>
      <c r="BE515" s="320">
        <v>12</v>
      </c>
      <c r="BF515" s="320">
        <v>12</v>
      </c>
      <c r="BG515" s="320">
        <v>5</v>
      </c>
      <c r="BH515" s="320">
        <v>12</v>
      </c>
      <c r="BI515" s="320">
        <v>4</v>
      </c>
      <c r="BJ515" s="320">
        <v>8</v>
      </c>
      <c r="BK515" s="320">
        <v>4</v>
      </c>
      <c r="BL515" s="320"/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>
        <v>12</v>
      </c>
      <c r="BW515" s="320">
        <v>12</v>
      </c>
      <c r="BX515" s="320">
        <v>12</v>
      </c>
      <c r="BY515" s="320">
        <v>12</v>
      </c>
      <c r="BZ515" s="597">
        <f t="shared" si="1241"/>
        <v>12.571428571428571</v>
      </c>
      <c r="CA515" s="597">
        <f t="shared" si="1242"/>
        <v>21.142857142857142</v>
      </c>
      <c r="CB515" s="597">
        <f t="shared" si="1243"/>
        <v>28</v>
      </c>
      <c r="CC515" s="688">
        <f t="shared" si="1244"/>
        <v>8.8333333333333339</v>
      </c>
      <c r="CD515" s="1344" t="str">
        <f t="shared" si="1499"/>
        <v/>
      </c>
      <c r="CE515" s="1345" t="str">
        <f t="shared" si="1545"/>
        <v/>
      </c>
      <c r="CF515" s="1346" t="str">
        <f t="shared" si="1545"/>
        <v/>
      </c>
      <c r="CG515" s="1346" t="str">
        <f t="shared" si="1545"/>
        <v/>
      </c>
      <c r="CH515" s="1346">
        <f t="shared" si="1545"/>
        <v>4</v>
      </c>
      <c r="CI515" s="1346">
        <f t="shared" si="1545"/>
        <v>4</v>
      </c>
      <c r="CJ515" s="1346">
        <f t="shared" si="1545"/>
        <v>12</v>
      </c>
      <c r="CK515" s="1347">
        <f t="shared" si="1545"/>
        <v>12</v>
      </c>
      <c r="CL515" s="1347">
        <f t="shared" si="1545"/>
        <v>12</v>
      </c>
      <c r="CM515" s="1347">
        <f t="shared" si="1545"/>
        <v>12</v>
      </c>
      <c r="CN515" s="1346">
        <f t="shared" si="1545"/>
        <v>12</v>
      </c>
      <c r="CO515" s="1346">
        <f t="shared" si="1545"/>
        <v>24</v>
      </c>
      <c r="CP515" s="1346">
        <f t="shared" si="1545"/>
        <v>26</v>
      </c>
      <c r="CQ515" s="1346" t="str">
        <f t="shared" si="1545"/>
        <v/>
      </c>
      <c r="CR515" s="1346" t="str">
        <f t="shared" si="1545"/>
        <v/>
      </c>
      <c r="CS515" s="1345" t="str">
        <f t="shared" si="1545"/>
        <v/>
      </c>
      <c r="CT515" s="1348" t="str">
        <f t="shared" si="1545"/>
        <v/>
      </c>
      <c r="CU515" s="548" t="str">
        <f t="shared" si="1478"/>
        <v/>
      </c>
      <c r="CV515" s="549" t="str">
        <f t="shared" si="1479"/>
        <v/>
      </c>
      <c r="CW515" s="550" t="str">
        <f t="shared" si="1480"/>
        <v/>
      </c>
      <c r="CX515" s="550" t="str">
        <f t="shared" si="1481"/>
        <v/>
      </c>
      <c r="CY515" s="550">
        <f t="shared" si="1482"/>
        <v>3</v>
      </c>
      <c r="CZ515" s="550">
        <f t="shared" si="1483"/>
        <v>8</v>
      </c>
      <c r="DA515" s="550">
        <f t="shared" si="1484"/>
        <v>10</v>
      </c>
      <c r="DB515" s="551">
        <f t="shared" si="1485"/>
        <v>12</v>
      </c>
      <c r="DC515" s="551">
        <f t="shared" si="1486"/>
        <v>12</v>
      </c>
      <c r="DD515" s="551">
        <f t="shared" si="1487"/>
        <v>18</v>
      </c>
      <c r="DE515" s="550">
        <f t="shared" si="1488"/>
        <v>36</v>
      </c>
      <c r="DF515" s="550">
        <f t="shared" si="1489"/>
        <v>52</v>
      </c>
      <c r="DG515" s="550">
        <f t="shared" si="1490"/>
        <v>224</v>
      </c>
      <c r="DH515" s="550" t="str">
        <f t="shared" si="1491"/>
        <v/>
      </c>
      <c r="DI515" s="550" t="str">
        <f t="shared" si="1492"/>
        <v/>
      </c>
      <c r="DJ515" s="549" t="str">
        <f t="shared" si="1493"/>
        <v/>
      </c>
      <c r="DK515" s="548" t="str">
        <f t="shared" si="1494"/>
        <v/>
      </c>
      <c r="DL515" s="653">
        <f t="shared" si="1495"/>
        <v>9</v>
      </c>
      <c r="DM515" s="106">
        <f t="shared" si="1496"/>
        <v>9</v>
      </c>
      <c r="DN515" s="106">
        <f t="shared" si="1497"/>
        <v>8</v>
      </c>
      <c r="DO515" s="106">
        <f t="shared" si="1498"/>
        <v>8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701" t="str">
        <f>$H$1 &amp; "/kg"</f>
        <v>kcal/kg</v>
      </c>
      <c r="B516" s="762">
        <f t="shared" ref="B516:R516" si="1551">9000*$K$1</f>
        <v>9000</v>
      </c>
      <c r="C516" s="762">
        <f t="shared" si="1551"/>
        <v>9000</v>
      </c>
      <c r="D516" s="762">
        <f t="shared" si="1551"/>
        <v>9000</v>
      </c>
      <c r="E516" s="762">
        <f t="shared" si="1551"/>
        <v>9000</v>
      </c>
      <c r="F516" s="762">
        <f t="shared" si="1551"/>
        <v>9000</v>
      </c>
      <c r="G516" s="762">
        <f t="shared" si="1551"/>
        <v>9000</v>
      </c>
      <c r="H516" s="762">
        <f t="shared" si="1551"/>
        <v>9000</v>
      </c>
      <c r="I516" s="762">
        <f t="shared" si="1551"/>
        <v>9000</v>
      </c>
      <c r="J516" s="762">
        <f t="shared" si="1551"/>
        <v>9000</v>
      </c>
      <c r="K516" s="762">
        <f t="shared" si="1551"/>
        <v>9000</v>
      </c>
      <c r="L516" s="762">
        <f t="shared" si="1551"/>
        <v>9000</v>
      </c>
      <c r="M516" s="762">
        <f t="shared" si="1551"/>
        <v>9000</v>
      </c>
      <c r="N516" s="762">
        <f t="shared" si="1551"/>
        <v>9000</v>
      </c>
      <c r="O516" s="762">
        <f t="shared" si="1551"/>
        <v>9000</v>
      </c>
      <c r="P516" s="762">
        <f t="shared" si="1551"/>
        <v>9000</v>
      </c>
      <c r="Q516" s="762">
        <f t="shared" si="1551"/>
        <v>9000</v>
      </c>
      <c r="R516" s="762">
        <f t="shared" si="1551"/>
        <v>9000</v>
      </c>
      <c r="S516" s="756"/>
      <c r="T516" s="762">
        <f t="shared" ref="T516:AJ516" si="1552">9000*$K$1</f>
        <v>9000</v>
      </c>
      <c r="U516" s="762">
        <f t="shared" si="1552"/>
        <v>9000</v>
      </c>
      <c r="V516" s="762">
        <f t="shared" si="1552"/>
        <v>9000</v>
      </c>
      <c r="W516" s="762">
        <f t="shared" si="1552"/>
        <v>9000</v>
      </c>
      <c r="X516" s="762">
        <f t="shared" si="1552"/>
        <v>9000</v>
      </c>
      <c r="Y516" s="762">
        <f t="shared" si="1552"/>
        <v>9000</v>
      </c>
      <c r="Z516" s="762">
        <f t="shared" si="1552"/>
        <v>9000</v>
      </c>
      <c r="AA516" s="762">
        <f t="shared" si="1552"/>
        <v>9000</v>
      </c>
      <c r="AB516" s="762">
        <f t="shared" si="1552"/>
        <v>9000</v>
      </c>
      <c r="AC516" s="762">
        <f t="shared" si="1552"/>
        <v>9000</v>
      </c>
      <c r="AD516" s="762">
        <f t="shared" si="1552"/>
        <v>9000</v>
      </c>
      <c r="AE516" s="762">
        <f t="shared" si="1552"/>
        <v>9000</v>
      </c>
      <c r="AF516" s="762">
        <f t="shared" si="1552"/>
        <v>9000</v>
      </c>
      <c r="AG516" s="762">
        <f t="shared" si="1552"/>
        <v>9000</v>
      </c>
      <c r="AH516" s="762">
        <f t="shared" si="1552"/>
        <v>9000</v>
      </c>
      <c r="AI516" s="762">
        <f t="shared" si="1552"/>
        <v>9000</v>
      </c>
      <c r="AJ516" s="762">
        <f t="shared" si="1552"/>
        <v>9000</v>
      </c>
      <c r="AK516" s="756"/>
      <c r="AL516" s="762">
        <f t="shared" ref="AL516:BB516" si="1553">9000*$K$1</f>
        <v>9000</v>
      </c>
      <c r="AM516" s="762">
        <f t="shared" si="1553"/>
        <v>9000</v>
      </c>
      <c r="AN516" s="762">
        <f t="shared" si="1553"/>
        <v>9000</v>
      </c>
      <c r="AO516" s="762">
        <f t="shared" si="1553"/>
        <v>9000</v>
      </c>
      <c r="AP516" s="762">
        <f t="shared" si="1553"/>
        <v>9000</v>
      </c>
      <c r="AQ516" s="762">
        <f t="shared" si="1553"/>
        <v>9000</v>
      </c>
      <c r="AR516" s="762">
        <f t="shared" si="1553"/>
        <v>9000</v>
      </c>
      <c r="AS516" s="762">
        <f t="shared" si="1553"/>
        <v>9000</v>
      </c>
      <c r="AT516" s="762">
        <f t="shared" si="1553"/>
        <v>9000</v>
      </c>
      <c r="AU516" s="762">
        <f t="shared" si="1553"/>
        <v>9000</v>
      </c>
      <c r="AV516" s="762">
        <f t="shared" si="1553"/>
        <v>9000</v>
      </c>
      <c r="AW516" s="762">
        <f t="shared" si="1553"/>
        <v>9000</v>
      </c>
      <c r="AX516" s="762">
        <f t="shared" si="1553"/>
        <v>9000</v>
      </c>
      <c r="AY516" s="762">
        <f t="shared" si="1553"/>
        <v>9000</v>
      </c>
      <c r="AZ516" s="762">
        <f t="shared" si="1553"/>
        <v>9000</v>
      </c>
      <c r="BA516" s="762">
        <f t="shared" si="1553"/>
        <v>9000</v>
      </c>
      <c r="BB516" s="762">
        <f t="shared" si="1553"/>
        <v>9000</v>
      </c>
      <c r="BC516" s="756"/>
      <c r="BD516" s="762">
        <f t="shared" ref="BD516:BT516" si="1554">9000*$K$1</f>
        <v>9000</v>
      </c>
      <c r="BE516" s="762">
        <f t="shared" si="1554"/>
        <v>9000</v>
      </c>
      <c r="BF516" s="762">
        <f t="shared" si="1554"/>
        <v>9000</v>
      </c>
      <c r="BG516" s="762">
        <f t="shared" si="1554"/>
        <v>9000</v>
      </c>
      <c r="BH516" s="762">
        <f t="shared" si="1554"/>
        <v>9000</v>
      </c>
      <c r="BI516" s="762">
        <f t="shared" si="1554"/>
        <v>9000</v>
      </c>
      <c r="BJ516" s="762">
        <f t="shared" si="1554"/>
        <v>9000</v>
      </c>
      <c r="BK516" s="762">
        <f t="shared" si="1554"/>
        <v>9000</v>
      </c>
      <c r="BL516" s="762">
        <f t="shared" si="1554"/>
        <v>9000</v>
      </c>
      <c r="BM516" s="762">
        <f t="shared" si="1554"/>
        <v>9000</v>
      </c>
      <c r="BN516" s="762">
        <f t="shared" si="1554"/>
        <v>9000</v>
      </c>
      <c r="BO516" s="762">
        <f t="shared" si="1554"/>
        <v>9000</v>
      </c>
      <c r="BP516" s="762">
        <f t="shared" si="1554"/>
        <v>9000</v>
      </c>
      <c r="BQ516" s="762">
        <f t="shared" si="1554"/>
        <v>9000</v>
      </c>
      <c r="BR516" s="762">
        <f t="shared" si="1554"/>
        <v>9000</v>
      </c>
      <c r="BS516" s="762">
        <f t="shared" si="1554"/>
        <v>9000</v>
      </c>
      <c r="BT516" s="762">
        <f t="shared" si="1554"/>
        <v>9000</v>
      </c>
      <c r="BU516" s="756"/>
      <c r="BV516" s="762">
        <f>9000*$K$1</f>
        <v>9000</v>
      </c>
      <c r="BW516" s="762">
        <f>9000*$K$1</f>
        <v>9000</v>
      </c>
      <c r="BX516" s="762">
        <f>9000*$K$1</f>
        <v>9000</v>
      </c>
      <c r="BY516" s="762">
        <f>9000*$K$1</f>
        <v>9000</v>
      </c>
      <c r="BZ516" s="597">
        <f t="shared" si="1241"/>
        <v>9000</v>
      </c>
      <c r="CA516" s="597">
        <f t="shared" si="1242"/>
        <v>9000</v>
      </c>
      <c r="CB516" s="597">
        <f t="shared" si="1243"/>
        <v>9000</v>
      </c>
      <c r="CC516" s="688">
        <f t="shared" si="1244"/>
        <v>9000</v>
      </c>
      <c r="CD516" s="1344">
        <f t="shared" si="1499"/>
        <v>9000</v>
      </c>
      <c r="CE516" s="1345">
        <f t="shared" si="1545"/>
        <v>9000</v>
      </c>
      <c r="CF516" s="1346">
        <f t="shared" si="1545"/>
        <v>9000</v>
      </c>
      <c r="CG516" s="1346">
        <f t="shared" si="1545"/>
        <v>9000</v>
      </c>
      <c r="CH516" s="1346">
        <f t="shared" si="1545"/>
        <v>9000</v>
      </c>
      <c r="CI516" s="1346">
        <f t="shared" si="1545"/>
        <v>9000</v>
      </c>
      <c r="CJ516" s="1346">
        <f t="shared" si="1545"/>
        <v>9000</v>
      </c>
      <c r="CK516" s="1347">
        <f t="shared" si="1545"/>
        <v>9000</v>
      </c>
      <c r="CL516" s="1347">
        <f t="shared" si="1545"/>
        <v>9000</v>
      </c>
      <c r="CM516" s="1347">
        <f t="shared" si="1545"/>
        <v>9000</v>
      </c>
      <c r="CN516" s="1346">
        <f t="shared" si="1545"/>
        <v>9000</v>
      </c>
      <c r="CO516" s="1346">
        <f t="shared" si="1545"/>
        <v>9000</v>
      </c>
      <c r="CP516" s="1346">
        <f t="shared" si="1545"/>
        <v>9000</v>
      </c>
      <c r="CQ516" s="1346">
        <f t="shared" si="1545"/>
        <v>9000</v>
      </c>
      <c r="CR516" s="1346">
        <f t="shared" si="1545"/>
        <v>9000</v>
      </c>
      <c r="CS516" s="1345">
        <f t="shared" si="1545"/>
        <v>9000</v>
      </c>
      <c r="CT516" s="1348">
        <f t="shared" si="1545"/>
        <v>9000</v>
      </c>
      <c r="CU516" s="548">
        <f t="shared" si="1478"/>
        <v>9000</v>
      </c>
      <c r="CV516" s="549">
        <f t="shared" si="1479"/>
        <v>9000</v>
      </c>
      <c r="CW516" s="550">
        <f t="shared" si="1480"/>
        <v>9000</v>
      </c>
      <c r="CX516" s="550">
        <f t="shared" si="1481"/>
        <v>9000</v>
      </c>
      <c r="CY516" s="550">
        <f t="shared" si="1482"/>
        <v>9000</v>
      </c>
      <c r="CZ516" s="550">
        <f t="shared" si="1483"/>
        <v>9000</v>
      </c>
      <c r="DA516" s="550">
        <f t="shared" si="1484"/>
        <v>9000</v>
      </c>
      <c r="DB516" s="551">
        <f t="shared" si="1485"/>
        <v>9000</v>
      </c>
      <c r="DC516" s="551">
        <f t="shared" si="1486"/>
        <v>9000</v>
      </c>
      <c r="DD516" s="551">
        <f t="shared" si="1487"/>
        <v>9000</v>
      </c>
      <c r="DE516" s="550">
        <f t="shared" si="1488"/>
        <v>9000</v>
      </c>
      <c r="DF516" s="550">
        <f t="shared" si="1489"/>
        <v>9000</v>
      </c>
      <c r="DG516" s="550">
        <f t="shared" si="1490"/>
        <v>9000</v>
      </c>
      <c r="DH516" s="550">
        <f t="shared" si="1491"/>
        <v>9000</v>
      </c>
      <c r="DI516" s="550">
        <f t="shared" si="1492"/>
        <v>9000</v>
      </c>
      <c r="DJ516" s="549">
        <f t="shared" si="1493"/>
        <v>9000</v>
      </c>
      <c r="DK516" s="548">
        <f t="shared" si="1494"/>
        <v>9000</v>
      </c>
      <c r="DL516" s="653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648" t="str">
        <f>$H$1 &amp; " (%)"</f>
        <v>kcal (%)</v>
      </c>
      <c r="B517" s="766">
        <f t="shared" ref="B517:R517" si="1555">IF(B514="","",B514*B515*B516/B$46/365/$G$1)</f>
        <v>1.1741682974559686E-2</v>
      </c>
      <c r="C517" s="632">
        <f t="shared" si="1555"/>
        <v>1.3209393346379649E-2</v>
      </c>
      <c r="D517" s="766">
        <f t="shared" si="1555"/>
        <v>6.7095331283198219E-3</v>
      </c>
      <c r="E517" s="632">
        <f t="shared" si="1555"/>
        <v>4.4031311154598823E-3</v>
      </c>
      <c r="F517" s="766">
        <f t="shared" si="1555"/>
        <v>1.7612524461839529E-2</v>
      </c>
      <c r="G517" s="632">
        <f t="shared" si="1555"/>
        <v>1.3209393346379649E-2</v>
      </c>
      <c r="H517" s="766">
        <f t="shared" si="1555"/>
        <v>1.3209393346379649E-2</v>
      </c>
      <c r="I517" s="632">
        <f t="shared" si="1555"/>
        <v>1.5264187866927592E-2</v>
      </c>
      <c r="J517" s="766">
        <f t="shared" si="1555"/>
        <v>1.5096449538719596E-2</v>
      </c>
      <c r="K517" s="632" t="str">
        <f t="shared" si="1555"/>
        <v/>
      </c>
      <c r="L517" s="766" t="str">
        <f t="shared" si="1555"/>
        <v/>
      </c>
      <c r="M517" s="632" t="str">
        <f t="shared" si="1555"/>
        <v/>
      </c>
      <c r="N517" s="766" t="str">
        <f t="shared" si="1555"/>
        <v/>
      </c>
      <c r="O517" s="632" t="str">
        <f t="shared" si="1555"/>
        <v/>
      </c>
      <c r="P517" s="766" t="str">
        <f t="shared" si="1555"/>
        <v/>
      </c>
      <c r="Q517" s="632" t="str">
        <f t="shared" si="1555"/>
        <v/>
      </c>
      <c r="R517" s="766" t="str">
        <f t="shared" si="1555"/>
        <v/>
      </c>
      <c r="S517" s="652"/>
      <c r="T517" s="766">
        <f t="shared" ref="T517:AJ517" si="1556">IF(T514="","",T514*T515*T516/T$46/365/$G$1)</f>
        <v>1.3209393346379649E-2</v>
      </c>
      <c r="U517" s="632">
        <f t="shared" si="1556"/>
        <v>1.3209393346379649E-2</v>
      </c>
      <c r="V517" s="766">
        <f t="shared" si="1556"/>
        <v>3.7741123846798991E-3</v>
      </c>
      <c r="W517" s="632">
        <f t="shared" si="1556"/>
        <v>1.1007827788649706E-2</v>
      </c>
      <c r="X517" s="766">
        <f t="shared" si="1556"/>
        <v>7.6320939334637962E-3</v>
      </c>
      <c r="Y517" s="632">
        <f t="shared" si="1556"/>
        <v>1.9213663049279489E-3</v>
      </c>
      <c r="Z517" s="766">
        <f t="shared" si="1556"/>
        <v>4.6966731898238747E-3</v>
      </c>
      <c r="AA517" s="632">
        <f t="shared" si="1556"/>
        <v>4.6966731898238745E-2</v>
      </c>
      <c r="AB517" s="766">
        <f t="shared" si="1556"/>
        <v>9.393346379647749E-2</v>
      </c>
      <c r="AC517" s="632" t="str">
        <f t="shared" si="1556"/>
        <v/>
      </c>
      <c r="AD517" s="766" t="str">
        <f t="shared" si="1556"/>
        <v/>
      </c>
      <c r="AE517" s="632" t="str">
        <f t="shared" si="1556"/>
        <v/>
      </c>
      <c r="AF517" s="766" t="str">
        <f t="shared" si="1556"/>
        <v/>
      </c>
      <c r="AG517" s="632" t="str">
        <f t="shared" si="1556"/>
        <v/>
      </c>
      <c r="AH517" s="766" t="str">
        <f t="shared" si="1556"/>
        <v/>
      </c>
      <c r="AI517" s="632" t="str">
        <f t="shared" si="1556"/>
        <v/>
      </c>
      <c r="AJ517" s="766" t="str">
        <f t="shared" si="1556"/>
        <v/>
      </c>
      <c r="AK517" s="652"/>
      <c r="AL517" s="766">
        <f t="shared" ref="AL517:BB517" si="1557">IF(AL514="","",AL514*AL515*AL516/AL$46/365/$G$1)</f>
        <v>0</v>
      </c>
      <c r="AM517" s="632">
        <f t="shared" si="1557"/>
        <v>6.0385798154878385E-2</v>
      </c>
      <c r="AN517" s="766">
        <f t="shared" si="1557"/>
        <v>6.3405088062622308E-2</v>
      </c>
      <c r="AO517" s="632">
        <f t="shared" si="1557"/>
        <v>5.2837573385518595E-2</v>
      </c>
      <c r="AP517" s="766">
        <f t="shared" si="1557"/>
        <v>2.818003913894325E-2</v>
      </c>
      <c r="AQ517" s="632">
        <f t="shared" si="1557"/>
        <v>6.1643835616438353E-2</v>
      </c>
      <c r="AR517" s="766">
        <f t="shared" si="1557"/>
        <v>7.0450097847358117E-2</v>
      </c>
      <c r="AS517" s="632">
        <f t="shared" si="1557"/>
        <v>4.6966731898238745E-2</v>
      </c>
      <c r="AT517" s="766">
        <f t="shared" si="1557"/>
        <v>2.818003913894325E-2</v>
      </c>
      <c r="AU517" s="632" t="str">
        <f t="shared" si="1557"/>
        <v/>
      </c>
      <c r="AV517" s="766" t="str">
        <f t="shared" si="1557"/>
        <v/>
      </c>
      <c r="AW517" s="632" t="str">
        <f t="shared" si="1557"/>
        <v/>
      </c>
      <c r="AX517" s="766" t="str">
        <f t="shared" si="1557"/>
        <v/>
      </c>
      <c r="AY517" s="632" t="str">
        <f t="shared" si="1557"/>
        <v/>
      </c>
      <c r="AZ517" s="766" t="str">
        <f t="shared" si="1557"/>
        <v/>
      </c>
      <c r="BA517" s="632" t="str">
        <f t="shared" si="1557"/>
        <v/>
      </c>
      <c r="BB517" s="766" t="str">
        <f t="shared" si="1557"/>
        <v/>
      </c>
      <c r="BC517" s="652"/>
      <c r="BD517" s="766">
        <f t="shared" ref="BD517:BT517" si="1558">IF(BD514="","",BD514*BD515*BD516/BD$46/365/$G$1)</f>
        <v>0.112720156555773</v>
      </c>
      <c r="BE517" s="766">
        <f t="shared" si="1558"/>
        <v>8.8062622309197647E-2</v>
      </c>
      <c r="BF517" s="632">
        <f t="shared" si="1558"/>
        <v>7.8277886497064575E-2</v>
      </c>
      <c r="BG517" s="766">
        <f t="shared" si="1558"/>
        <v>3.6692759295499019E-2</v>
      </c>
      <c r="BH517" s="632">
        <f t="shared" si="1558"/>
        <v>8.8062622309197647E-3</v>
      </c>
      <c r="BI517" s="766">
        <f t="shared" si="1558"/>
        <v>3.9138943248532287E-2</v>
      </c>
      <c r="BJ517" s="632">
        <f t="shared" si="1558"/>
        <v>5.4794520547945202E-2</v>
      </c>
      <c r="BK517" s="766">
        <f t="shared" si="1558"/>
        <v>2.3483365949119372E-2</v>
      </c>
      <c r="BL517" s="632">
        <f t="shared" si="1558"/>
        <v>0</v>
      </c>
      <c r="BM517" s="766" t="str">
        <f t="shared" si="1558"/>
        <v/>
      </c>
      <c r="BN517" s="632" t="str">
        <f t="shared" si="1558"/>
        <v/>
      </c>
      <c r="BO517" s="766" t="str">
        <f t="shared" si="1558"/>
        <v/>
      </c>
      <c r="BP517" s="632" t="str">
        <f t="shared" si="1558"/>
        <v/>
      </c>
      <c r="BQ517" s="766" t="str">
        <f t="shared" si="1558"/>
        <v/>
      </c>
      <c r="BR517" s="632" t="str">
        <f t="shared" si="1558"/>
        <v/>
      </c>
      <c r="BS517" s="766" t="str">
        <f t="shared" si="1558"/>
        <v/>
      </c>
      <c r="BT517" s="632" t="str">
        <f t="shared" si="1558"/>
        <v/>
      </c>
      <c r="BU517" s="652"/>
      <c r="BV517" s="766" t="str">
        <f>IF(BV514="","",BV514*BV515*BV516/BV$46/365/$G$1)</f>
        <v/>
      </c>
      <c r="BW517" s="632" t="str">
        <f>IF(BW514="","",BW514*BW515*BW516/BW$46/365/$G$1)</f>
        <v/>
      </c>
      <c r="BX517" s="766" t="str">
        <f>IF(BX514="","",BX514*BX515*BX516/BX$46/365/$G$1)</f>
        <v/>
      </c>
      <c r="BY517" s="632" t="str">
        <f>IF(BY514="","",BY514*BY515*BY516/BY$46/365/$G$1)</f>
        <v/>
      </c>
      <c r="BZ517" s="622">
        <f>IF(DL517&lt;3,"",(SUM(B517:R517)-MIN(B517:R517)-MAX(B517:R517))/(DL517-2))</f>
        <v>1.2634290506809379E-2</v>
      </c>
      <c r="CA517" s="622">
        <f>IF(DM517&lt;3,"",(SUM(T517:AJ517)-MIN(T517:AJ517)-MAX(T517:AJ517))/(DM517-2))</f>
        <v>1.4356603698230759E-2</v>
      </c>
      <c r="CB517" s="622">
        <f>IF(DN517&lt;3,"",(SUM(AL517:BB517)-MIN(AL517:BB517)-MAX(AL517:BB517))/(DN517-2))</f>
        <v>4.8799872199368981E-2</v>
      </c>
      <c r="CC517" s="622">
        <f>IF(DO517&lt;3,"",(SUM(BD517:BT517)-MIN(BD517:BT517)-MAX(BD517:BT517))/(DO517-2))</f>
        <v>4.7036622868325419E-2</v>
      </c>
      <c r="CD517" s="1349" t="str">
        <f t="shared" si="1499"/>
        <v/>
      </c>
      <c r="CE517" s="1350" t="str">
        <f t="shared" si="1545"/>
        <v/>
      </c>
      <c r="CF517" s="1351" t="str">
        <f t="shared" si="1545"/>
        <v/>
      </c>
      <c r="CG517" s="1351" t="str">
        <f t="shared" si="1545"/>
        <v/>
      </c>
      <c r="CH517" s="1351">
        <f t="shared" si="1545"/>
        <v>4.4031311154598823E-3</v>
      </c>
      <c r="CI517" s="1351">
        <f t="shared" si="1545"/>
        <v>6.7095331283198219E-3</v>
      </c>
      <c r="CJ517" s="1351">
        <f t="shared" si="1545"/>
        <v>1.1741682974559686E-2</v>
      </c>
      <c r="CK517" s="1352">
        <f t="shared" si="1545"/>
        <v>1.3209393346379649E-2</v>
      </c>
      <c r="CL517" s="1352">
        <f t="shared" si="1545"/>
        <v>1.3209393346379649E-2</v>
      </c>
      <c r="CM517" s="1352">
        <f t="shared" si="1545"/>
        <v>1.3209393346379649E-2</v>
      </c>
      <c r="CN517" s="1351">
        <f t="shared" si="1545"/>
        <v>1.5096449538719596E-2</v>
      </c>
      <c r="CO517" s="1351">
        <f t="shared" si="1545"/>
        <v>1.5264187866927592E-2</v>
      </c>
      <c r="CP517" s="1351">
        <f t="shared" si="1545"/>
        <v>1.7612524461839529E-2</v>
      </c>
      <c r="CQ517" s="1351" t="str">
        <f t="shared" si="1545"/>
        <v/>
      </c>
      <c r="CR517" s="1351" t="str">
        <f t="shared" si="1545"/>
        <v/>
      </c>
      <c r="CS517" s="1350" t="str">
        <f t="shared" si="1545"/>
        <v/>
      </c>
      <c r="CT517" s="1353" t="str">
        <f t="shared" si="1545"/>
        <v/>
      </c>
      <c r="CU517" s="536" t="str">
        <f t="shared" si="1478"/>
        <v/>
      </c>
      <c r="CV517" s="537" t="str">
        <f t="shared" si="1479"/>
        <v/>
      </c>
      <c r="CW517" s="538" t="str">
        <f t="shared" si="1480"/>
        <v/>
      </c>
      <c r="CX517" s="538" t="str">
        <f t="shared" si="1481"/>
        <v/>
      </c>
      <c r="CY517" s="538">
        <f t="shared" si="1482"/>
        <v>1.9213663049279489E-3</v>
      </c>
      <c r="CZ517" s="538">
        <f t="shared" si="1483"/>
        <v>3.7741123846798991E-3</v>
      </c>
      <c r="DA517" s="538">
        <f t="shared" si="1484"/>
        <v>4.6966731898238747E-3</v>
      </c>
      <c r="DB517" s="539">
        <f t="shared" si="1485"/>
        <v>7.6320939334637962E-3</v>
      </c>
      <c r="DC517" s="539">
        <f t="shared" si="1486"/>
        <v>1.1007827788649706E-2</v>
      </c>
      <c r="DD517" s="539">
        <f t="shared" si="1487"/>
        <v>1.3209393346379649E-2</v>
      </c>
      <c r="DE517" s="538">
        <f t="shared" si="1488"/>
        <v>1.3209393346379649E-2</v>
      </c>
      <c r="DF517" s="538">
        <f t="shared" si="1489"/>
        <v>4.6966731898238745E-2</v>
      </c>
      <c r="DG517" s="538">
        <f t="shared" si="1490"/>
        <v>9.393346379647749E-2</v>
      </c>
      <c r="DH517" s="538" t="str">
        <f t="shared" si="1491"/>
        <v/>
      </c>
      <c r="DI517" s="538" t="str">
        <f t="shared" si="1492"/>
        <v/>
      </c>
      <c r="DJ517" s="537" t="str">
        <f t="shared" si="1493"/>
        <v/>
      </c>
      <c r="DK517" s="536" t="str">
        <f t="shared" si="1494"/>
        <v/>
      </c>
      <c r="DL517" s="653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763" t="s">
        <v>269</v>
      </c>
      <c r="B518" s="678">
        <v>9</v>
      </c>
      <c r="C518" s="320">
        <v>9.33</v>
      </c>
      <c r="D518" s="320">
        <v>10</v>
      </c>
      <c r="E518" s="320">
        <v>9.33</v>
      </c>
      <c r="F518" s="320">
        <v>8</v>
      </c>
      <c r="G518" s="320">
        <v>9.33</v>
      </c>
      <c r="H518" s="320">
        <v>8</v>
      </c>
      <c r="I518" s="320">
        <v>18</v>
      </c>
      <c r="J518" s="320">
        <v>16</v>
      </c>
      <c r="K518" s="320"/>
      <c r="L518" s="320"/>
      <c r="M518" s="320"/>
      <c r="N518" s="320"/>
      <c r="O518" s="320"/>
      <c r="P518" s="320"/>
      <c r="Q518" s="320"/>
      <c r="R518" s="320"/>
      <c r="S518" s="642"/>
      <c r="T518" s="320">
        <v>4.66</v>
      </c>
      <c r="U518" s="320">
        <v>5.33</v>
      </c>
      <c r="V518" s="320">
        <v>6</v>
      </c>
      <c r="W518" s="320">
        <v>5.33</v>
      </c>
      <c r="X518" s="320">
        <v>5</v>
      </c>
      <c r="Y518" s="320">
        <v>10</v>
      </c>
      <c r="Z518" s="320">
        <v>7</v>
      </c>
      <c r="AA518" s="320">
        <v>9</v>
      </c>
      <c r="AB518" s="320">
        <v>7</v>
      </c>
      <c r="AC518" s="320"/>
      <c r="AD518" s="320"/>
      <c r="AE518" s="678"/>
      <c r="AF518" s="678"/>
      <c r="AG518" s="678"/>
      <c r="AH518" s="320"/>
      <c r="AI518" s="678"/>
      <c r="AJ518" s="678"/>
      <c r="AK518" s="642"/>
      <c r="AL518" s="320"/>
      <c r="AM518" s="320">
        <v>10</v>
      </c>
      <c r="AN518" s="320">
        <v>10</v>
      </c>
      <c r="AO518" s="320">
        <v>9</v>
      </c>
      <c r="AP518" s="320">
        <v>7</v>
      </c>
      <c r="AQ518" s="320">
        <v>9</v>
      </c>
      <c r="AR518" s="320">
        <v>6.4</v>
      </c>
      <c r="AS518" s="320">
        <v>12</v>
      </c>
      <c r="AT518" s="320">
        <v>7.5</v>
      </c>
      <c r="AU518" s="320"/>
      <c r="AV518" s="320"/>
      <c r="AW518" s="320"/>
      <c r="AX518" s="320"/>
      <c r="AY518" s="320"/>
      <c r="AZ518" s="320"/>
      <c r="BA518" s="320"/>
      <c r="BB518" s="320"/>
      <c r="BC518" s="642"/>
      <c r="BD518" s="320">
        <v>5.5</v>
      </c>
      <c r="BE518" s="320">
        <v>4.5</v>
      </c>
      <c r="BF518" s="320">
        <v>12</v>
      </c>
      <c r="BG518" s="320">
        <v>7</v>
      </c>
      <c r="BH518" s="320">
        <v>5</v>
      </c>
      <c r="BI518" s="320"/>
      <c r="BJ518" s="320">
        <v>14.5</v>
      </c>
      <c r="BK518" s="320">
        <v>9</v>
      </c>
      <c r="BL518" s="320"/>
      <c r="BM518" s="320"/>
      <c r="BN518" s="320"/>
      <c r="BO518" s="320"/>
      <c r="BP518" s="320"/>
      <c r="BQ518" s="320"/>
      <c r="BR518" s="320"/>
      <c r="BS518" s="320"/>
      <c r="BT518" s="320"/>
      <c r="BU518" s="642"/>
      <c r="BV518" s="320"/>
      <c r="BW518" s="320"/>
      <c r="BX518" s="320"/>
      <c r="BY518" s="320"/>
      <c r="BZ518" s="597">
        <f t="shared" si="1241"/>
        <v>10.141428571428571</v>
      </c>
      <c r="CA518" s="597">
        <f t="shared" si="1242"/>
        <v>6.38</v>
      </c>
      <c r="CB518" s="597">
        <f t="shared" si="1243"/>
        <v>8.75</v>
      </c>
      <c r="CC518" s="688">
        <f t="shared" si="1244"/>
        <v>7.7</v>
      </c>
      <c r="CD518" s="1344" t="str">
        <f t="shared" si="1499"/>
        <v/>
      </c>
      <c r="CE518" s="1345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6" t="str">
        <f t="shared" si="1559"/>
        <v/>
      </c>
      <c r="CG518" s="1346" t="str">
        <f t="shared" si="1559"/>
        <v/>
      </c>
      <c r="CH518" s="1346">
        <f t="shared" si="1559"/>
        <v>8</v>
      </c>
      <c r="CI518" s="1346">
        <f t="shared" si="1559"/>
        <v>8</v>
      </c>
      <c r="CJ518" s="1346">
        <f t="shared" si="1559"/>
        <v>9</v>
      </c>
      <c r="CK518" s="1347">
        <f t="shared" si="1559"/>
        <v>9.33</v>
      </c>
      <c r="CL518" s="1347">
        <f t="shared" si="1559"/>
        <v>9.33</v>
      </c>
      <c r="CM518" s="1347">
        <f t="shared" si="1559"/>
        <v>9.33</v>
      </c>
      <c r="CN518" s="1346">
        <f t="shared" si="1559"/>
        <v>10</v>
      </c>
      <c r="CO518" s="1346">
        <f t="shared" si="1559"/>
        <v>16</v>
      </c>
      <c r="CP518" s="1346">
        <f t="shared" si="1559"/>
        <v>18</v>
      </c>
      <c r="CQ518" s="1346" t="str">
        <f t="shared" si="1559"/>
        <v/>
      </c>
      <c r="CR518" s="1346" t="str">
        <f t="shared" si="1559"/>
        <v/>
      </c>
      <c r="CS518" s="1345" t="str">
        <f t="shared" si="1559"/>
        <v/>
      </c>
      <c r="CT518" s="1348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8" t="str">
        <f t="shared" si="1478"/>
        <v/>
      </c>
      <c r="CV518" s="549" t="str">
        <f t="shared" si="1479"/>
        <v/>
      </c>
      <c r="CW518" s="550" t="str">
        <f t="shared" si="1480"/>
        <v/>
      </c>
      <c r="CX518" s="550" t="str">
        <f t="shared" si="1481"/>
        <v/>
      </c>
      <c r="CY518" s="550">
        <f t="shared" si="1482"/>
        <v>4.66</v>
      </c>
      <c r="CZ518" s="550">
        <f t="shared" si="1483"/>
        <v>5</v>
      </c>
      <c r="DA518" s="550">
        <f t="shared" si="1484"/>
        <v>5.33</v>
      </c>
      <c r="DB518" s="551">
        <f t="shared" si="1485"/>
        <v>5.33</v>
      </c>
      <c r="DC518" s="551">
        <f t="shared" si="1486"/>
        <v>6</v>
      </c>
      <c r="DD518" s="551">
        <f t="shared" si="1487"/>
        <v>7</v>
      </c>
      <c r="DE518" s="550">
        <f t="shared" si="1488"/>
        <v>7</v>
      </c>
      <c r="DF518" s="550">
        <f t="shared" si="1489"/>
        <v>9</v>
      </c>
      <c r="DG518" s="550">
        <f t="shared" si="1490"/>
        <v>10</v>
      </c>
      <c r="DH518" s="550" t="str">
        <f t="shared" si="1491"/>
        <v/>
      </c>
      <c r="DI518" s="550" t="str">
        <f t="shared" si="1492"/>
        <v/>
      </c>
      <c r="DJ518" s="549" t="str">
        <f t="shared" si="1493"/>
        <v/>
      </c>
      <c r="DK518" s="548" t="str">
        <f t="shared" si="1494"/>
        <v/>
      </c>
      <c r="DL518" s="653">
        <f t="shared" si="1495"/>
        <v>9</v>
      </c>
      <c r="DM518" s="106">
        <f t="shared" si="1496"/>
        <v>9</v>
      </c>
      <c r="DN518" s="106">
        <f t="shared" si="1497"/>
        <v>8</v>
      </c>
      <c r="DO518" s="106">
        <f t="shared" si="1498"/>
        <v>7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648" t="s">
        <v>267</v>
      </c>
      <c r="B519" s="761">
        <f t="shared" ref="B519:R519" si="1561">IF(B518="","",B514*B515*B518)</f>
        <v>81</v>
      </c>
      <c r="C519" s="761">
        <f t="shared" si="1561"/>
        <v>83.97</v>
      </c>
      <c r="D519" s="761">
        <f t="shared" si="1561"/>
        <v>40</v>
      </c>
      <c r="E519" s="761">
        <f t="shared" si="1561"/>
        <v>27.990000000000002</v>
      </c>
      <c r="F519" s="761">
        <f t="shared" si="1561"/>
        <v>144</v>
      </c>
      <c r="G519" s="761">
        <f t="shared" si="1561"/>
        <v>83.97</v>
      </c>
      <c r="H519" s="761">
        <f t="shared" si="1561"/>
        <v>72</v>
      </c>
      <c r="I519" s="761">
        <f t="shared" si="1561"/>
        <v>234</v>
      </c>
      <c r="J519" s="761">
        <f t="shared" si="1561"/>
        <v>144</v>
      </c>
      <c r="K519" s="761" t="str">
        <f t="shared" si="1561"/>
        <v/>
      </c>
      <c r="L519" s="761" t="str">
        <f t="shared" si="1561"/>
        <v/>
      </c>
      <c r="M519" s="761" t="str">
        <f t="shared" si="1561"/>
        <v/>
      </c>
      <c r="N519" s="761" t="str">
        <f t="shared" si="1561"/>
        <v/>
      </c>
      <c r="O519" s="761" t="str">
        <f t="shared" si="1561"/>
        <v/>
      </c>
      <c r="P519" s="761" t="str">
        <f t="shared" si="1561"/>
        <v/>
      </c>
      <c r="Q519" s="761" t="str">
        <f t="shared" si="1561"/>
        <v/>
      </c>
      <c r="R519" s="761" t="str">
        <f t="shared" si="1561"/>
        <v/>
      </c>
      <c r="S519" s="767"/>
      <c r="T519" s="761">
        <f t="shared" ref="T519:AJ519" si="1562">IF(T518="","",T514*T515*T518)</f>
        <v>41.94</v>
      </c>
      <c r="U519" s="761">
        <f t="shared" si="1562"/>
        <v>47.97</v>
      </c>
      <c r="V519" s="761">
        <f t="shared" si="1562"/>
        <v>13.5</v>
      </c>
      <c r="W519" s="761">
        <f t="shared" si="1562"/>
        <v>39.975000000000001</v>
      </c>
      <c r="X519" s="761">
        <f t="shared" si="1562"/>
        <v>26</v>
      </c>
      <c r="Y519" s="761">
        <f t="shared" si="1562"/>
        <v>18</v>
      </c>
      <c r="Z519" s="761">
        <f t="shared" si="1562"/>
        <v>42</v>
      </c>
      <c r="AA519" s="761">
        <f t="shared" si="1562"/>
        <v>324</v>
      </c>
      <c r="AB519" s="761">
        <f t="shared" si="1562"/>
        <v>392</v>
      </c>
      <c r="AC519" s="761" t="str">
        <f t="shared" si="1562"/>
        <v/>
      </c>
      <c r="AD519" s="761" t="str">
        <f t="shared" si="1562"/>
        <v/>
      </c>
      <c r="AE519" s="761" t="str">
        <f t="shared" si="1562"/>
        <v/>
      </c>
      <c r="AF519" s="761" t="str">
        <f t="shared" si="1562"/>
        <v/>
      </c>
      <c r="AG519" s="761" t="str">
        <f t="shared" si="1562"/>
        <v/>
      </c>
      <c r="AH519" s="761" t="str">
        <f t="shared" si="1562"/>
        <v/>
      </c>
      <c r="AI519" s="761" t="str">
        <f t="shared" si="1562"/>
        <v/>
      </c>
      <c r="AJ519" s="761" t="str">
        <f t="shared" si="1562"/>
        <v/>
      </c>
      <c r="AK519" s="767"/>
      <c r="AL519" s="761" t="str">
        <f t="shared" ref="AL519:BB519" si="1563">IF(AL518="","",AL514*AL515*AL518)</f>
        <v/>
      </c>
      <c r="AM519" s="761">
        <f t="shared" si="1563"/>
        <v>360</v>
      </c>
      <c r="AN519" s="761">
        <f t="shared" si="1563"/>
        <v>540</v>
      </c>
      <c r="AO519" s="761">
        <f t="shared" si="1563"/>
        <v>486</v>
      </c>
      <c r="AP519" s="761">
        <f t="shared" si="1563"/>
        <v>168</v>
      </c>
      <c r="AQ519" s="761">
        <f t="shared" si="1563"/>
        <v>567</v>
      </c>
      <c r="AR519" s="761">
        <f t="shared" si="1563"/>
        <v>307.20000000000005</v>
      </c>
      <c r="AS519" s="761">
        <f t="shared" si="1563"/>
        <v>576</v>
      </c>
      <c r="AT519" s="761">
        <f t="shared" si="1563"/>
        <v>180</v>
      </c>
      <c r="AU519" s="761" t="str">
        <f t="shared" si="1563"/>
        <v/>
      </c>
      <c r="AV519" s="761" t="str">
        <f t="shared" si="1563"/>
        <v/>
      </c>
      <c r="AW519" s="761" t="str">
        <f t="shared" si="1563"/>
        <v/>
      </c>
      <c r="AX519" s="761" t="str">
        <f t="shared" si="1563"/>
        <v/>
      </c>
      <c r="AY519" s="761" t="str">
        <f t="shared" si="1563"/>
        <v/>
      </c>
      <c r="AZ519" s="761" t="str">
        <f t="shared" si="1563"/>
        <v/>
      </c>
      <c r="BA519" s="761" t="str">
        <f t="shared" si="1563"/>
        <v/>
      </c>
      <c r="BB519" s="761" t="str">
        <f t="shared" si="1563"/>
        <v/>
      </c>
      <c r="BC519" s="767"/>
      <c r="BD519" s="761">
        <f t="shared" ref="BD519:BT519" si="1564">IF(BD518="","",BD514*BD515*BD518)</f>
        <v>792</v>
      </c>
      <c r="BE519" s="761">
        <f t="shared" si="1564"/>
        <v>270</v>
      </c>
      <c r="BF519" s="761">
        <f t="shared" si="1564"/>
        <v>720</v>
      </c>
      <c r="BG519" s="761">
        <f t="shared" si="1564"/>
        <v>175</v>
      </c>
      <c r="BH519" s="761">
        <f t="shared" si="1564"/>
        <v>45</v>
      </c>
      <c r="BI519" s="761" t="str">
        <f t="shared" si="1564"/>
        <v/>
      </c>
      <c r="BJ519" s="761">
        <f t="shared" si="1564"/>
        <v>406</v>
      </c>
      <c r="BK519" s="761">
        <f t="shared" si="1564"/>
        <v>180</v>
      </c>
      <c r="BL519" s="761" t="str">
        <f t="shared" si="1564"/>
        <v/>
      </c>
      <c r="BM519" s="761" t="str">
        <f t="shared" si="1564"/>
        <v/>
      </c>
      <c r="BN519" s="761" t="str">
        <f t="shared" si="1564"/>
        <v/>
      </c>
      <c r="BO519" s="761" t="str">
        <f t="shared" si="1564"/>
        <v/>
      </c>
      <c r="BP519" s="761" t="str">
        <f t="shared" si="1564"/>
        <v/>
      </c>
      <c r="BQ519" s="761" t="str">
        <f t="shared" si="1564"/>
        <v/>
      </c>
      <c r="BR519" s="761" t="str">
        <f t="shared" si="1564"/>
        <v/>
      </c>
      <c r="BS519" s="761" t="str">
        <f t="shared" si="1564"/>
        <v/>
      </c>
      <c r="BT519" s="761" t="str">
        <f t="shared" si="1564"/>
        <v/>
      </c>
      <c r="BU519" s="767"/>
      <c r="BV519" s="761" t="str">
        <f>IF(BV518="","",BV514*BV515*BV518)</f>
        <v/>
      </c>
      <c r="BW519" s="761" t="str">
        <f>IF(BW518="","",BW514*BW515*BW518)</f>
        <v/>
      </c>
      <c r="BX519" s="761" t="str">
        <f>IF(BX518="","",BX514*BX515*BX518)</f>
        <v/>
      </c>
      <c r="BY519" s="761" t="str">
        <f>IF(BY518="","",BY514*BY515*BY518)</f>
        <v/>
      </c>
      <c r="BZ519" s="597">
        <f t="shared" si="1241"/>
        <v>92.705714285714294</v>
      </c>
      <c r="CA519" s="597">
        <f t="shared" si="1242"/>
        <v>77.126428571428576</v>
      </c>
      <c r="CB519" s="597">
        <f t="shared" si="1243"/>
        <v>406.7</v>
      </c>
      <c r="CC519" s="688">
        <f t="shared" si="1244"/>
        <v>350.2</v>
      </c>
      <c r="CD519" s="1344" t="str">
        <f t="shared" si="1499"/>
        <v/>
      </c>
      <c r="CE519" s="1345" t="str">
        <f t="shared" si="1560"/>
        <v/>
      </c>
      <c r="CF519" s="1346" t="str">
        <f t="shared" si="1560"/>
        <v/>
      </c>
      <c r="CG519" s="1346" t="str">
        <f t="shared" si="1560"/>
        <v/>
      </c>
      <c r="CH519" s="1346">
        <f t="shared" si="1560"/>
        <v>27.990000000000002</v>
      </c>
      <c r="CI519" s="1346">
        <f t="shared" si="1560"/>
        <v>40</v>
      </c>
      <c r="CJ519" s="1346">
        <f t="shared" si="1560"/>
        <v>72</v>
      </c>
      <c r="CK519" s="1347">
        <f t="shared" si="1560"/>
        <v>81</v>
      </c>
      <c r="CL519" s="1347">
        <f t="shared" si="1560"/>
        <v>83.97</v>
      </c>
      <c r="CM519" s="1347">
        <f t="shared" si="1560"/>
        <v>83.97</v>
      </c>
      <c r="CN519" s="1346">
        <f t="shared" si="1560"/>
        <v>144</v>
      </c>
      <c r="CO519" s="1346">
        <f t="shared" si="1560"/>
        <v>144</v>
      </c>
      <c r="CP519" s="1346">
        <f t="shared" si="1560"/>
        <v>234</v>
      </c>
      <c r="CQ519" s="1346" t="str">
        <f t="shared" si="1560"/>
        <v/>
      </c>
      <c r="CR519" s="1346" t="str">
        <f t="shared" si="1560"/>
        <v/>
      </c>
      <c r="CS519" s="1345" t="str">
        <f t="shared" si="1560"/>
        <v/>
      </c>
      <c r="CT519" s="1348" t="str">
        <f t="shared" si="1560"/>
        <v/>
      </c>
      <c r="CU519" s="548" t="str">
        <f t="shared" si="1478"/>
        <v/>
      </c>
      <c r="CV519" s="549" t="str">
        <f t="shared" si="1479"/>
        <v/>
      </c>
      <c r="CW519" s="550" t="str">
        <f t="shared" si="1480"/>
        <v/>
      </c>
      <c r="CX519" s="550" t="str">
        <f t="shared" si="1481"/>
        <v/>
      </c>
      <c r="CY519" s="550">
        <f t="shared" si="1482"/>
        <v>13.5</v>
      </c>
      <c r="CZ519" s="550">
        <f t="shared" si="1483"/>
        <v>18</v>
      </c>
      <c r="DA519" s="550">
        <f t="shared" si="1484"/>
        <v>26</v>
      </c>
      <c r="DB519" s="551">
        <f t="shared" si="1485"/>
        <v>39.975000000000001</v>
      </c>
      <c r="DC519" s="551">
        <f t="shared" si="1486"/>
        <v>41.94</v>
      </c>
      <c r="DD519" s="551">
        <f t="shared" si="1487"/>
        <v>42</v>
      </c>
      <c r="DE519" s="550">
        <f t="shared" si="1488"/>
        <v>47.97</v>
      </c>
      <c r="DF519" s="550">
        <f t="shared" si="1489"/>
        <v>324</v>
      </c>
      <c r="DG519" s="550">
        <f t="shared" si="1490"/>
        <v>392</v>
      </c>
      <c r="DH519" s="550" t="str">
        <f t="shared" si="1491"/>
        <v/>
      </c>
      <c r="DI519" s="550" t="str">
        <f t="shared" si="1492"/>
        <v/>
      </c>
      <c r="DJ519" s="549" t="str">
        <f t="shared" si="1493"/>
        <v/>
      </c>
      <c r="DK519" s="548" t="str">
        <f t="shared" si="1494"/>
        <v/>
      </c>
      <c r="DL519" s="653">
        <f t="shared" si="1495"/>
        <v>9</v>
      </c>
      <c r="DM519" s="106">
        <f t="shared" si="1496"/>
        <v>9</v>
      </c>
      <c r="DN519" s="106">
        <f t="shared" si="1497"/>
        <v>8</v>
      </c>
      <c r="DO519" s="106">
        <f t="shared" si="1498"/>
        <v>7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1451" t="s">
        <v>272</v>
      </c>
      <c r="B520" s="296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602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96"/>
      <c r="AG520" s="224"/>
      <c r="AH520" s="224"/>
      <c r="AI520" s="296"/>
      <c r="AJ520" s="224"/>
      <c r="AK520" s="602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602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602"/>
      <c r="BV520" s="224"/>
      <c r="BW520" s="224"/>
      <c r="BX520" s="224"/>
      <c r="BY520" s="224"/>
      <c r="BZ520" s="597">
        <f t="shared" ref="BZ520:BZ525" si="1565">IF(DL520&lt;3,"",(SUM(B520:R520)-MIN(B520:R520)-MAX(B520:R520))/(DL520-2))</f>
        <v>0</v>
      </c>
      <c r="CA520" s="597">
        <f t="shared" ref="CA520:CA525" si="1566">IF(DM520&lt;3,"",(SUM(T520:AJ520)-MIN(T520:AJ520)-MAX(T520:AJ520))/(DM520-2))</f>
        <v>0</v>
      </c>
      <c r="CB520" s="597">
        <f t="shared" ref="CB520:CB525" si="1567">IF(DN520&lt;3,"",(SUM(AL520:BB520)-MIN(AL520:BB520)-MAX(AL520:BB520))/(DN520-2))</f>
        <v>0</v>
      </c>
      <c r="CC520" s="688">
        <f t="shared" ref="CC520:CC525" si="1568">IF(DO520&lt;3,"",(SUM(BD520:BT520)-MIN(BD520:BT520)-MAX(BD520:BT520))/(DO520-2))</f>
        <v>0.14285714285714285</v>
      </c>
      <c r="CD520" s="1344" t="str">
        <f t="shared" si="1499"/>
        <v/>
      </c>
      <c r="CE520" s="1345" t="str">
        <f t="shared" si="1560"/>
        <v/>
      </c>
      <c r="CF520" s="1346" t="str">
        <f t="shared" si="1560"/>
        <v/>
      </c>
      <c r="CG520" s="1346" t="str">
        <f t="shared" si="1560"/>
        <v/>
      </c>
      <c r="CH520" s="1346">
        <f t="shared" si="1560"/>
        <v>0</v>
      </c>
      <c r="CI520" s="1346">
        <f t="shared" si="1560"/>
        <v>0</v>
      </c>
      <c r="CJ520" s="1346">
        <f t="shared" si="1560"/>
        <v>0</v>
      </c>
      <c r="CK520" s="1347">
        <f t="shared" si="1560"/>
        <v>0</v>
      </c>
      <c r="CL520" s="1347">
        <f t="shared" si="1560"/>
        <v>0</v>
      </c>
      <c r="CM520" s="1347">
        <f t="shared" si="1560"/>
        <v>0</v>
      </c>
      <c r="CN520" s="1346">
        <f t="shared" si="1560"/>
        <v>0</v>
      </c>
      <c r="CO520" s="1346">
        <f t="shared" si="1560"/>
        <v>0</v>
      </c>
      <c r="CP520" s="1346">
        <f t="shared" si="1560"/>
        <v>0</v>
      </c>
      <c r="CQ520" s="1346" t="str">
        <f t="shared" si="1560"/>
        <v/>
      </c>
      <c r="CR520" s="1346" t="str">
        <f t="shared" si="1560"/>
        <v/>
      </c>
      <c r="CS520" s="1345" t="str">
        <f t="shared" si="1560"/>
        <v/>
      </c>
      <c r="CT520" s="1348" t="str">
        <f t="shared" si="1560"/>
        <v/>
      </c>
      <c r="CU520" s="548" t="str">
        <f t="shared" si="1478"/>
        <v/>
      </c>
      <c r="CV520" s="549" t="str">
        <f t="shared" si="1479"/>
        <v/>
      </c>
      <c r="CW520" s="550" t="str">
        <f t="shared" si="1480"/>
        <v/>
      </c>
      <c r="CX520" s="550" t="str">
        <f t="shared" si="1481"/>
        <v/>
      </c>
      <c r="CY520" s="550">
        <f t="shared" si="1482"/>
        <v>0</v>
      </c>
      <c r="CZ520" s="550">
        <f t="shared" si="1483"/>
        <v>0</v>
      </c>
      <c r="DA520" s="550">
        <f t="shared" si="1484"/>
        <v>0</v>
      </c>
      <c r="DB520" s="551">
        <f t="shared" si="1485"/>
        <v>0</v>
      </c>
      <c r="DC520" s="551">
        <f t="shared" si="1486"/>
        <v>0</v>
      </c>
      <c r="DD520" s="551">
        <f t="shared" si="1487"/>
        <v>0</v>
      </c>
      <c r="DE520" s="550">
        <f t="shared" si="1488"/>
        <v>0</v>
      </c>
      <c r="DF520" s="550">
        <f t="shared" si="1489"/>
        <v>0</v>
      </c>
      <c r="DG520" s="550">
        <f t="shared" si="1490"/>
        <v>0</v>
      </c>
      <c r="DH520" s="550" t="str">
        <f t="shared" si="1491"/>
        <v/>
      </c>
      <c r="DI520" s="550" t="str">
        <f t="shared" si="1492"/>
        <v/>
      </c>
      <c r="DJ520" s="549" t="str">
        <f t="shared" si="1493"/>
        <v/>
      </c>
      <c r="DK520" s="548" t="str">
        <f t="shared" si="1494"/>
        <v/>
      </c>
      <c r="DL520" s="653">
        <f t="shared" ref="DL520:DL525" si="1569">COUNT(B520:R520)</f>
        <v>9</v>
      </c>
      <c r="DM520" s="106">
        <f t="shared" ref="DM520:DM525" si="1570">COUNT(T520:AJ520)</f>
        <v>9</v>
      </c>
      <c r="DN520" s="106">
        <f t="shared" ref="DN520:DN525" si="1571">COUNT(AL520:BB520)</f>
        <v>9</v>
      </c>
      <c r="DO520" s="106">
        <f t="shared" ref="DO520:DO525" si="1572">COUNT(BD520:BT520)</f>
        <v>9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648" t="s">
        <v>270</v>
      </c>
      <c r="B521" s="29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602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>
        <v>12</v>
      </c>
      <c r="BW521" s="224">
        <v>12</v>
      </c>
      <c r="BX521" s="224">
        <v>12</v>
      </c>
      <c r="BY521" s="224">
        <v>12</v>
      </c>
      <c r="BZ521" s="597" t="str">
        <f t="shared" si="1565"/>
        <v/>
      </c>
      <c r="CA521" s="597" t="str">
        <f t="shared" si="1566"/>
        <v/>
      </c>
      <c r="CB521" s="597" t="str">
        <f t="shared" si="1567"/>
        <v/>
      </c>
      <c r="CC521" s="688" t="str">
        <f t="shared" si="1568"/>
        <v/>
      </c>
      <c r="CD521" s="1344" t="str">
        <f t="shared" si="1499"/>
        <v/>
      </c>
      <c r="CE521" s="1345" t="str">
        <f t="shared" si="1560"/>
        <v/>
      </c>
      <c r="CF521" s="1346" t="str">
        <f t="shared" si="1560"/>
        <v/>
      </c>
      <c r="CG521" s="1346" t="str">
        <f t="shared" si="1560"/>
        <v/>
      </c>
      <c r="CH521" s="1346" t="str">
        <f t="shared" si="1560"/>
        <v/>
      </c>
      <c r="CI521" s="1346" t="str">
        <f t="shared" si="1560"/>
        <v/>
      </c>
      <c r="CJ521" s="1346" t="str">
        <f t="shared" si="1560"/>
        <v/>
      </c>
      <c r="CK521" s="1347" t="str">
        <f t="shared" si="1560"/>
        <v/>
      </c>
      <c r="CL521" s="1347" t="str">
        <f t="shared" si="1560"/>
        <v/>
      </c>
      <c r="CM521" s="1347" t="str">
        <f t="shared" si="1560"/>
        <v/>
      </c>
      <c r="CN521" s="1346" t="str">
        <f t="shared" si="1560"/>
        <v/>
      </c>
      <c r="CO521" s="1346" t="str">
        <f t="shared" si="1560"/>
        <v/>
      </c>
      <c r="CP521" s="1346" t="str">
        <f t="shared" si="1560"/>
        <v/>
      </c>
      <c r="CQ521" s="1346" t="str">
        <f t="shared" si="1560"/>
        <v/>
      </c>
      <c r="CR521" s="1346" t="str">
        <f t="shared" si="1560"/>
        <v/>
      </c>
      <c r="CS521" s="1345" t="str">
        <f t="shared" si="1560"/>
        <v/>
      </c>
      <c r="CT521" s="1348" t="str">
        <f t="shared" si="1560"/>
        <v/>
      </c>
      <c r="CU521" s="548" t="str">
        <f t="shared" si="1478"/>
        <v/>
      </c>
      <c r="CV521" s="549" t="str">
        <f t="shared" si="1479"/>
        <v/>
      </c>
      <c r="CW521" s="550" t="str">
        <f t="shared" si="1480"/>
        <v/>
      </c>
      <c r="CX521" s="550" t="str">
        <f t="shared" si="1481"/>
        <v/>
      </c>
      <c r="CY521" s="550" t="str">
        <f t="shared" si="1482"/>
        <v/>
      </c>
      <c r="CZ521" s="550" t="str">
        <f t="shared" si="1483"/>
        <v/>
      </c>
      <c r="DA521" s="550" t="str">
        <f t="shared" si="1484"/>
        <v/>
      </c>
      <c r="DB521" s="551" t="str">
        <f t="shared" si="1485"/>
        <v/>
      </c>
      <c r="DC521" s="551" t="str">
        <f t="shared" si="1486"/>
        <v/>
      </c>
      <c r="DD521" s="551" t="str">
        <f t="shared" si="1487"/>
        <v/>
      </c>
      <c r="DE521" s="550" t="str">
        <f t="shared" si="1488"/>
        <v/>
      </c>
      <c r="DF521" s="550" t="str">
        <f t="shared" si="1489"/>
        <v/>
      </c>
      <c r="DG521" s="550" t="str">
        <f t="shared" si="1490"/>
        <v/>
      </c>
      <c r="DH521" s="550" t="str">
        <f t="shared" si="1491"/>
        <v/>
      </c>
      <c r="DI521" s="550" t="str">
        <f t="shared" si="1492"/>
        <v/>
      </c>
      <c r="DJ521" s="549" t="str">
        <f t="shared" si="1493"/>
        <v/>
      </c>
      <c r="DK521" s="548" t="str">
        <f t="shared" si="1494"/>
        <v/>
      </c>
      <c r="DL521" s="653">
        <f t="shared" si="1569"/>
        <v>0</v>
      </c>
      <c r="DM521" s="106">
        <f t="shared" si="1570"/>
        <v>0</v>
      </c>
      <c r="DN521" s="106">
        <f t="shared" si="1571"/>
        <v>0</v>
      </c>
      <c r="DO521" s="106">
        <f t="shared" si="1572"/>
        <v>2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701" t="str">
        <f>$H$1 &amp; "/kg"</f>
        <v>kcal/kg</v>
      </c>
      <c r="B522" s="762">
        <f>640*$K$1</f>
        <v>640</v>
      </c>
      <c r="C522" s="762">
        <f t="shared" ref="C522:R522" si="1573">640*$K$1</f>
        <v>640</v>
      </c>
      <c r="D522" s="762">
        <f t="shared" si="1573"/>
        <v>640</v>
      </c>
      <c r="E522" s="762">
        <f t="shared" si="1573"/>
        <v>640</v>
      </c>
      <c r="F522" s="762">
        <f t="shared" si="1573"/>
        <v>640</v>
      </c>
      <c r="G522" s="762">
        <f t="shared" si="1573"/>
        <v>640</v>
      </c>
      <c r="H522" s="762">
        <f t="shared" si="1573"/>
        <v>640</v>
      </c>
      <c r="I522" s="762">
        <f t="shared" si="1573"/>
        <v>640</v>
      </c>
      <c r="J522" s="762">
        <f t="shared" si="1573"/>
        <v>640</v>
      </c>
      <c r="K522" s="762">
        <f t="shared" si="1573"/>
        <v>640</v>
      </c>
      <c r="L522" s="762">
        <f t="shared" si="1573"/>
        <v>640</v>
      </c>
      <c r="M522" s="762">
        <f t="shared" si="1573"/>
        <v>640</v>
      </c>
      <c r="N522" s="762">
        <f t="shared" si="1573"/>
        <v>640</v>
      </c>
      <c r="O522" s="762">
        <f t="shared" si="1573"/>
        <v>640</v>
      </c>
      <c r="P522" s="762">
        <f t="shared" si="1573"/>
        <v>640</v>
      </c>
      <c r="Q522" s="762">
        <f t="shared" si="1573"/>
        <v>640</v>
      </c>
      <c r="R522" s="762">
        <f t="shared" si="1573"/>
        <v>640</v>
      </c>
      <c r="S522" s="756"/>
      <c r="T522" s="762">
        <f>640*$K$1</f>
        <v>640</v>
      </c>
      <c r="U522" s="762">
        <f t="shared" ref="U522:AJ522" si="1574">640*$K$1</f>
        <v>640</v>
      </c>
      <c r="V522" s="762">
        <f t="shared" si="1574"/>
        <v>640</v>
      </c>
      <c r="W522" s="762">
        <f t="shared" si="1574"/>
        <v>640</v>
      </c>
      <c r="X522" s="762">
        <f t="shared" si="1574"/>
        <v>640</v>
      </c>
      <c r="Y522" s="762">
        <f t="shared" si="1574"/>
        <v>640</v>
      </c>
      <c r="Z522" s="762">
        <f t="shared" si="1574"/>
        <v>640</v>
      </c>
      <c r="AA522" s="762">
        <f t="shared" si="1574"/>
        <v>640</v>
      </c>
      <c r="AB522" s="762">
        <f t="shared" si="1574"/>
        <v>640</v>
      </c>
      <c r="AC522" s="762">
        <f t="shared" si="1574"/>
        <v>640</v>
      </c>
      <c r="AD522" s="762">
        <f t="shared" si="1574"/>
        <v>640</v>
      </c>
      <c r="AE522" s="762">
        <f t="shared" si="1574"/>
        <v>640</v>
      </c>
      <c r="AF522" s="762">
        <f t="shared" si="1574"/>
        <v>640</v>
      </c>
      <c r="AG522" s="762">
        <f t="shared" si="1574"/>
        <v>640</v>
      </c>
      <c r="AH522" s="762">
        <f t="shared" si="1574"/>
        <v>640</v>
      </c>
      <c r="AI522" s="762">
        <f t="shared" si="1574"/>
        <v>640</v>
      </c>
      <c r="AJ522" s="762">
        <f t="shared" si="1574"/>
        <v>640</v>
      </c>
      <c r="AK522" s="756"/>
      <c r="AL522" s="762">
        <f>640*$K$1</f>
        <v>640</v>
      </c>
      <c r="AM522" s="762">
        <f t="shared" ref="AM522:BB522" si="1575">640*$K$1</f>
        <v>640</v>
      </c>
      <c r="AN522" s="762">
        <f t="shared" si="1575"/>
        <v>640</v>
      </c>
      <c r="AO522" s="762">
        <f t="shared" si="1575"/>
        <v>640</v>
      </c>
      <c r="AP522" s="762">
        <f t="shared" si="1575"/>
        <v>640</v>
      </c>
      <c r="AQ522" s="762">
        <f t="shared" si="1575"/>
        <v>640</v>
      </c>
      <c r="AR522" s="762">
        <f t="shared" si="1575"/>
        <v>640</v>
      </c>
      <c r="AS522" s="762">
        <f t="shared" si="1575"/>
        <v>640</v>
      </c>
      <c r="AT522" s="762">
        <f t="shared" si="1575"/>
        <v>640</v>
      </c>
      <c r="AU522" s="762">
        <f t="shared" si="1575"/>
        <v>640</v>
      </c>
      <c r="AV522" s="762">
        <f t="shared" si="1575"/>
        <v>640</v>
      </c>
      <c r="AW522" s="762">
        <f t="shared" si="1575"/>
        <v>640</v>
      </c>
      <c r="AX522" s="762">
        <f t="shared" si="1575"/>
        <v>640</v>
      </c>
      <c r="AY522" s="762">
        <f t="shared" si="1575"/>
        <v>640</v>
      </c>
      <c r="AZ522" s="762">
        <f t="shared" si="1575"/>
        <v>640</v>
      </c>
      <c r="BA522" s="762">
        <f t="shared" si="1575"/>
        <v>640</v>
      </c>
      <c r="BB522" s="762">
        <f t="shared" si="1575"/>
        <v>640</v>
      </c>
      <c r="BC522" s="756"/>
      <c r="BD522" s="762">
        <f>640*$K$1</f>
        <v>640</v>
      </c>
      <c r="BE522" s="762">
        <v>640</v>
      </c>
      <c r="BF522" s="762">
        <f t="shared" ref="BF522:BY522" si="1576">640*$K$1</f>
        <v>640</v>
      </c>
      <c r="BG522" s="762">
        <f t="shared" si="1576"/>
        <v>640</v>
      </c>
      <c r="BH522" s="762">
        <f t="shared" si="1576"/>
        <v>640</v>
      </c>
      <c r="BI522" s="762">
        <f t="shared" si="1576"/>
        <v>640</v>
      </c>
      <c r="BJ522" s="762">
        <v>640</v>
      </c>
      <c r="BK522" s="762">
        <f t="shared" si="1576"/>
        <v>640</v>
      </c>
      <c r="BL522" s="762">
        <f t="shared" si="1576"/>
        <v>640</v>
      </c>
      <c r="BM522" s="762">
        <f t="shared" si="1576"/>
        <v>640</v>
      </c>
      <c r="BN522" s="762">
        <f t="shared" si="1576"/>
        <v>640</v>
      </c>
      <c r="BO522" s="762">
        <f t="shared" si="1576"/>
        <v>640</v>
      </c>
      <c r="BP522" s="762">
        <f t="shared" si="1576"/>
        <v>640</v>
      </c>
      <c r="BQ522" s="762">
        <f t="shared" si="1576"/>
        <v>640</v>
      </c>
      <c r="BR522" s="762">
        <f t="shared" si="1576"/>
        <v>640</v>
      </c>
      <c r="BS522" s="762">
        <f t="shared" si="1576"/>
        <v>640</v>
      </c>
      <c r="BT522" s="762">
        <f t="shared" si="1576"/>
        <v>640</v>
      </c>
      <c r="BU522" s="756"/>
      <c r="BV522" s="762">
        <f t="shared" si="1576"/>
        <v>640</v>
      </c>
      <c r="BW522" s="762">
        <f t="shared" si="1576"/>
        <v>640</v>
      </c>
      <c r="BX522" s="762">
        <f t="shared" si="1576"/>
        <v>640</v>
      </c>
      <c r="BY522" s="762">
        <f t="shared" si="1576"/>
        <v>640</v>
      </c>
      <c r="BZ522" s="597">
        <f t="shared" si="1565"/>
        <v>640</v>
      </c>
      <c r="CA522" s="597">
        <f t="shared" si="1566"/>
        <v>640</v>
      </c>
      <c r="CB522" s="597">
        <f t="shared" si="1567"/>
        <v>640</v>
      </c>
      <c r="CC522" s="688">
        <f t="shared" si="1568"/>
        <v>640</v>
      </c>
      <c r="CD522" s="1344">
        <f t="shared" si="1499"/>
        <v>640</v>
      </c>
      <c r="CE522" s="1345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577"/>
        <v>640</v>
      </c>
      <c r="CG522" s="1346">
        <f t="shared" si="1577"/>
        <v>640</v>
      </c>
      <c r="CH522" s="1346">
        <f t="shared" si="1577"/>
        <v>640</v>
      </c>
      <c r="CI522" s="1346">
        <f t="shared" si="1577"/>
        <v>640</v>
      </c>
      <c r="CJ522" s="1346">
        <f t="shared" si="1577"/>
        <v>640</v>
      </c>
      <c r="CK522" s="1347">
        <f t="shared" si="1577"/>
        <v>640</v>
      </c>
      <c r="CL522" s="1347">
        <f t="shared" si="1577"/>
        <v>640</v>
      </c>
      <c r="CM522" s="1347">
        <f t="shared" si="1577"/>
        <v>640</v>
      </c>
      <c r="CN522" s="1346">
        <f t="shared" si="1577"/>
        <v>640</v>
      </c>
      <c r="CO522" s="1346">
        <f t="shared" si="1577"/>
        <v>640</v>
      </c>
      <c r="CP522" s="1346">
        <f t="shared" si="1577"/>
        <v>640</v>
      </c>
      <c r="CQ522" s="1346">
        <f t="shared" si="1577"/>
        <v>640</v>
      </c>
      <c r="CR522" s="1346">
        <f t="shared" si="1577"/>
        <v>640</v>
      </c>
      <c r="CS522" s="1345">
        <f t="shared" si="1577"/>
        <v>640</v>
      </c>
      <c r="CT522" s="1348">
        <f t="shared" si="1577"/>
        <v>640</v>
      </c>
      <c r="CU522" s="548">
        <f t="shared" si="1478"/>
        <v>640</v>
      </c>
      <c r="CV522" s="549">
        <f t="shared" si="1479"/>
        <v>640</v>
      </c>
      <c r="CW522" s="550">
        <f t="shared" si="1480"/>
        <v>640</v>
      </c>
      <c r="CX522" s="550">
        <f t="shared" si="1481"/>
        <v>640</v>
      </c>
      <c r="CY522" s="550">
        <f t="shared" si="1482"/>
        <v>640</v>
      </c>
      <c r="CZ522" s="550">
        <f t="shared" si="1483"/>
        <v>640</v>
      </c>
      <c r="DA522" s="550">
        <f t="shared" si="1484"/>
        <v>640</v>
      </c>
      <c r="DB522" s="551">
        <f t="shared" si="1485"/>
        <v>640</v>
      </c>
      <c r="DC522" s="551">
        <f t="shared" si="1486"/>
        <v>640</v>
      </c>
      <c r="DD522" s="551">
        <f t="shared" si="1487"/>
        <v>640</v>
      </c>
      <c r="DE522" s="550">
        <f t="shared" si="1488"/>
        <v>640</v>
      </c>
      <c r="DF522" s="550">
        <f t="shared" si="1489"/>
        <v>640</v>
      </c>
      <c r="DG522" s="550">
        <f t="shared" si="1490"/>
        <v>640</v>
      </c>
      <c r="DH522" s="550">
        <f t="shared" si="1491"/>
        <v>640</v>
      </c>
      <c r="DI522" s="550">
        <f t="shared" si="1492"/>
        <v>640</v>
      </c>
      <c r="DJ522" s="549">
        <f t="shared" si="1493"/>
        <v>640</v>
      </c>
      <c r="DK522" s="548">
        <f t="shared" si="1494"/>
        <v>640</v>
      </c>
      <c r="DL522" s="653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648" t="str">
        <f>$H$1 &amp; " (%)"</f>
        <v>kcal (%)</v>
      </c>
      <c r="B523" s="766">
        <f t="shared" ref="B523:R523" si="1578">IF(B520="","",B520*B521*B522/B$46/365/$G$1)</f>
        <v>0</v>
      </c>
      <c r="C523" s="632">
        <f t="shared" si="1578"/>
        <v>0</v>
      </c>
      <c r="D523" s="766">
        <f t="shared" si="1578"/>
        <v>0</v>
      </c>
      <c r="E523" s="632">
        <f t="shared" si="1578"/>
        <v>0</v>
      </c>
      <c r="F523" s="766">
        <f t="shared" si="1578"/>
        <v>0</v>
      </c>
      <c r="G523" s="632">
        <f t="shared" si="1578"/>
        <v>0</v>
      </c>
      <c r="H523" s="766">
        <f t="shared" si="1578"/>
        <v>0</v>
      </c>
      <c r="I523" s="632">
        <f t="shared" si="1578"/>
        <v>0</v>
      </c>
      <c r="J523" s="766">
        <f t="shared" si="1578"/>
        <v>0</v>
      </c>
      <c r="K523" s="632" t="str">
        <f t="shared" si="1578"/>
        <v/>
      </c>
      <c r="L523" s="766" t="str">
        <f t="shared" si="1578"/>
        <v/>
      </c>
      <c r="M523" s="632" t="str">
        <f t="shared" si="1578"/>
        <v/>
      </c>
      <c r="N523" s="766" t="str">
        <f t="shared" si="1578"/>
        <v/>
      </c>
      <c r="O523" s="632" t="str">
        <f t="shared" si="1578"/>
        <v/>
      </c>
      <c r="P523" s="766" t="str">
        <f t="shared" si="1578"/>
        <v/>
      </c>
      <c r="Q523" s="632" t="str">
        <f t="shared" si="1578"/>
        <v/>
      </c>
      <c r="R523" s="766" t="str">
        <f t="shared" si="1578"/>
        <v/>
      </c>
      <c r="S523" s="652"/>
      <c r="T523" s="766">
        <f t="shared" ref="T523:AJ523" si="1579">IF(T520="","",T520*T521*T522/T$46/365/$G$1)</f>
        <v>0</v>
      </c>
      <c r="U523" s="632">
        <f t="shared" si="1579"/>
        <v>0</v>
      </c>
      <c r="V523" s="766">
        <f t="shared" si="1579"/>
        <v>0</v>
      </c>
      <c r="W523" s="632">
        <f t="shared" si="1579"/>
        <v>0</v>
      </c>
      <c r="X523" s="766">
        <f t="shared" si="1579"/>
        <v>0</v>
      </c>
      <c r="Y523" s="632">
        <f t="shared" si="1579"/>
        <v>0</v>
      </c>
      <c r="Z523" s="766">
        <f t="shared" si="1579"/>
        <v>0</v>
      </c>
      <c r="AA523" s="632">
        <f t="shared" si="1579"/>
        <v>0</v>
      </c>
      <c r="AB523" s="766">
        <f t="shared" si="1579"/>
        <v>0</v>
      </c>
      <c r="AC523" s="632" t="str">
        <f t="shared" si="1579"/>
        <v/>
      </c>
      <c r="AD523" s="766" t="str">
        <f t="shared" si="1579"/>
        <v/>
      </c>
      <c r="AE523" s="632" t="str">
        <f t="shared" si="1579"/>
        <v/>
      </c>
      <c r="AF523" s="766" t="str">
        <f t="shared" si="1579"/>
        <v/>
      </c>
      <c r="AG523" s="632" t="str">
        <f t="shared" si="1579"/>
        <v/>
      </c>
      <c r="AH523" s="766" t="str">
        <f t="shared" si="1579"/>
        <v/>
      </c>
      <c r="AI523" s="632" t="str">
        <f t="shared" si="1579"/>
        <v/>
      </c>
      <c r="AJ523" s="766" t="str">
        <f t="shared" si="1579"/>
        <v/>
      </c>
      <c r="AK523" s="652"/>
      <c r="AL523" s="766">
        <f t="shared" ref="AL523:BB523" si="1580">IF(AL520="","",AL520*AL521*AL522/AL$46/365/$G$1)</f>
        <v>0</v>
      </c>
      <c r="AM523" s="632">
        <f t="shared" si="1580"/>
        <v>0</v>
      </c>
      <c r="AN523" s="766">
        <f t="shared" si="1580"/>
        <v>0</v>
      </c>
      <c r="AO523" s="632">
        <f t="shared" si="1580"/>
        <v>0</v>
      </c>
      <c r="AP523" s="766">
        <f t="shared" si="1580"/>
        <v>0</v>
      </c>
      <c r="AQ523" s="632">
        <f t="shared" si="1580"/>
        <v>0</v>
      </c>
      <c r="AR523" s="766">
        <f t="shared" si="1580"/>
        <v>0</v>
      </c>
      <c r="AS523" s="632">
        <f t="shared" si="1580"/>
        <v>0</v>
      </c>
      <c r="AT523" s="766">
        <f t="shared" si="1580"/>
        <v>0</v>
      </c>
      <c r="AU523" s="632" t="str">
        <f t="shared" si="1580"/>
        <v/>
      </c>
      <c r="AV523" s="766" t="str">
        <f t="shared" si="1580"/>
        <v/>
      </c>
      <c r="AW523" s="632" t="str">
        <f t="shared" si="1580"/>
        <v/>
      </c>
      <c r="AX523" s="766" t="str">
        <f t="shared" si="1580"/>
        <v/>
      </c>
      <c r="AY523" s="632" t="str">
        <f t="shared" si="1580"/>
        <v/>
      </c>
      <c r="AZ523" s="766" t="str">
        <f t="shared" si="1580"/>
        <v/>
      </c>
      <c r="BA523" s="632" t="str">
        <f t="shared" si="1580"/>
        <v/>
      </c>
      <c r="BB523" s="766" t="str">
        <f t="shared" si="1580"/>
        <v/>
      </c>
      <c r="BC523" s="652"/>
      <c r="BD523" s="766">
        <f t="shared" ref="BD523:BT523" si="1581">IF(BD520="","",BD520*BD521*BD522/BD$46/365/$G$1)</f>
        <v>0</v>
      </c>
      <c r="BE523" s="766">
        <f t="shared" si="1581"/>
        <v>0</v>
      </c>
      <c r="BF523" s="632">
        <f t="shared" si="1581"/>
        <v>0</v>
      </c>
      <c r="BG523" s="766">
        <f t="shared" si="1581"/>
        <v>0</v>
      </c>
      <c r="BH523" s="632">
        <f t="shared" si="1581"/>
        <v>0</v>
      </c>
      <c r="BI523" s="766">
        <f t="shared" si="1581"/>
        <v>0</v>
      </c>
      <c r="BJ523" s="632">
        <f t="shared" si="1581"/>
        <v>1.1132854968471408E-3</v>
      </c>
      <c r="BK523" s="766">
        <f t="shared" si="1581"/>
        <v>0</v>
      </c>
      <c r="BL523" s="632">
        <f t="shared" si="1581"/>
        <v>1.3359425962165689E-3</v>
      </c>
      <c r="BM523" s="766" t="str">
        <f t="shared" si="1581"/>
        <v/>
      </c>
      <c r="BN523" s="632" t="str">
        <f t="shared" si="1581"/>
        <v/>
      </c>
      <c r="BO523" s="766" t="str">
        <f t="shared" si="1581"/>
        <v/>
      </c>
      <c r="BP523" s="632" t="str">
        <f t="shared" si="1581"/>
        <v/>
      </c>
      <c r="BQ523" s="766" t="str">
        <f t="shared" si="1581"/>
        <v/>
      </c>
      <c r="BR523" s="632" t="str">
        <f t="shared" si="1581"/>
        <v/>
      </c>
      <c r="BS523" s="766" t="str">
        <f t="shared" si="1581"/>
        <v/>
      </c>
      <c r="BT523" s="632" t="str">
        <f t="shared" si="1581"/>
        <v/>
      </c>
      <c r="BU523" s="652"/>
      <c r="BV523" s="766" t="str">
        <f>IF(BV520="","",BV520*BV521*BV522/BV$46/365/$G$1)</f>
        <v/>
      </c>
      <c r="BW523" s="632" t="str">
        <f>IF(BW520="","",BW520*BW521*BW522/BW$46/365/$G$1)</f>
        <v/>
      </c>
      <c r="BX523" s="766" t="str">
        <f>IF(BX520="","",BX520*BX521*BX522/BX$46/365/$G$1)</f>
        <v/>
      </c>
      <c r="BY523" s="632" t="str">
        <f>IF(BY520="","",BY520*BY521*BY522/BY$46/365/$G$1)</f>
        <v/>
      </c>
      <c r="BZ523" s="622">
        <f t="shared" si="1565"/>
        <v>0</v>
      </c>
      <c r="CA523" s="622">
        <f t="shared" si="1566"/>
        <v>0</v>
      </c>
      <c r="CB523" s="622">
        <f t="shared" si="1567"/>
        <v>0</v>
      </c>
      <c r="CC523" s="622">
        <f t="shared" si="1568"/>
        <v>1.5904078526387727E-4</v>
      </c>
      <c r="CD523" s="1349" t="str">
        <f t="shared" si="1499"/>
        <v/>
      </c>
      <c r="CE523" s="1350" t="str">
        <f t="shared" si="1577"/>
        <v/>
      </c>
      <c r="CF523" s="1351" t="str">
        <f t="shared" si="1577"/>
        <v/>
      </c>
      <c r="CG523" s="1351" t="str">
        <f t="shared" si="1577"/>
        <v/>
      </c>
      <c r="CH523" s="1351">
        <f t="shared" si="1577"/>
        <v>0</v>
      </c>
      <c r="CI523" s="1351">
        <f t="shared" si="1577"/>
        <v>0</v>
      </c>
      <c r="CJ523" s="1351">
        <f t="shared" si="1577"/>
        <v>0</v>
      </c>
      <c r="CK523" s="1352">
        <f t="shared" si="1577"/>
        <v>0</v>
      </c>
      <c r="CL523" s="1352">
        <f t="shared" si="1577"/>
        <v>0</v>
      </c>
      <c r="CM523" s="1352">
        <f t="shared" si="1577"/>
        <v>0</v>
      </c>
      <c r="CN523" s="1351">
        <f t="shared" si="1577"/>
        <v>0</v>
      </c>
      <c r="CO523" s="1351">
        <f t="shared" si="1577"/>
        <v>0</v>
      </c>
      <c r="CP523" s="1351">
        <f t="shared" si="1577"/>
        <v>0</v>
      </c>
      <c r="CQ523" s="1351" t="str">
        <f t="shared" si="1577"/>
        <v/>
      </c>
      <c r="CR523" s="1351" t="str">
        <f t="shared" si="1577"/>
        <v/>
      </c>
      <c r="CS523" s="1350" t="str">
        <f t="shared" si="1577"/>
        <v/>
      </c>
      <c r="CT523" s="1353" t="str">
        <f t="shared" si="1577"/>
        <v/>
      </c>
      <c r="CU523" s="548" t="str">
        <f t="shared" si="1478"/>
        <v/>
      </c>
      <c r="CV523" s="549" t="str">
        <f t="shared" si="1479"/>
        <v/>
      </c>
      <c r="CW523" s="550" t="str">
        <f t="shared" si="1480"/>
        <v/>
      </c>
      <c r="CX523" s="550" t="str">
        <f t="shared" si="1481"/>
        <v/>
      </c>
      <c r="CY523" s="550">
        <f t="shared" si="1482"/>
        <v>0</v>
      </c>
      <c r="CZ523" s="550">
        <f t="shared" si="1483"/>
        <v>0</v>
      </c>
      <c r="DA523" s="550">
        <f t="shared" si="1484"/>
        <v>0</v>
      </c>
      <c r="DB523" s="551">
        <f t="shared" si="1485"/>
        <v>0</v>
      </c>
      <c r="DC523" s="551">
        <f t="shared" si="1486"/>
        <v>0</v>
      </c>
      <c r="DD523" s="551">
        <f t="shared" si="1487"/>
        <v>0</v>
      </c>
      <c r="DE523" s="550">
        <f t="shared" si="1488"/>
        <v>0</v>
      </c>
      <c r="DF523" s="550">
        <f t="shared" si="1489"/>
        <v>0</v>
      </c>
      <c r="DG523" s="550">
        <f t="shared" si="1490"/>
        <v>0</v>
      </c>
      <c r="DH523" s="550" t="str">
        <f t="shared" si="1491"/>
        <v/>
      </c>
      <c r="DI523" s="550" t="str">
        <f t="shared" si="1492"/>
        <v/>
      </c>
      <c r="DJ523" s="549" t="str">
        <f t="shared" si="1493"/>
        <v/>
      </c>
      <c r="DK523" s="548" t="str">
        <f t="shared" si="1494"/>
        <v/>
      </c>
      <c r="DL523" s="653">
        <f t="shared" si="1569"/>
        <v>9</v>
      </c>
      <c r="DM523" s="106">
        <f t="shared" si="1570"/>
        <v>9</v>
      </c>
      <c r="DN523" s="106">
        <f t="shared" si="1571"/>
        <v>9</v>
      </c>
      <c r="DO523" s="106">
        <f t="shared" si="1572"/>
        <v>9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763" t="s">
        <v>269</v>
      </c>
      <c r="B524" s="29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88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96"/>
      <c r="AG524" s="224"/>
      <c r="AH524" s="224"/>
      <c r="AI524" s="224"/>
      <c r="AJ524" s="224"/>
      <c r="AK524" s="588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88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88"/>
      <c r="BV524" s="224"/>
      <c r="BW524" s="224"/>
      <c r="BX524" s="224"/>
      <c r="BY524" s="224"/>
      <c r="BZ524" s="597" t="str">
        <f t="shared" si="1565"/>
        <v/>
      </c>
      <c r="CA524" s="597" t="str">
        <f t="shared" si="1566"/>
        <v/>
      </c>
      <c r="CB524" s="597" t="str">
        <f t="shared" si="1567"/>
        <v/>
      </c>
      <c r="CC524" s="688" t="str">
        <f t="shared" si="1568"/>
        <v/>
      </c>
      <c r="CD524" s="1344" t="str">
        <f t="shared" si="1499"/>
        <v/>
      </c>
      <c r="CE524" s="1345" t="str">
        <f t="shared" si="1577"/>
        <v/>
      </c>
      <c r="CF524" s="1346" t="str">
        <f t="shared" si="1577"/>
        <v/>
      </c>
      <c r="CG524" s="1346" t="str">
        <f t="shared" si="1577"/>
        <v/>
      </c>
      <c r="CH524" s="1346" t="str">
        <f t="shared" si="1577"/>
        <v/>
      </c>
      <c r="CI524" s="1346" t="str">
        <f t="shared" si="1577"/>
        <v/>
      </c>
      <c r="CJ524" s="1346" t="str">
        <f t="shared" si="1577"/>
        <v/>
      </c>
      <c r="CK524" s="1347" t="str">
        <f t="shared" si="1577"/>
        <v/>
      </c>
      <c r="CL524" s="1347" t="str">
        <f t="shared" si="1577"/>
        <v/>
      </c>
      <c r="CM524" s="1347" t="str">
        <f t="shared" si="1577"/>
        <v/>
      </c>
      <c r="CN524" s="1346" t="str">
        <f t="shared" si="1577"/>
        <v/>
      </c>
      <c r="CO524" s="1346" t="str">
        <f t="shared" si="1577"/>
        <v/>
      </c>
      <c r="CP524" s="1346" t="str">
        <f t="shared" si="1577"/>
        <v/>
      </c>
      <c r="CQ524" s="1346" t="str">
        <f t="shared" si="1577"/>
        <v/>
      </c>
      <c r="CR524" s="1346" t="str">
        <f t="shared" si="1577"/>
        <v/>
      </c>
      <c r="CS524" s="1345" t="str">
        <f t="shared" si="1577"/>
        <v/>
      </c>
      <c r="CT524" s="1348" t="str">
        <f t="shared" si="1577"/>
        <v/>
      </c>
      <c r="CU524" s="548" t="str">
        <f t="shared" si="1478"/>
        <v/>
      </c>
      <c r="CV524" s="549" t="str">
        <f t="shared" si="1479"/>
        <v/>
      </c>
      <c r="CW524" s="550" t="str">
        <f t="shared" si="1480"/>
        <v/>
      </c>
      <c r="CX524" s="550" t="str">
        <f t="shared" si="1481"/>
        <v/>
      </c>
      <c r="CY524" s="550" t="str">
        <f t="shared" si="1482"/>
        <v/>
      </c>
      <c r="CZ524" s="550" t="str">
        <f t="shared" si="1483"/>
        <v/>
      </c>
      <c r="DA524" s="550" t="str">
        <f t="shared" si="1484"/>
        <v/>
      </c>
      <c r="DB524" s="551" t="str">
        <f t="shared" si="1485"/>
        <v/>
      </c>
      <c r="DC524" s="551" t="str">
        <f t="shared" si="1486"/>
        <v/>
      </c>
      <c r="DD524" s="551" t="str">
        <f t="shared" si="1487"/>
        <v/>
      </c>
      <c r="DE524" s="550" t="str">
        <f t="shared" si="1488"/>
        <v/>
      </c>
      <c r="DF524" s="550" t="str">
        <f t="shared" si="1489"/>
        <v/>
      </c>
      <c r="DG524" s="550" t="str">
        <f t="shared" si="1490"/>
        <v/>
      </c>
      <c r="DH524" s="550" t="str">
        <f t="shared" si="1491"/>
        <v/>
      </c>
      <c r="DI524" s="550" t="str">
        <f t="shared" si="1492"/>
        <v/>
      </c>
      <c r="DJ524" s="549" t="str">
        <f t="shared" si="1493"/>
        <v/>
      </c>
      <c r="DK524" s="548" t="str">
        <f t="shared" si="1494"/>
        <v/>
      </c>
      <c r="DL524" s="653">
        <f t="shared" si="1569"/>
        <v>0</v>
      </c>
      <c r="DM524" s="106">
        <f t="shared" si="1570"/>
        <v>0</v>
      </c>
      <c r="DN524" s="106">
        <f t="shared" si="1571"/>
        <v>0</v>
      </c>
      <c r="DO524" s="106">
        <f t="shared" si="1572"/>
        <v>2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648" t="s">
        <v>267</v>
      </c>
      <c r="B525" s="761" t="str">
        <f t="shared" ref="B525:R525" si="1582">IF(B524="","",B520*B521*B524)</f>
        <v/>
      </c>
      <c r="C525" s="761" t="str">
        <f t="shared" si="1582"/>
        <v/>
      </c>
      <c r="D525" s="761" t="str">
        <f t="shared" si="1582"/>
        <v/>
      </c>
      <c r="E525" s="761" t="str">
        <f t="shared" si="1582"/>
        <v/>
      </c>
      <c r="F525" s="761" t="str">
        <f t="shared" si="1582"/>
        <v/>
      </c>
      <c r="G525" s="761" t="str">
        <f t="shared" si="1582"/>
        <v/>
      </c>
      <c r="H525" s="761" t="str">
        <f t="shared" si="1582"/>
        <v/>
      </c>
      <c r="I525" s="761" t="str">
        <f t="shared" si="1582"/>
        <v/>
      </c>
      <c r="J525" s="761" t="str">
        <f t="shared" si="1582"/>
        <v/>
      </c>
      <c r="K525" s="761" t="str">
        <f t="shared" si="1582"/>
        <v/>
      </c>
      <c r="L525" s="761" t="str">
        <f t="shared" si="1582"/>
        <v/>
      </c>
      <c r="M525" s="761" t="str">
        <f t="shared" si="1582"/>
        <v/>
      </c>
      <c r="N525" s="761" t="str">
        <f t="shared" si="1582"/>
        <v/>
      </c>
      <c r="O525" s="761" t="str">
        <f t="shared" si="1582"/>
        <v/>
      </c>
      <c r="P525" s="761" t="str">
        <f t="shared" si="1582"/>
        <v/>
      </c>
      <c r="Q525" s="761" t="str">
        <f t="shared" si="1582"/>
        <v/>
      </c>
      <c r="R525" s="761" t="str">
        <f t="shared" si="1582"/>
        <v/>
      </c>
      <c r="S525" s="767"/>
      <c r="T525" s="761" t="str">
        <f t="shared" ref="T525:AJ525" si="1583">IF(T524="","",T520*T521*T524)</f>
        <v/>
      </c>
      <c r="U525" s="761" t="str">
        <f t="shared" si="1583"/>
        <v/>
      </c>
      <c r="V525" s="761" t="str">
        <f t="shared" si="1583"/>
        <v/>
      </c>
      <c r="W525" s="761" t="str">
        <f t="shared" si="1583"/>
        <v/>
      </c>
      <c r="X525" s="761" t="str">
        <f t="shared" si="1583"/>
        <v/>
      </c>
      <c r="Y525" s="761" t="str">
        <f t="shared" si="1583"/>
        <v/>
      </c>
      <c r="Z525" s="761" t="str">
        <f t="shared" si="1583"/>
        <v/>
      </c>
      <c r="AA525" s="761" t="str">
        <f t="shared" si="1583"/>
        <v/>
      </c>
      <c r="AB525" s="761" t="str">
        <f t="shared" si="1583"/>
        <v/>
      </c>
      <c r="AC525" s="761" t="str">
        <f t="shared" si="1583"/>
        <v/>
      </c>
      <c r="AD525" s="761" t="str">
        <f t="shared" si="1583"/>
        <v/>
      </c>
      <c r="AE525" s="761" t="str">
        <f t="shared" si="1583"/>
        <v/>
      </c>
      <c r="AF525" s="761" t="str">
        <f t="shared" si="1583"/>
        <v/>
      </c>
      <c r="AG525" s="761" t="str">
        <f t="shared" si="1583"/>
        <v/>
      </c>
      <c r="AH525" s="761" t="str">
        <f t="shared" si="1583"/>
        <v/>
      </c>
      <c r="AI525" s="761" t="str">
        <f t="shared" si="1583"/>
        <v/>
      </c>
      <c r="AJ525" s="761" t="str">
        <f t="shared" si="1583"/>
        <v/>
      </c>
      <c r="AK525" s="767"/>
      <c r="AL525" s="761" t="str">
        <f t="shared" ref="AL525:BB525" si="1584">IF(AL524="","",AL520*AL521*AL524)</f>
        <v/>
      </c>
      <c r="AM525" s="761" t="str">
        <f t="shared" si="1584"/>
        <v/>
      </c>
      <c r="AN525" s="761" t="str">
        <f t="shared" si="1584"/>
        <v/>
      </c>
      <c r="AO525" s="761" t="str">
        <f t="shared" si="1584"/>
        <v/>
      </c>
      <c r="AP525" s="761" t="str">
        <f t="shared" si="1584"/>
        <v/>
      </c>
      <c r="AQ525" s="761" t="str">
        <f t="shared" si="1584"/>
        <v/>
      </c>
      <c r="AR525" s="761" t="str">
        <f t="shared" si="1584"/>
        <v/>
      </c>
      <c r="AS525" s="761" t="str">
        <f t="shared" si="1584"/>
        <v/>
      </c>
      <c r="AT525" s="761" t="str">
        <f t="shared" si="1584"/>
        <v/>
      </c>
      <c r="AU525" s="761" t="str">
        <f t="shared" si="1584"/>
        <v/>
      </c>
      <c r="AV525" s="761" t="str">
        <f t="shared" si="1584"/>
        <v/>
      </c>
      <c r="AW525" s="761" t="str">
        <f t="shared" si="1584"/>
        <v/>
      </c>
      <c r="AX525" s="761" t="str">
        <f t="shared" si="1584"/>
        <v/>
      </c>
      <c r="AY525" s="761" t="str">
        <f t="shared" si="1584"/>
        <v/>
      </c>
      <c r="AZ525" s="761" t="str">
        <f t="shared" si="1584"/>
        <v/>
      </c>
      <c r="BA525" s="761" t="str">
        <f t="shared" si="1584"/>
        <v/>
      </c>
      <c r="BB525" s="761" t="str">
        <f t="shared" si="1584"/>
        <v/>
      </c>
      <c r="BC525" s="767"/>
      <c r="BD525" s="761" t="str">
        <f t="shared" ref="BD525:BT525" si="1585">IF(BD524="","",BD520*BD521*BD524)</f>
        <v/>
      </c>
      <c r="BE525" s="761" t="str">
        <f t="shared" si="1585"/>
        <v/>
      </c>
      <c r="BF525" s="761" t="str">
        <f t="shared" si="1585"/>
        <v/>
      </c>
      <c r="BG525" s="761" t="str">
        <f t="shared" si="1585"/>
        <v/>
      </c>
      <c r="BH525" s="761" t="str">
        <f t="shared" si="1585"/>
        <v/>
      </c>
      <c r="BI525" s="761" t="str">
        <f t="shared" si="1585"/>
        <v/>
      </c>
      <c r="BJ525" s="761">
        <f t="shared" si="1585"/>
        <v>200</v>
      </c>
      <c r="BK525" s="761" t="str">
        <f t="shared" si="1585"/>
        <v/>
      </c>
      <c r="BL525" s="761">
        <f t="shared" si="1585"/>
        <v>180</v>
      </c>
      <c r="BM525" s="761" t="str">
        <f t="shared" si="1585"/>
        <v/>
      </c>
      <c r="BN525" s="761" t="str">
        <f t="shared" si="1585"/>
        <v/>
      </c>
      <c r="BO525" s="761" t="str">
        <f t="shared" si="1585"/>
        <v/>
      </c>
      <c r="BP525" s="761" t="str">
        <f t="shared" si="1585"/>
        <v/>
      </c>
      <c r="BQ525" s="761" t="str">
        <f t="shared" si="1585"/>
        <v/>
      </c>
      <c r="BR525" s="761" t="str">
        <f t="shared" si="1585"/>
        <v/>
      </c>
      <c r="BS525" s="761" t="str">
        <f t="shared" si="1585"/>
        <v/>
      </c>
      <c r="BT525" s="761" t="str">
        <f t="shared" si="1585"/>
        <v/>
      </c>
      <c r="BU525" s="767"/>
      <c r="BV525" s="761" t="str">
        <f>IF(BV524="","",BV520*BV521*BV524)</f>
        <v/>
      </c>
      <c r="BW525" s="761" t="str">
        <f>IF(BW524="","",BW520*BW521*BW524)</f>
        <v/>
      </c>
      <c r="BX525" s="761" t="str">
        <f>IF(BX524="","",BX520*BX521*BX524)</f>
        <v/>
      </c>
      <c r="BY525" s="761" t="str">
        <f>IF(BY524="","",BY520*BY521*BY524)</f>
        <v/>
      </c>
      <c r="BZ525" s="597" t="str">
        <f t="shared" si="1565"/>
        <v/>
      </c>
      <c r="CA525" s="597" t="str">
        <f t="shared" si="1566"/>
        <v/>
      </c>
      <c r="CB525" s="597" t="str">
        <f t="shared" si="1567"/>
        <v/>
      </c>
      <c r="CC525" s="688" t="str">
        <f t="shared" si="1568"/>
        <v/>
      </c>
      <c r="CD525" s="1344" t="str">
        <f t="shared" si="1499"/>
        <v/>
      </c>
      <c r="CE525" s="1345" t="str">
        <f t="shared" si="1577"/>
        <v/>
      </c>
      <c r="CF525" s="1346" t="str">
        <f t="shared" si="1577"/>
        <v/>
      </c>
      <c r="CG525" s="1346" t="str">
        <f t="shared" si="1577"/>
        <v/>
      </c>
      <c r="CH525" s="1346" t="str">
        <f t="shared" si="1577"/>
        <v/>
      </c>
      <c r="CI525" s="1346" t="str">
        <f t="shared" si="1577"/>
        <v/>
      </c>
      <c r="CJ525" s="1346" t="str">
        <f t="shared" si="1577"/>
        <v/>
      </c>
      <c r="CK525" s="1347" t="str">
        <f t="shared" si="1577"/>
        <v/>
      </c>
      <c r="CL525" s="1347" t="str">
        <f t="shared" si="1577"/>
        <v/>
      </c>
      <c r="CM525" s="1347" t="str">
        <f t="shared" si="1577"/>
        <v/>
      </c>
      <c r="CN525" s="1346" t="str">
        <f t="shared" si="1577"/>
        <v/>
      </c>
      <c r="CO525" s="1346" t="str">
        <f t="shared" si="1577"/>
        <v/>
      </c>
      <c r="CP525" s="1346" t="str">
        <f t="shared" si="1577"/>
        <v/>
      </c>
      <c r="CQ525" s="1346" t="str">
        <f t="shared" si="1577"/>
        <v/>
      </c>
      <c r="CR525" s="1346" t="str">
        <f t="shared" si="1577"/>
        <v/>
      </c>
      <c r="CS525" s="1345" t="str">
        <f t="shared" si="1577"/>
        <v/>
      </c>
      <c r="CT525" s="1348" t="str">
        <f t="shared" si="1577"/>
        <v/>
      </c>
      <c r="CU525" s="548" t="str">
        <f t="shared" si="1478"/>
        <v/>
      </c>
      <c r="CV525" s="549" t="str">
        <f t="shared" si="1479"/>
        <v/>
      </c>
      <c r="CW525" s="550" t="str">
        <f t="shared" si="1480"/>
        <v/>
      </c>
      <c r="CX525" s="550" t="str">
        <f t="shared" si="1481"/>
        <v/>
      </c>
      <c r="CY525" s="550" t="str">
        <f t="shared" si="1482"/>
        <v/>
      </c>
      <c r="CZ525" s="550" t="str">
        <f t="shared" si="1483"/>
        <v/>
      </c>
      <c r="DA525" s="550" t="str">
        <f t="shared" si="1484"/>
        <v/>
      </c>
      <c r="DB525" s="551" t="str">
        <f t="shared" si="1485"/>
        <v/>
      </c>
      <c r="DC525" s="551" t="str">
        <f t="shared" si="1486"/>
        <v/>
      </c>
      <c r="DD525" s="551" t="str">
        <f t="shared" si="1487"/>
        <v/>
      </c>
      <c r="DE525" s="550" t="str">
        <f t="shared" si="1488"/>
        <v/>
      </c>
      <c r="DF525" s="550" t="str">
        <f t="shared" si="1489"/>
        <v/>
      </c>
      <c r="DG525" s="550" t="str">
        <f t="shared" si="1490"/>
        <v/>
      </c>
      <c r="DH525" s="550" t="str">
        <f t="shared" si="1491"/>
        <v/>
      </c>
      <c r="DI525" s="550" t="str">
        <f t="shared" si="1492"/>
        <v/>
      </c>
      <c r="DJ525" s="549" t="str">
        <f t="shared" si="1493"/>
        <v/>
      </c>
      <c r="DK525" s="548" t="str">
        <f t="shared" si="1494"/>
        <v/>
      </c>
      <c r="DL525" s="653">
        <f t="shared" si="1569"/>
        <v>0</v>
      </c>
      <c r="DM525" s="106">
        <f t="shared" si="1570"/>
        <v>0</v>
      </c>
      <c r="DN525" s="106">
        <f t="shared" si="1571"/>
        <v>0</v>
      </c>
      <c r="DO525" s="106">
        <f t="shared" si="1572"/>
        <v>2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1451" t="s">
        <v>715</v>
      </c>
      <c r="B526" s="678">
        <v>0</v>
      </c>
      <c r="C526" s="320">
        <v>0</v>
      </c>
      <c r="D526" s="320">
        <v>0</v>
      </c>
      <c r="E526" s="320">
        <v>0</v>
      </c>
      <c r="F526" s="320">
        <v>0</v>
      </c>
      <c r="G526" s="320">
        <v>0</v>
      </c>
      <c r="H526" s="320">
        <v>0</v>
      </c>
      <c r="I526" s="320">
        <v>0</v>
      </c>
      <c r="J526" s="320">
        <v>0</v>
      </c>
      <c r="K526" s="320"/>
      <c r="L526" s="320"/>
      <c r="M526" s="320"/>
      <c r="N526" s="320"/>
      <c r="O526" s="320"/>
      <c r="P526" s="320"/>
      <c r="Q526" s="320"/>
      <c r="R526" s="320"/>
      <c r="S526" s="642"/>
      <c r="T526" s="320" t="s">
        <v>249</v>
      </c>
      <c r="U526" s="320"/>
      <c r="V526" s="320"/>
      <c r="W526" s="320"/>
      <c r="X526" s="320"/>
      <c r="Y526" s="320"/>
      <c r="Z526" s="320"/>
      <c r="AA526" s="320"/>
      <c r="AB526" s="320"/>
      <c r="AC526" s="320"/>
      <c r="AD526" s="320"/>
      <c r="AE526" s="320"/>
      <c r="AF526" s="320"/>
      <c r="AG526" s="678"/>
      <c r="AH526" s="678"/>
      <c r="AI526" s="678"/>
      <c r="AJ526" s="678"/>
      <c r="AK526" s="642"/>
      <c r="AL526" s="320" t="s">
        <v>249</v>
      </c>
      <c r="AM526" s="320"/>
      <c r="AN526" s="320" t="s">
        <v>249</v>
      </c>
      <c r="AO526" s="320"/>
      <c r="AP526" s="320"/>
      <c r="AQ526" s="320"/>
      <c r="AR526" s="320" t="s">
        <v>249</v>
      </c>
      <c r="AS526" s="320"/>
      <c r="AT526" s="320"/>
      <c r="AU526" s="320"/>
      <c r="AV526" s="320"/>
      <c r="AW526" s="320"/>
      <c r="AX526" s="320"/>
      <c r="AY526" s="320"/>
      <c r="AZ526" s="320"/>
      <c r="BA526" s="320"/>
      <c r="BB526" s="320"/>
      <c r="BC526" s="642"/>
      <c r="BD526" s="320"/>
      <c r="BE526" s="320"/>
      <c r="BF526" s="320"/>
      <c r="BG526" s="320"/>
      <c r="BH526" s="320"/>
      <c r="BI526" s="320"/>
      <c r="BJ526" s="320"/>
      <c r="BK526" s="320"/>
      <c r="BL526" s="320"/>
      <c r="BM526" s="320"/>
      <c r="BN526" s="320"/>
      <c r="BO526" s="320"/>
      <c r="BP526" s="320"/>
      <c r="BQ526" s="320"/>
      <c r="BR526" s="320"/>
      <c r="BS526" s="320"/>
      <c r="BT526" s="320"/>
      <c r="BU526" s="642"/>
      <c r="BV526" s="320"/>
      <c r="BW526" s="320"/>
      <c r="BX526" s="320"/>
      <c r="BY526" s="320"/>
      <c r="BZ526" s="896"/>
      <c r="CA526" s="896"/>
      <c r="CB526" s="896"/>
      <c r="CC526" s="897"/>
      <c r="CD526" s="898"/>
      <c r="CE526" s="898"/>
      <c r="CF526" s="898"/>
      <c r="CG526" s="898"/>
      <c r="CH526" s="898"/>
      <c r="CI526" s="898"/>
      <c r="CJ526" s="898"/>
      <c r="CK526" s="898"/>
      <c r="CL526" s="898"/>
      <c r="CM526" s="898"/>
      <c r="CN526" s="898"/>
      <c r="CO526" s="898"/>
      <c r="CP526" s="898"/>
      <c r="CQ526" s="898"/>
      <c r="CR526" s="898"/>
      <c r="CS526" s="898"/>
      <c r="CT526" s="899"/>
      <c r="CU526" s="548" t="str">
        <f t="shared" si="1478"/>
        <v/>
      </c>
      <c r="CV526" s="549" t="str">
        <f t="shared" si="1479"/>
        <v/>
      </c>
      <c r="CW526" s="550" t="str">
        <f t="shared" si="1480"/>
        <v/>
      </c>
      <c r="CX526" s="550" t="str">
        <f t="shared" si="1481"/>
        <v/>
      </c>
      <c r="CY526" s="550" t="str">
        <f t="shared" si="1482"/>
        <v/>
      </c>
      <c r="CZ526" s="550" t="str">
        <f t="shared" si="1483"/>
        <v/>
      </c>
      <c r="DA526" s="550" t="str">
        <f t="shared" si="1484"/>
        <v/>
      </c>
      <c r="DB526" s="551" t="str">
        <f t="shared" si="1485"/>
        <v/>
      </c>
      <c r="DC526" s="551" t="str">
        <f t="shared" si="1486"/>
        <v/>
      </c>
      <c r="DD526" s="551" t="str">
        <f t="shared" si="1487"/>
        <v/>
      </c>
      <c r="DE526" s="550" t="str">
        <f t="shared" si="1488"/>
        <v/>
      </c>
      <c r="DF526" s="550" t="str">
        <f t="shared" si="1489"/>
        <v/>
      </c>
      <c r="DG526" s="550" t="str">
        <f t="shared" si="1490"/>
        <v/>
      </c>
      <c r="DH526" s="550" t="str">
        <f t="shared" si="1491"/>
        <v/>
      </c>
      <c r="DI526" s="550" t="str">
        <f t="shared" si="1492"/>
        <v/>
      </c>
      <c r="DJ526" s="549" t="str">
        <f t="shared" si="1493"/>
        <v/>
      </c>
      <c r="DK526" s="548" t="str">
        <f t="shared" si="1494"/>
        <v/>
      </c>
      <c r="DL526" s="653">
        <f t="shared" ref="DL526:DL561" si="1586">COUNT(B526:R526)</f>
        <v>9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648" t="s">
        <v>273</v>
      </c>
      <c r="B527" s="643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4"/>
      <c r="T527" s="641">
        <v>34.56</v>
      </c>
      <c r="U527" s="641">
        <v>0</v>
      </c>
      <c r="V527" s="641">
        <v>0</v>
      </c>
      <c r="W527" s="641">
        <v>0</v>
      </c>
      <c r="X527" s="641">
        <v>0</v>
      </c>
      <c r="Y527" s="641">
        <v>0</v>
      </c>
      <c r="Z527" s="641">
        <v>0</v>
      </c>
      <c r="AA527" s="641">
        <v>0</v>
      </c>
      <c r="AB527" s="641">
        <v>0</v>
      </c>
      <c r="AC527" s="641"/>
      <c r="AD527" s="641"/>
      <c r="AE527" s="641"/>
      <c r="AF527" s="641"/>
      <c r="AG527" s="643"/>
      <c r="AH527" s="643"/>
      <c r="AI527" s="643"/>
      <c r="AJ527" s="643"/>
      <c r="AK527" s="704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14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14"/>
      <c r="BV527" s="224"/>
      <c r="BW527" s="224"/>
      <c r="BX527" s="224"/>
      <c r="BY527" s="224"/>
      <c r="BZ527" s="597" t="str">
        <f t="shared" ref="BZ527:BZ561" si="1590">IF(DL527&lt;3,"",(SUM(B527:R527)-MIN(B527:R527)-MAX(B527:R527))/(DL527-2))</f>
        <v/>
      </c>
      <c r="CA527" s="597">
        <f t="shared" ref="CA527:CA561" si="1591">IF(DM527&lt;3,"",(SUM(T527:AJ527)-MIN(T527:AJ527)-MAX(T527:AJ527))/(DM527-2))</f>
        <v>0</v>
      </c>
      <c r="CB527" s="597">
        <f t="shared" ref="CB527:CB561" si="1592">IF(DN527&lt;3,"",(SUM(AL527:BB527)-MIN(AL527:BB527)-MAX(AL527:BB527))/(DN527-2))</f>
        <v>10.285714285714286</v>
      </c>
      <c r="CC527" s="688">
        <f t="shared" ref="CC527:CC561" si="1593">IF(DO527&lt;3,"",(SUM(BD527:BT527)-MIN(BD527:BT527)-MAX(BD527:BT527))/(DO527-2))</f>
        <v>0</v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560"/>
        <v/>
      </c>
      <c r="CF527" s="1346" t="str">
        <f t="shared" si="1560"/>
        <v/>
      </c>
      <c r="CG527" s="1346" t="str">
        <f t="shared" si="1560"/>
        <v/>
      </c>
      <c r="CH527" s="1346" t="str">
        <f t="shared" si="1560"/>
        <v/>
      </c>
      <c r="CI527" s="1346" t="str">
        <f t="shared" si="1560"/>
        <v/>
      </c>
      <c r="CJ527" s="1346" t="str">
        <f t="shared" si="1560"/>
        <v/>
      </c>
      <c r="CK527" s="1347" t="str">
        <f t="shared" si="1560"/>
        <v/>
      </c>
      <c r="CL527" s="1347" t="str">
        <f t="shared" si="1560"/>
        <v/>
      </c>
      <c r="CM527" s="1347" t="str">
        <f t="shared" si="1560"/>
        <v/>
      </c>
      <c r="CN527" s="1346" t="str">
        <f t="shared" si="1560"/>
        <v/>
      </c>
      <c r="CO527" s="1346" t="str">
        <f t="shared" si="1560"/>
        <v/>
      </c>
      <c r="CP527" s="1346" t="str">
        <f t="shared" si="1560"/>
        <v/>
      </c>
      <c r="CQ527" s="1346" t="str">
        <f t="shared" si="1560"/>
        <v/>
      </c>
      <c r="CR527" s="1346" t="str">
        <f t="shared" si="1560"/>
        <v/>
      </c>
      <c r="CS527" s="1345" t="str">
        <f t="shared" si="1560"/>
        <v/>
      </c>
      <c r="CT527" s="1348" t="str">
        <f t="shared" si="1560"/>
        <v/>
      </c>
      <c r="CU527" s="548" t="str">
        <f t="shared" si="1478"/>
        <v/>
      </c>
      <c r="CV527" s="549" t="str">
        <f t="shared" si="1479"/>
        <v/>
      </c>
      <c r="CW527" s="550" t="str">
        <f t="shared" si="1480"/>
        <v/>
      </c>
      <c r="CX527" s="550" t="str">
        <f t="shared" si="1481"/>
        <v/>
      </c>
      <c r="CY527" s="550">
        <f t="shared" si="1482"/>
        <v>0</v>
      </c>
      <c r="CZ527" s="550">
        <f t="shared" si="1483"/>
        <v>0</v>
      </c>
      <c r="DA527" s="550">
        <f t="shared" si="1484"/>
        <v>0</v>
      </c>
      <c r="DB527" s="551">
        <f t="shared" si="1485"/>
        <v>0</v>
      </c>
      <c r="DC527" s="551">
        <f t="shared" si="1486"/>
        <v>0</v>
      </c>
      <c r="DD527" s="551">
        <f t="shared" si="1487"/>
        <v>0</v>
      </c>
      <c r="DE527" s="550">
        <f t="shared" si="1488"/>
        <v>0</v>
      </c>
      <c r="DF527" s="550">
        <f t="shared" si="1489"/>
        <v>0</v>
      </c>
      <c r="DG527" s="550">
        <f t="shared" si="1490"/>
        <v>34.56</v>
      </c>
      <c r="DH527" s="550" t="str">
        <f t="shared" si="1491"/>
        <v/>
      </c>
      <c r="DI527" s="550" t="str">
        <f t="shared" si="1492"/>
        <v/>
      </c>
      <c r="DJ527" s="549" t="str">
        <f t="shared" si="1493"/>
        <v/>
      </c>
      <c r="DK527" s="548" t="str">
        <f t="shared" si="1494"/>
        <v/>
      </c>
      <c r="DL527" s="653">
        <f t="shared" si="1586"/>
        <v>0</v>
      </c>
      <c r="DM527" s="106">
        <f t="shared" si="1587"/>
        <v>9</v>
      </c>
      <c r="DN527" s="106">
        <f t="shared" si="1588"/>
        <v>9</v>
      </c>
      <c r="DO527" s="106">
        <f t="shared" si="1589"/>
        <v>9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701" t="str">
        <f>$H$1 &amp; "/kg"</f>
        <v>kcal/kg</v>
      </c>
      <c r="B528" s="762">
        <f>1580*$K$1</f>
        <v>1580</v>
      </c>
      <c r="C528" s="762">
        <f t="shared" ref="C528:R528" si="1594">1580*$K$1</f>
        <v>1580</v>
      </c>
      <c r="D528" s="762">
        <f t="shared" si="1594"/>
        <v>1580</v>
      </c>
      <c r="E528" s="762">
        <f t="shared" si="1594"/>
        <v>1580</v>
      </c>
      <c r="F528" s="762">
        <f t="shared" si="1594"/>
        <v>1580</v>
      </c>
      <c r="G528" s="762">
        <f t="shared" si="1594"/>
        <v>1580</v>
      </c>
      <c r="H528" s="762">
        <f t="shared" si="1594"/>
        <v>1580</v>
      </c>
      <c r="I528" s="762">
        <f t="shared" si="1594"/>
        <v>1580</v>
      </c>
      <c r="J528" s="762">
        <f t="shared" si="1594"/>
        <v>1580</v>
      </c>
      <c r="K528" s="762">
        <f t="shared" si="1594"/>
        <v>1580</v>
      </c>
      <c r="L528" s="762">
        <f t="shared" si="1594"/>
        <v>1580</v>
      </c>
      <c r="M528" s="762">
        <f t="shared" si="1594"/>
        <v>1580</v>
      </c>
      <c r="N528" s="762">
        <f t="shared" si="1594"/>
        <v>1580</v>
      </c>
      <c r="O528" s="762">
        <f t="shared" si="1594"/>
        <v>1580</v>
      </c>
      <c r="P528" s="762">
        <f t="shared" si="1594"/>
        <v>1580</v>
      </c>
      <c r="Q528" s="762">
        <f t="shared" si="1594"/>
        <v>1580</v>
      </c>
      <c r="R528" s="762">
        <f t="shared" si="1594"/>
        <v>1580</v>
      </c>
      <c r="S528" s="602"/>
      <c r="T528" s="762">
        <f>1580*$K$1</f>
        <v>1580</v>
      </c>
      <c r="U528" s="762">
        <f t="shared" ref="U528:AJ528" si="1595">1580*$K$1</f>
        <v>1580</v>
      </c>
      <c r="V528" s="762">
        <f t="shared" si="1595"/>
        <v>1580</v>
      </c>
      <c r="W528" s="762">
        <f t="shared" si="1595"/>
        <v>1580</v>
      </c>
      <c r="X528" s="762">
        <f t="shared" si="1595"/>
        <v>1580</v>
      </c>
      <c r="Y528" s="762">
        <f t="shared" si="1595"/>
        <v>1580</v>
      </c>
      <c r="Z528" s="762">
        <f t="shared" si="1595"/>
        <v>1580</v>
      </c>
      <c r="AA528" s="762">
        <f t="shared" si="1595"/>
        <v>1580</v>
      </c>
      <c r="AB528" s="762">
        <f t="shared" si="1595"/>
        <v>1580</v>
      </c>
      <c r="AC528" s="762">
        <f t="shared" si="1595"/>
        <v>1580</v>
      </c>
      <c r="AD528" s="762">
        <f t="shared" si="1595"/>
        <v>1580</v>
      </c>
      <c r="AE528" s="762">
        <f t="shared" si="1595"/>
        <v>1580</v>
      </c>
      <c r="AF528" s="762">
        <f t="shared" si="1595"/>
        <v>1580</v>
      </c>
      <c r="AG528" s="762">
        <f t="shared" si="1595"/>
        <v>1580</v>
      </c>
      <c r="AH528" s="762">
        <f t="shared" si="1595"/>
        <v>1580</v>
      </c>
      <c r="AI528" s="762">
        <f t="shared" si="1595"/>
        <v>1580</v>
      </c>
      <c r="AJ528" s="762">
        <f t="shared" si="1595"/>
        <v>1580</v>
      </c>
      <c r="AK528" s="602"/>
      <c r="AL528" s="762">
        <f>1580*$K$1</f>
        <v>1580</v>
      </c>
      <c r="AM528" s="762">
        <f t="shared" ref="AM528:BB528" si="1596">1580*$K$1</f>
        <v>1580</v>
      </c>
      <c r="AN528" s="762">
        <f t="shared" si="1596"/>
        <v>1580</v>
      </c>
      <c r="AO528" s="762">
        <f t="shared" si="1596"/>
        <v>1580</v>
      </c>
      <c r="AP528" s="762">
        <f t="shared" si="1596"/>
        <v>1580</v>
      </c>
      <c r="AQ528" s="762">
        <v>1580</v>
      </c>
      <c r="AR528" s="762">
        <f t="shared" si="1596"/>
        <v>1580</v>
      </c>
      <c r="AS528" s="762">
        <f t="shared" si="1596"/>
        <v>1580</v>
      </c>
      <c r="AT528" s="762">
        <f t="shared" si="1596"/>
        <v>1580</v>
      </c>
      <c r="AU528" s="762">
        <f t="shared" si="1596"/>
        <v>1580</v>
      </c>
      <c r="AV528" s="762">
        <f t="shared" si="1596"/>
        <v>1580</v>
      </c>
      <c r="AW528" s="762">
        <f t="shared" si="1596"/>
        <v>1580</v>
      </c>
      <c r="AX528" s="762">
        <f t="shared" si="1596"/>
        <v>1580</v>
      </c>
      <c r="AY528" s="762">
        <f t="shared" si="1596"/>
        <v>1580</v>
      </c>
      <c r="AZ528" s="762">
        <f t="shared" si="1596"/>
        <v>1580</v>
      </c>
      <c r="BA528" s="762">
        <f t="shared" si="1596"/>
        <v>1580</v>
      </c>
      <c r="BB528" s="762">
        <f t="shared" si="1596"/>
        <v>1580</v>
      </c>
      <c r="BC528" s="756"/>
      <c r="BD528" s="762">
        <f>1580*$K$1</f>
        <v>1580</v>
      </c>
      <c r="BE528" s="762">
        <f t="shared" ref="BE528:BY528" si="1597">1580*$K$1</f>
        <v>1580</v>
      </c>
      <c r="BF528" s="762">
        <f t="shared" si="1597"/>
        <v>1580</v>
      </c>
      <c r="BG528" s="762">
        <f t="shared" si="1597"/>
        <v>1580</v>
      </c>
      <c r="BH528" s="762">
        <f t="shared" si="1597"/>
        <v>1580</v>
      </c>
      <c r="BI528" s="762">
        <f t="shared" si="1597"/>
        <v>1580</v>
      </c>
      <c r="BJ528" s="762">
        <f t="shared" si="1597"/>
        <v>1580</v>
      </c>
      <c r="BK528" s="762">
        <f t="shared" si="1597"/>
        <v>1580</v>
      </c>
      <c r="BL528" s="762">
        <f t="shared" si="1597"/>
        <v>1580</v>
      </c>
      <c r="BM528" s="762">
        <f t="shared" si="1597"/>
        <v>1580</v>
      </c>
      <c r="BN528" s="762">
        <f t="shared" si="1597"/>
        <v>1580</v>
      </c>
      <c r="BO528" s="762">
        <f t="shared" si="1597"/>
        <v>1580</v>
      </c>
      <c r="BP528" s="762">
        <f t="shared" si="1597"/>
        <v>1580</v>
      </c>
      <c r="BQ528" s="762">
        <f t="shared" si="1597"/>
        <v>1580</v>
      </c>
      <c r="BR528" s="762">
        <f t="shared" si="1597"/>
        <v>1580</v>
      </c>
      <c r="BS528" s="762">
        <f t="shared" si="1597"/>
        <v>1580</v>
      </c>
      <c r="BT528" s="762">
        <f t="shared" si="1597"/>
        <v>1580</v>
      </c>
      <c r="BU528" s="756"/>
      <c r="BV528" s="762">
        <f t="shared" si="1597"/>
        <v>1580</v>
      </c>
      <c r="BW528" s="762">
        <f t="shared" si="1597"/>
        <v>1580</v>
      </c>
      <c r="BX528" s="762">
        <f t="shared" si="1597"/>
        <v>1580</v>
      </c>
      <c r="BY528" s="762">
        <f t="shared" si="1597"/>
        <v>1580</v>
      </c>
      <c r="BZ528" s="597">
        <f t="shared" si="1590"/>
        <v>1580</v>
      </c>
      <c r="CA528" s="597">
        <f t="shared" si="1591"/>
        <v>1580</v>
      </c>
      <c r="CB528" s="597">
        <f t="shared" si="1592"/>
        <v>1580</v>
      </c>
      <c r="CC528" s="688">
        <f t="shared" si="1593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560"/>
        <v>1580</v>
      </c>
      <c r="CF528" s="1346">
        <f t="shared" si="1560"/>
        <v>1580</v>
      </c>
      <c r="CG528" s="1346">
        <f t="shared" si="1560"/>
        <v>1580</v>
      </c>
      <c r="CH528" s="1346">
        <f t="shared" si="1560"/>
        <v>1580</v>
      </c>
      <c r="CI528" s="1346">
        <f t="shared" si="1560"/>
        <v>1580</v>
      </c>
      <c r="CJ528" s="1346">
        <f t="shared" si="1560"/>
        <v>1580</v>
      </c>
      <c r="CK528" s="1347">
        <f t="shared" si="1560"/>
        <v>1580</v>
      </c>
      <c r="CL528" s="1347">
        <f t="shared" si="1560"/>
        <v>1580</v>
      </c>
      <c r="CM528" s="1347">
        <f t="shared" si="1560"/>
        <v>1580</v>
      </c>
      <c r="CN528" s="1346">
        <f t="shared" si="1560"/>
        <v>1580</v>
      </c>
      <c r="CO528" s="1346">
        <f t="shared" si="1560"/>
        <v>1580</v>
      </c>
      <c r="CP528" s="1346">
        <f t="shared" si="1560"/>
        <v>1580</v>
      </c>
      <c r="CQ528" s="1346">
        <f t="shared" si="1560"/>
        <v>1580</v>
      </c>
      <c r="CR528" s="1346">
        <f t="shared" si="1560"/>
        <v>1580</v>
      </c>
      <c r="CS528" s="1345">
        <f t="shared" si="1560"/>
        <v>1580</v>
      </c>
      <c r="CT528" s="1348">
        <f t="shared" si="1560"/>
        <v>1580</v>
      </c>
      <c r="CU528" s="548">
        <f t="shared" si="1478"/>
        <v>1580</v>
      </c>
      <c r="CV528" s="549">
        <f t="shared" si="1479"/>
        <v>1580</v>
      </c>
      <c r="CW528" s="550">
        <f t="shared" si="1480"/>
        <v>1580</v>
      </c>
      <c r="CX528" s="550">
        <f t="shared" si="1481"/>
        <v>1580</v>
      </c>
      <c r="CY528" s="550">
        <f t="shared" si="1482"/>
        <v>1580</v>
      </c>
      <c r="CZ528" s="550">
        <f t="shared" si="1483"/>
        <v>1580</v>
      </c>
      <c r="DA528" s="550">
        <f t="shared" si="1484"/>
        <v>1580</v>
      </c>
      <c r="DB528" s="551">
        <f t="shared" si="1485"/>
        <v>1580</v>
      </c>
      <c r="DC528" s="551">
        <f t="shared" si="1486"/>
        <v>1580</v>
      </c>
      <c r="DD528" s="551">
        <f t="shared" si="1487"/>
        <v>1580</v>
      </c>
      <c r="DE528" s="550">
        <f t="shared" si="1488"/>
        <v>1580</v>
      </c>
      <c r="DF528" s="550">
        <f t="shared" si="1489"/>
        <v>1580</v>
      </c>
      <c r="DG528" s="550">
        <f t="shared" si="1490"/>
        <v>1580</v>
      </c>
      <c r="DH528" s="550">
        <f t="shared" si="1491"/>
        <v>1580</v>
      </c>
      <c r="DI528" s="550">
        <f t="shared" si="1492"/>
        <v>1580</v>
      </c>
      <c r="DJ528" s="549">
        <f t="shared" si="1493"/>
        <v>1580</v>
      </c>
      <c r="DK528" s="548">
        <f t="shared" si="1494"/>
        <v>1580</v>
      </c>
      <c r="DL528" s="653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648" t="str">
        <f>$H$1 &amp; " (%)"</f>
        <v>kcal (%)</v>
      </c>
      <c r="B529" s="766" t="str">
        <f>IF(B527="","",B527*B528/B$46/365/$G$1)</f>
        <v/>
      </c>
      <c r="C529" s="766" t="str">
        <f t="shared" ref="C529:R529" si="1598">IF(C527="","",C527*C528/C$46/365/$G$1)</f>
        <v/>
      </c>
      <c r="D529" s="766" t="str">
        <f t="shared" si="1598"/>
        <v/>
      </c>
      <c r="E529" s="766" t="str">
        <f t="shared" si="1598"/>
        <v/>
      </c>
      <c r="F529" s="766" t="str">
        <f t="shared" si="1598"/>
        <v/>
      </c>
      <c r="G529" s="766" t="str">
        <f t="shared" si="1598"/>
        <v/>
      </c>
      <c r="H529" s="766" t="str">
        <f t="shared" si="1598"/>
        <v/>
      </c>
      <c r="I529" s="766" t="str">
        <f t="shared" si="1598"/>
        <v/>
      </c>
      <c r="J529" s="766" t="str">
        <f t="shared" si="1598"/>
        <v/>
      </c>
      <c r="K529" s="766" t="str">
        <f t="shared" si="1598"/>
        <v/>
      </c>
      <c r="L529" s="766" t="str">
        <f t="shared" si="1598"/>
        <v/>
      </c>
      <c r="M529" s="766" t="str">
        <f t="shared" si="1598"/>
        <v/>
      </c>
      <c r="N529" s="766" t="str">
        <f t="shared" si="1598"/>
        <v/>
      </c>
      <c r="O529" s="766" t="str">
        <f t="shared" si="1598"/>
        <v/>
      </c>
      <c r="P529" s="766" t="str">
        <f t="shared" si="1598"/>
        <v/>
      </c>
      <c r="Q529" s="766" t="str">
        <f t="shared" si="1598"/>
        <v/>
      </c>
      <c r="R529" s="766" t="str">
        <f t="shared" si="1598"/>
        <v/>
      </c>
      <c r="S529" s="588"/>
      <c r="T529" s="766">
        <f t="shared" ref="T529:AJ529" si="1599">IF(T527="","",T527*T528/T$46/365/$G$1)</f>
        <v>8.9048923679060678E-3</v>
      </c>
      <c r="U529" s="766">
        <f t="shared" si="1599"/>
        <v>0</v>
      </c>
      <c r="V529" s="766">
        <f t="shared" si="1599"/>
        <v>0</v>
      </c>
      <c r="W529" s="766">
        <f t="shared" si="1599"/>
        <v>0</v>
      </c>
      <c r="X529" s="766">
        <f t="shared" si="1599"/>
        <v>0</v>
      </c>
      <c r="Y529" s="766">
        <f t="shared" si="1599"/>
        <v>0</v>
      </c>
      <c r="Z529" s="766">
        <f t="shared" si="1599"/>
        <v>0</v>
      </c>
      <c r="AA529" s="766">
        <f t="shared" si="1599"/>
        <v>0</v>
      </c>
      <c r="AB529" s="766">
        <f t="shared" si="1599"/>
        <v>0</v>
      </c>
      <c r="AC529" s="766" t="str">
        <f t="shared" si="1599"/>
        <v/>
      </c>
      <c r="AD529" s="766" t="str">
        <f t="shared" si="1599"/>
        <v/>
      </c>
      <c r="AE529" s="766" t="str">
        <f t="shared" si="1599"/>
        <v/>
      </c>
      <c r="AF529" s="766" t="str">
        <f t="shared" si="1599"/>
        <v/>
      </c>
      <c r="AG529" s="766" t="str">
        <f t="shared" si="1599"/>
        <v/>
      </c>
      <c r="AH529" s="766" t="str">
        <f t="shared" si="1599"/>
        <v/>
      </c>
      <c r="AI529" s="766" t="str">
        <f t="shared" si="1599"/>
        <v/>
      </c>
      <c r="AJ529" s="766" t="str">
        <f t="shared" si="1599"/>
        <v/>
      </c>
      <c r="AK529" s="588"/>
      <c r="AL529" s="766">
        <f t="shared" ref="AL529:BB529" si="1600">IF(AL527="","",AL527*AL528/AL$46/365/$G$1)</f>
        <v>7.4207436399217229E-3</v>
      </c>
      <c r="AM529" s="766">
        <f t="shared" si="1600"/>
        <v>0</v>
      </c>
      <c r="AN529" s="766">
        <f t="shared" si="1600"/>
        <v>7.4207436399217229E-3</v>
      </c>
      <c r="AO529" s="766">
        <f t="shared" si="1600"/>
        <v>0</v>
      </c>
      <c r="AP529" s="766">
        <f t="shared" si="1600"/>
        <v>0</v>
      </c>
      <c r="AQ529" s="766">
        <f t="shared" si="1600"/>
        <v>0</v>
      </c>
      <c r="AR529" s="766">
        <f t="shared" si="1600"/>
        <v>2.3189823874755381E-2</v>
      </c>
      <c r="AS529" s="766">
        <f t="shared" si="1600"/>
        <v>0</v>
      </c>
      <c r="AT529" s="766">
        <f t="shared" si="1600"/>
        <v>0</v>
      </c>
      <c r="AU529" s="766" t="str">
        <f t="shared" si="1600"/>
        <v/>
      </c>
      <c r="AV529" s="766" t="str">
        <f t="shared" si="1600"/>
        <v/>
      </c>
      <c r="AW529" s="766" t="str">
        <f t="shared" si="1600"/>
        <v/>
      </c>
      <c r="AX529" s="766" t="str">
        <f t="shared" si="1600"/>
        <v/>
      </c>
      <c r="AY529" s="766" t="str">
        <f t="shared" si="1600"/>
        <v/>
      </c>
      <c r="AZ529" s="766" t="str">
        <f t="shared" si="1600"/>
        <v/>
      </c>
      <c r="BA529" s="766" t="str">
        <f t="shared" si="1600"/>
        <v/>
      </c>
      <c r="BB529" s="766" t="str">
        <f t="shared" si="1600"/>
        <v/>
      </c>
      <c r="BC529" s="652"/>
      <c r="BD529" s="766">
        <f t="shared" ref="BD529:BT529" si="1601">IF(BD527="","",BD527*BD528/BD$46/365/$G$1)</f>
        <v>0</v>
      </c>
      <c r="BE529" s="766">
        <f t="shared" si="1601"/>
        <v>0</v>
      </c>
      <c r="BF529" s="766">
        <f t="shared" si="1601"/>
        <v>0</v>
      </c>
      <c r="BG529" s="766">
        <f t="shared" si="1601"/>
        <v>0</v>
      </c>
      <c r="BH529" s="766">
        <f t="shared" si="1601"/>
        <v>0</v>
      </c>
      <c r="BI529" s="766">
        <f t="shared" si="1601"/>
        <v>0</v>
      </c>
      <c r="BJ529" s="766">
        <f t="shared" si="1601"/>
        <v>0</v>
      </c>
      <c r="BK529" s="766">
        <f t="shared" si="1601"/>
        <v>0</v>
      </c>
      <c r="BL529" s="766">
        <f t="shared" si="1601"/>
        <v>0</v>
      </c>
      <c r="BM529" s="766" t="str">
        <f t="shared" si="1601"/>
        <v/>
      </c>
      <c r="BN529" s="766" t="str">
        <f t="shared" si="1601"/>
        <v/>
      </c>
      <c r="BO529" s="766" t="str">
        <f t="shared" si="1601"/>
        <v/>
      </c>
      <c r="BP529" s="766" t="str">
        <f t="shared" si="1601"/>
        <v/>
      </c>
      <c r="BQ529" s="766" t="str">
        <f t="shared" si="1601"/>
        <v/>
      </c>
      <c r="BR529" s="766" t="str">
        <f t="shared" si="1601"/>
        <v/>
      </c>
      <c r="BS529" s="766" t="str">
        <f t="shared" si="1601"/>
        <v/>
      </c>
      <c r="BT529" s="766" t="str">
        <f t="shared" si="1601"/>
        <v/>
      </c>
      <c r="BU529" s="652"/>
      <c r="BV529" s="766" t="str">
        <f>IF(BV527="","",BV527*BV528/BV$46/365/$G$1)</f>
        <v/>
      </c>
      <c r="BW529" s="766" t="str">
        <f>IF(BW527="","",BW527*BW528/BW$46/365/$G$1)</f>
        <v/>
      </c>
      <c r="BX529" s="766" t="str">
        <f>IF(BX527="","",BX527*BX528/BX$46/365/$G$1)</f>
        <v/>
      </c>
      <c r="BY529" s="766" t="str">
        <f>IF(BY527="","",BY527*BY528/BY$46/365/$G$1)</f>
        <v/>
      </c>
      <c r="BZ529" s="622" t="str">
        <f t="shared" si="1590"/>
        <v/>
      </c>
      <c r="CA529" s="622">
        <f t="shared" si="1591"/>
        <v>0</v>
      </c>
      <c r="CB529" s="622">
        <f t="shared" si="1592"/>
        <v>2.1202124685490635E-3</v>
      </c>
      <c r="CC529" s="622">
        <f t="shared" si="1593"/>
        <v>0</v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560"/>
        <v/>
      </c>
      <c r="CF529" s="1351" t="str">
        <f t="shared" si="1560"/>
        <v/>
      </c>
      <c r="CG529" s="1351" t="str">
        <f t="shared" si="1560"/>
        <v/>
      </c>
      <c r="CH529" s="1351" t="str">
        <f t="shared" si="1560"/>
        <v/>
      </c>
      <c r="CI529" s="1351" t="str">
        <f t="shared" si="1560"/>
        <v/>
      </c>
      <c r="CJ529" s="1351" t="str">
        <f t="shared" si="1560"/>
        <v/>
      </c>
      <c r="CK529" s="1352" t="str">
        <f t="shared" si="1560"/>
        <v/>
      </c>
      <c r="CL529" s="1352" t="str">
        <f t="shared" si="1560"/>
        <v/>
      </c>
      <c r="CM529" s="1352" t="str">
        <f t="shared" si="1560"/>
        <v/>
      </c>
      <c r="CN529" s="1351" t="str">
        <f t="shared" si="1560"/>
        <v/>
      </c>
      <c r="CO529" s="1351" t="str">
        <f t="shared" si="1560"/>
        <v/>
      </c>
      <c r="CP529" s="1351" t="str">
        <f t="shared" si="1560"/>
        <v/>
      </c>
      <c r="CQ529" s="1351" t="str">
        <f t="shared" si="1560"/>
        <v/>
      </c>
      <c r="CR529" s="1351" t="str">
        <f t="shared" si="1560"/>
        <v/>
      </c>
      <c r="CS529" s="1350" t="str">
        <f t="shared" si="1560"/>
        <v/>
      </c>
      <c r="CT529" s="1353" t="str">
        <f t="shared" si="1560"/>
        <v/>
      </c>
      <c r="CU529" s="536" t="str">
        <f t="shared" si="1478"/>
        <v/>
      </c>
      <c r="CV529" s="537" t="str">
        <f t="shared" si="1479"/>
        <v/>
      </c>
      <c r="CW529" s="538" t="str">
        <f t="shared" si="1480"/>
        <v/>
      </c>
      <c r="CX529" s="538" t="str">
        <f t="shared" si="1481"/>
        <v/>
      </c>
      <c r="CY529" s="538">
        <f t="shared" si="1482"/>
        <v>0</v>
      </c>
      <c r="CZ529" s="538">
        <f t="shared" si="1483"/>
        <v>0</v>
      </c>
      <c r="DA529" s="538">
        <f t="shared" si="1484"/>
        <v>0</v>
      </c>
      <c r="DB529" s="539">
        <f t="shared" si="1485"/>
        <v>0</v>
      </c>
      <c r="DC529" s="539">
        <f t="shared" si="1486"/>
        <v>0</v>
      </c>
      <c r="DD529" s="539">
        <f t="shared" si="1487"/>
        <v>0</v>
      </c>
      <c r="DE529" s="538">
        <f t="shared" si="1488"/>
        <v>0</v>
      </c>
      <c r="DF529" s="538">
        <f t="shared" si="1489"/>
        <v>0</v>
      </c>
      <c r="DG529" s="538">
        <f t="shared" si="1490"/>
        <v>8.9048923679060678E-3</v>
      </c>
      <c r="DH529" s="538" t="str">
        <f t="shared" si="1491"/>
        <v/>
      </c>
      <c r="DI529" s="538" t="str">
        <f t="shared" si="1492"/>
        <v/>
      </c>
      <c r="DJ529" s="537" t="str">
        <f t="shared" si="1493"/>
        <v/>
      </c>
      <c r="DK529" s="536" t="str">
        <f t="shared" si="1494"/>
        <v/>
      </c>
      <c r="DL529" s="653">
        <f t="shared" si="1586"/>
        <v>0</v>
      </c>
      <c r="DM529" s="106">
        <f t="shared" si="1587"/>
        <v>9</v>
      </c>
      <c r="DN529" s="106">
        <f t="shared" si="1588"/>
        <v>9</v>
      </c>
      <c r="DO529" s="106">
        <f t="shared" si="1589"/>
        <v>9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763" t="s">
        <v>269</v>
      </c>
      <c r="B530" s="643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4"/>
      <c r="T530" s="641">
        <v>4.16</v>
      </c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3"/>
      <c r="AH530" s="641"/>
      <c r="AI530" s="641"/>
      <c r="AJ530" s="643"/>
      <c r="AK530" s="654"/>
      <c r="AL530" s="320">
        <v>16.670000000000002</v>
      </c>
      <c r="AM530" s="320"/>
      <c r="AN530" s="320">
        <v>8.33</v>
      </c>
      <c r="AO530" s="320"/>
      <c r="AP530" s="320"/>
      <c r="AQ530" s="320"/>
      <c r="AR530" s="320">
        <v>10</v>
      </c>
      <c r="AS530" s="320"/>
      <c r="AT530" s="320"/>
      <c r="AU530" s="320"/>
      <c r="AV530" s="320"/>
      <c r="AW530" s="320"/>
      <c r="AX530" s="320"/>
      <c r="AY530" s="320"/>
      <c r="AZ530" s="320"/>
      <c r="BA530" s="320"/>
      <c r="BB530" s="320"/>
      <c r="BC530" s="714"/>
      <c r="BD530" s="320">
        <v>0</v>
      </c>
      <c r="BE530" s="320">
        <v>0</v>
      </c>
      <c r="BF530" s="320"/>
      <c r="BG530" s="320"/>
      <c r="BH530" s="320"/>
      <c r="BI530" s="320"/>
      <c r="BJ530" s="320"/>
      <c r="BK530" s="320"/>
      <c r="BL530" s="320"/>
      <c r="BM530" s="320"/>
      <c r="BN530" s="320"/>
      <c r="BO530" s="320"/>
      <c r="BP530" s="320"/>
      <c r="BQ530" s="320"/>
      <c r="BR530" s="320"/>
      <c r="BS530" s="320"/>
      <c r="BT530" s="320"/>
      <c r="BU530" s="714"/>
      <c r="BV530" s="320"/>
      <c r="BW530" s="320"/>
      <c r="BX530" s="320"/>
      <c r="BY530" s="320"/>
      <c r="BZ530" s="597" t="str">
        <f t="shared" si="1590"/>
        <v/>
      </c>
      <c r="CA530" s="597" t="str">
        <f t="shared" si="1591"/>
        <v/>
      </c>
      <c r="CB530" s="597">
        <f t="shared" si="1592"/>
        <v>10</v>
      </c>
      <c r="CC530" s="688" t="str">
        <f t="shared" si="1593"/>
        <v/>
      </c>
      <c r="CD530" s="134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5" t="str">
        <f t="shared" si="1560"/>
        <v/>
      </c>
      <c r="CF530" s="1346" t="str">
        <f t="shared" si="1560"/>
        <v/>
      </c>
      <c r="CG530" s="1346" t="str">
        <f t="shared" si="1560"/>
        <v/>
      </c>
      <c r="CH530" s="1346" t="str">
        <f t="shared" si="1560"/>
        <v/>
      </c>
      <c r="CI530" s="1346" t="str">
        <f t="shared" si="1560"/>
        <v/>
      </c>
      <c r="CJ530" s="1346" t="str">
        <f t="shared" si="1560"/>
        <v/>
      </c>
      <c r="CK530" s="1347" t="str">
        <f t="shared" si="1560"/>
        <v/>
      </c>
      <c r="CL530" s="1347" t="str">
        <f t="shared" si="1560"/>
        <v/>
      </c>
      <c r="CM530" s="1347" t="str">
        <f t="shared" si="1560"/>
        <v/>
      </c>
      <c r="CN530" s="1346" t="str">
        <f t="shared" si="1560"/>
        <v/>
      </c>
      <c r="CO530" s="1346" t="str">
        <f t="shared" si="1560"/>
        <v/>
      </c>
      <c r="CP530" s="1346" t="str">
        <f t="shared" si="1560"/>
        <v/>
      </c>
      <c r="CQ530" s="1346" t="str">
        <f t="shared" si="1560"/>
        <v/>
      </c>
      <c r="CR530" s="1346" t="str">
        <f t="shared" si="1560"/>
        <v/>
      </c>
      <c r="CS530" s="1345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8" t="str">
        <f t="shared" si="1602"/>
        <v/>
      </c>
      <c r="CU530" s="548" t="str">
        <f t="shared" si="1478"/>
        <v/>
      </c>
      <c r="CV530" s="549" t="str">
        <f t="shared" si="1479"/>
        <v/>
      </c>
      <c r="CW530" s="550" t="str">
        <f t="shared" si="1480"/>
        <v/>
      </c>
      <c r="CX530" s="550" t="str">
        <f t="shared" si="1481"/>
        <v/>
      </c>
      <c r="CY530" s="550" t="str">
        <f t="shared" si="1482"/>
        <v/>
      </c>
      <c r="CZ530" s="550" t="str">
        <f t="shared" si="1483"/>
        <v/>
      </c>
      <c r="DA530" s="550" t="str">
        <f t="shared" si="1484"/>
        <v/>
      </c>
      <c r="DB530" s="551" t="str">
        <f t="shared" si="1485"/>
        <v/>
      </c>
      <c r="DC530" s="551">
        <f t="shared" si="1486"/>
        <v>4.16</v>
      </c>
      <c r="DD530" s="551" t="str">
        <f t="shared" si="1487"/>
        <v/>
      </c>
      <c r="DE530" s="550" t="str">
        <f t="shared" si="1488"/>
        <v/>
      </c>
      <c r="DF530" s="550" t="str">
        <f t="shared" si="1489"/>
        <v/>
      </c>
      <c r="DG530" s="550" t="str">
        <f t="shared" si="1490"/>
        <v/>
      </c>
      <c r="DH530" s="550" t="str">
        <f t="shared" si="1491"/>
        <v/>
      </c>
      <c r="DI530" s="550" t="str">
        <f t="shared" si="1492"/>
        <v/>
      </c>
      <c r="DJ530" s="549" t="str">
        <f t="shared" si="1493"/>
        <v/>
      </c>
      <c r="DK530" s="548" t="str">
        <f t="shared" si="1494"/>
        <v/>
      </c>
      <c r="DL530" s="653">
        <f t="shared" si="1586"/>
        <v>0</v>
      </c>
      <c r="DM530" s="106">
        <f t="shared" si="1587"/>
        <v>1</v>
      </c>
      <c r="DN530" s="106">
        <f t="shared" si="1588"/>
        <v>3</v>
      </c>
      <c r="DO530" s="106">
        <f t="shared" si="1589"/>
        <v>2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648" t="s">
        <v>267</v>
      </c>
      <c r="B531" s="761" t="str">
        <f>IF(B530="","",B527*B530)</f>
        <v/>
      </c>
      <c r="C531" s="761" t="str">
        <f t="shared" ref="C531:R531" si="1603">IF(C530="","",C527*C530)</f>
        <v/>
      </c>
      <c r="D531" s="761" t="str">
        <f t="shared" si="1603"/>
        <v/>
      </c>
      <c r="E531" s="761" t="str">
        <f t="shared" si="1603"/>
        <v/>
      </c>
      <c r="F531" s="761" t="str">
        <f t="shared" si="1603"/>
        <v/>
      </c>
      <c r="G531" s="761" t="str">
        <f t="shared" si="1603"/>
        <v/>
      </c>
      <c r="H531" s="761" t="str">
        <f t="shared" si="1603"/>
        <v/>
      </c>
      <c r="I531" s="761" t="str">
        <f t="shared" si="1603"/>
        <v/>
      </c>
      <c r="J531" s="761" t="str">
        <f t="shared" si="1603"/>
        <v/>
      </c>
      <c r="K531" s="761" t="str">
        <f t="shared" si="1603"/>
        <v/>
      </c>
      <c r="L531" s="761" t="str">
        <f t="shared" si="1603"/>
        <v/>
      </c>
      <c r="M531" s="761" t="str">
        <f t="shared" si="1603"/>
        <v/>
      </c>
      <c r="N531" s="761" t="str">
        <f t="shared" si="1603"/>
        <v/>
      </c>
      <c r="O531" s="761" t="str">
        <f t="shared" si="1603"/>
        <v/>
      </c>
      <c r="P531" s="761" t="str">
        <f t="shared" si="1603"/>
        <v/>
      </c>
      <c r="Q531" s="761" t="str">
        <f t="shared" si="1603"/>
        <v/>
      </c>
      <c r="R531" s="761" t="str">
        <f t="shared" si="1603"/>
        <v/>
      </c>
      <c r="S531" s="767"/>
      <c r="T531" s="761">
        <f t="shared" ref="T531:AJ531" si="1604">IF(T530="","",T527*T530)</f>
        <v>143.76960000000003</v>
      </c>
      <c r="U531" s="761" t="str">
        <f t="shared" si="1604"/>
        <v/>
      </c>
      <c r="V531" s="761" t="str">
        <f t="shared" si="1604"/>
        <v/>
      </c>
      <c r="W531" s="761" t="str">
        <f t="shared" si="1604"/>
        <v/>
      </c>
      <c r="X531" s="761" t="str">
        <f t="shared" si="1604"/>
        <v/>
      </c>
      <c r="Y531" s="761" t="str">
        <f t="shared" si="1604"/>
        <v/>
      </c>
      <c r="Z531" s="761" t="str">
        <f t="shared" si="1604"/>
        <v/>
      </c>
      <c r="AA531" s="761" t="str">
        <f t="shared" si="1604"/>
        <v/>
      </c>
      <c r="AB531" s="761" t="str">
        <f t="shared" si="1604"/>
        <v/>
      </c>
      <c r="AC531" s="761" t="str">
        <f t="shared" si="1604"/>
        <v/>
      </c>
      <c r="AD531" s="761" t="str">
        <f t="shared" si="1604"/>
        <v/>
      </c>
      <c r="AE531" s="761" t="str">
        <f t="shared" si="1604"/>
        <v/>
      </c>
      <c r="AF531" s="761" t="str">
        <f t="shared" si="1604"/>
        <v/>
      </c>
      <c r="AG531" s="761" t="str">
        <f t="shared" si="1604"/>
        <v/>
      </c>
      <c r="AH531" s="761" t="str">
        <f t="shared" si="1604"/>
        <v/>
      </c>
      <c r="AI531" s="761" t="str">
        <f t="shared" si="1604"/>
        <v/>
      </c>
      <c r="AJ531" s="761" t="str">
        <f t="shared" si="1604"/>
        <v/>
      </c>
      <c r="AK531" s="767"/>
      <c r="AL531" s="761">
        <f t="shared" ref="AL531:BB531" si="1605">IF(AL530="","",AL527*AL530)</f>
        <v>600.12000000000012</v>
      </c>
      <c r="AM531" s="761" t="str">
        <f t="shared" si="1605"/>
        <v/>
      </c>
      <c r="AN531" s="761">
        <f t="shared" si="1605"/>
        <v>299.88</v>
      </c>
      <c r="AO531" s="761" t="str">
        <f t="shared" si="1605"/>
        <v/>
      </c>
      <c r="AP531" s="761" t="str">
        <f t="shared" si="1605"/>
        <v/>
      </c>
      <c r="AQ531" s="761" t="str">
        <f t="shared" si="1605"/>
        <v/>
      </c>
      <c r="AR531" s="761">
        <f t="shared" si="1605"/>
        <v>900</v>
      </c>
      <c r="AS531" s="761" t="str">
        <f t="shared" si="1605"/>
        <v/>
      </c>
      <c r="AT531" s="761" t="str">
        <f t="shared" si="1605"/>
        <v/>
      </c>
      <c r="AU531" s="761" t="str">
        <f t="shared" si="1605"/>
        <v/>
      </c>
      <c r="AV531" s="761" t="str">
        <f t="shared" si="1605"/>
        <v/>
      </c>
      <c r="AW531" s="761" t="str">
        <f t="shared" si="1605"/>
        <v/>
      </c>
      <c r="AX531" s="761" t="str">
        <f t="shared" si="1605"/>
        <v/>
      </c>
      <c r="AY531" s="761" t="str">
        <f t="shared" si="1605"/>
        <v/>
      </c>
      <c r="AZ531" s="761" t="str">
        <f t="shared" si="1605"/>
        <v/>
      </c>
      <c r="BA531" s="761" t="str">
        <f t="shared" si="1605"/>
        <v/>
      </c>
      <c r="BB531" s="761" t="str">
        <f t="shared" si="1605"/>
        <v/>
      </c>
      <c r="BC531" s="767"/>
      <c r="BD531" s="761">
        <f t="shared" ref="BD531:BT531" si="1606">IF(BD530="","",BD527*BD530)</f>
        <v>0</v>
      </c>
      <c r="BE531" s="761">
        <f t="shared" si="1606"/>
        <v>0</v>
      </c>
      <c r="BF531" s="761" t="str">
        <f t="shared" si="1606"/>
        <v/>
      </c>
      <c r="BG531" s="761" t="str">
        <f t="shared" si="1606"/>
        <v/>
      </c>
      <c r="BH531" s="761" t="str">
        <f t="shared" si="1606"/>
        <v/>
      </c>
      <c r="BI531" s="761" t="str">
        <f t="shared" si="1606"/>
        <v/>
      </c>
      <c r="BJ531" s="761" t="str">
        <f t="shared" si="1606"/>
        <v/>
      </c>
      <c r="BK531" s="761" t="str">
        <f t="shared" si="1606"/>
        <v/>
      </c>
      <c r="BL531" s="761" t="str">
        <f t="shared" si="1606"/>
        <v/>
      </c>
      <c r="BM531" s="761" t="str">
        <f t="shared" si="1606"/>
        <v/>
      </c>
      <c r="BN531" s="761" t="str">
        <f t="shared" si="1606"/>
        <v/>
      </c>
      <c r="BO531" s="761" t="str">
        <f t="shared" si="1606"/>
        <v/>
      </c>
      <c r="BP531" s="761" t="str">
        <f t="shared" si="1606"/>
        <v/>
      </c>
      <c r="BQ531" s="761" t="str">
        <f t="shared" si="1606"/>
        <v/>
      </c>
      <c r="BR531" s="761" t="str">
        <f t="shared" si="1606"/>
        <v/>
      </c>
      <c r="BS531" s="761" t="str">
        <f t="shared" si="1606"/>
        <v/>
      </c>
      <c r="BT531" s="761" t="str">
        <f t="shared" si="1606"/>
        <v/>
      </c>
      <c r="BU531" s="767"/>
      <c r="BV531" s="761" t="str">
        <f>IF(BV530="","",BV527*BV530)</f>
        <v/>
      </c>
      <c r="BW531" s="761" t="str">
        <f>IF(BW530="","",BW527*BW530)</f>
        <v/>
      </c>
      <c r="BX531" s="761" t="str">
        <f>IF(BX530="","",BX527*BX530)</f>
        <v/>
      </c>
      <c r="BY531" s="761" t="str">
        <f>IF(BY530="","",BY527*BY530)</f>
        <v/>
      </c>
      <c r="BZ531" s="597" t="str">
        <f t="shared" si="1590"/>
        <v/>
      </c>
      <c r="CA531" s="597" t="str">
        <f t="shared" si="1591"/>
        <v/>
      </c>
      <c r="CB531" s="597">
        <f t="shared" si="1592"/>
        <v>600.11999999999989</v>
      </c>
      <c r="CC531" s="688" t="str">
        <f t="shared" si="1593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602"/>
        <v/>
      </c>
      <c r="CF531" s="1346" t="str">
        <f t="shared" si="1602"/>
        <v/>
      </c>
      <c r="CG531" s="1346" t="str">
        <f t="shared" si="1602"/>
        <v/>
      </c>
      <c r="CH531" s="1346" t="str">
        <f t="shared" si="1602"/>
        <v/>
      </c>
      <c r="CI531" s="1346" t="str">
        <f t="shared" si="1602"/>
        <v/>
      </c>
      <c r="CJ531" s="1346" t="str">
        <f t="shared" si="1602"/>
        <v/>
      </c>
      <c r="CK531" s="1347" t="str">
        <f t="shared" si="1602"/>
        <v/>
      </c>
      <c r="CL531" s="1347" t="str">
        <f t="shared" si="1602"/>
        <v/>
      </c>
      <c r="CM531" s="1347" t="str">
        <f t="shared" si="1602"/>
        <v/>
      </c>
      <c r="CN531" s="1346" t="str">
        <f t="shared" si="1602"/>
        <v/>
      </c>
      <c r="CO531" s="1346" t="str">
        <f t="shared" si="1602"/>
        <v/>
      </c>
      <c r="CP531" s="1346" t="str">
        <f t="shared" si="1602"/>
        <v/>
      </c>
      <c r="CQ531" s="1346" t="str">
        <f t="shared" si="1602"/>
        <v/>
      </c>
      <c r="CR531" s="1346" t="str">
        <f t="shared" si="1602"/>
        <v/>
      </c>
      <c r="CS531" s="1345" t="str">
        <f t="shared" si="1602"/>
        <v/>
      </c>
      <c r="CT531" s="1348" t="str">
        <f t="shared" si="1602"/>
        <v/>
      </c>
      <c r="CU531" s="548" t="str">
        <f t="shared" si="1478"/>
        <v/>
      </c>
      <c r="CV531" s="549" t="str">
        <f t="shared" si="1479"/>
        <v/>
      </c>
      <c r="CW531" s="550" t="str">
        <f t="shared" si="1480"/>
        <v/>
      </c>
      <c r="CX531" s="550" t="str">
        <f t="shared" si="1481"/>
        <v/>
      </c>
      <c r="CY531" s="550" t="str">
        <f t="shared" si="1482"/>
        <v/>
      </c>
      <c r="CZ531" s="550" t="str">
        <f t="shared" si="1483"/>
        <v/>
      </c>
      <c r="DA531" s="550" t="str">
        <f t="shared" si="1484"/>
        <v/>
      </c>
      <c r="DB531" s="551" t="str">
        <f t="shared" si="1485"/>
        <v/>
      </c>
      <c r="DC531" s="551">
        <f t="shared" si="1486"/>
        <v>143.76960000000003</v>
      </c>
      <c r="DD531" s="551" t="str">
        <f t="shared" si="1487"/>
        <v/>
      </c>
      <c r="DE531" s="550" t="str">
        <f t="shared" si="1488"/>
        <v/>
      </c>
      <c r="DF531" s="550" t="str">
        <f t="shared" si="1489"/>
        <v/>
      </c>
      <c r="DG531" s="550" t="str">
        <f t="shared" si="1490"/>
        <v/>
      </c>
      <c r="DH531" s="550" t="str">
        <f t="shared" si="1491"/>
        <v/>
      </c>
      <c r="DI531" s="550" t="str">
        <f t="shared" si="1492"/>
        <v/>
      </c>
      <c r="DJ531" s="549" t="str">
        <f t="shared" si="1493"/>
        <v/>
      </c>
      <c r="DK531" s="548" t="str">
        <f t="shared" si="1494"/>
        <v/>
      </c>
      <c r="DL531" s="653">
        <f t="shared" si="1586"/>
        <v>0</v>
      </c>
      <c r="DM531" s="106">
        <f t="shared" si="1587"/>
        <v>1</v>
      </c>
      <c r="DN531" s="106">
        <f t="shared" si="1588"/>
        <v>3</v>
      </c>
      <c r="DO531" s="106">
        <f t="shared" si="1589"/>
        <v>2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1451" t="s">
        <v>716</v>
      </c>
      <c r="B532" s="641" t="s">
        <v>249</v>
      </c>
      <c r="C532" s="641" t="s">
        <v>249</v>
      </c>
      <c r="D532" s="641" t="s">
        <v>249</v>
      </c>
      <c r="E532" s="641" t="s">
        <v>249</v>
      </c>
      <c r="F532" s="641" t="s">
        <v>249</v>
      </c>
      <c r="G532" s="641" t="s">
        <v>249</v>
      </c>
      <c r="H532" s="641" t="s">
        <v>249</v>
      </c>
      <c r="I532" s="641" t="s">
        <v>249</v>
      </c>
      <c r="J532" s="641" t="s">
        <v>249</v>
      </c>
      <c r="K532" s="641" t="s">
        <v>249</v>
      </c>
      <c r="L532" s="641" t="s">
        <v>249</v>
      </c>
      <c r="M532" s="641" t="s">
        <v>249</v>
      </c>
      <c r="N532" s="641" t="s">
        <v>249</v>
      </c>
      <c r="O532" s="641" t="s">
        <v>249</v>
      </c>
      <c r="P532" s="641" t="s">
        <v>249</v>
      </c>
      <c r="Q532" s="641" t="s">
        <v>249</v>
      </c>
      <c r="R532" s="641" t="s">
        <v>249</v>
      </c>
      <c r="S532" s="714"/>
      <c r="T532" s="641" t="s">
        <v>249</v>
      </c>
      <c r="U532" s="641" t="s">
        <v>249</v>
      </c>
      <c r="V532" s="641" t="s">
        <v>249</v>
      </c>
      <c r="W532" s="641" t="s">
        <v>249</v>
      </c>
      <c r="X532" s="641" t="s">
        <v>249</v>
      </c>
      <c r="Y532" s="641" t="s">
        <v>249</v>
      </c>
      <c r="Z532" s="641" t="s">
        <v>249</v>
      </c>
      <c r="AA532" s="641" t="s">
        <v>249</v>
      </c>
      <c r="AB532" s="641" t="s">
        <v>249</v>
      </c>
      <c r="AC532" s="641" t="s">
        <v>249</v>
      </c>
      <c r="AD532" s="641" t="s">
        <v>249</v>
      </c>
      <c r="AE532" s="641" t="s">
        <v>249</v>
      </c>
      <c r="AF532" s="641" t="s">
        <v>249</v>
      </c>
      <c r="AG532" s="641" t="s">
        <v>249</v>
      </c>
      <c r="AH532" s="641" t="s">
        <v>249</v>
      </c>
      <c r="AI532" s="641" t="s">
        <v>249</v>
      </c>
      <c r="AJ532" s="641" t="s">
        <v>249</v>
      </c>
      <c r="AK532" s="714"/>
      <c r="AL532" s="641" t="s">
        <v>249</v>
      </c>
      <c r="AM532" s="641" t="s">
        <v>249</v>
      </c>
      <c r="AN532" s="641" t="s">
        <v>249</v>
      </c>
      <c r="AO532" s="641" t="s">
        <v>249</v>
      </c>
      <c r="AP532" s="641" t="s">
        <v>249</v>
      </c>
      <c r="AQ532" s="641" t="s">
        <v>249</v>
      </c>
      <c r="AR532" s="641" t="s">
        <v>249</v>
      </c>
      <c r="AS532" s="641" t="s">
        <v>249</v>
      </c>
      <c r="AT532" s="641" t="s">
        <v>249</v>
      </c>
      <c r="AU532" s="641" t="s">
        <v>249</v>
      </c>
      <c r="AV532" s="641" t="s">
        <v>249</v>
      </c>
      <c r="AW532" s="641" t="s">
        <v>249</v>
      </c>
      <c r="AX532" s="641" t="s">
        <v>249</v>
      </c>
      <c r="AY532" s="641" t="s">
        <v>249</v>
      </c>
      <c r="AZ532" s="641" t="s">
        <v>249</v>
      </c>
      <c r="BA532" s="641" t="s">
        <v>249</v>
      </c>
      <c r="BB532" s="641" t="s">
        <v>249</v>
      </c>
      <c r="BC532" s="714"/>
      <c r="BD532" s="641" t="s">
        <v>249</v>
      </c>
      <c r="BE532" s="641" t="s">
        <v>249</v>
      </c>
      <c r="BF532" s="641" t="s">
        <v>249</v>
      </c>
      <c r="BG532" s="641" t="s">
        <v>249</v>
      </c>
      <c r="BH532" s="641" t="s">
        <v>249</v>
      </c>
      <c r="BI532" s="641" t="s">
        <v>249</v>
      </c>
      <c r="BJ532" s="641" t="s">
        <v>249</v>
      </c>
      <c r="BK532" s="641" t="s">
        <v>249</v>
      </c>
      <c r="BL532" s="641" t="s">
        <v>249</v>
      </c>
      <c r="BM532" s="641" t="s">
        <v>249</v>
      </c>
      <c r="BN532" s="641" t="s">
        <v>249</v>
      </c>
      <c r="BO532" s="641" t="s">
        <v>249</v>
      </c>
      <c r="BP532" s="641" t="s">
        <v>249</v>
      </c>
      <c r="BQ532" s="641" t="s">
        <v>249</v>
      </c>
      <c r="BR532" s="641" t="s">
        <v>249</v>
      </c>
      <c r="BS532" s="641" t="s">
        <v>249</v>
      </c>
      <c r="BT532" s="641" t="s">
        <v>249</v>
      </c>
      <c r="BU532" s="714"/>
      <c r="BV532" s="641" t="s">
        <v>249</v>
      </c>
      <c r="BW532" s="641" t="s">
        <v>249</v>
      </c>
      <c r="BX532" s="641" t="s">
        <v>249</v>
      </c>
      <c r="BY532" s="641" t="s">
        <v>249</v>
      </c>
      <c r="BZ532" s="896"/>
      <c r="CA532" s="896"/>
      <c r="CB532" s="896"/>
      <c r="CC532" s="897"/>
      <c r="CD532" s="898"/>
      <c r="CE532" s="898"/>
      <c r="CF532" s="898"/>
      <c r="CG532" s="898"/>
      <c r="CH532" s="898"/>
      <c r="CI532" s="898"/>
      <c r="CJ532" s="898"/>
      <c r="CK532" s="898"/>
      <c r="CL532" s="898"/>
      <c r="CM532" s="898"/>
      <c r="CN532" s="898"/>
      <c r="CO532" s="898"/>
      <c r="CP532" s="898"/>
      <c r="CQ532" s="898"/>
      <c r="CR532" s="898"/>
      <c r="CS532" s="898"/>
      <c r="CT532" s="899"/>
      <c r="CU532" s="548" t="str">
        <f t="shared" si="1478"/>
        <v/>
      </c>
      <c r="CV532" s="549" t="str">
        <f t="shared" si="1479"/>
        <v/>
      </c>
      <c r="CW532" s="550" t="str">
        <f t="shared" si="1480"/>
        <v/>
      </c>
      <c r="CX532" s="550" t="str">
        <f t="shared" si="1481"/>
        <v/>
      </c>
      <c r="CY532" s="550" t="str">
        <f t="shared" si="1482"/>
        <v/>
      </c>
      <c r="CZ532" s="550" t="str">
        <f t="shared" si="1483"/>
        <v/>
      </c>
      <c r="DA532" s="550" t="str">
        <f t="shared" si="1484"/>
        <v/>
      </c>
      <c r="DB532" s="551" t="str">
        <f t="shared" si="1485"/>
        <v/>
      </c>
      <c r="DC532" s="551" t="str">
        <f t="shared" si="1486"/>
        <v/>
      </c>
      <c r="DD532" s="551" t="str">
        <f t="shared" si="1487"/>
        <v/>
      </c>
      <c r="DE532" s="550" t="str">
        <f t="shared" si="1488"/>
        <v/>
      </c>
      <c r="DF532" s="550" t="str">
        <f t="shared" si="1489"/>
        <v/>
      </c>
      <c r="DG532" s="550" t="str">
        <f t="shared" si="1490"/>
        <v/>
      </c>
      <c r="DH532" s="550" t="str">
        <f t="shared" si="1491"/>
        <v/>
      </c>
      <c r="DI532" s="550" t="str">
        <f t="shared" si="1492"/>
        <v/>
      </c>
      <c r="DJ532" s="549" t="str">
        <f t="shared" si="1493"/>
        <v/>
      </c>
      <c r="DK532" s="548" t="str">
        <f t="shared" si="1494"/>
        <v/>
      </c>
      <c r="DL532" s="653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648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14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14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14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14"/>
      <c r="BV533" s="224"/>
      <c r="BW533" s="224"/>
      <c r="BX533" s="224"/>
      <c r="BY533" s="224"/>
      <c r="BZ533" s="597">
        <f t="shared" si="1590"/>
        <v>0</v>
      </c>
      <c r="CA533" s="597">
        <f t="shared" si="1591"/>
        <v>0</v>
      </c>
      <c r="CB533" s="597">
        <f t="shared" si="1592"/>
        <v>0</v>
      </c>
      <c r="CC533" s="688">
        <f t="shared" si="1593"/>
        <v>0</v>
      </c>
      <c r="CD533" s="1344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602"/>
        <v/>
      </c>
      <c r="CF533" s="1346" t="str">
        <f t="shared" si="1602"/>
        <v/>
      </c>
      <c r="CG533" s="1346" t="str">
        <f t="shared" si="1602"/>
        <v/>
      </c>
      <c r="CH533" s="1346">
        <f t="shared" si="1602"/>
        <v>0</v>
      </c>
      <c r="CI533" s="1346">
        <f t="shared" si="1602"/>
        <v>0</v>
      </c>
      <c r="CJ533" s="1346">
        <f t="shared" si="1602"/>
        <v>0</v>
      </c>
      <c r="CK533" s="1347">
        <f t="shared" si="1602"/>
        <v>0</v>
      </c>
      <c r="CL533" s="1347">
        <f t="shared" si="1602"/>
        <v>0</v>
      </c>
      <c r="CM533" s="1347">
        <f t="shared" si="1602"/>
        <v>0</v>
      </c>
      <c r="CN533" s="1346">
        <f t="shared" si="1602"/>
        <v>0</v>
      </c>
      <c r="CO533" s="1346">
        <f t="shared" si="1602"/>
        <v>0</v>
      </c>
      <c r="CP533" s="1346">
        <f t="shared" si="1602"/>
        <v>0</v>
      </c>
      <c r="CQ533" s="1346" t="str">
        <f t="shared" si="1602"/>
        <v/>
      </c>
      <c r="CR533" s="1346" t="str">
        <f t="shared" si="1602"/>
        <v/>
      </c>
      <c r="CS533" s="1345" t="str">
        <f t="shared" si="1602"/>
        <v/>
      </c>
      <c r="CT533" s="1348" t="str">
        <f t="shared" si="1602"/>
        <v/>
      </c>
      <c r="CU533" s="548" t="str">
        <f t="shared" si="1478"/>
        <v/>
      </c>
      <c r="CV533" s="549" t="str">
        <f t="shared" si="1479"/>
        <v/>
      </c>
      <c r="CW533" s="550" t="str">
        <f t="shared" si="1480"/>
        <v/>
      </c>
      <c r="CX533" s="550" t="str">
        <f t="shared" si="1481"/>
        <v/>
      </c>
      <c r="CY533" s="550">
        <f t="shared" si="1482"/>
        <v>0</v>
      </c>
      <c r="CZ533" s="550">
        <f t="shared" si="1483"/>
        <v>0</v>
      </c>
      <c r="DA533" s="550">
        <f t="shared" si="1484"/>
        <v>0</v>
      </c>
      <c r="DB533" s="551">
        <f t="shared" si="1485"/>
        <v>0</v>
      </c>
      <c r="DC533" s="551">
        <f t="shared" si="1486"/>
        <v>0</v>
      </c>
      <c r="DD533" s="551">
        <f t="shared" si="1487"/>
        <v>0</v>
      </c>
      <c r="DE533" s="550">
        <f t="shared" si="1488"/>
        <v>0</v>
      </c>
      <c r="DF533" s="550">
        <f t="shared" si="1489"/>
        <v>0</v>
      </c>
      <c r="DG533" s="550">
        <f t="shared" si="1490"/>
        <v>0</v>
      </c>
      <c r="DH533" s="550" t="str">
        <f t="shared" si="1491"/>
        <v/>
      </c>
      <c r="DI533" s="550" t="str">
        <f t="shared" si="1492"/>
        <v/>
      </c>
      <c r="DJ533" s="549" t="str">
        <f t="shared" si="1493"/>
        <v/>
      </c>
      <c r="DK533" s="548" t="str">
        <f t="shared" si="1494"/>
        <v/>
      </c>
      <c r="DL533" s="653">
        <f t="shared" si="1586"/>
        <v>9</v>
      </c>
      <c r="DM533" s="106">
        <f t="shared" si="1587"/>
        <v>9</v>
      </c>
      <c r="DN533" s="106">
        <f t="shared" si="1588"/>
        <v>9</v>
      </c>
      <c r="DO533" s="106">
        <f t="shared" si="1589"/>
        <v>9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701" t="str">
        <f>$H$1 &amp; "/kg"</f>
        <v>kcal/kg</v>
      </c>
      <c r="B534" s="762">
        <f>2145*$K$1</f>
        <v>2145</v>
      </c>
      <c r="C534" s="762">
        <f t="shared" ref="C534:R534" si="1608">2145*$K$1</f>
        <v>2145</v>
      </c>
      <c r="D534" s="762">
        <f t="shared" si="1608"/>
        <v>2145</v>
      </c>
      <c r="E534" s="762">
        <f t="shared" si="1608"/>
        <v>2145</v>
      </c>
      <c r="F534" s="762">
        <f t="shared" si="1608"/>
        <v>2145</v>
      </c>
      <c r="G534" s="762">
        <f t="shared" si="1608"/>
        <v>2145</v>
      </c>
      <c r="H534" s="762">
        <f t="shared" si="1608"/>
        <v>2145</v>
      </c>
      <c r="I534" s="762">
        <f t="shared" si="1608"/>
        <v>2145</v>
      </c>
      <c r="J534" s="762">
        <f t="shared" si="1608"/>
        <v>2145</v>
      </c>
      <c r="K534" s="762">
        <f t="shared" si="1608"/>
        <v>2145</v>
      </c>
      <c r="L534" s="762">
        <f t="shared" si="1608"/>
        <v>2145</v>
      </c>
      <c r="M534" s="762">
        <f t="shared" si="1608"/>
        <v>2145</v>
      </c>
      <c r="N534" s="762">
        <f t="shared" si="1608"/>
        <v>2145</v>
      </c>
      <c r="O534" s="762">
        <f t="shared" si="1608"/>
        <v>2145</v>
      </c>
      <c r="P534" s="762">
        <f t="shared" si="1608"/>
        <v>2145</v>
      </c>
      <c r="Q534" s="762">
        <f t="shared" si="1608"/>
        <v>2145</v>
      </c>
      <c r="R534" s="762">
        <f t="shared" si="1608"/>
        <v>2145</v>
      </c>
      <c r="S534" s="602"/>
      <c r="T534" s="762">
        <f>2145*$K$1</f>
        <v>2145</v>
      </c>
      <c r="U534" s="762">
        <f t="shared" ref="U534:AJ534" si="1609">2145*$K$1</f>
        <v>2145</v>
      </c>
      <c r="V534" s="762">
        <f t="shared" si="1609"/>
        <v>2145</v>
      </c>
      <c r="W534" s="762">
        <f t="shared" si="1609"/>
        <v>2145</v>
      </c>
      <c r="X534" s="762">
        <f t="shared" si="1609"/>
        <v>2145</v>
      </c>
      <c r="Y534" s="762">
        <f t="shared" si="1609"/>
        <v>2145</v>
      </c>
      <c r="Z534" s="762">
        <f t="shared" si="1609"/>
        <v>2145</v>
      </c>
      <c r="AA534" s="762">
        <f t="shared" si="1609"/>
        <v>2145</v>
      </c>
      <c r="AB534" s="762">
        <f t="shared" si="1609"/>
        <v>2145</v>
      </c>
      <c r="AC534" s="762">
        <f t="shared" si="1609"/>
        <v>2145</v>
      </c>
      <c r="AD534" s="762">
        <f t="shared" si="1609"/>
        <v>2145</v>
      </c>
      <c r="AE534" s="762">
        <f t="shared" si="1609"/>
        <v>2145</v>
      </c>
      <c r="AF534" s="762">
        <f t="shared" si="1609"/>
        <v>2145</v>
      </c>
      <c r="AG534" s="762">
        <f t="shared" si="1609"/>
        <v>2145</v>
      </c>
      <c r="AH534" s="762">
        <f t="shared" si="1609"/>
        <v>2145</v>
      </c>
      <c r="AI534" s="762">
        <f t="shared" si="1609"/>
        <v>2145</v>
      </c>
      <c r="AJ534" s="762">
        <f t="shared" si="1609"/>
        <v>2145</v>
      </c>
      <c r="AK534" s="602"/>
      <c r="AL534" s="762">
        <f>2145*$K$1</f>
        <v>2145</v>
      </c>
      <c r="AM534" s="762">
        <f t="shared" ref="AM534:BB534" si="1610">2145*$K$1</f>
        <v>2145</v>
      </c>
      <c r="AN534" s="762">
        <f t="shared" si="1610"/>
        <v>2145</v>
      </c>
      <c r="AO534" s="762">
        <f t="shared" si="1610"/>
        <v>2145</v>
      </c>
      <c r="AP534" s="762">
        <f t="shared" si="1610"/>
        <v>2145</v>
      </c>
      <c r="AQ534" s="762">
        <f t="shared" si="1610"/>
        <v>2145</v>
      </c>
      <c r="AR534" s="762">
        <f t="shared" si="1610"/>
        <v>2145</v>
      </c>
      <c r="AS534" s="762">
        <f t="shared" si="1610"/>
        <v>2145</v>
      </c>
      <c r="AT534" s="762">
        <f t="shared" si="1610"/>
        <v>2145</v>
      </c>
      <c r="AU534" s="762">
        <f t="shared" si="1610"/>
        <v>2145</v>
      </c>
      <c r="AV534" s="762">
        <f t="shared" si="1610"/>
        <v>2145</v>
      </c>
      <c r="AW534" s="762">
        <f t="shared" si="1610"/>
        <v>2145</v>
      </c>
      <c r="AX534" s="762">
        <f t="shared" si="1610"/>
        <v>2145</v>
      </c>
      <c r="AY534" s="762">
        <f t="shared" si="1610"/>
        <v>2145</v>
      </c>
      <c r="AZ534" s="762">
        <f t="shared" si="1610"/>
        <v>2145</v>
      </c>
      <c r="BA534" s="762">
        <f t="shared" si="1610"/>
        <v>2145</v>
      </c>
      <c r="BB534" s="762">
        <f t="shared" si="1610"/>
        <v>2145</v>
      </c>
      <c r="BC534" s="756"/>
      <c r="BD534" s="762">
        <f>2145*$K$1</f>
        <v>2145</v>
      </c>
      <c r="BE534" s="762">
        <f t="shared" ref="BE534:BY534" si="1611">2145*$K$1</f>
        <v>2145</v>
      </c>
      <c r="BF534" s="762">
        <f t="shared" si="1611"/>
        <v>2145</v>
      </c>
      <c r="BG534" s="762">
        <f t="shared" si="1611"/>
        <v>2145</v>
      </c>
      <c r="BH534" s="762">
        <f t="shared" si="1611"/>
        <v>2145</v>
      </c>
      <c r="BI534" s="762">
        <f t="shared" si="1611"/>
        <v>2145</v>
      </c>
      <c r="BJ534" s="762">
        <f t="shared" si="1611"/>
        <v>2145</v>
      </c>
      <c r="BK534" s="762">
        <f t="shared" si="1611"/>
        <v>2145</v>
      </c>
      <c r="BL534" s="762">
        <f t="shared" si="1611"/>
        <v>2145</v>
      </c>
      <c r="BM534" s="762">
        <f t="shared" si="1611"/>
        <v>2145</v>
      </c>
      <c r="BN534" s="762">
        <f t="shared" si="1611"/>
        <v>2145</v>
      </c>
      <c r="BO534" s="762">
        <f t="shared" si="1611"/>
        <v>2145</v>
      </c>
      <c r="BP534" s="762">
        <f t="shared" si="1611"/>
        <v>2145</v>
      </c>
      <c r="BQ534" s="762">
        <f t="shared" si="1611"/>
        <v>2145</v>
      </c>
      <c r="BR534" s="762">
        <f t="shared" si="1611"/>
        <v>2145</v>
      </c>
      <c r="BS534" s="762">
        <f t="shared" si="1611"/>
        <v>2145</v>
      </c>
      <c r="BT534" s="762">
        <f t="shared" si="1611"/>
        <v>2145</v>
      </c>
      <c r="BU534" s="756"/>
      <c r="BV534" s="762">
        <f t="shared" si="1611"/>
        <v>2145</v>
      </c>
      <c r="BW534" s="762">
        <f t="shared" si="1611"/>
        <v>2145</v>
      </c>
      <c r="BX534" s="762">
        <f t="shared" si="1611"/>
        <v>2145</v>
      </c>
      <c r="BY534" s="762">
        <f t="shared" si="1611"/>
        <v>2145</v>
      </c>
      <c r="BZ534" s="597">
        <f t="shared" si="1590"/>
        <v>2145</v>
      </c>
      <c r="CA534" s="597">
        <f t="shared" si="1591"/>
        <v>2145</v>
      </c>
      <c r="CB534" s="597">
        <f t="shared" si="1592"/>
        <v>2145</v>
      </c>
      <c r="CC534" s="688">
        <f t="shared" si="1593"/>
        <v>2145</v>
      </c>
      <c r="CD534" s="1344">
        <f t="shared" si="1607"/>
        <v>2145</v>
      </c>
      <c r="CE534" s="1345">
        <f t="shared" si="1602"/>
        <v>2145</v>
      </c>
      <c r="CF534" s="1346">
        <f t="shared" si="1602"/>
        <v>2145</v>
      </c>
      <c r="CG534" s="1346">
        <f t="shared" si="1602"/>
        <v>2145</v>
      </c>
      <c r="CH534" s="1346">
        <f t="shared" si="1602"/>
        <v>2145</v>
      </c>
      <c r="CI534" s="1346">
        <f t="shared" si="1602"/>
        <v>2145</v>
      </c>
      <c r="CJ534" s="1346">
        <f t="shared" si="1602"/>
        <v>2145</v>
      </c>
      <c r="CK534" s="1347">
        <f t="shared" si="1602"/>
        <v>2145</v>
      </c>
      <c r="CL534" s="1347">
        <f t="shared" si="1602"/>
        <v>2145</v>
      </c>
      <c r="CM534" s="1347">
        <f t="shared" si="1602"/>
        <v>2145</v>
      </c>
      <c r="CN534" s="1346">
        <f t="shared" si="1602"/>
        <v>2145</v>
      </c>
      <c r="CO534" s="1346">
        <f t="shared" si="1602"/>
        <v>2145</v>
      </c>
      <c r="CP534" s="1346">
        <f t="shared" si="1602"/>
        <v>2145</v>
      </c>
      <c r="CQ534" s="1346">
        <f t="shared" si="1602"/>
        <v>2145</v>
      </c>
      <c r="CR534" s="1346">
        <f t="shared" si="1602"/>
        <v>2145</v>
      </c>
      <c r="CS534" s="1345">
        <f t="shared" si="1602"/>
        <v>2145</v>
      </c>
      <c r="CT534" s="1348">
        <f t="shared" si="1602"/>
        <v>2145</v>
      </c>
      <c r="CU534" s="548">
        <f t="shared" si="1478"/>
        <v>2145</v>
      </c>
      <c r="CV534" s="549">
        <f t="shared" si="1479"/>
        <v>2145</v>
      </c>
      <c r="CW534" s="550">
        <f t="shared" si="1480"/>
        <v>2145</v>
      </c>
      <c r="CX534" s="550">
        <f t="shared" si="1481"/>
        <v>2145</v>
      </c>
      <c r="CY534" s="550">
        <f t="shared" si="1482"/>
        <v>2145</v>
      </c>
      <c r="CZ534" s="550">
        <f t="shared" si="1483"/>
        <v>2145</v>
      </c>
      <c r="DA534" s="550">
        <f t="shared" si="1484"/>
        <v>2145</v>
      </c>
      <c r="DB534" s="551">
        <f t="shared" si="1485"/>
        <v>2145</v>
      </c>
      <c r="DC534" s="551">
        <f t="shared" si="1486"/>
        <v>2145</v>
      </c>
      <c r="DD534" s="551">
        <f t="shared" si="1487"/>
        <v>2145</v>
      </c>
      <c r="DE534" s="550">
        <f t="shared" si="1488"/>
        <v>2145</v>
      </c>
      <c r="DF534" s="550">
        <f t="shared" si="1489"/>
        <v>2145</v>
      </c>
      <c r="DG534" s="550">
        <f t="shared" si="1490"/>
        <v>2145</v>
      </c>
      <c r="DH534" s="550">
        <f t="shared" si="1491"/>
        <v>2145</v>
      </c>
      <c r="DI534" s="550">
        <f t="shared" si="1492"/>
        <v>2145</v>
      </c>
      <c r="DJ534" s="549">
        <f t="shared" si="1493"/>
        <v>2145</v>
      </c>
      <c r="DK534" s="548">
        <f t="shared" si="1494"/>
        <v>2145</v>
      </c>
      <c r="DL534" s="653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648" t="str">
        <f>$H$1 &amp; " (%)"</f>
        <v>kcal (%)</v>
      </c>
      <c r="B535" s="766">
        <f t="shared" ref="B535:R535" si="1612">IF(B533="","",B533*B534/B$46/365/$G$1)</f>
        <v>0</v>
      </c>
      <c r="C535" s="766">
        <f t="shared" si="1612"/>
        <v>0</v>
      </c>
      <c r="D535" s="766">
        <f t="shared" si="1612"/>
        <v>0</v>
      </c>
      <c r="E535" s="766">
        <f t="shared" si="1612"/>
        <v>0</v>
      </c>
      <c r="F535" s="766">
        <f t="shared" si="1612"/>
        <v>0</v>
      </c>
      <c r="G535" s="766">
        <f t="shared" si="1612"/>
        <v>0</v>
      </c>
      <c r="H535" s="766">
        <f t="shared" si="1612"/>
        <v>0</v>
      </c>
      <c r="I535" s="766">
        <f t="shared" si="1612"/>
        <v>0</v>
      </c>
      <c r="J535" s="766">
        <f t="shared" si="1612"/>
        <v>0</v>
      </c>
      <c r="K535" s="766" t="str">
        <f t="shared" si="1612"/>
        <v/>
      </c>
      <c r="L535" s="766" t="str">
        <f t="shared" si="1612"/>
        <v/>
      </c>
      <c r="M535" s="766" t="str">
        <f t="shared" si="1612"/>
        <v/>
      </c>
      <c r="N535" s="766" t="str">
        <f t="shared" si="1612"/>
        <v/>
      </c>
      <c r="O535" s="766" t="str">
        <f t="shared" si="1612"/>
        <v/>
      </c>
      <c r="P535" s="766" t="str">
        <f t="shared" si="1612"/>
        <v/>
      </c>
      <c r="Q535" s="766" t="str">
        <f t="shared" si="1612"/>
        <v/>
      </c>
      <c r="R535" s="766" t="str">
        <f t="shared" si="1612"/>
        <v/>
      </c>
      <c r="S535" s="588"/>
      <c r="T535" s="766">
        <f t="shared" ref="T535:AJ535" si="1613">IF(T533="","",T533*T534/T$46/365/$G$1)</f>
        <v>0</v>
      </c>
      <c r="U535" s="766">
        <f t="shared" si="1613"/>
        <v>0</v>
      </c>
      <c r="V535" s="766">
        <f t="shared" si="1613"/>
        <v>0</v>
      </c>
      <c r="W535" s="766">
        <f t="shared" si="1613"/>
        <v>0</v>
      </c>
      <c r="X535" s="766">
        <f t="shared" si="1613"/>
        <v>0</v>
      </c>
      <c r="Y535" s="766">
        <f t="shared" si="1613"/>
        <v>0</v>
      </c>
      <c r="Z535" s="766">
        <f t="shared" si="1613"/>
        <v>0</v>
      </c>
      <c r="AA535" s="766">
        <f t="shared" si="1613"/>
        <v>0</v>
      </c>
      <c r="AB535" s="766">
        <f t="shared" si="1613"/>
        <v>0</v>
      </c>
      <c r="AC535" s="766" t="str">
        <f t="shared" si="1613"/>
        <v/>
      </c>
      <c r="AD535" s="766" t="str">
        <f t="shared" si="1613"/>
        <v/>
      </c>
      <c r="AE535" s="766" t="str">
        <f t="shared" si="1613"/>
        <v/>
      </c>
      <c r="AF535" s="766" t="str">
        <f t="shared" si="1613"/>
        <v/>
      </c>
      <c r="AG535" s="766" t="str">
        <f t="shared" si="1613"/>
        <v/>
      </c>
      <c r="AH535" s="766" t="str">
        <f t="shared" si="1613"/>
        <v/>
      </c>
      <c r="AI535" s="766" t="str">
        <f t="shared" si="1613"/>
        <v/>
      </c>
      <c r="AJ535" s="766" t="str">
        <f t="shared" si="1613"/>
        <v/>
      </c>
      <c r="AK535" s="588"/>
      <c r="AL535" s="766">
        <f t="shared" ref="AL535:BB535" si="1614">IF(AL533="","",AL533*AL534/AL$46/365/$G$1)</f>
        <v>0</v>
      </c>
      <c r="AM535" s="766">
        <f t="shared" si="1614"/>
        <v>0</v>
      </c>
      <c r="AN535" s="766">
        <f t="shared" si="1614"/>
        <v>0</v>
      </c>
      <c r="AO535" s="766">
        <f t="shared" si="1614"/>
        <v>0</v>
      </c>
      <c r="AP535" s="766">
        <f t="shared" si="1614"/>
        <v>1.3432485322896282E-2</v>
      </c>
      <c r="AQ535" s="766">
        <f t="shared" si="1614"/>
        <v>0</v>
      </c>
      <c r="AR535" s="766">
        <f t="shared" si="1614"/>
        <v>0</v>
      </c>
      <c r="AS535" s="766">
        <f t="shared" si="1614"/>
        <v>0</v>
      </c>
      <c r="AT535" s="766">
        <f t="shared" si="1614"/>
        <v>0</v>
      </c>
      <c r="AU535" s="766" t="str">
        <f t="shared" si="1614"/>
        <v/>
      </c>
      <c r="AV535" s="766" t="str">
        <f t="shared" si="1614"/>
        <v/>
      </c>
      <c r="AW535" s="766" t="str">
        <f t="shared" si="1614"/>
        <v/>
      </c>
      <c r="AX535" s="766" t="str">
        <f t="shared" si="1614"/>
        <v/>
      </c>
      <c r="AY535" s="766" t="str">
        <f t="shared" si="1614"/>
        <v/>
      </c>
      <c r="AZ535" s="766" t="str">
        <f t="shared" si="1614"/>
        <v/>
      </c>
      <c r="BA535" s="766" t="str">
        <f t="shared" si="1614"/>
        <v/>
      </c>
      <c r="BB535" s="766" t="str">
        <f t="shared" si="1614"/>
        <v/>
      </c>
      <c r="BC535" s="652"/>
      <c r="BD535" s="766">
        <f t="shared" ref="BD535:BT535" si="1615">IF(BD533="","",BD533*BD534/BD$46/365/$G$1)</f>
        <v>0</v>
      </c>
      <c r="BE535" s="766">
        <f t="shared" si="1615"/>
        <v>0</v>
      </c>
      <c r="BF535" s="766">
        <f t="shared" si="1615"/>
        <v>0</v>
      </c>
      <c r="BG535" s="766">
        <f t="shared" si="1615"/>
        <v>0</v>
      </c>
      <c r="BH535" s="766">
        <f t="shared" si="1615"/>
        <v>0</v>
      </c>
      <c r="BI535" s="766">
        <f t="shared" si="1615"/>
        <v>0</v>
      </c>
      <c r="BJ535" s="766">
        <f t="shared" si="1615"/>
        <v>0</v>
      </c>
      <c r="BK535" s="766">
        <f t="shared" si="1615"/>
        <v>0</v>
      </c>
      <c r="BL535" s="766">
        <f t="shared" si="1615"/>
        <v>0</v>
      </c>
      <c r="BM535" s="766" t="str">
        <f t="shared" si="1615"/>
        <v/>
      </c>
      <c r="BN535" s="766" t="str">
        <f t="shared" si="1615"/>
        <v/>
      </c>
      <c r="BO535" s="766" t="str">
        <f t="shared" si="1615"/>
        <v/>
      </c>
      <c r="BP535" s="766" t="str">
        <f t="shared" si="1615"/>
        <v/>
      </c>
      <c r="BQ535" s="766" t="str">
        <f t="shared" si="1615"/>
        <v/>
      </c>
      <c r="BR535" s="766" t="str">
        <f t="shared" si="1615"/>
        <v/>
      </c>
      <c r="BS535" s="766" t="str">
        <f t="shared" si="1615"/>
        <v/>
      </c>
      <c r="BT535" s="766" t="str">
        <f t="shared" si="1615"/>
        <v/>
      </c>
      <c r="BU535" s="652"/>
      <c r="BV535" s="766" t="str">
        <f>IF(BV533="","",BV533*BV534/BV$46/365/$G$1)</f>
        <v/>
      </c>
      <c r="BW535" s="766" t="str">
        <f>IF(BW533="","",BW533*BW534/BW$46/365/$G$1)</f>
        <v/>
      </c>
      <c r="BX535" s="766" t="str">
        <f>IF(BX533="","",BX533*BX534/BX$46/365/$G$1)</f>
        <v/>
      </c>
      <c r="BY535" s="766" t="str">
        <f>IF(BY533="","",BY533*BY534/BY$46/365/$G$1)</f>
        <v/>
      </c>
      <c r="BZ535" s="622">
        <f t="shared" si="1590"/>
        <v>0</v>
      </c>
      <c r="CA535" s="622">
        <f t="shared" si="1591"/>
        <v>0</v>
      </c>
      <c r="CB535" s="622">
        <f t="shared" si="1592"/>
        <v>0</v>
      </c>
      <c r="CC535" s="622">
        <f t="shared" si="1593"/>
        <v>0</v>
      </c>
      <c r="CD535" s="1349" t="str">
        <f t="shared" si="1607"/>
        <v/>
      </c>
      <c r="CE535" s="1350" t="str">
        <f t="shared" si="1602"/>
        <v/>
      </c>
      <c r="CF535" s="1351" t="str">
        <f t="shared" si="1602"/>
        <v/>
      </c>
      <c r="CG535" s="1351" t="str">
        <f t="shared" si="1602"/>
        <v/>
      </c>
      <c r="CH535" s="1351">
        <f t="shared" si="1602"/>
        <v>0</v>
      </c>
      <c r="CI535" s="1351">
        <f t="shared" si="1602"/>
        <v>0</v>
      </c>
      <c r="CJ535" s="1351">
        <f t="shared" si="1602"/>
        <v>0</v>
      </c>
      <c r="CK535" s="1352">
        <f t="shared" si="1602"/>
        <v>0</v>
      </c>
      <c r="CL535" s="1352">
        <f t="shared" si="1602"/>
        <v>0</v>
      </c>
      <c r="CM535" s="1352">
        <f t="shared" si="1602"/>
        <v>0</v>
      </c>
      <c r="CN535" s="1351">
        <f t="shared" si="1602"/>
        <v>0</v>
      </c>
      <c r="CO535" s="1351">
        <f t="shared" si="1602"/>
        <v>0</v>
      </c>
      <c r="CP535" s="1351">
        <f t="shared" si="1602"/>
        <v>0</v>
      </c>
      <c r="CQ535" s="1351" t="str">
        <f t="shared" si="1602"/>
        <v/>
      </c>
      <c r="CR535" s="1351" t="str">
        <f t="shared" si="1602"/>
        <v/>
      </c>
      <c r="CS535" s="1350" t="str">
        <f t="shared" si="1602"/>
        <v/>
      </c>
      <c r="CT535" s="1353" t="str">
        <f t="shared" si="1602"/>
        <v/>
      </c>
      <c r="CU535" s="536" t="str">
        <f t="shared" si="1478"/>
        <v/>
      </c>
      <c r="CV535" s="537" t="str">
        <f t="shared" si="1479"/>
        <v/>
      </c>
      <c r="CW535" s="538" t="str">
        <f t="shared" si="1480"/>
        <v/>
      </c>
      <c r="CX535" s="538" t="str">
        <f t="shared" si="1481"/>
        <v/>
      </c>
      <c r="CY535" s="538">
        <f t="shared" si="1482"/>
        <v>0</v>
      </c>
      <c r="CZ535" s="538">
        <f t="shared" si="1483"/>
        <v>0</v>
      </c>
      <c r="DA535" s="538">
        <f t="shared" si="1484"/>
        <v>0</v>
      </c>
      <c r="DB535" s="539">
        <f t="shared" si="1485"/>
        <v>0</v>
      </c>
      <c r="DC535" s="539">
        <f t="shared" si="1486"/>
        <v>0</v>
      </c>
      <c r="DD535" s="539">
        <f t="shared" si="1487"/>
        <v>0</v>
      </c>
      <c r="DE535" s="538">
        <f t="shared" si="1488"/>
        <v>0</v>
      </c>
      <c r="DF535" s="538">
        <f t="shared" si="1489"/>
        <v>0</v>
      </c>
      <c r="DG535" s="538">
        <f t="shared" si="1490"/>
        <v>0</v>
      </c>
      <c r="DH535" s="538" t="str">
        <f t="shared" si="1491"/>
        <v/>
      </c>
      <c r="DI535" s="538" t="str">
        <f t="shared" si="1492"/>
        <v/>
      </c>
      <c r="DJ535" s="537" t="str">
        <f t="shared" si="1493"/>
        <v/>
      </c>
      <c r="DK535" s="536" t="str">
        <f t="shared" si="1494"/>
        <v/>
      </c>
      <c r="DL535" s="653">
        <f t="shared" si="1586"/>
        <v>9</v>
      </c>
      <c r="DM535" s="106">
        <f t="shared" si="1587"/>
        <v>9</v>
      </c>
      <c r="DN535" s="106">
        <f t="shared" si="1588"/>
        <v>9</v>
      </c>
      <c r="DO535" s="106">
        <f t="shared" si="1589"/>
        <v>9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763" t="s">
        <v>269</v>
      </c>
      <c r="B536" s="320"/>
      <c r="C536" s="320"/>
      <c r="D536" s="320"/>
      <c r="E536" s="320"/>
      <c r="F536" s="320"/>
      <c r="G536" s="320"/>
      <c r="H536" s="320"/>
      <c r="I536" s="320"/>
      <c r="J536" s="320"/>
      <c r="K536" s="320"/>
      <c r="L536" s="320"/>
      <c r="M536" s="320"/>
      <c r="N536" s="320"/>
      <c r="O536" s="320"/>
      <c r="P536" s="320"/>
      <c r="Q536" s="320"/>
      <c r="R536" s="320"/>
      <c r="S536" s="714"/>
      <c r="T536" s="320"/>
      <c r="U536" s="320"/>
      <c r="V536" s="320"/>
      <c r="W536" s="320"/>
      <c r="X536" s="320"/>
      <c r="Y536" s="320"/>
      <c r="Z536" s="320"/>
      <c r="AA536" s="320"/>
      <c r="AB536" s="320"/>
      <c r="AC536" s="320"/>
      <c r="AD536" s="320"/>
      <c r="AE536" s="320"/>
      <c r="AF536" s="320"/>
      <c r="AG536" s="320"/>
      <c r="AH536" s="320"/>
      <c r="AI536" s="320"/>
      <c r="AJ536" s="320"/>
      <c r="AK536" s="714"/>
      <c r="AL536" s="320"/>
      <c r="AM536" s="320"/>
      <c r="AN536" s="320"/>
      <c r="AO536" s="320"/>
      <c r="AP536" s="320">
        <v>15</v>
      </c>
      <c r="AQ536" s="320"/>
      <c r="AR536" s="320"/>
      <c r="AS536" s="320"/>
      <c r="AT536" s="320"/>
      <c r="AU536" s="320"/>
      <c r="AV536" s="320"/>
      <c r="AW536" s="320"/>
      <c r="AX536" s="320"/>
      <c r="AY536" s="320"/>
      <c r="AZ536" s="320"/>
      <c r="BA536" s="320"/>
      <c r="BB536" s="320"/>
      <c r="BC536" s="714"/>
      <c r="BD536" s="320"/>
      <c r="BE536" s="320"/>
      <c r="BF536" s="320"/>
      <c r="BG536" s="320"/>
      <c r="BH536" s="320"/>
      <c r="BI536" s="320"/>
      <c r="BJ536" s="320"/>
      <c r="BK536" s="320"/>
      <c r="BL536" s="320"/>
      <c r="BM536" s="320"/>
      <c r="BN536" s="320"/>
      <c r="BO536" s="320"/>
      <c r="BP536" s="320"/>
      <c r="BQ536" s="320"/>
      <c r="BR536" s="320"/>
      <c r="BS536" s="320"/>
      <c r="BT536" s="320"/>
      <c r="BU536" s="714"/>
      <c r="BV536" s="320"/>
      <c r="BW536" s="320"/>
      <c r="BX536" s="320"/>
      <c r="BY536" s="320"/>
      <c r="BZ536" s="597" t="str">
        <f t="shared" si="1590"/>
        <v/>
      </c>
      <c r="CA536" s="597" t="str">
        <f t="shared" si="1591"/>
        <v/>
      </c>
      <c r="CB536" s="597" t="str">
        <f t="shared" si="1592"/>
        <v/>
      </c>
      <c r="CC536" s="688" t="str">
        <f t="shared" si="1593"/>
        <v/>
      </c>
      <c r="CD536" s="1344" t="str">
        <f t="shared" si="1607"/>
        <v/>
      </c>
      <c r="CE536" s="1345" t="str">
        <f t="shared" si="1602"/>
        <v/>
      </c>
      <c r="CF536" s="1346" t="str">
        <f t="shared" si="1602"/>
        <v/>
      </c>
      <c r="CG536" s="1346" t="str">
        <f t="shared" si="1602"/>
        <v/>
      </c>
      <c r="CH536" s="1346" t="str">
        <f t="shared" si="1602"/>
        <v/>
      </c>
      <c r="CI536" s="1346" t="str">
        <f t="shared" si="1602"/>
        <v/>
      </c>
      <c r="CJ536" s="1346" t="str">
        <f t="shared" si="1602"/>
        <v/>
      </c>
      <c r="CK536" s="1347" t="str">
        <f t="shared" si="1602"/>
        <v/>
      </c>
      <c r="CL536" s="1347" t="str">
        <f t="shared" si="1602"/>
        <v/>
      </c>
      <c r="CM536" s="1347" t="str">
        <f t="shared" si="1602"/>
        <v/>
      </c>
      <c r="CN536" s="1346" t="str">
        <f t="shared" si="1602"/>
        <v/>
      </c>
      <c r="CO536" s="1346" t="str">
        <f t="shared" si="1602"/>
        <v/>
      </c>
      <c r="CP536" s="1346" t="str">
        <f t="shared" si="1602"/>
        <v/>
      </c>
      <c r="CQ536" s="1346" t="str">
        <f t="shared" si="1602"/>
        <v/>
      </c>
      <c r="CR536" s="1346" t="str">
        <f t="shared" si="1602"/>
        <v/>
      </c>
      <c r="CS536" s="1345" t="str">
        <f t="shared" si="1602"/>
        <v/>
      </c>
      <c r="CT536" s="1348" t="str">
        <f t="shared" si="1602"/>
        <v/>
      </c>
      <c r="CU536" s="548" t="str">
        <f t="shared" si="1478"/>
        <v/>
      </c>
      <c r="CV536" s="549" t="str">
        <f t="shared" si="1479"/>
        <v/>
      </c>
      <c r="CW536" s="550" t="str">
        <f t="shared" si="1480"/>
        <v/>
      </c>
      <c r="CX536" s="550" t="str">
        <f t="shared" si="1481"/>
        <v/>
      </c>
      <c r="CY536" s="550" t="str">
        <f t="shared" si="1482"/>
        <v/>
      </c>
      <c r="CZ536" s="550" t="str">
        <f t="shared" si="1483"/>
        <v/>
      </c>
      <c r="DA536" s="550" t="str">
        <f t="shared" si="1484"/>
        <v/>
      </c>
      <c r="DB536" s="551" t="str">
        <f t="shared" si="1485"/>
        <v/>
      </c>
      <c r="DC536" s="551" t="str">
        <f t="shared" si="1486"/>
        <v/>
      </c>
      <c r="DD536" s="551" t="str">
        <f t="shared" si="1487"/>
        <v/>
      </c>
      <c r="DE536" s="550" t="str">
        <f t="shared" si="1488"/>
        <v/>
      </c>
      <c r="DF536" s="550" t="str">
        <f t="shared" si="1489"/>
        <v/>
      </c>
      <c r="DG536" s="550" t="str">
        <f t="shared" si="1490"/>
        <v/>
      </c>
      <c r="DH536" s="550" t="str">
        <f t="shared" si="1491"/>
        <v/>
      </c>
      <c r="DI536" s="550" t="str">
        <f t="shared" si="1492"/>
        <v/>
      </c>
      <c r="DJ536" s="549" t="str">
        <f t="shared" si="1493"/>
        <v/>
      </c>
      <c r="DK536" s="548" t="str">
        <f t="shared" si="1494"/>
        <v/>
      </c>
      <c r="DL536" s="653">
        <f t="shared" si="1586"/>
        <v>0</v>
      </c>
      <c r="DM536" s="106">
        <f t="shared" si="1587"/>
        <v>0</v>
      </c>
      <c r="DN536" s="106">
        <f t="shared" si="1588"/>
        <v>1</v>
      </c>
      <c r="DO536" s="106">
        <f t="shared" si="1589"/>
        <v>0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648" t="s">
        <v>267</v>
      </c>
      <c r="B537" s="761" t="str">
        <f t="shared" ref="B537:R537" si="1616">IF(B536="","",B533*B536)</f>
        <v/>
      </c>
      <c r="C537" s="761" t="str">
        <f t="shared" si="1616"/>
        <v/>
      </c>
      <c r="D537" s="761" t="str">
        <f t="shared" si="1616"/>
        <v/>
      </c>
      <c r="E537" s="761" t="str">
        <f t="shared" si="1616"/>
        <v/>
      </c>
      <c r="F537" s="761" t="str">
        <f t="shared" si="1616"/>
        <v/>
      </c>
      <c r="G537" s="761" t="str">
        <f t="shared" si="1616"/>
        <v/>
      </c>
      <c r="H537" s="761" t="str">
        <f t="shared" si="1616"/>
        <v/>
      </c>
      <c r="I537" s="761" t="str">
        <f t="shared" si="1616"/>
        <v/>
      </c>
      <c r="J537" s="761" t="str">
        <f t="shared" si="1616"/>
        <v/>
      </c>
      <c r="K537" s="761" t="str">
        <f t="shared" si="1616"/>
        <v/>
      </c>
      <c r="L537" s="761" t="str">
        <f t="shared" si="1616"/>
        <v/>
      </c>
      <c r="M537" s="761" t="str">
        <f t="shared" si="1616"/>
        <v/>
      </c>
      <c r="N537" s="761" t="str">
        <f t="shared" si="1616"/>
        <v/>
      </c>
      <c r="O537" s="761" t="str">
        <f t="shared" si="1616"/>
        <v/>
      </c>
      <c r="P537" s="761" t="str">
        <f t="shared" si="1616"/>
        <v/>
      </c>
      <c r="Q537" s="761" t="str">
        <f t="shared" si="1616"/>
        <v/>
      </c>
      <c r="R537" s="761" t="str">
        <f t="shared" si="1616"/>
        <v/>
      </c>
      <c r="S537" s="767"/>
      <c r="T537" s="761" t="str">
        <f t="shared" ref="T537:AJ537" si="1617">IF(T536="","",T533*T536)</f>
        <v/>
      </c>
      <c r="U537" s="761" t="str">
        <f t="shared" si="1617"/>
        <v/>
      </c>
      <c r="V537" s="761" t="str">
        <f t="shared" si="1617"/>
        <v/>
      </c>
      <c r="W537" s="761" t="str">
        <f t="shared" si="1617"/>
        <v/>
      </c>
      <c r="X537" s="761" t="str">
        <f t="shared" si="1617"/>
        <v/>
      </c>
      <c r="Y537" s="761" t="str">
        <f t="shared" si="1617"/>
        <v/>
      </c>
      <c r="Z537" s="761" t="str">
        <f t="shared" si="1617"/>
        <v/>
      </c>
      <c r="AA537" s="761" t="str">
        <f t="shared" si="1617"/>
        <v/>
      </c>
      <c r="AB537" s="761" t="str">
        <f t="shared" si="1617"/>
        <v/>
      </c>
      <c r="AC537" s="761" t="str">
        <f t="shared" si="1617"/>
        <v/>
      </c>
      <c r="AD537" s="761" t="str">
        <f t="shared" si="1617"/>
        <v/>
      </c>
      <c r="AE537" s="761" t="str">
        <f t="shared" si="1617"/>
        <v/>
      </c>
      <c r="AF537" s="761" t="str">
        <f t="shared" si="1617"/>
        <v/>
      </c>
      <c r="AG537" s="761" t="str">
        <f t="shared" si="1617"/>
        <v/>
      </c>
      <c r="AH537" s="761" t="str">
        <f t="shared" si="1617"/>
        <v/>
      </c>
      <c r="AI537" s="761" t="str">
        <f t="shared" si="1617"/>
        <v/>
      </c>
      <c r="AJ537" s="761" t="str">
        <f t="shared" si="1617"/>
        <v/>
      </c>
      <c r="AK537" s="767"/>
      <c r="AL537" s="761" t="str">
        <f t="shared" ref="AL537:BB537" si="1618">IF(AL536="","",AL533*AL536)</f>
        <v/>
      </c>
      <c r="AM537" s="761" t="str">
        <f t="shared" si="1618"/>
        <v/>
      </c>
      <c r="AN537" s="761" t="str">
        <f t="shared" si="1618"/>
        <v/>
      </c>
      <c r="AO537" s="761" t="str">
        <f t="shared" si="1618"/>
        <v/>
      </c>
      <c r="AP537" s="761">
        <f t="shared" si="1618"/>
        <v>720</v>
      </c>
      <c r="AQ537" s="761" t="str">
        <f t="shared" si="1618"/>
        <v/>
      </c>
      <c r="AR537" s="761" t="str">
        <f t="shared" si="1618"/>
        <v/>
      </c>
      <c r="AS537" s="761" t="str">
        <f t="shared" si="1618"/>
        <v/>
      </c>
      <c r="AT537" s="761" t="str">
        <f t="shared" si="1618"/>
        <v/>
      </c>
      <c r="AU537" s="761" t="str">
        <f t="shared" si="1618"/>
        <v/>
      </c>
      <c r="AV537" s="761" t="str">
        <f t="shared" si="1618"/>
        <v/>
      </c>
      <c r="AW537" s="761" t="str">
        <f t="shared" si="1618"/>
        <v/>
      </c>
      <c r="AX537" s="761" t="str">
        <f t="shared" si="1618"/>
        <v/>
      </c>
      <c r="AY537" s="761" t="str">
        <f t="shared" si="1618"/>
        <v/>
      </c>
      <c r="AZ537" s="761" t="str">
        <f t="shared" si="1618"/>
        <v/>
      </c>
      <c r="BA537" s="761" t="str">
        <f t="shared" si="1618"/>
        <v/>
      </c>
      <c r="BB537" s="761" t="str">
        <f t="shared" si="1618"/>
        <v/>
      </c>
      <c r="BC537" s="767"/>
      <c r="BD537" s="761" t="str">
        <f t="shared" ref="BD537:BT537" si="1619">IF(BD536="","",BD533*BD536)</f>
        <v/>
      </c>
      <c r="BE537" s="761" t="str">
        <f t="shared" si="1619"/>
        <v/>
      </c>
      <c r="BF537" s="761" t="str">
        <f t="shared" si="1619"/>
        <v/>
      </c>
      <c r="BG537" s="761" t="str">
        <f t="shared" si="1619"/>
        <v/>
      </c>
      <c r="BH537" s="761" t="str">
        <f t="shared" si="1619"/>
        <v/>
      </c>
      <c r="BI537" s="761" t="str">
        <f t="shared" si="1619"/>
        <v/>
      </c>
      <c r="BJ537" s="761" t="str">
        <f t="shared" si="1619"/>
        <v/>
      </c>
      <c r="BK537" s="761" t="str">
        <f t="shared" si="1619"/>
        <v/>
      </c>
      <c r="BL537" s="761" t="str">
        <f t="shared" si="1619"/>
        <v/>
      </c>
      <c r="BM537" s="761" t="str">
        <f t="shared" si="1619"/>
        <v/>
      </c>
      <c r="BN537" s="761" t="str">
        <f t="shared" si="1619"/>
        <v/>
      </c>
      <c r="BO537" s="761" t="str">
        <f t="shared" si="1619"/>
        <v/>
      </c>
      <c r="BP537" s="761" t="str">
        <f t="shared" si="1619"/>
        <v/>
      </c>
      <c r="BQ537" s="761" t="str">
        <f t="shared" si="1619"/>
        <v/>
      </c>
      <c r="BR537" s="761" t="str">
        <f t="shared" si="1619"/>
        <v/>
      </c>
      <c r="BS537" s="761" t="str">
        <f t="shared" si="1619"/>
        <v/>
      </c>
      <c r="BT537" s="761" t="str">
        <f t="shared" si="1619"/>
        <v/>
      </c>
      <c r="BU537" s="767"/>
      <c r="BV537" s="761" t="str">
        <f>IF(BV536="","",BV533*BV536)</f>
        <v/>
      </c>
      <c r="BW537" s="761" t="str">
        <f>IF(BW536="","",BW533*BW536)</f>
        <v/>
      </c>
      <c r="BX537" s="761" t="str">
        <f>IF(BX536="","",BX533*BX536)</f>
        <v/>
      </c>
      <c r="BY537" s="761" t="str">
        <f>IF(BY536="","",BY533*BY536)</f>
        <v/>
      </c>
      <c r="BZ537" s="597" t="str">
        <f t="shared" si="1590"/>
        <v/>
      </c>
      <c r="CA537" s="597" t="str">
        <f t="shared" si="1591"/>
        <v/>
      </c>
      <c r="CB537" s="597" t="str">
        <f t="shared" si="1592"/>
        <v/>
      </c>
      <c r="CC537" s="688" t="str">
        <f t="shared" si="1593"/>
        <v/>
      </c>
      <c r="CD537" s="1344" t="str">
        <f t="shared" si="1607"/>
        <v/>
      </c>
      <c r="CE537" s="1345" t="str">
        <f t="shared" si="1602"/>
        <v/>
      </c>
      <c r="CF537" s="1346" t="str">
        <f t="shared" si="1602"/>
        <v/>
      </c>
      <c r="CG537" s="1346" t="str">
        <f t="shared" si="1602"/>
        <v/>
      </c>
      <c r="CH537" s="1346" t="str">
        <f t="shared" si="1602"/>
        <v/>
      </c>
      <c r="CI537" s="1346" t="str">
        <f t="shared" si="1602"/>
        <v/>
      </c>
      <c r="CJ537" s="1346" t="str">
        <f t="shared" si="1602"/>
        <v/>
      </c>
      <c r="CK537" s="1347" t="str">
        <f t="shared" si="1602"/>
        <v/>
      </c>
      <c r="CL537" s="1347" t="str">
        <f t="shared" si="1602"/>
        <v/>
      </c>
      <c r="CM537" s="1347" t="str">
        <f t="shared" si="1602"/>
        <v/>
      </c>
      <c r="CN537" s="1346" t="str">
        <f t="shared" si="1602"/>
        <v/>
      </c>
      <c r="CO537" s="1346" t="str">
        <f t="shared" si="1602"/>
        <v/>
      </c>
      <c r="CP537" s="1346" t="str">
        <f t="shared" si="1602"/>
        <v/>
      </c>
      <c r="CQ537" s="1346" t="str">
        <f t="shared" si="1602"/>
        <v/>
      </c>
      <c r="CR537" s="1346" t="str">
        <f t="shared" si="1602"/>
        <v/>
      </c>
      <c r="CS537" s="1345" t="str">
        <f t="shared" si="1602"/>
        <v/>
      </c>
      <c r="CT537" s="1348" t="str">
        <f t="shared" si="1602"/>
        <v/>
      </c>
      <c r="CU537" s="548" t="str">
        <f t="shared" si="1478"/>
        <v/>
      </c>
      <c r="CV537" s="549" t="str">
        <f t="shared" si="1479"/>
        <v/>
      </c>
      <c r="CW537" s="550" t="str">
        <f t="shared" si="1480"/>
        <v/>
      </c>
      <c r="CX537" s="550" t="str">
        <f t="shared" si="1481"/>
        <v/>
      </c>
      <c r="CY537" s="550" t="str">
        <f t="shared" si="1482"/>
        <v/>
      </c>
      <c r="CZ537" s="550" t="str">
        <f t="shared" si="1483"/>
        <v/>
      </c>
      <c r="DA537" s="550" t="str">
        <f t="shared" si="1484"/>
        <v/>
      </c>
      <c r="DB537" s="551" t="str">
        <f t="shared" si="1485"/>
        <v/>
      </c>
      <c r="DC537" s="551" t="str">
        <f t="shared" si="1486"/>
        <v/>
      </c>
      <c r="DD537" s="551" t="str">
        <f t="shared" si="1487"/>
        <v/>
      </c>
      <c r="DE537" s="550" t="str">
        <f t="shared" si="1488"/>
        <v/>
      </c>
      <c r="DF537" s="550" t="str">
        <f t="shared" si="1489"/>
        <v/>
      </c>
      <c r="DG537" s="550" t="str">
        <f t="shared" si="1490"/>
        <v/>
      </c>
      <c r="DH537" s="550" t="str">
        <f t="shared" si="1491"/>
        <v/>
      </c>
      <c r="DI537" s="550" t="str">
        <f t="shared" si="1492"/>
        <v/>
      </c>
      <c r="DJ537" s="549" t="str">
        <f t="shared" si="1493"/>
        <v/>
      </c>
      <c r="DK537" s="548" t="str">
        <f t="shared" si="1494"/>
        <v/>
      </c>
      <c r="DL537" s="653">
        <f t="shared" si="1586"/>
        <v>0</v>
      </c>
      <c r="DM537" s="106">
        <f t="shared" si="1587"/>
        <v>0</v>
      </c>
      <c r="DN537" s="106">
        <f t="shared" si="1588"/>
        <v>1</v>
      </c>
      <c r="DO537" s="106">
        <f t="shared" si="1589"/>
        <v>0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1451" t="s">
        <v>717</v>
      </c>
      <c r="B538" s="678">
        <v>0</v>
      </c>
      <c r="C538" s="320">
        <v>0</v>
      </c>
      <c r="D538" s="320">
        <v>0</v>
      </c>
      <c r="E538" s="320">
        <v>0</v>
      </c>
      <c r="F538" s="320">
        <v>0</v>
      </c>
      <c r="G538" s="320">
        <v>0</v>
      </c>
      <c r="H538" s="320">
        <v>0</v>
      </c>
      <c r="I538" s="320">
        <v>0</v>
      </c>
      <c r="J538" s="320">
        <v>0</v>
      </c>
      <c r="K538" s="320"/>
      <c r="L538" s="320"/>
      <c r="M538" s="320"/>
      <c r="N538" s="320"/>
      <c r="O538" s="320"/>
      <c r="P538" s="320"/>
      <c r="Q538" s="320"/>
      <c r="R538" s="320"/>
      <c r="S538" s="642"/>
      <c r="T538" s="320">
        <v>1</v>
      </c>
      <c r="U538" s="320">
        <v>0.5</v>
      </c>
      <c r="V538" s="320">
        <v>0.5</v>
      </c>
      <c r="W538" s="320">
        <v>1</v>
      </c>
      <c r="X538" s="320">
        <v>5</v>
      </c>
      <c r="Y538" s="320">
        <v>1</v>
      </c>
      <c r="Z538" s="320">
        <v>0.5</v>
      </c>
      <c r="AA538" s="320">
        <v>0.5</v>
      </c>
      <c r="AB538" s="320">
        <v>1</v>
      </c>
      <c r="AC538" s="320"/>
      <c r="AD538" s="320"/>
      <c r="AE538" s="320"/>
      <c r="AF538" s="320"/>
      <c r="AG538" s="678"/>
      <c r="AH538" s="678"/>
      <c r="AI538" s="678"/>
      <c r="AJ538" s="678"/>
      <c r="AK538" s="642"/>
      <c r="AL538" s="320">
        <v>1</v>
      </c>
      <c r="AM538" s="320">
        <v>0</v>
      </c>
      <c r="AN538" s="320">
        <v>8</v>
      </c>
      <c r="AO538" s="320">
        <v>4</v>
      </c>
      <c r="AP538" s="320">
        <v>4</v>
      </c>
      <c r="AQ538" s="320">
        <v>6</v>
      </c>
      <c r="AR538" s="320">
        <v>3</v>
      </c>
      <c r="AS538" s="320">
        <v>3</v>
      </c>
      <c r="AT538" s="320">
        <v>1</v>
      </c>
      <c r="AU538" s="320"/>
      <c r="AV538" s="320"/>
      <c r="AW538" s="320"/>
      <c r="AX538" s="320"/>
      <c r="AY538" s="320"/>
      <c r="AZ538" s="320"/>
      <c r="BA538" s="320"/>
      <c r="BB538" s="320"/>
      <c r="BC538" s="642"/>
      <c r="BD538" s="320">
        <v>4</v>
      </c>
      <c r="BE538" s="320">
        <v>2</v>
      </c>
      <c r="BF538" s="320">
        <v>3</v>
      </c>
      <c r="BG538" s="320">
        <v>0</v>
      </c>
      <c r="BH538" s="320">
        <v>0</v>
      </c>
      <c r="BI538" s="320">
        <v>0</v>
      </c>
      <c r="BJ538" s="320">
        <v>0</v>
      </c>
      <c r="BK538" s="320">
        <v>16</v>
      </c>
      <c r="BL538" s="320">
        <v>0</v>
      </c>
      <c r="BM538" s="320"/>
      <c r="BN538" s="320"/>
      <c r="BO538" s="320"/>
      <c r="BP538" s="320"/>
      <c r="BQ538" s="320"/>
      <c r="BR538" s="320"/>
      <c r="BS538" s="320"/>
      <c r="BT538" s="320"/>
      <c r="BU538" s="642"/>
      <c r="BV538" s="320"/>
      <c r="BW538" s="320"/>
      <c r="BX538" s="320"/>
      <c r="BY538" s="320"/>
      <c r="BZ538" s="597">
        <f>IF(DL538&lt;3,"",(SUM(B538:R538)-MIN(B538:R538)-MAX(B538:R538))/(DL538-2))</f>
        <v>0</v>
      </c>
      <c r="CA538" s="597">
        <f>IF(DM538&lt;3,"",(SUM(T538:AJ538)-MIN(T538:AJ538)-MAX(T538:AJ538))/(DM538-2))</f>
        <v>0.7857142857142857</v>
      </c>
      <c r="CB538" s="597">
        <f>IF(DN538&lt;3,"",(SUM(AL538:BB538)-MIN(AL538:BB538)-MAX(AL538:BB538))/(DN538-2))</f>
        <v>3.1428571428571428</v>
      </c>
      <c r="CC538" s="688">
        <f>IF(DO538&lt;3,"",(SUM(BD538:BT538)-MIN(BD538:BT538)-MAX(BD538:BT538))/(DO538-2))</f>
        <v>1.2857142857142858</v>
      </c>
      <c r="CD538" s="1344" t="str">
        <f t="shared" si="1607"/>
        <v/>
      </c>
      <c r="CE538" s="1345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620"/>
        <v/>
      </c>
      <c r="CG538" s="1346" t="str">
        <f t="shared" si="1620"/>
        <v/>
      </c>
      <c r="CH538" s="1346">
        <f t="shared" si="1620"/>
        <v>0</v>
      </c>
      <c r="CI538" s="1346">
        <f t="shared" si="1620"/>
        <v>0</v>
      </c>
      <c r="CJ538" s="1346">
        <f t="shared" si="1620"/>
        <v>0</v>
      </c>
      <c r="CK538" s="1347">
        <f t="shared" si="1620"/>
        <v>0</v>
      </c>
      <c r="CL538" s="1347">
        <f t="shared" si="1620"/>
        <v>0</v>
      </c>
      <c r="CM538" s="1347">
        <f t="shared" si="1620"/>
        <v>0</v>
      </c>
      <c r="CN538" s="1346">
        <f t="shared" si="1620"/>
        <v>0</v>
      </c>
      <c r="CO538" s="1346">
        <f t="shared" si="1620"/>
        <v>0</v>
      </c>
      <c r="CP538" s="1346">
        <f t="shared" si="1620"/>
        <v>0</v>
      </c>
      <c r="CQ538" s="1346" t="str">
        <f t="shared" si="1620"/>
        <v/>
      </c>
      <c r="CR538" s="1346" t="str">
        <f t="shared" si="1620"/>
        <v/>
      </c>
      <c r="CS538" s="1345" t="str">
        <f t="shared" si="1620"/>
        <v/>
      </c>
      <c r="CT538" s="1348" t="str">
        <f t="shared" si="1620"/>
        <v/>
      </c>
      <c r="CU538" s="548" t="str">
        <f t="shared" si="1478"/>
        <v/>
      </c>
      <c r="CV538" s="549" t="str">
        <f t="shared" si="1479"/>
        <v/>
      </c>
      <c r="CW538" s="550" t="str">
        <f t="shared" si="1480"/>
        <v/>
      </c>
      <c r="CX538" s="550" t="str">
        <f t="shared" si="1481"/>
        <v/>
      </c>
      <c r="CY538" s="550">
        <f t="shared" si="1482"/>
        <v>0.5</v>
      </c>
      <c r="CZ538" s="550">
        <f t="shared" si="1483"/>
        <v>0.5</v>
      </c>
      <c r="DA538" s="550">
        <f t="shared" si="1484"/>
        <v>0.5</v>
      </c>
      <c r="DB538" s="551">
        <f t="shared" si="1485"/>
        <v>0.5</v>
      </c>
      <c r="DC538" s="551">
        <f t="shared" si="1486"/>
        <v>1</v>
      </c>
      <c r="DD538" s="551">
        <f t="shared" si="1487"/>
        <v>1</v>
      </c>
      <c r="DE538" s="550">
        <f t="shared" si="1488"/>
        <v>1</v>
      </c>
      <c r="DF538" s="550">
        <f t="shared" si="1489"/>
        <v>1</v>
      </c>
      <c r="DG538" s="550">
        <f t="shared" si="1490"/>
        <v>5</v>
      </c>
      <c r="DH538" s="550" t="str">
        <f t="shared" si="1491"/>
        <v/>
      </c>
      <c r="DI538" s="550" t="str">
        <f t="shared" si="1492"/>
        <v/>
      </c>
      <c r="DJ538" s="549" t="str">
        <f t="shared" si="1493"/>
        <v/>
      </c>
      <c r="DK538" s="548" t="str">
        <f t="shared" si="1494"/>
        <v/>
      </c>
      <c r="DL538" s="653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648" t="s">
        <v>270</v>
      </c>
      <c r="B539" s="643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4"/>
      <c r="T539" s="641">
        <v>12</v>
      </c>
      <c r="U539" s="641">
        <v>6</v>
      </c>
      <c r="V539" s="641">
        <v>3</v>
      </c>
      <c r="W539" s="641">
        <v>4</v>
      </c>
      <c r="X539" s="641">
        <v>3</v>
      </c>
      <c r="Y539" s="641">
        <v>6</v>
      </c>
      <c r="Z539" s="641">
        <v>8</v>
      </c>
      <c r="AA539" s="641">
        <v>1</v>
      </c>
      <c r="AB539" s="641">
        <v>8</v>
      </c>
      <c r="AC539" s="641"/>
      <c r="AD539" s="641"/>
      <c r="AE539" s="641"/>
      <c r="AF539" s="641"/>
      <c r="AG539" s="643"/>
      <c r="AH539" s="643"/>
      <c r="AI539" s="643"/>
      <c r="AJ539" s="643"/>
      <c r="AK539" s="704"/>
      <c r="AL539" s="641">
        <v>12</v>
      </c>
      <c r="AM539" s="641"/>
      <c r="AN539" s="641">
        <v>12</v>
      </c>
      <c r="AO539" s="641">
        <v>12</v>
      </c>
      <c r="AP539" s="641">
        <v>52</v>
      </c>
      <c r="AQ539" s="641">
        <v>12</v>
      </c>
      <c r="AR539" s="641">
        <v>4</v>
      </c>
      <c r="AS539" s="641">
        <v>4</v>
      </c>
      <c r="AT539" s="641">
        <v>12</v>
      </c>
      <c r="AU539" s="641"/>
      <c r="AV539" s="641"/>
      <c r="AW539" s="641"/>
      <c r="AX539" s="641"/>
      <c r="AY539" s="641"/>
      <c r="AZ539" s="641"/>
      <c r="BA539" s="641"/>
      <c r="BB539" s="641"/>
      <c r="BC539" s="704"/>
      <c r="BD539" s="641">
        <v>12</v>
      </c>
      <c r="BE539" s="641">
        <v>12</v>
      </c>
      <c r="BF539" s="641">
        <v>12</v>
      </c>
      <c r="BG539" s="641"/>
      <c r="BH539" s="641"/>
      <c r="BI539" s="641"/>
      <c r="BJ539" s="641"/>
      <c r="BK539" s="641">
        <v>12</v>
      </c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4"/>
      <c r="BV539" s="641">
        <v>12</v>
      </c>
      <c r="BW539" s="641">
        <v>12</v>
      </c>
      <c r="BX539" s="641">
        <v>12</v>
      </c>
      <c r="BY539" s="641">
        <v>12</v>
      </c>
      <c r="BZ539" s="597" t="str">
        <f t="shared" si="1590"/>
        <v/>
      </c>
      <c r="CA539" s="597">
        <f t="shared" si="1591"/>
        <v>5.4285714285714288</v>
      </c>
      <c r="CB539" s="597">
        <f t="shared" si="1592"/>
        <v>10.666666666666666</v>
      </c>
      <c r="CC539" s="688">
        <f t="shared" si="1593"/>
        <v>12</v>
      </c>
      <c r="CD539" s="1344" t="str">
        <f t="shared" si="1607"/>
        <v/>
      </c>
      <c r="CE539" s="1345" t="str">
        <f t="shared" si="1602"/>
        <v/>
      </c>
      <c r="CF539" s="1346" t="str">
        <f t="shared" si="1602"/>
        <v/>
      </c>
      <c r="CG539" s="1346" t="str">
        <f t="shared" si="1602"/>
        <v/>
      </c>
      <c r="CH539" s="1346" t="str">
        <f t="shared" si="1602"/>
        <v/>
      </c>
      <c r="CI539" s="1346" t="str">
        <f t="shared" si="1602"/>
        <v/>
      </c>
      <c r="CJ539" s="1346" t="str">
        <f t="shared" si="1602"/>
        <v/>
      </c>
      <c r="CK539" s="1347" t="str">
        <f t="shared" si="1602"/>
        <v/>
      </c>
      <c r="CL539" s="1347" t="str">
        <f t="shared" si="1602"/>
        <v/>
      </c>
      <c r="CM539" s="1347" t="str">
        <f t="shared" si="1602"/>
        <v/>
      </c>
      <c r="CN539" s="1346" t="str">
        <f t="shared" si="1602"/>
        <v/>
      </c>
      <c r="CO539" s="1346" t="str">
        <f t="shared" si="1602"/>
        <v/>
      </c>
      <c r="CP539" s="1346" t="str">
        <f t="shared" si="1602"/>
        <v/>
      </c>
      <c r="CQ539" s="1346" t="str">
        <f t="shared" si="1602"/>
        <v/>
      </c>
      <c r="CR539" s="1346" t="str">
        <f t="shared" si="1602"/>
        <v/>
      </c>
      <c r="CS539" s="1345" t="str">
        <f t="shared" si="1602"/>
        <v/>
      </c>
      <c r="CT539" s="1348" t="str">
        <f t="shared" si="1602"/>
        <v/>
      </c>
      <c r="CU539" s="548" t="str">
        <f t="shared" si="1478"/>
        <v/>
      </c>
      <c r="CV539" s="549" t="str">
        <f t="shared" si="1479"/>
        <v/>
      </c>
      <c r="CW539" s="550" t="str">
        <f t="shared" si="1480"/>
        <v/>
      </c>
      <c r="CX539" s="550" t="str">
        <f t="shared" si="1481"/>
        <v/>
      </c>
      <c r="CY539" s="550">
        <f t="shared" si="1482"/>
        <v>1</v>
      </c>
      <c r="CZ539" s="550">
        <f t="shared" si="1483"/>
        <v>3</v>
      </c>
      <c r="DA539" s="550">
        <f t="shared" si="1484"/>
        <v>3</v>
      </c>
      <c r="DB539" s="551">
        <f t="shared" si="1485"/>
        <v>4</v>
      </c>
      <c r="DC539" s="551">
        <f t="shared" si="1486"/>
        <v>6</v>
      </c>
      <c r="DD539" s="551">
        <f t="shared" si="1487"/>
        <v>6</v>
      </c>
      <c r="DE539" s="550">
        <f t="shared" si="1488"/>
        <v>8</v>
      </c>
      <c r="DF539" s="550">
        <f t="shared" si="1489"/>
        <v>8</v>
      </c>
      <c r="DG539" s="550">
        <f t="shared" si="1490"/>
        <v>12</v>
      </c>
      <c r="DH539" s="550" t="str">
        <f t="shared" si="1491"/>
        <v/>
      </c>
      <c r="DI539" s="550" t="str">
        <f t="shared" si="1492"/>
        <v/>
      </c>
      <c r="DJ539" s="549" t="str">
        <f t="shared" si="1493"/>
        <v/>
      </c>
      <c r="DK539" s="548" t="str">
        <f t="shared" si="1494"/>
        <v/>
      </c>
      <c r="DL539" s="653">
        <f t="shared" si="1586"/>
        <v>0</v>
      </c>
      <c r="DM539" s="106">
        <f t="shared" si="1587"/>
        <v>9</v>
      </c>
      <c r="DN539" s="106">
        <f t="shared" si="1588"/>
        <v>8</v>
      </c>
      <c r="DO539" s="106">
        <f t="shared" si="1589"/>
        <v>4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701" t="str">
        <f>$H$1 &amp; "/kg"</f>
        <v>kcal/kg</v>
      </c>
      <c r="B540" s="762">
        <f>2350*$K$1</f>
        <v>2350</v>
      </c>
      <c r="C540" s="762">
        <f t="shared" ref="C540:R540" si="1621">2350*$K$1</f>
        <v>2350</v>
      </c>
      <c r="D540" s="762">
        <f t="shared" si="1621"/>
        <v>2350</v>
      </c>
      <c r="E540" s="762">
        <f t="shared" si="1621"/>
        <v>2350</v>
      </c>
      <c r="F540" s="762">
        <f t="shared" si="1621"/>
        <v>2350</v>
      </c>
      <c r="G540" s="762">
        <f t="shared" si="1621"/>
        <v>2350</v>
      </c>
      <c r="H540" s="762">
        <f t="shared" si="1621"/>
        <v>2350</v>
      </c>
      <c r="I540" s="762">
        <f t="shared" si="1621"/>
        <v>2350</v>
      </c>
      <c r="J540" s="762">
        <f t="shared" si="1621"/>
        <v>2350</v>
      </c>
      <c r="K540" s="762">
        <f t="shared" si="1621"/>
        <v>2350</v>
      </c>
      <c r="L540" s="762">
        <f t="shared" si="1621"/>
        <v>2350</v>
      </c>
      <c r="M540" s="762">
        <f t="shared" si="1621"/>
        <v>2350</v>
      </c>
      <c r="N540" s="762">
        <f t="shared" si="1621"/>
        <v>2350</v>
      </c>
      <c r="O540" s="762">
        <f t="shared" si="1621"/>
        <v>2350</v>
      </c>
      <c r="P540" s="762">
        <f t="shared" si="1621"/>
        <v>2350</v>
      </c>
      <c r="Q540" s="762">
        <f t="shared" si="1621"/>
        <v>2350</v>
      </c>
      <c r="R540" s="762">
        <f t="shared" si="1621"/>
        <v>2350</v>
      </c>
      <c r="S540" s="602"/>
      <c r="T540" s="762">
        <f>2350*$K$1</f>
        <v>2350</v>
      </c>
      <c r="U540" s="762">
        <f t="shared" ref="U540:AJ540" si="1622">2350*$K$1</f>
        <v>2350</v>
      </c>
      <c r="V540" s="762">
        <f t="shared" si="1622"/>
        <v>2350</v>
      </c>
      <c r="W540" s="762">
        <f t="shared" si="1622"/>
        <v>2350</v>
      </c>
      <c r="X540" s="762">
        <f t="shared" si="1622"/>
        <v>2350</v>
      </c>
      <c r="Y540" s="762">
        <f t="shared" si="1622"/>
        <v>2350</v>
      </c>
      <c r="Z540" s="762">
        <f t="shared" si="1622"/>
        <v>2350</v>
      </c>
      <c r="AA540" s="762">
        <f t="shared" si="1622"/>
        <v>2350</v>
      </c>
      <c r="AB540" s="762">
        <f t="shared" si="1622"/>
        <v>2350</v>
      </c>
      <c r="AC540" s="762">
        <f t="shared" si="1622"/>
        <v>2350</v>
      </c>
      <c r="AD540" s="762">
        <f t="shared" si="1622"/>
        <v>2350</v>
      </c>
      <c r="AE540" s="762">
        <f t="shared" si="1622"/>
        <v>2350</v>
      </c>
      <c r="AF540" s="762">
        <f t="shared" si="1622"/>
        <v>2350</v>
      </c>
      <c r="AG540" s="762">
        <f t="shared" si="1622"/>
        <v>2350</v>
      </c>
      <c r="AH540" s="762">
        <f t="shared" si="1622"/>
        <v>2350</v>
      </c>
      <c r="AI540" s="762">
        <f t="shared" si="1622"/>
        <v>2350</v>
      </c>
      <c r="AJ540" s="762">
        <f t="shared" si="1622"/>
        <v>2350</v>
      </c>
      <c r="AK540" s="602"/>
      <c r="AL540" s="762">
        <f>2350*$K$1</f>
        <v>2350</v>
      </c>
      <c r="AM540" s="762">
        <v>2350</v>
      </c>
      <c r="AN540" s="762">
        <f t="shared" ref="AN540:BB540" si="1623">2350*$K$1</f>
        <v>2350</v>
      </c>
      <c r="AO540" s="762">
        <f t="shared" si="1623"/>
        <v>2350</v>
      </c>
      <c r="AP540" s="762">
        <f t="shared" si="1623"/>
        <v>2350</v>
      </c>
      <c r="AQ540" s="762">
        <f t="shared" si="1623"/>
        <v>2350</v>
      </c>
      <c r="AR540" s="762">
        <f t="shared" si="1623"/>
        <v>2350</v>
      </c>
      <c r="AS540" s="762">
        <f t="shared" si="1623"/>
        <v>2350</v>
      </c>
      <c r="AT540" s="762">
        <f t="shared" si="1623"/>
        <v>2350</v>
      </c>
      <c r="AU540" s="762">
        <f t="shared" si="1623"/>
        <v>2350</v>
      </c>
      <c r="AV540" s="762">
        <f t="shared" si="1623"/>
        <v>2350</v>
      </c>
      <c r="AW540" s="762">
        <f t="shared" si="1623"/>
        <v>2350</v>
      </c>
      <c r="AX540" s="762">
        <f t="shared" si="1623"/>
        <v>2350</v>
      </c>
      <c r="AY540" s="762">
        <f t="shared" si="1623"/>
        <v>2350</v>
      </c>
      <c r="AZ540" s="762">
        <f t="shared" si="1623"/>
        <v>2350</v>
      </c>
      <c r="BA540" s="762">
        <f t="shared" si="1623"/>
        <v>2350</v>
      </c>
      <c r="BB540" s="762">
        <f t="shared" si="1623"/>
        <v>2350</v>
      </c>
      <c r="BC540" s="756"/>
      <c r="BD540" s="762">
        <f>2350*$K$1</f>
        <v>2350</v>
      </c>
      <c r="BE540" s="762">
        <f t="shared" ref="BE540:BY540" si="1624">2350*$K$1</f>
        <v>2350</v>
      </c>
      <c r="BF540" s="762">
        <f t="shared" si="1624"/>
        <v>2350</v>
      </c>
      <c r="BG540" s="762">
        <f t="shared" si="1624"/>
        <v>2350</v>
      </c>
      <c r="BH540" s="762">
        <f t="shared" si="1624"/>
        <v>2350</v>
      </c>
      <c r="BI540" s="762">
        <f t="shared" si="1624"/>
        <v>2350</v>
      </c>
      <c r="BJ540" s="762">
        <f t="shared" si="1624"/>
        <v>2350</v>
      </c>
      <c r="BK540" s="762">
        <f t="shared" si="1624"/>
        <v>2350</v>
      </c>
      <c r="BL540" s="762">
        <f t="shared" si="1624"/>
        <v>2350</v>
      </c>
      <c r="BM540" s="762">
        <f t="shared" si="1624"/>
        <v>2350</v>
      </c>
      <c r="BN540" s="762">
        <f t="shared" si="1624"/>
        <v>2350</v>
      </c>
      <c r="BO540" s="762">
        <f t="shared" si="1624"/>
        <v>2350</v>
      </c>
      <c r="BP540" s="762">
        <f t="shared" si="1624"/>
        <v>2350</v>
      </c>
      <c r="BQ540" s="762">
        <f t="shared" si="1624"/>
        <v>2350</v>
      </c>
      <c r="BR540" s="762">
        <f t="shared" si="1624"/>
        <v>2350</v>
      </c>
      <c r="BS540" s="762">
        <f t="shared" si="1624"/>
        <v>2350</v>
      </c>
      <c r="BT540" s="762">
        <f t="shared" si="1624"/>
        <v>2350</v>
      </c>
      <c r="BU540" s="756"/>
      <c r="BV540" s="762">
        <f t="shared" si="1624"/>
        <v>2350</v>
      </c>
      <c r="BW540" s="762">
        <f t="shared" si="1624"/>
        <v>2350</v>
      </c>
      <c r="BX540" s="762">
        <f t="shared" si="1624"/>
        <v>2350</v>
      </c>
      <c r="BY540" s="762">
        <f t="shared" si="1624"/>
        <v>2350</v>
      </c>
      <c r="BZ540" s="597">
        <f t="shared" si="1590"/>
        <v>2350</v>
      </c>
      <c r="CA540" s="597">
        <f t="shared" si="1591"/>
        <v>2350</v>
      </c>
      <c r="CB540" s="597">
        <f t="shared" si="1592"/>
        <v>2350</v>
      </c>
      <c r="CC540" s="688">
        <f t="shared" si="1593"/>
        <v>2350</v>
      </c>
      <c r="CD540" s="1344">
        <f t="shared" si="1607"/>
        <v>2350</v>
      </c>
      <c r="CE540" s="1345">
        <f t="shared" si="1602"/>
        <v>2350</v>
      </c>
      <c r="CF540" s="1346">
        <f t="shared" si="1602"/>
        <v>2350</v>
      </c>
      <c r="CG540" s="1346">
        <f t="shared" si="1602"/>
        <v>2350</v>
      </c>
      <c r="CH540" s="1346">
        <f t="shared" si="1602"/>
        <v>2350</v>
      </c>
      <c r="CI540" s="1346">
        <f t="shared" si="1602"/>
        <v>2350</v>
      </c>
      <c r="CJ540" s="1346">
        <f t="shared" si="1602"/>
        <v>2350</v>
      </c>
      <c r="CK540" s="1347">
        <f t="shared" si="1602"/>
        <v>2350</v>
      </c>
      <c r="CL540" s="1347">
        <f t="shared" si="1602"/>
        <v>2350</v>
      </c>
      <c r="CM540" s="1347">
        <f t="shared" si="1602"/>
        <v>2350</v>
      </c>
      <c r="CN540" s="1346">
        <f t="shared" si="1602"/>
        <v>2350</v>
      </c>
      <c r="CO540" s="1346">
        <f t="shared" si="1602"/>
        <v>2350</v>
      </c>
      <c r="CP540" s="1346">
        <f t="shared" si="1602"/>
        <v>2350</v>
      </c>
      <c r="CQ540" s="1346">
        <f t="shared" si="1602"/>
        <v>2350</v>
      </c>
      <c r="CR540" s="1346">
        <f t="shared" si="1602"/>
        <v>2350</v>
      </c>
      <c r="CS540" s="1345">
        <f t="shared" si="1602"/>
        <v>2350</v>
      </c>
      <c r="CT540" s="1348">
        <f t="shared" si="1602"/>
        <v>2350</v>
      </c>
      <c r="CU540" s="548">
        <f t="shared" si="1478"/>
        <v>2350</v>
      </c>
      <c r="CV540" s="549">
        <f t="shared" si="1479"/>
        <v>2350</v>
      </c>
      <c r="CW540" s="550">
        <f t="shared" si="1480"/>
        <v>2350</v>
      </c>
      <c r="CX540" s="550">
        <f t="shared" si="1481"/>
        <v>2350</v>
      </c>
      <c r="CY540" s="550">
        <f t="shared" si="1482"/>
        <v>2350</v>
      </c>
      <c r="CZ540" s="550">
        <f t="shared" si="1483"/>
        <v>2350</v>
      </c>
      <c r="DA540" s="550">
        <f t="shared" si="1484"/>
        <v>2350</v>
      </c>
      <c r="DB540" s="551">
        <f t="shared" si="1485"/>
        <v>2350</v>
      </c>
      <c r="DC540" s="551">
        <f t="shared" si="1486"/>
        <v>2350</v>
      </c>
      <c r="DD540" s="551">
        <f t="shared" si="1487"/>
        <v>2350</v>
      </c>
      <c r="DE540" s="550">
        <f t="shared" si="1488"/>
        <v>2350</v>
      </c>
      <c r="DF540" s="550">
        <f t="shared" si="1489"/>
        <v>2350</v>
      </c>
      <c r="DG540" s="550">
        <f t="shared" si="1490"/>
        <v>2350</v>
      </c>
      <c r="DH540" s="550">
        <f t="shared" si="1491"/>
        <v>2350</v>
      </c>
      <c r="DI540" s="550">
        <f t="shared" si="1492"/>
        <v>2350</v>
      </c>
      <c r="DJ540" s="549">
        <f t="shared" si="1493"/>
        <v>2350</v>
      </c>
      <c r="DK540" s="548">
        <f t="shared" si="1494"/>
        <v>2350</v>
      </c>
      <c r="DL540" s="653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648" t="str">
        <f>$H$1 &amp; " (%)"</f>
        <v>kcal (%)</v>
      </c>
      <c r="B541" s="766">
        <f t="shared" ref="B541:R541" si="1625">IF(B538="","",B538*B539*B540/B$46/365/$G$1)</f>
        <v>0</v>
      </c>
      <c r="C541" s="632">
        <f t="shared" si="1625"/>
        <v>0</v>
      </c>
      <c r="D541" s="766">
        <f t="shared" si="1625"/>
        <v>0</v>
      </c>
      <c r="E541" s="632">
        <f t="shared" si="1625"/>
        <v>0</v>
      </c>
      <c r="F541" s="766">
        <f t="shared" si="1625"/>
        <v>0</v>
      </c>
      <c r="G541" s="632">
        <f t="shared" si="1625"/>
        <v>0</v>
      </c>
      <c r="H541" s="632">
        <f t="shared" si="1625"/>
        <v>0</v>
      </c>
      <c r="I541" s="766">
        <f t="shared" si="1625"/>
        <v>0</v>
      </c>
      <c r="J541" s="766">
        <f t="shared" si="1625"/>
        <v>0</v>
      </c>
      <c r="K541" s="632" t="str">
        <f t="shared" si="1625"/>
        <v/>
      </c>
      <c r="L541" s="766" t="str">
        <f t="shared" si="1625"/>
        <v/>
      </c>
      <c r="M541" s="632" t="str">
        <f t="shared" si="1625"/>
        <v/>
      </c>
      <c r="N541" s="766" t="str">
        <f t="shared" si="1625"/>
        <v/>
      </c>
      <c r="O541" s="632" t="str">
        <f t="shared" si="1625"/>
        <v/>
      </c>
      <c r="P541" s="766" t="str">
        <f t="shared" si="1625"/>
        <v/>
      </c>
      <c r="Q541" s="632" t="str">
        <f t="shared" si="1625"/>
        <v/>
      </c>
      <c r="R541" s="766" t="str">
        <f t="shared" si="1625"/>
        <v/>
      </c>
      <c r="S541" s="588"/>
      <c r="T541" s="632">
        <f t="shared" ref="T541:AJ541" si="1626">IF(T538="","",T538*T539*T540/T$46/365/$G$1)</f>
        <v>4.5988258317025445E-3</v>
      </c>
      <c r="U541" s="632">
        <f t="shared" si="1626"/>
        <v>1.1497064579256361E-3</v>
      </c>
      <c r="V541" s="632">
        <f t="shared" si="1626"/>
        <v>6.5697511881464906E-4</v>
      </c>
      <c r="W541" s="632">
        <f t="shared" si="1626"/>
        <v>1.532941943900848E-3</v>
      </c>
      <c r="X541" s="632">
        <f t="shared" si="1626"/>
        <v>5.7485322896281797E-3</v>
      </c>
      <c r="Y541" s="632">
        <f t="shared" si="1626"/>
        <v>1.6723003024372886E-3</v>
      </c>
      <c r="Z541" s="632">
        <f t="shared" si="1626"/>
        <v>8.1756903674711889E-4</v>
      </c>
      <c r="AA541" s="632">
        <f t="shared" si="1626"/>
        <v>1.7032688265564976E-4</v>
      </c>
      <c r="AB541" s="632">
        <f t="shared" si="1626"/>
        <v>3.5038673003447958E-3</v>
      </c>
      <c r="AC541" s="632" t="str">
        <f t="shared" si="1626"/>
        <v/>
      </c>
      <c r="AD541" s="632" t="str">
        <f t="shared" si="1626"/>
        <v/>
      </c>
      <c r="AE541" s="632" t="str">
        <f t="shared" si="1626"/>
        <v/>
      </c>
      <c r="AF541" s="632" t="str">
        <f t="shared" si="1626"/>
        <v/>
      </c>
      <c r="AG541" s="632" t="str">
        <f t="shared" si="1626"/>
        <v/>
      </c>
      <c r="AH541" s="632" t="str">
        <f t="shared" si="1626"/>
        <v/>
      </c>
      <c r="AI541" s="632" t="str">
        <f t="shared" si="1626"/>
        <v/>
      </c>
      <c r="AJ541" s="632" t="str">
        <f t="shared" si="1626"/>
        <v/>
      </c>
      <c r="AK541" s="588"/>
      <c r="AL541" s="632">
        <f t="shared" ref="AL541:BB541" si="1627">IF(AL538="","",AL538*AL539*AL540/AL$46/365/$G$1)</f>
        <v>3.6790606653620351E-3</v>
      </c>
      <c r="AM541" s="632">
        <f t="shared" si="1627"/>
        <v>0</v>
      </c>
      <c r="AN541" s="632">
        <f t="shared" si="1627"/>
        <v>2.943248532289628E-2</v>
      </c>
      <c r="AO541" s="632">
        <f t="shared" si="1627"/>
        <v>1.2263535551206784E-2</v>
      </c>
      <c r="AP541" s="632">
        <f t="shared" si="1627"/>
        <v>6.3770384866275273E-2</v>
      </c>
      <c r="AQ541" s="632">
        <f t="shared" si="1627"/>
        <v>1.8395303326810178E-2</v>
      </c>
      <c r="AR541" s="632">
        <f t="shared" si="1627"/>
        <v>4.5988258317025445E-3</v>
      </c>
      <c r="AS541" s="632">
        <f t="shared" si="1627"/>
        <v>3.065883887801696E-3</v>
      </c>
      <c r="AT541" s="632">
        <f t="shared" si="1627"/>
        <v>3.6790606653620351E-3</v>
      </c>
      <c r="AU541" s="632" t="str">
        <f t="shared" si="1627"/>
        <v/>
      </c>
      <c r="AV541" s="632" t="str">
        <f t="shared" si="1627"/>
        <v/>
      </c>
      <c r="AW541" s="632" t="str">
        <f t="shared" si="1627"/>
        <v/>
      </c>
      <c r="AX541" s="632" t="str">
        <f t="shared" si="1627"/>
        <v/>
      </c>
      <c r="AY541" s="632" t="str">
        <f t="shared" si="1627"/>
        <v/>
      </c>
      <c r="AZ541" s="632" t="str">
        <f t="shared" si="1627"/>
        <v/>
      </c>
      <c r="BA541" s="632" t="str">
        <f t="shared" si="1627"/>
        <v/>
      </c>
      <c r="BB541" s="632" t="str">
        <f t="shared" si="1627"/>
        <v/>
      </c>
      <c r="BC541" s="652"/>
      <c r="BD541" s="632">
        <f t="shared" ref="BD541:BT541" si="1628">IF(BD538="","",BD538*BD539*BD540/BD$46/365/$G$1)</f>
        <v>9.810828440965428E-3</v>
      </c>
      <c r="BE541" s="632">
        <f t="shared" si="1628"/>
        <v>9.1976516634050889E-3</v>
      </c>
      <c r="BF541" s="632">
        <f t="shared" si="1628"/>
        <v>1.2263535551206784E-2</v>
      </c>
      <c r="BG541" s="632">
        <f t="shared" si="1628"/>
        <v>0</v>
      </c>
      <c r="BH541" s="632">
        <f t="shared" si="1628"/>
        <v>0</v>
      </c>
      <c r="BI541" s="632">
        <f t="shared" si="1628"/>
        <v>0</v>
      </c>
      <c r="BJ541" s="632">
        <f t="shared" si="1628"/>
        <v>0</v>
      </c>
      <c r="BK541" s="632">
        <f t="shared" si="1628"/>
        <v>5.8864970645792561E-2</v>
      </c>
      <c r="BL541" s="632">
        <f t="shared" si="1628"/>
        <v>0</v>
      </c>
      <c r="BM541" s="632" t="str">
        <f t="shared" si="1628"/>
        <v/>
      </c>
      <c r="BN541" s="632" t="str">
        <f t="shared" si="1628"/>
        <v/>
      </c>
      <c r="BO541" s="632" t="str">
        <f t="shared" si="1628"/>
        <v/>
      </c>
      <c r="BP541" s="632" t="str">
        <f t="shared" si="1628"/>
        <v/>
      </c>
      <c r="BQ541" s="632" t="str">
        <f t="shared" si="1628"/>
        <v/>
      </c>
      <c r="BR541" s="632" t="str">
        <f t="shared" si="1628"/>
        <v/>
      </c>
      <c r="BS541" s="632" t="str">
        <f t="shared" si="1628"/>
        <v/>
      </c>
      <c r="BT541" s="632" t="str">
        <f t="shared" si="1628"/>
        <v/>
      </c>
      <c r="BU541" s="652"/>
      <c r="BV541" s="632" t="str">
        <f>IF(BV538="","",BV538*BV539*BV540/BV$46/365/$G$1)</f>
        <v/>
      </c>
      <c r="BW541" s="632" t="str">
        <f>IF(BW538="","",BW538*BW539*BW540/BW$46/365/$G$1)</f>
        <v/>
      </c>
      <c r="BX541" s="632" t="str">
        <f>IF(BX538="","",BX538*BX539*BX540/BX$46/365/$G$1)</f>
        <v/>
      </c>
      <c r="BY541" s="632" t="str">
        <f>IF(BY538="","",BY538*BY539*BY540/BY$46/365/$G$1)</f>
        <v/>
      </c>
      <c r="BZ541" s="622">
        <f t="shared" si="1590"/>
        <v>0</v>
      </c>
      <c r="CA541" s="622">
        <f t="shared" si="1591"/>
        <v>1.9903122845532683E-3</v>
      </c>
      <c r="CB541" s="622">
        <f t="shared" si="1592"/>
        <v>1.0730593607305933E-2</v>
      </c>
      <c r="CC541" s="622">
        <f t="shared" si="1593"/>
        <v>4.4674308079396142E-3</v>
      </c>
      <c r="CD541" s="1349" t="str">
        <f t="shared" si="1607"/>
        <v/>
      </c>
      <c r="CE541" s="1350" t="str">
        <f t="shared" si="1602"/>
        <v/>
      </c>
      <c r="CF541" s="1351" t="str">
        <f t="shared" si="1602"/>
        <v/>
      </c>
      <c r="CG541" s="1351" t="str">
        <f t="shared" si="1602"/>
        <v/>
      </c>
      <c r="CH541" s="1351">
        <f t="shared" si="1602"/>
        <v>0</v>
      </c>
      <c r="CI541" s="1351">
        <f t="shared" si="1602"/>
        <v>0</v>
      </c>
      <c r="CJ541" s="1351">
        <f t="shared" si="1602"/>
        <v>0</v>
      </c>
      <c r="CK541" s="1352">
        <f t="shared" si="1602"/>
        <v>0</v>
      </c>
      <c r="CL541" s="1352">
        <f t="shared" si="1602"/>
        <v>0</v>
      </c>
      <c r="CM541" s="1352">
        <f t="shared" si="1602"/>
        <v>0</v>
      </c>
      <c r="CN541" s="1351">
        <f t="shared" si="1602"/>
        <v>0</v>
      </c>
      <c r="CO541" s="1351">
        <f t="shared" si="1602"/>
        <v>0</v>
      </c>
      <c r="CP541" s="1351">
        <f t="shared" si="1602"/>
        <v>0</v>
      </c>
      <c r="CQ541" s="1351" t="str">
        <f t="shared" si="1602"/>
        <v/>
      </c>
      <c r="CR541" s="1351" t="str">
        <f t="shared" si="1602"/>
        <v/>
      </c>
      <c r="CS541" s="1350" t="str">
        <f t="shared" si="1602"/>
        <v/>
      </c>
      <c r="CT541" s="1353" t="str">
        <f t="shared" si="1602"/>
        <v/>
      </c>
      <c r="CU541" s="536" t="str">
        <f t="shared" si="1478"/>
        <v/>
      </c>
      <c r="CV541" s="537" t="str">
        <f t="shared" si="1479"/>
        <v/>
      </c>
      <c r="CW541" s="538" t="str">
        <f t="shared" si="1480"/>
        <v/>
      </c>
      <c r="CX541" s="538" t="str">
        <f t="shared" si="1481"/>
        <v/>
      </c>
      <c r="CY541" s="538">
        <f t="shared" si="1482"/>
        <v>1.7032688265564976E-4</v>
      </c>
      <c r="CZ541" s="538">
        <f t="shared" si="1483"/>
        <v>6.5697511881464906E-4</v>
      </c>
      <c r="DA541" s="538">
        <f t="shared" si="1484"/>
        <v>8.1756903674711889E-4</v>
      </c>
      <c r="DB541" s="539">
        <f t="shared" si="1485"/>
        <v>1.1497064579256361E-3</v>
      </c>
      <c r="DC541" s="539">
        <f t="shared" si="1486"/>
        <v>1.532941943900848E-3</v>
      </c>
      <c r="DD541" s="539">
        <f t="shared" si="1487"/>
        <v>1.6723003024372886E-3</v>
      </c>
      <c r="DE541" s="538">
        <f t="shared" si="1488"/>
        <v>3.5038673003447958E-3</v>
      </c>
      <c r="DF541" s="538">
        <f t="shared" si="1489"/>
        <v>4.5988258317025445E-3</v>
      </c>
      <c r="DG541" s="538">
        <f t="shared" si="1490"/>
        <v>5.7485322896281797E-3</v>
      </c>
      <c r="DH541" s="538" t="str">
        <f t="shared" si="1491"/>
        <v/>
      </c>
      <c r="DI541" s="538" t="str">
        <f t="shared" si="1492"/>
        <v/>
      </c>
      <c r="DJ541" s="537" t="str">
        <f t="shared" si="1493"/>
        <v/>
      </c>
      <c r="DK541" s="536" t="str">
        <f t="shared" si="1494"/>
        <v/>
      </c>
      <c r="DL541" s="653">
        <f t="shared" si="1586"/>
        <v>9</v>
      </c>
      <c r="DM541" s="106">
        <f t="shared" si="1587"/>
        <v>9</v>
      </c>
      <c r="DN541" s="106">
        <f t="shared" si="1588"/>
        <v>9</v>
      </c>
      <c r="DO541" s="106">
        <f t="shared" si="1589"/>
        <v>9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763" t="s">
        <v>269</v>
      </c>
      <c r="B542" s="643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4"/>
      <c r="T542" s="641">
        <v>10</v>
      </c>
      <c r="U542" s="641">
        <v>10</v>
      </c>
      <c r="V542" s="641">
        <v>10</v>
      </c>
      <c r="W542" s="641">
        <v>10</v>
      </c>
      <c r="X542" s="641">
        <v>10</v>
      </c>
      <c r="Y542" s="641">
        <v>10</v>
      </c>
      <c r="Z542" s="641">
        <v>10</v>
      </c>
      <c r="AA542" s="641">
        <v>15</v>
      </c>
      <c r="AB542" s="641">
        <v>10</v>
      </c>
      <c r="AC542" s="641"/>
      <c r="AD542" s="641"/>
      <c r="AE542" s="641"/>
      <c r="AF542" s="641"/>
      <c r="AG542" s="643"/>
      <c r="AH542" s="641"/>
      <c r="AI542" s="641"/>
      <c r="AJ542" s="643"/>
      <c r="AK542" s="654"/>
      <c r="AL542" s="641">
        <v>20</v>
      </c>
      <c r="AM542" s="641"/>
      <c r="AN542" s="641">
        <v>20</v>
      </c>
      <c r="AO542" s="641">
        <v>23</v>
      </c>
      <c r="AP542" s="641">
        <v>15</v>
      </c>
      <c r="AQ542" s="641">
        <v>12</v>
      </c>
      <c r="AR542" s="641">
        <v>15</v>
      </c>
      <c r="AS542" s="641">
        <v>15</v>
      </c>
      <c r="AT542" s="641">
        <v>10</v>
      </c>
      <c r="AU542" s="641"/>
      <c r="AV542" s="641"/>
      <c r="AW542" s="641"/>
      <c r="AX542" s="641"/>
      <c r="AY542" s="641"/>
      <c r="AZ542" s="641"/>
      <c r="BA542" s="641"/>
      <c r="BB542" s="641"/>
      <c r="BC542" s="654"/>
      <c r="BD542" s="641">
        <v>10</v>
      </c>
      <c r="BE542" s="641">
        <v>10</v>
      </c>
      <c r="BF542" s="641">
        <v>10</v>
      </c>
      <c r="BG542" s="641"/>
      <c r="BH542" s="641"/>
      <c r="BI542" s="641"/>
      <c r="BJ542" s="641"/>
      <c r="BK542" s="641">
        <v>10</v>
      </c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4"/>
      <c r="BV542" s="641"/>
      <c r="BW542" s="641"/>
      <c r="BX542" s="641"/>
      <c r="BY542" s="641"/>
      <c r="BZ542" s="597" t="str">
        <f t="shared" si="1590"/>
        <v/>
      </c>
      <c r="CA542" s="597">
        <f t="shared" si="1591"/>
        <v>10</v>
      </c>
      <c r="CB542" s="597">
        <f t="shared" si="1592"/>
        <v>16.166666666666668</v>
      </c>
      <c r="CC542" s="688">
        <f t="shared" si="1593"/>
        <v>10</v>
      </c>
      <c r="CD542" s="1344" t="str">
        <f t="shared" si="1607"/>
        <v/>
      </c>
      <c r="CE542" s="1345" t="str">
        <f t="shared" si="1602"/>
        <v/>
      </c>
      <c r="CF542" s="1346" t="str">
        <f t="shared" si="1602"/>
        <v/>
      </c>
      <c r="CG542" s="1346" t="str">
        <f t="shared" si="1602"/>
        <v/>
      </c>
      <c r="CH542" s="1346" t="str">
        <f t="shared" si="1602"/>
        <v/>
      </c>
      <c r="CI542" s="1346" t="str">
        <f t="shared" si="1602"/>
        <v/>
      </c>
      <c r="CJ542" s="1346" t="str">
        <f t="shared" si="1602"/>
        <v/>
      </c>
      <c r="CK542" s="1347" t="str">
        <f t="shared" si="1602"/>
        <v/>
      </c>
      <c r="CL542" s="1347" t="str">
        <f t="shared" si="1602"/>
        <v/>
      </c>
      <c r="CM542" s="1347" t="str">
        <f t="shared" si="1602"/>
        <v/>
      </c>
      <c r="CN542" s="1346" t="str">
        <f t="shared" si="1602"/>
        <v/>
      </c>
      <c r="CO542" s="1346" t="str">
        <f t="shared" si="1602"/>
        <v/>
      </c>
      <c r="CP542" s="1346" t="str">
        <f t="shared" si="1602"/>
        <v/>
      </c>
      <c r="CQ542" s="1346" t="str">
        <f t="shared" si="1602"/>
        <v/>
      </c>
      <c r="CR542" s="1346" t="str">
        <f t="shared" si="1602"/>
        <v/>
      </c>
      <c r="CS542" s="1345" t="str">
        <f t="shared" si="1602"/>
        <v/>
      </c>
      <c r="CT542" s="1348" t="str">
        <f t="shared" si="1602"/>
        <v/>
      </c>
      <c r="CU542" s="548" t="str">
        <f t="shared" si="1478"/>
        <v/>
      </c>
      <c r="CV542" s="549" t="str">
        <f t="shared" si="1479"/>
        <v/>
      </c>
      <c r="CW542" s="550" t="str">
        <f t="shared" si="1480"/>
        <v/>
      </c>
      <c r="CX542" s="550" t="str">
        <f t="shared" si="1481"/>
        <v/>
      </c>
      <c r="CY542" s="550">
        <f t="shared" si="1482"/>
        <v>10</v>
      </c>
      <c r="CZ542" s="550">
        <f t="shared" si="1483"/>
        <v>10</v>
      </c>
      <c r="DA542" s="550">
        <f t="shared" si="1484"/>
        <v>10</v>
      </c>
      <c r="DB542" s="551">
        <f t="shared" si="1485"/>
        <v>10</v>
      </c>
      <c r="DC542" s="551">
        <f t="shared" si="1486"/>
        <v>10</v>
      </c>
      <c r="DD542" s="551">
        <f t="shared" si="1487"/>
        <v>10</v>
      </c>
      <c r="DE542" s="550">
        <f t="shared" si="1488"/>
        <v>10</v>
      </c>
      <c r="DF542" s="550">
        <f t="shared" si="1489"/>
        <v>10</v>
      </c>
      <c r="DG542" s="550">
        <f t="shared" si="1490"/>
        <v>15</v>
      </c>
      <c r="DH542" s="550" t="str">
        <f t="shared" si="1491"/>
        <v/>
      </c>
      <c r="DI542" s="550" t="str">
        <f t="shared" si="1492"/>
        <v/>
      </c>
      <c r="DJ542" s="549" t="str">
        <f t="shared" si="1493"/>
        <v/>
      </c>
      <c r="DK542" s="548" t="str">
        <f t="shared" si="1494"/>
        <v/>
      </c>
      <c r="DL542" s="653">
        <f t="shared" si="1586"/>
        <v>0</v>
      </c>
      <c r="DM542" s="106">
        <f t="shared" si="1587"/>
        <v>9</v>
      </c>
      <c r="DN542" s="106">
        <f t="shared" si="1588"/>
        <v>8</v>
      </c>
      <c r="DO542" s="106">
        <f t="shared" si="1589"/>
        <v>4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648" t="s">
        <v>267</v>
      </c>
      <c r="B543" s="761" t="str">
        <f t="shared" ref="B543:R543" si="1629">IF(B542="","",B538*B539*B542)</f>
        <v/>
      </c>
      <c r="C543" s="761" t="str">
        <f t="shared" si="1629"/>
        <v/>
      </c>
      <c r="D543" s="761" t="str">
        <f t="shared" si="1629"/>
        <v/>
      </c>
      <c r="E543" s="761" t="str">
        <f t="shared" si="1629"/>
        <v/>
      </c>
      <c r="F543" s="761" t="str">
        <f t="shared" si="1629"/>
        <v/>
      </c>
      <c r="G543" s="761" t="str">
        <f t="shared" si="1629"/>
        <v/>
      </c>
      <c r="H543" s="761" t="str">
        <f t="shared" si="1629"/>
        <v/>
      </c>
      <c r="I543" s="761" t="str">
        <f t="shared" si="1629"/>
        <v/>
      </c>
      <c r="J543" s="761" t="str">
        <f t="shared" si="1629"/>
        <v/>
      </c>
      <c r="K543" s="761" t="str">
        <f t="shared" si="1629"/>
        <v/>
      </c>
      <c r="L543" s="761" t="str">
        <f t="shared" si="1629"/>
        <v/>
      </c>
      <c r="M543" s="761" t="str">
        <f t="shared" si="1629"/>
        <v/>
      </c>
      <c r="N543" s="761" t="str">
        <f t="shared" si="1629"/>
        <v/>
      </c>
      <c r="O543" s="761" t="str">
        <f t="shared" si="1629"/>
        <v/>
      </c>
      <c r="P543" s="761" t="str">
        <f t="shared" si="1629"/>
        <v/>
      </c>
      <c r="Q543" s="761" t="str">
        <f t="shared" si="1629"/>
        <v/>
      </c>
      <c r="R543" s="761" t="str">
        <f t="shared" si="1629"/>
        <v/>
      </c>
      <c r="S543" s="767"/>
      <c r="T543" s="761">
        <f t="shared" ref="T543:AJ543" si="1630">IF(T542="","",T538*T539*T542)</f>
        <v>120</v>
      </c>
      <c r="U543" s="761">
        <f t="shared" si="1630"/>
        <v>30</v>
      </c>
      <c r="V543" s="761">
        <f t="shared" si="1630"/>
        <v>15</v>
      </c>
      <c r="W543" s="761">
        <f t="shared" si="1630"/>
        <v>40</v>
      </c>
      <c r="X543" s="761">
        <f t="shared" si="1630"/>
        <v>150</v>
      </c>
      <c r="Y543" s="761">
        <f t="shared" si="1630"/>
        <v>60</v>
      </c>
      <c r="Z543" s="761">
        <f t="shared" si="1630"/>
        <v>40</v>
      </c>
      <c r="AA543" s="761">
        <f t="shared" si="1630"/>
        <v>7.5</v>
      </c>
      <c r="AB543" s="761">
        <f t="shared" si="1630"/>
        <v>80</v>
      </c>
      <c r="AC543" s="761" t="str">
        <f t="shared" si="1630"/>
        <v/>
      </c>
      <c r="AD543" s="761" t="str">
        <f t="shared" si="1630"/>
        <v/>
      </c>
      <c r="AE543" s="761" t="str">
        <f t="shared" si="1630"/>
        <v/>
      </c>
      <c r="AF543" s="761" t="str">
        <f t="shared" si="1630"/>
        <v/>
      </c>
      <c r="AG543" s="761" t="str">
        <f t="shared" si="1630"/>
        <v/>
      </c>
      <c r="AH543" s="761" t="str">
        <f t="shared" si="1630"/>
        <v/>
      </c>
      <c r="AI543" s="761" t="str">
        <f t="shared" si="1630"/>
        <v/>
      </c>
      <c r="AJ543" s="761" t="str">
        <f t="shared" si="1630"/>
        <v/>
      </c>
      <c r="AK543" s="767"/>
      <c r="AL543" s="761">
        <f t="shared" ref="AL543:BB543" si="1631">IF(AL542="","",AL538*AL539*AL542)</f>
        <v>240</v>
      </c>
      <c r="AM543" s="761" t="str">
        <f t="shared" si="1631"/>
        <v/>
      </c>
      <c r="AN543" s="761">
        <f t="shared" si="1631"/>
        <v>1920</v>
      </c>
      <c r="AO543" s="761">
        <f t="shared" si="1631"/>
        <v>1104</v>
      </c>
      <c r="AP543" s="761">
        <f t="shared" si="1631"/>
        <v>3120</v>
      </c>
      <c r="AQ543" s="761">
        <f t="shared" si="1631"/>
        <v>864</v>
      </c>
      <c r="AR543" s="761">
        <f t="shared" si="1631"/>
        <v>180</v>
      </c>
      <c r="AS543" s="761">
        <f t="shared" si="1631"/>
        <v>180</v>
      </c>
      <c r="AT543" s="761">
        <f t="shared" si="1631"/>
        <v>120</v>
      </c>
      <c r="AU543" s="761" t="str">
        <f t="shared" si="1631"/>
        <v/>
      </c>
      <c r="AV543" s="761" t="str">
        <f t="shared" si="1631"/>
        <v/>
      </c>
      <c r="AW543" s="761" t="str">
        <f t="shared" si="1631"/>
        <v/>
      </c>
      <c r="AX543" s="761" t="str">
        <f t="shared" si="1631"/>
        <v/>
      </c>
      <c r="AY543" s="761" t="str">
        <f t="shared" si="1631"/>
        <v/>
      </c>
      <c r="AZ543" s="761" t="str">
        <f t="shared" si="1631"/>
        <v/>
      </c>
      <c r="BA543" s="761" t="str">
        <f t="shared" si="1631"/>
        <v/>
      </c>
      <c r="BB543" s="761" t="str">
        <f t="shared" si="1631"/>
        <v/>
      </c>
      <c r="BC543" s="767"/>
      <c r="BD543" s="761">
        <f t="shared" ref="BD543:BT543" si="1632">IF(BD542="","",BD538*BD539*BD542)</f>
        <v>480</v>
      </c>
      <c r="BE543" s="761">
        <f t="shared" si="1632"/>
        <v>240</v>
      </c>
      <c r="BF543" s="761">
        <f t="shared" si="1632"/>
        <v>360</v>
      </c>
      <c r="BG543" s="761" t="str">
        <f t="shared" si="1632"/>
        <v/>
      </c>
      <c r="BH543" s="761" t="str">
        <f t="shared" si="1632"/>
        <v/>
      </c>
      <c r="BI543" s="761" t="str">
        <f t="shared" si="1632"/>
        <v/>
      </c>
      <c r="BJ543" s="761" t="str">
        <f t="shared" si="1632"/>
        <v/>
      </c>
      <c r="BK543" s="761">
        <f t="shared" si="1632"/>
        <v>1920</v>
      </c>
      <c r="BL543" s="761" t="str">
        <f t="shared" si="1632"/>
        <v/>
      </c>
      <c r="BM543" s="761" t="str">
        <f t="shared" si="1632"/>
        <v/>
      </c>
      <c r="BN543" s="761" t="str">
        <f t="shared" si="1632"/>
        <v/>
      </c>
      <c r="BO543" s="761" t="str">
        <f t="shared" si="1632"/>
        <v/>
      </c>
      <c r="BP543" s="761" t="str">
        <f t="shared" si="1632"/>
        <v/>
      </c>
      <c r="BQ543" s="761" t="str">
        <f t="shared" si="1632"/>
        <v/>
      </c>
      <c r="BR543" s="761" t="str">
        <f t="shared" si="1632"/>
        <v/>
      </c>
      <c r="BS543" s="761" t="str">
        <f t="shared" si="1632"/>
        <v/>
      </c>
      <c r="BT543" s="761" t="str">
        <f t="shared" si="1632"/>
        <v/>
      </c>
      <c r="BU543" s="767"/>
      <c r="BV543" s="761" t="str">
        <f>IF(BV542="","",BV538*BV539*BV542)</f>
        <v/>
      </c>
      <c r="BW543" s="761" t="str">
        <f>IF(BW542="","",BW538*BW539*BW542)</f>
        <v/>
      </c>
      <c r="BX543" s="761" t="str">
        <f>IF(BX542="","",BX538*BX539*BX542)</f>
        <v/>
      </c>
      <c r="BY543" s="761" t="str">
        <f>IF(BY542="","",BY538*BY539*BY542)</f>
        <v/>
      </c>
      <c r="BZ543" s="597" t="str">
        <f t="shared" si="1590"/>
        <v/>
      </c>
      <c r="CA543" s="597">
        <f t="shared" si="1591"/>
        <v>55</v>
      </c>
      <c r="CB543" s="597">
        <f t="shared" si="1592"/>
        <v>748</v>
      </c>
      <c r="CC543" s="688">
        <f t="shared" si="1593"/>
        <v>420</v>
      </c>
      <c r="CD543" s="1344" t="str">
        <f t="shared" si="1607"/>
        <v/>
      </c>
      <c r="CE543" s="1345" t="str">
        <f t="shared" si="1602"/>
        <v/>
      </c>
      <c r="CF543" s="1346" t="str">
        <f t="shared" si="1602"/>
        <v/>
      </c>
      <c r="CG543" s="1346" t="str">
        <f t="shared" si="1602"/>
        <v/>
      </c>
      <c r="CH543" s="1346" t="str">
        <f t="shared" si="1602"/>
        <v/>
      </c>
      <c r="CI543" s="1346" t="str">
        <f t="shared" si="1602"/>
        <v/>
      </c>
      <c r="CJ543" s="1346" t="str">
        <f t="shared" si="1602"/>
        <v/>
      </c>
      <c r="CK543" s="1347" t="str">
        <f t="shared" si="1602"/>
        <v/>
      </c>
      <c r="CL543" s="1347" t="str">
        <f t="shared" si="1602"/>
        <v/>
      </c>
      <c r="CM543" s="1347" t="str">
        <f t="shared" si="1602"/>
        <v/>
      </c>
      <c r="CN543" s="1346" t="str">
        <f t="shared" si="1602"/>
        <v/>
      </c>
      <c r="CO543" s="1346" t="str">
        <f t="shared" si="1602"/>
        <v/>
      </c>
      <c r="CP543" s="1346" t="str">
        <f t="shared" si="1602"/>
        <v/>
      </c>
      <c r="CQ543" s="1346" t="str">
        <f t="shared" si="1602"/>
        <v/>
      </c>
      <c r="CR543" s="1346" t="str">
        <f t="shared" si="1602"/>
        <v/>
      </c>
      <c r="CS543" s="1345" t="str">
        <f t="shared" si="1602"/>
        <v/>
      </c>
      <c r="CT543" s="1348" t="str">
        <f t="shared" si="1602"/>
        <v/>
      </c>
      <c r="CU543" s="548" t="str">
        <f t="shared" si="1478"/>
        <v/>
      </c>
      <c r="CV543" s="549" t="str">
        <f t="shared" si="1479"/>
        <v/>
      </c>
      <c r="CW543" s="550" t="str">
        <f t="shared" si="1480"/>
        <v/>
      </c>
      <c r="CX543" s="550" t="str">
        <f t="shared" si="1481"/>
        <v/>
      </c>
      <c r="CY543" s="550">
        <f t="shared" si="1482"/>
        <v>7.5</v>
      </c>
      <c r="CZ543" s="550">
        <f t="shared" si="1483"/>
        <v>15</v>
      </c>
      <c r="DA543" s="550">
        <f t="shared" si="1484"/>
        <v>30</v>
      </c>
      <c r="DB543" s="551">
        <f t="shared" si="1485"/>
        <v>40</v>
      </c>
      <c r="DC543" s="551">
        <f t="shared" si="1486"/>
        <v>40</v>
      </c>
      <c r="DD543" s="551">
        <f t="shared" si="1487"/>
        <v>60</v>
      </c>
      <c r="DE543" s="550">
        <f t="shared" si="1488"/>
        <v>80</v>
      </c>
      <c r="DF543" s="550">
        <f t="shared" si="1489"/>
        <v>120</v>
      </c>
      <c r="DG543" s="550">
        <f t="shared" si="1490"/>
        <v>150</v>
      </c>
      <c r="DH543" s="550" t="str">
        <f t="shared" si="1491"/>
        <v/>
      </c>
      <c r="DI543" s="550" t="str">
        <f t="shared" si="1492"/>
        <v/>
      </c>
      <c r="DJ543" s="549" t="str">
        <f t="shared" si="1493"/>
        <v/>
      </c>
      <c r="DK543" s="548" t="str">
        <f t="shared" si="1494"/>
        <v/>
      </c>
      <c r="DL543" s="653">
        <f t="shared" si="1586"/>
        <v>0</v>
      </c>
      <c r="DM543" s="106">
        <f t="shared" si="1587"/>
        <v>9</v>
      </c>
      <c r="DN543" s="106">
        <f t="shared" si="1588"/>
        <v>8</v>
      </c>
      <c r="DO543" s="106">
        <f t="shared" si="1589"/>
        <v>4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1451" t="s">
        <v>718</v>
      </c>
      <c r="B544" s="678"/>
      <c r="C544" s="320"/>
      <c r="D544" s="320"/>
      <c r="E544" s="320"/>
      <c r="F544" s="320"/>
      <c r="G544" s="320"/>
      <c r="H544" s="320"/>
      <c r="I544" s="320"/>
      <c r="J544" s="320"/>
      <c r="K544" s="320"/>
      <c r="L544" s="320"/>
      <c r="M544" s="320"/>
      <c r="N544" s="320"/>
      <c r="O544" s="320"/>
      <c r="P544" s="320"/>
      <c r="Q544" s="320"/>
      <c r="R544" s="320"/>
      <c r="S544" s="642"/>
      <c r="T544" s="320"/>
      <c r="U544" s="320"/>
      <c r="V544" s="320"/>
      <c r="W544" s="320"/>
      <c r="X544" s="320"/>
      <c r="Y544" s="320"/>
      <c r="Z544" s="320"/>
      <c r="AA544" s="320"/>
      <c r="AB544" s="320"/>
      <c r="AC544" s="320"/>
      <c r="AD544" s="320"/>
      <c r="AE544" s="320"/>
      <c r="AF544" s="320"/>
      <c r="AG544" s="678"/>
      <c r="AH544" s="678"/>
      <c r="AI544" s="678"/>
      <c r="AJ544" s="678"/>
      <c r="AK544" s="642"/>
      <c r="AL544" s="320">
        <v>0</v>
      </c>
      <c r="AM544" s="320">
        <v>0</v>
      </c>
      <c r="AN544" s="320">
        <v>0</v>
      </c>
      <c r="AO544" s="320">
        <v>0</v>
      </c>
      <c r="AP544" s="320">
        <v>0</v>
      </c>
      <c r="AQ544" s="320">
        <v>0</v>
      </c>
      <c r="AR544" s="320">
        <v>0</v>
      </c>
      <c r="AS544" s="320">
        <v>0</v>
      </c>
      <c r="AT544" s="320">
        <v>0</v>
      </c>
      <c r="AU544" s="320"/>
      <c r="AV544" s="320"/>
      <c r="AW544" s="320"/>
      <c r="AX544" s="320"/>
      <c r="AY544" s="320"/>
      <c r="AZ544" s="320"/>
      <c r="BA544" s="320"/>
      <c r="BB544" s="320"/>
      <c r="BC544" s="642"/>
      <c r="BD544" s="320"/>
      <c r="BE544" s="320"/>
      <c r="BF544" s="320"/>
      <c r="BG544" s="320"/>
      <c r="BH544" s="320"/>
      <c r="BI544" s="320"/>
      <c r="BJ544" s="320"/>
      <c r="BK544" s="320"/>
      <c r="BL544" s="320"/>
      <c r="BM544" s="320"/>
      <c r="BN544" s="320"/>
      <c r="BO544" s="320"/>
      <c r="BP544" s="320"/>
      <c r="BQ544" s="320"/>
      <c r="BR544" s="320"/>
      <c r="BS544" s="320"/>
      <c r="BT544" s="320"/>
      <c r="BU544" s="642"/>
      <c r="BV544" s="320"/>
      <c r="BW544" s="320"/>
      <c r="BX544" s="320"/>
      <c r="BY544" s="320"/>
      <c r="BZ544" s="896"/>
      <c r="CA544" s="896"/>
      <c r="CB544" s="896"/>
      <c r="CC544" s="897"/>
      <c r="CD544" s="898"/>
      <c r="CE544" s="898"/>
      <c r="CF544" s="898"/>
      <c r="CG544" s="898"/>
      <c r="CH544" s="898"/>
      <c r="CI544" s="898"/>
      <c r="CJ544" s="898"/>
      <c r="CK544" s="898"/>
      <c r="CL544" s="898"/>
      <c r="CM544" s="898"/>
      <c r="CN544" s="898"/>
      <c r="CO544" s="898"/>
      <c r="CP544" s="898"/>
      <c r="CQ544" s="898"/>
      <c r="CR544" s="898"/>
      <c r="CS544" s="898"/>
      <c r="CT544" s="899"/>
      <c r="CU544" s="548" t="str">
        <f t="shared" si="1478"/>
        <v/>
      </c>
      <c r="CV544" s="549" t="str">
        <f t="shared" si="1479"/>
        <v/>
      </c>
      <c r="CW544" s="550" t="str">
        <f t="shared" si="1480"/>
        <v/>
      </c>
      <c r="CX544" s="550" t="str">
        <f t="shared" si="1481"/>
        <v/>
      </c>
      <c r="CY544" s="550" t="str">
        <f t="shared" si="1482"/>
        <v/>
      </c>
      <c r="CZ544" s="550" t="str">
        <f t="shared" si="1483"/>
        <v/>
      </c>
      <c r="DA544" s="550" t="str">
        <f t="shared" si="1484"/>
        <v/>
      </c>
      <c r="DB544" s="551" t="str">
        <f t="shared" si="1485"/>
        <v/>
      </c>
      <c r="DC544" s="551" t="str">
        <f t="shared" si="1486"/>
        <v/>
      </c>
      <c r="DD544" s="551" t="str">
        <f t="shared" si="1487"/>
        <v/>
      </c>
      <c r="DE544" s="550" t="str">
        <f t="shared" si="1488"/>
        <v/>
      </c>
      <c r="DF544" s="550" t="str">
        <f t="shared" si="1489"/>
        <v/>
      </c>
      <c r="DG544" s="550" t="str">
        <f t="shared" si="1490"/>
        <v/>
      </c>
      <c r="DH544" s="550" t="str">
        <f t="shared" si="1491"/>
        <v/>
      </c>
      <c r="DI544" s="550" t="str">
        <f t="shared" si="1492"/>
        <v/>
      </c>
      <c r="DJ544" s="549" t="str">
        <f t="shared" si="1493"/>
        <v/>
      </c>
      <c r="DK544" s="548" t="str">
        <f t="shared" si="1494"/>
        <v/>
      </c>
      <c r="DL544" s="653">
        <f t="shared" si="1586"/>
        <v>0</v>
      </c>
      <c r="DM544" s="106">
        <f t="shared" si="1587"/>
        <v>0</v>
      </c>
      <c r="DN544" s="106">
        <f t="shared" si="1588"/>
        <v>9</v>
      </c>
      <c r="DO544" s="106">
        <f t="shared" si="1589"/>
        <v>0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648" t="s">
        <v>273</v>
      </c>
      <c r="B545" s="643">
        <v>0</v>
      </c>
      <c r="C545" s="641">
        <v>0</v>
      </c>
      <c r="D545" s="641">
        <v>0</v>
      </c>
      <c r="E545" s="641">
        <v>0</v>
      </c>
      <c r="F545" s="641">
        <v>0</v>
      </c>
      <c r="G545" s="641">
        <v>0</v>
      </c>
      <c r="H545" s="641">
        <v>0</v>
      </c>
      <c r="I545" s="641">
        <v>0</v>
      </c>
      <c r="J545" s="641">
        <v>0</v>
      </c>
      <c r="K545" s="641"/>
      <c r="L545" s="641"/>
      <c r="M545" s="641"/>
      <c r="N545" s="641"/>
      <c r="O545" s="641"/>
      <c r="P545" s="641"/>
      <c r="Q545" s="641"/>
      <c r="R545" s="641"/>
      <c r="S545" s="704"/>
      <c r="T545" s="641">
        <v>0</v>
      </c>
      <c r="U545" s="641">
        <v>0</v>
      </c>
      <c r="V545" s="641">
        <v>0</v>
      </c>
      <c r="W545" s="641">
        <v>0</v>
      </c>
      <c r="X545" s="641">
        <v>0</v>
      </c>
      <c r="Y545" s="641">
        <v>0</v>
      </c>
      <c r="Z545" s="641">
        <v>0</v>
      </c>
      <c r="AA545" s="641">
        <v>0</v>
      </c>
      <c r="AB545" s="641">
        <v>0</v>
      </c>
      <c r="AC545" s="641"/>
      <c r="AD545" s="641"/>
      <c r="AE545" s="641"/>
      <c r="AF545" s="641"/>
      <c r="AG545" s="643"/>
      <c r="AH545" s="643"/>
      <c r="AI545" s="643"/>
      <c r="AJ545" s="643"/>
      <c r="AK545" s="704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4"/>
      <c r="BD545" s="641">
        <v>0</v>
      </c>
      <c r="BE545" s="641">
        <v>0</v>
      </c>
      <c r="BF545" s="641">
        <v>0</v>
      </c>
      <c r="BG545" s="641">
        <v>0</v>
      </c>
      <c r="BH545" s="641">
        <v>0</v>
      </c>
      <c r="BI545" s="641">
        <v>0</v>
      </c>
      <c r="BJ545" s="641">
        <v>0</v>
      </c>
      <c r="BK545" s="641">
        <v>0</v>
      </c>
      <c r="BL545" s="641">
        <v>0</v>
      </c>
      <c r="BM545" s="641"/>
      <c r="BN545" s="641"/>
      <c r="BO545" s="641"/>
      <c r="BP545" s="641"/>
      <c r="BQ545" s="641"/>
      <c r="BR545" s="641"/>
      <c r="BS545" s="641"/>
      <c r="BT545" s="641"/>
      <c r="BU545" s="704"/>
      <c r="BV545" s="641"/>
      <c r="BW545" s="641"/>
      <c r="BX545" s="641"/>
      <c r="BY545" s="641"/>
      <c r="BZ545" s="597">
        <f t="shared" si="1590"/>
        <v>0</v>
      </c>
      <c r="CA545" s="597">
        <f t="shared" si="1591"/>
        <v>0</v>
      </c>
      <c r="CB545" s="597" t="str">
        <f t="shared" si="1592"/>
        <v/>
      </c>
      <c r="CC545" s="688">
        <f t="shared" si="1593"/>
        <v>0</v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602"/>
        <v/>
      </c>
      <c r="CF545" s="1346" t="str">
        <f t="shared" si="1602"/>
        <v/>
      </c>
      <c r="CG545" s="1346" t="str">
        <f t="shared" si="1602"/>
        <v/>
      </c>
      <c r="CH545" s="1346">
        <f t="shared" si="1602"/>
        <v>0</v>
      </c>
      <c r="CI545" s="1346">
        <f t="shared" si="1602"/>
        <v>0</v>
      </c>
      <c r="CJ545" s="1346">
        <f t="shared" si="1602"/>
        <v>0</v>
      </c>
      <c r="CK545" s="1347">
        <f t="shared" si="1602"/>
        <v>0</v>
      </c>
      <c r="CL545" s="1347">
        <f t="shared" si="1602"/>
        <v>0</v>
      </c>
      <c r="CM545" s="1347">
        <f t="shared" si="1602"/>
        <v>0</v>
      </c>
      <c r="CN545" s="1346">
        <f t="shared" si="1602"/>
        <v>0</v>
      </c>
      <c r="CO545" s="1346">
        <f t="shared" si="1602"/>
        <v>0</v>
      </c>
      <c r="CP545" s="1346">
        <f t="shared" si="1602"/>
        <v>0</v>
      </c>
      <c r="CQ545" s="1346" t="str">
        <f t="shared" si="1602"/>
        <v/>
      </c>
      <c r="CR545" s="1346" t="str">
        <f t="shared" si="1602"/>
        <v/>
      </c>
      <c r="CS545" s="1345" t="str">
        <f t="shared" si="1602"/>
        <v/>
      </c>
      <c r="CT545" s="1348" t="str">
        <f t="shared" si="1602"/>
        <v/>
      </c>
      <c r="CU545" s="548" t="str">
        <f t="shared" si="1478"/>
        <v/>
      </c>
      <c r="CV545" s="549" t="str">
        <f t="shared" si="1479"/>
        <v/>
      </c>
      <c r="CW545" s="550" t="str">
        <f t="shared" si="1480"/>
        <v/>
      </c>
      <c r="CX545" s="550" t="str">
        <f t="shared" si="1481"/>
        <v/>
      </c>
      <c r="CY545" s="550">
        <f t="shared" si="1482"/>
        <v>0</v>
      </c>
      <c r="CZ545" s="550">
        <f t="shared" si="1483"/>
        <v>0</v>
      </c>
      <c r="DA545" s="550">
        <f t="shared" si="1484"/>
        <v>0</v>
      </c>
      <c r="DB545" s="551">
        <f t="shared" si="1485"/>
        <v>0</v>
      </c>
      <c r="DC545" s="551">
        <f t="shared" si="1486"/>
        <v>0</v>
      </c>
      <c r="DD545" s="551">
        <f t="shared" si="1487"/>
        <v>0</v>
      </c>
      <c r="DE545" s="550">
        <f t="shared" si="1488"/>
        <v>0</v>
      </c>
      <c r="DF545" s="550">
        <f t="shared" si="1489"/>
        <v>0</v>
      </c>
      <c r="DG545" s="550">
        <f t="shared" si="1490"/>
        <v>0</v>
      </c>
      <c r="DH545" s="550" t="str">
        <f t="shared" si="1491"/>
        <v/>
      </c>
      <c r="DI545" s="550" t="str">
        <f t="shared" si="1492"/>
        <v/>
      </c>
      <c r="DJ545" s="549" t="str">
        <f t="shared" si="1493"/>
        <v/>
      </c>
      <c r="DK545" s="548" t="str">
        <f t="shared" si="1494"/>
        <v/>
      </c>
      <c r="DL545" s="653">
        <f t="shared" si="1586"/>
        <v>9</v>
      </c>
      <c r="DM545" s="106">
        <f t="shared" si="1587"/>
        <v>9</v>
      </c>
      <c r="DN545" s="106">
        <f t="shared" si="1588"/>
        <v>0</v>
      </c>
      <c r="DO545" s="106">
        <f t="shared" si="1589"/>
        <v>9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701" t="str">
        <f>$H$1 &amp; "/kg"</f>
        <v>kcal/kg</v>
      </c>
      <c r="B546" s="762">
        <v>1450</v>
      </c>
      <c r="C546" s="762">
        <f t="shared" ref="C546:R546" si="1633">1450*$K$1</f>
        <v>1450</v>
      </c>
      <c r="D546" s="762">
        <f t="shared" si="1633"/>
        <v>1450</v>
      </c>
      <c r="E546" s="762">
        <f t="shared" si="1633"/>
        <v>1450</v>
      </c>
      <c r="F546" s="762">
        <f t="shared" si="1633"/>
        <v>1450</v>
      </c>
      <c r="G546" s="762">
        <f t="shared" si="1633"/>
        <v>1450</v>
      </c>
      <c r="H546" s="762">
        <f t="shared" si="1633"/>
        <v>1450</v>
      </c>
      <c r="I546" s="762">
        <f t="shared" si="1633"/>
        <v>1450</v>
      </c>
      <c r="J546" s="762">
        <f t="shared" si="1633"/>
        <v>1450</v>
      </c>
      <c r="K546" s="762">
        <f t="shared" si="1633"/>
        <v>1450</v>
      </c>
      <c r="L546" s="762">
        <f t="shared" si="1633"/>
        <v>1450</v>
      </c>
      <c r="M546" s="762">
        <f t="shared" si="1633"/>
        <v>1450</v>
      </c>
      <c r="N546" s="762">
        <f t="shared" si="1633"/>
        <v>1450</v>
      </c>
      <c r="O546" s="762">
        <f t="shared" si="1633"/>
        <v>1450</v>
      </c>
      <c r="P546" s="762">
        <f t="shared" si="1633"/>
        <v>1450</v>
      </c>
      <c r="Q546" s="762">
        <f t="shared" si="1633"/>
        <v>1450</v>
      </c>
      <c r="R546" s="762">
        <f t="shared" si="1633"/>
        <v>1450</v>
      </c>
      <c r="S546" s="602"/>
      <c r="T546" s="762">
        <f>1450*$K$1</f>
        <v>1450</v>
      </c>
      <c r="U546" s="762">
        <f t="shared" ref="U546:AJ546" si="1634">1450*$K$1</f>
        <v>1450</v>
      </c>
      <c r="V546" s="762">
        <f t="shared" si="1634"/>
        <v>1450</v>
      </c>
      <c r="W546" s="762">
        <f t="shared" si="1634"/>
        <v>1450</v>
      </c>
      <c r="X546" s="762">
        <f t="shared" si="1634"/>
        <v>1450</v>
      </c>
      <c r="Y546" s="762">
        <f t="shared" si="1634"/>
        <v>1450</v>
      </c>
      <c r="Z546" s="762">
        <f t="shared" si="1634"/>
        <v>1450</v>
      </c>
      <c r="AA546" s="762">
        <f t="shared" si="1634"/>
        <v>1450</v>
      </c>
      <c r="AB546" s="762">
        <v>1450</v>
      </c>
      <c r="AC546" s="762">
        <f t="shared" si="1634"/>
        <v>1450</v>
      </c>
      <c r="AD546" s="762">
        <f t="shared" si="1634"/>
        <v>1450</v>
      </c>
      <c r="AE546" s="762">
        <f t="shared" si="1634"/>
        <v>1450</v>
      </c>
      <c r="AF546" s="762">
        <f t="shared" si="1634"/>
        <v>1450</v>
      </c>
      <c r="AG546" s="762">
        <f t="shared" si="1634"/>
        <v>1450</v>
      </c>
      <c r="AH546" s="762">
        <f t="shared" si="1634"/>
        <v>1450</v>
      </c>
      <c r="AI546" s="762">
        <f t="shared" si="1634"/>
        <v>1450</v>
      </c>
      <c r="AJ546" s="762">
        <f t="shared" si="1634"/>
        <v>1450</v>
      </c>
      <c r="AK546" s="602"/>
      <c r="AL546" s="762">
        <f>1450*$K$1</f>
        <v>1450</v>
      </c>
      <c r="AM546" s="762">
        <f t="shared" ref="AM546:BB546" si="1635">1450*$K$1</f>
        <v>1450</v>
      </c>
      <c r="AN546" s="762">
        <f t="shared" si="1635"/>
        <v>1450</v>
      </c>
      <c r="AO546" s="762">
        <f t="shared" si="1635"/>
        <v>1450</v>
      </c>
      <c r="AP546" s="762">
        <f t="shared" si="1635"/>
        <v>1450</v>
      </c>
      <c r="AQ546" s="762">
        <f t="shared" si="1635"/>
        <v>1450</v>
      </c>
      <c r="AR546" s="762">
        <f t="shared" si="1635"/>
        <v>1450</v>
      </c>
      <c r="AS546" s="762">
        <f t="shared" si="1635"/>
        <v>1450</v>
      </c>
      <c r="AT546" s="762">
        <f t="shared" si="1635"/>
        <v>1450</v>
      </c>
      <c r="AU546" s="762">
        <f t="shared" si="1635"/>
        <v>1450</v>
      </c>
      <c r="AV546" s="762">
        <f t="shared" si="1635"/>
        <v>1450</v>
      </c>
      <c r="AW546" s="762">
        <f t="shared" si="1635"/>
        <v>1450</v>
      </c>
      <c r="AX546" s="762">
        <f t="shared" si="1635"/>
        <v>1450</v>
      </c>
      <c r="AY546" s="762">
        <f t="shared" si="1635"/>
        <v>1450</v>
      </c>
      <c r="AZ546" s="762">
        <f t="shared" si="1635"/>
        <v>1450</v>
      </c>
      <c r="BA546" s="762">
        <f t="shared" si="1635"/>
        <v>1450</v>
      </c>
      <c r="BB546" s="762">
        <f t="shared" si="1635"/>
        <v>1450</v>
      </c>
      <c r="BC546" s="756"/>
      <c r="BD546" s="762">
        <f>1450*$K$1</f>
        <v>1450</v>
      </c>
      <c r="BE546" s="762">
        <f t="shared" ref="BE546:BY546" si="1636">1450*$K$1</f>
        <v>1450</v>
      </c>
      <c r="BF546" s="762">
        <f t="shared" si="1636"/>
        <v>1450</v>
      </c>
      <c r="BG546" s="762">
        <f t="shared" si="1636"/>
        <v>1450</v>
      </c>
      <c r="BH546" s="762">
        <f t="shared" si="1636"/>
        <v>1450</v>
      </c>
      <c r="BI546" s="762">
        <f t="shared" si="1636"/>
        <v>1450</v>
      </c>
      <c r="BJ546" s="762">
        <f t="shared" si="1636"/>
        <v>1450</v>
      </c>
      <c r="BK546" s="762">
        <f t="shared" si="1636"/>
        <v>1450</v>
      </c>
      <c r="BL546" s="762">
        <f t="shared" si="1636"/>
        <v>1450</v>
      </c>
      <c r="BM546" s="762">
        <f t="shared" si="1636"/>
        <v>1450</v>
      </c>
      <c r="BN546" s="762">
        <f t="shared" si="1636"/>
        <v>1450</v>
      </c>
      <c r="BO546" s="762">
        <f t="shared" si="1636"/>
        <v>1450</v>
      </c>
      <c r="BP546" s="762">
        <f t="shared" si="1636"/>
        <v>1450</v>
      </c>
      <c r="BQ546" s="762">
        <f t="shared" si="1636"/>
        <v>1450</v>
      </c>
      <c r="BR546" s="762">
        <f t="shared" si="1636"/>
        <v>1450</v>
      </c>
      <c r="BS546" s="762">
        <f t="shared" si="1636"/>
        <v>1450</v>
      </c>
      <c r="BT546" s="762">
        <f t="shared" si="1636"/>
        <v>1450</v>
      </c>
      <c r="BU546" s="756"/>
      <c r="BV546" s="762">
        <f t="shared" si="1636"/>
        <v>1450</v>
      </c>
      <c r="BW546" s="762">
        <f t="shared" si="1636"/>
        <v>1450</v>
      </c>
      <c r="BX546" s="762">
        <f t="shared" si="1636"/>
        <v>1450</v>
      </c>
      <c r="BY546" s="762">
        <f t="shared" si="1636"/>
        <v>1450</v>
      </c>
      <c r="BZ546" s="597">
        <f t="shared" si="1590"/>
        <v>1450</v>
      </c>
      <c r="CA546" s="597">
        <f t="shared" si="1591"/>
        <v>1450</v>
      </c>
      <c r="CB546" s="597">
        <f t="shared" si="1592"/>
        <v>1450</v>
      </c>
      <c r="CC546" s="688">
        <f t="shared" si="1593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602"/>
        <v>1450</v>
      </c>
      <c r="CF546" s="1346">
        <f t="shared" si="1602"/>
        <v>1450</v>
      </c>
      <c r="CG546" s="1346">
        <f t="shared" si="1602"/>
        <v>1450</v>
      </c>
      <c r="CH546" s="1346">
        <f t="shared" si="1602"/>
        <v>1450</v>
      </c>
      <c r="CI546" s="1346">
        <f t="shared" si="1602"/>
        <v>1450</v>
      </c>
      <c r="CJ546" s="1346">
        <f t="shared" si="1602"/>
        <v>1450</v>
      </c>
      <c r="CK546" s="1347">
        <f t="shared" si="1602"/>
        <v>1450</v>
      </c>
      <c r="CL546" s="1347">
        <f t="shared" si="1602"/>
        <v>1450</v>
      </c>
      <c r="CM546" s="1347">
        <f t="shared" si="1602"/>
        <v>1450</v>
      </c>
      <c r="CN546" s="1346">
        <f t="shared" si="1602"/>
        <v>1450</v>
      </c>
      <c r="CO546" s="1346">
        <f t="shared" si="1602"/>
        <v>1450</v>
      </c>
      <c r="CP546" s="1346">
        <f t="shared" si="1602"/>
        <v>1450</v>
      </c>
      <c r="CQ546" s="1346">
        <f t="shared" si="1602"/>
        <v>1450</v>
      </c>
      <c r="CR546" s="1346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37"/>
        <v>1450</v>
      </c>
      <c r="CT546" s="1348">
        <f t="shared" si="1637"/>
        <v>1450</v>
      </c>
      <c r="CU546" s="548">
        <f t="shared" si="1478"/>
        <v>1450</v>
      </c>
      <c r="CV546" s="549">
        <f t="shared" si="1479"/>
        <v>1450</v>
      </c>
      <c r="CW546" s="550">
        <f t="shared" si="1480"/>
        <v>1450</v>
      </c>
      <c r="CX546" s="550">
        <f t="shared" si="1481"/>
        <v>1450</v>
      </c>
      <c r="CY546" s="550">
        <f t="shared" si="1482"/>
        <v>1450</v>
      </c>
      <c r="CZ546" s="550">
        <f t="shared" si="1483"/>
        <v>1450</v>
      </c>
      <c r="DA546" s="550">
        <f t="shared" si="1484"/>
        <v>1450</v>
      </c>
      <c r="DB546" s="551">
        <f t="shared" si="1485"/>
        <v>1450</v>
      </c>
      <c r="DC546" s="551">
        <f t="shared" si="1486"/>
        <v>1450</v>
      </c>
      <c r="DD546" s="551">
        <f t="shared" si="1487"/>
        <v>1450</v>
      </c>
      <c r="DE546" s="550">
        <f t="shared" si="1488"/>
        <v>1450</v>
      </c>
      <c r="DF546" s="550">
        <f t="shared" si="1489"/>
        <v>1450</v>
      </c>
      <c r="DG546" s="550">
        <f t="shared" si="1490"/>
        <v>1450</v>
      </c>
      <c r="DH546" s="550">
        <f t="shared" si="1491"/>
        <v>1450</v>
      </c>
      <c r="DI546" s="550">
        <f t="shared" si="1492"/>
        <v>1450</v>
      </c>
      <c r="DJ546" s="549">
        <f t="shared" si="1493"/>
        <v>1450</v>
      </c>
      <c r="DK546" s="548">
        <f t="shared" si="1494"/>
        <v>1450</v>
      </c>
      <c r="DL546" s="653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648" t="str">
        <f>$H$1 &amp; " (%)"</f>
        <v>kcal (%)</v>
      </c>
      <c r="B547" s="766">
        <f t="shared" ref="B547:R547" si="1638">IF(B545="","",B545*B546/B$46/365/$G$1)</f>
        <v>0</v>
      </c>
      <c r="C547" s="766">
        <f t="shared" si="1638"/>
        <v>0</v>
      </c>
      <c r="D547" s="766">
        <f t="shared" si="1638"/>
        <v>0</v>
      </c>
      <c r="E547" s="766">
        <f t="shared" si="1638"/>
        <v>0</v>
      </c>
      <c r="F547" s="766">
        <f t="shared" si="1638"/>
        <v>0</v>
      </c>
      <c r="G547" s="766">
        <f t="shared" si="1638"/>
        <v>0</v>
      </c>
      <c r="H547" s="766">
        <f t="shared" si="1638"/>
        <v>0</v>
      </c>
      <c r="I547" s="766">
        <f t="shared" si="1638"/>
        <v>0</v>
      </c>
      <c r="J547" s="766">
        <f t="shared" si="1638"/>
        <v>0</v>
      </c>
      <c r="K547" s="766" t="str">
        <f t="shared" si="1638"/>
        <v/>
      </c>
      <c r="L547" s="766" t="str">
        <f t="shared" si="1638"/>
        <v/>
      </c>
      <c r="M547" s="766" t="str">
        <f t="shared" si="1638"/>
        <v/>
      </c>
      <c r="N547" s="766" t="str">
        <f t="shared" si="1638"/>
        <v/>
      </c>
      <c r="O547" s="766" t="str">
        <f t="shared" si="1638"/>
        <v/>
      </c>
      <c r="P547" s="766" t="str">
        <f t="shared" si="1638"/>
        <v/>
      </c>
      <c r="Q547" s="766" t="str">
        <f t="shared" si="1638"/>
        <v/>
      </c>
      <c r="R547" s="766" t="str">
        <f t="shared" si="1638"/>
        <v/>
      </c>
      <c r="S547" s="588"/>
      <c r="T547" s="766">
        <f t="shared" ref="T547:AJ547" si="1639">IF(T545="","",T545*T546/T$46/365/$G$1)</f>
        <v>0</v>
      </c>
      <c r="U547" s="766">
        <f t="shared" si="1639"/>
        <v>0</v>
      </c>
      <c r="V547" s="766">
        <f t="shared" si="1639"/>
        <v>0</v>
      </c>
      <c r="W547" s="766">
        <f t="shared" si="1639"/>
        <v>0</v>
      </c>
      <c r="X547" s="766">
        <f t="shared" si="1639"/>
        <v>0</v>
      </c>
      <c r="Y547" s="766">
        <f t="shared" si="1639"/>
        <v>0</v>
      </c>
      <c r="Z547" s="766">
        <f t="shared" si="1639"/>
        <v>0</v>
      </c>
      <c r="AA547" s="766">
        <f t="shared" si="1639"/>
        <v>0</v>
      </c>
      <c r="AB547" s="766">
        <f t="shared" si="1639"/>
        <v>0</v>
      </c>
      <c r="AC547" s="766" t="str">
        <f t="shared" si="1639"/>
        <v/>
      </c>
      <c r="AD547" s="766" t="str">
        <f t="shared" si="1639"/>
        <v/>
      </c>
      <c r="AE547" s="766" t="str">
        <f t="shared" si="1639"/>
        <v/>
      </c>
      <c r="AF547" s="766" t="str">
        <f t="shared" si="1639"/>
        <v/>
      </c>
      <c r="AG547" s="766" t="str">
        <f t="shared" si="1639"/>
        <v/>
      </c>
      <c r="AH547" s="766" t="str">
        <f t="shared" si="1639"/>
        <v/>
      </c>
      <c r="AI547" s="766" t="str">
        <f t="shared" si="1639"/>
        <v/>
      </c>
      <c r="AJ547" s="766" t="str">
        <f t="shared" si="1639"/>
        <v/>
      </c>
      <c r="AK547" s="588"/>
      <c r="AL547" s="766" t="str">
        <f t="shared" ref="AL547:BB547" si="1640">IF(AL545="","",AL545*AL546/AL$46/365/$G$1)</f>
        <v/>
      </c>
      <c r="AM547" s="766" t="str">
        <f t="shared" si="1640"/>
        <v/>
      </c>
      <c r="AN547" s="766" t="str">
        <f t="shared" si="1640"/>
        <v/>
      </c>
      <c r="AO547" s="766" t="str">
        <f t="shared" si="1640"/>
        <v/>
      </c>
      <c r="AP547" s="766" t="str">
        <f t="shared" si="1640"/>
        <v/>
      </c>
      <c r="AQ547" s="766" t="str">
        <f t="shared" si="1640"/>
        <v/>
      </c>
      <c r="AR547" s="766" t="str">
        <f t="shared" si="1640"/>
        <v/>
      </c>
      <c r="AS547" s="766" t="str">
        <f t="shared" si="1640"/>
        <v/>
      </c>
      <c r="AT547" s="766" t="str">
        <f t="shared" si="1640"/>
        <v/>
      </c>
      <c r="AU547" s="766" t="str">
        <f t="shared" si="1640"/>
        <v/>
      </c>
      <c r="AV547" s="766" t="str">
        <f t="shared" si="1640"/>
        <v/>
      </c>
      <c r="AW547" s="766" t="str">
        <f t="shared" si="1640"/>
        <v/>
      </c>
      <c r="AX547" s="766" t="str">
        <f t="shared" si="1640"/>
        <v/>
      </c>
      <c r="AY547" s="766" t="str">
        <f t="shared" si="1640"/>
        <v/>
      </c>
      <c r="AZ547" s="766" t="str">
        <f t="shared" si="1640"/>
        <v/>
      </c>
      <c r="BA547" s="766" t="str">
        <f t="shared" si="1640"/>
        <v/>
      </c>
      <c r="BB547" s="766" t="str">
        <f t="shared" si="1640"/>
        <v/>
      </c>
      <c r="BC547" s="652"/>
      <c r="BD547" s="766">
        <f t="shared" ref="BD547:BT547" si="1641">IF(BD545="","",BD545*BD546/BD$46/365/$G$1)</f>
        <v>0</v>
      </c>
      <c r="BE547" s="766">
        <f t="shared" si="1641"/>
        <v>0</v>
      </c>
      <c r="BF547" s="766">
        <f t="shared" si="1641"/>
        <v>0</v>
      </c>
      <c r="BG547" s="766">
        <f t="shared" si="1641"/>
        <v>0</v>
      </c>
      <c r="BH547" s="766">
        <f t="shared" si="1641"/>
        <v>0</v>
      </c>
      <c r="BI547" s="766">
        <f t="shared" si="1641"/>
        <v>0</v>
      </c>
      <c r="BJ547" s="766">
        <f t="shared" si="1641"/>
        <v>0</v>
      </c>
      <c r="BK547" s="766">
        <f t="shared" si="1641"/>
        <v>0</v>
      </c>
      <c r="BL547" s="766">
        <f t="shared" si="1641"/>
        <v>0</v>
      </c>
      <c r="BM547" s="766" t="str">
        <f t="shared" si="1641"/>
        <v/>
      </c>
      <c r="BN547" s="766" t="str">
        <f t="shared" si="1641"/>
        <v/>
      </c>
      <c r="BO547" s="766" t="str">
        <f t="shared" si="1641"/>
        <v/>
      </c>
      <c r="BP547" s="766" t="str">
        <f t="shared" si="1641"/>
        <v/>
      </c>
      <c r="BQ547" s="766" t="str">
        <f t="shared" si="1641"/>
        <v/>
      </c>
      <c r="BR547" s="766" t="str">
        <f t="shared" si="1641"/>
        <v/>
      </c>
      <c r="BS547" s="766" t="str">
        <f t="shared" si="1641"/>
        <v/>
      </c>
      <c r="BT547" s="766" t="str">
        <f t="shared" si="1641"/>
        <v/>
      </c>
      <c r="BU547" s="652"/>
      <c r="BV547" s="766" t="str">
        <f>IF(BV545="","",BV545*BV546/BV$46/365/$G$1)</f>
        <v/>
      </c>
      <c r="BW547" s="766" t="str">
        <f>IF(BW545="","",BW545*BW546/BW$46/365/$G$1)</f>
        <v/>
      </c>
      <c r="BX547" s="766" t="str">
        <f>IF(BX545="","",BX545*BX546/BX$46/365/$G$1)</f>
        <v/>
      </c>
      <c r="BY547" s="766" t="str">
        <f>IF(BY545="","",BY545*BY546/BY$46/365/$G$1)</f>
        <v/>
      </c>
      <c r="BZ547" s="622">
        <f t="shared" si="1590"/>
        <v>0</v>
      </c>
      <c r="CA547" s="622">
        <f t="shared" si="1591"/>
        <v>0</v>
      </c>
      <c r="CB547" s="622" t="str">
        <f t="shared" si="1592"/>
        <v/>
      </c>
      <c r="CC547" s="622">
        <f t="shared" si="1593"/>
        <v>0</v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42"/>
        <v/>
      </c>
      <c r="CG547" s="1351" t="str">
        <f t="shared" si="1642"/>
        <v/>
      </c>
      <c r="CH547" s="1351">
        <f t="shared" si="1642"/>
        <v>0</v>
      </c>
      <c r="CI547" s="1351">
        <f t="shared" si="1642"/>
        <v>0</v>
      </c>
      <c r="CJ547" s="1351">
        <f t="shared" si="1642"/>
        <v>0</v>
      </c>
      <c r="CK547" s="1352">
        <f t="shared" si="1642"/>
        <v>0</v>
      </c>
      <c r="CL547" s="1352">
        <f t="shared" si="1642"/>
        <v>0</v>
      </c>
      <c r="CM547" s="1352">
        <f t="shared" si="1642"/>
        <v>0</v>
      </c>
      <c r="CN547" s="1351">
        <f t="shared" si="1642"/>
        <v>0</v>
      </c>
      <c r="CO547" s="1351">
        <f t="shared" si="1642"/>
        <v>0</v>
      </c>
      <c r="CP547" s="1351">
        <f t="shared" si="1642"/>
        <v>0</v>
      </c>
      <c r="CQ547" s="1351" t="str">
        <f t="shared" si="1642"/>
        <v/>
      </c>
      <c r="CR547" s="1351" t="str">
        <f t="shared" si="1642"/>
        <v/>
      </c>
      <c r="CS547" s="1350" t="str">
        <f t="shared" si="1642"/>
        <v/>
      </c>
      <c r="CT547" s="1353" t="str">
        <f t="shared" si="1642"/>
        <v/>
      </c>
      <c r="CU547" s="536" t="str">
        <f t="shared" si="1478"/>
        <v/>
      </c>
      <c r="CV547" s="537" t="str">
        <f t="shared" si="1479"/>
        <v/>
      </c>
      <c r="CW547" s="538" t="str">
        <f t="shared" si="1480"/>
        <v/>
      </c>
      <c r="CX547" s="538" t="str">
        <f t="shared" si="1481"/>
        <v/>
      </c>
      <c r="CY547" s="538">
        <f t="shared" si="1482"/>
        <v>0</v>
      </c>
      <c r="CZ547" s="538">
        <f t="shared" si="1483"/>
        <v>0</v>
      </c>
      <c r="DA547" s="538">
        <f t="shared" si="1484"/>
        <v>0</v>
      </c>
      <c r="DB547" s="539">
        <f t="shared" si="1485"/>
        <v>0</v>
      </c>
      <c r="DC547" s="539">
        <f t="shared" si="1486"/>
        <v>0</v>
      </c>
      <c r="DD547" s="539">
        <f t="shared" si="1487"/>
        <v>0</v>
      </c>
      <c r="DE547" s="538">
        <f t="shared" si="1488"/>
        <v>0</v>
      </c>
      <c r="DF547" s="538">
        <f t="shared" si="1489"/>
        <v>0</v>
      </c>
      <c r="DG547" s="538">
        <f t="shared" si="1490"/>
        <v>0</v>
      </c>
      <c r="DH547" s="538" t="str">
        <f t="shared" si="1491"/>
        <v/>
      </c>
      <c r="DI547" s="538" t="str">
        <f t="shared" si="1492"/>
        <v/>
      </c>
      <c r="DJ547" s="537" t="str">
        <f t="shared" si="1493"/>
        <v/>
      </c>
      <c r="DK547" s="536" t="str">
        <f t="shared" si="1494"/>
        <v/>
      </c>
      <c r="DL547" s="653">
        <f t="shared" si="1586"/>
        <v>9</v>
      </c>
      <c r="DM547" s="106">
        <f t="shared" si="1587"/>
        <v>9</v>
      </c>
      <c r="DN547" s="106">
        <f t="shared" si="1588"/>
        <v>0</v>
      </c>
      <c r="DO547" s="106">
        <f t="shared" si="1589"/>
        <v>9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763" t="s">
        <v>269</v>
      </c>
      <c r="B548" s="643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4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3"/>
      <c r="AH548" s="641"/>
      <c r="AI548" s="641"/>
      <c r="AJ548" s="643"/>
      <c r="AK548" s="654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4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4"/>
      <c r="BV548" s="641"/>
      <c r="BW548" s="641"/>
      <c r="BX548" s="641"/>
      <c r="BY548" s="641"/>
      <c r="BZ548" s="597" t="str">
        <f t="shared" si="1590"/>
        <v/>
      </c>
      <c r="CA548" s="597" t="str">
        <f t="shared" si="1591"/>
        <v/>
      </c>
      <c r="CB548" s="597" t="str">
        <f t="shared" si="1592"/>
        <v/>
      </c>
      <c r="CC548" s="688" t="str">
        <f t="shared" si="1593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637"/>
        <v/>
      </c>
      <c r="CF548" s="1346" t="str">
        <f t="shared" si="1637"/>
        <v/>
      </c>
      <c r="CG548" s="1346" t="str">
        <f t="shared" si="1637"/>
        <v/>
      </c>
      <c r="CH548" s="1346" t="str">
        <f t="shared" si="1637"/>
        <v/>
      </c>
      <c r="CI548" s="1346" t="str">
        <f t="shared" si="1637"/>
        <v/>
      </c>
      <c r="CJ548" s="1346" t="str">
        <f t="shared" si="1637"/>
        <v/>
      </c>
      <c r="CK548" s="1347" t="str">
        <f t="shared" si="1637"/>
        <v/>
      </c>
      <c r="CL548" s="1347" t="str">
        <f t="shared" si="1637"/>
        <v/>
      </c>
      <c r="CM548" s="1347" t="str">
        <f t="shared" si="1637"/>
        <v/>
      </c>
      <c r="CN548" s="1346" t="str">
        <f t="shared" si="1637"/>
        <v/>
      </c>
      <c r="CO548" s="1346" t="str">
        <f t="shared" si="1637"/>
        <v/>
      </c>
      <c r="CP548" s="1346" t="str">
        <f t="shared" si="1637"/>
        <v/>
      </c>
      <c r="CQ548" s="1346" t="str">
        <f t="shared" si="1637"/>
        <v/>
      </c>
      <c r="CR548" s="1346" t="str">
        <f t="shared" si="1637"/>
        <v/>
      </c>
      <c r="CS548" s="1345" t="str">
        <f t="shared" si="1637"/>
        <v/>
      </c>
      <c r="CT548" s="1348" t="str">
        <f t="shared" si="1637"/>
        <v/>
      </c>
      <c r="CU548" s="548" t="str">
        <f t="shared" si="1478"/>
        <v/>
      </c>
      <c r="CV548" s="549" t="str">
        <f t="shared" si="1479"/>
        <v/>
      </c>
      <c r="CW548" s="550" t="str">
        <f t="shared" si="1480"/>
        <v/>
      </c>
      <c r="CX548" s="550" t="str">
        <f t="shared" si="1481"/>
        <v/>
      </c>
      <c r="CY548" s="550" t="str">
        <f t="shared" si="1482"/>
        <v/>
      </c>
      <c r="CZ548" s="550" t="str">
        <f t="shared" si="1483"/>
        <v/>
      </c>
      <c r="DA548" s="550" t="str">
        <f t="shared" si="1484"/>
        <v/>
      </c>
      <c r="DB548" s="551" t="str">
        <f t="shared" si="1485"/>
        <v/>
      </c>
      <c r="DC548" s="551" t="str">
        <f t="shared" si="1486"/>
        <v/>
      </c>
      <c r="DD548" s="551" t="str">
        <f t="shared" si="1487"/>
        <v/>
      </c>
      <c r="DE548" s="550" t="str">
        <f t="shared" si="1488"/>
        <v/>
      </c>
      <c r="DF548" s="550" t="str">
        <f t="shared" si="1489"/>
        <v/>
      </c>
      <c r="DG548" s="550" t="str">
        <f t="shared" si="1490"/>
        <v/>
      </c>
      <c r="DH548" s="550" t="str">
        <f t="shared" si="1491"/>
        <v/>
      </c>
      <c r="DI548" s="550" t="str">
        <f t="shared" si="1492"/>
        <v/>
      </c>
      <c r="DJ548" s="549" t="str">
        <f t="shared" si="1493"/>
        <v/>
      </c>
      <c r="DK548" s="548" t="str">
        <f t="shared" si="1494"/>
        <v/>
      </c>
      <c r="DL548" s="653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648" t="s">
        <v>267</v>
      </c>
      <c r="B549" s="761" t="str">
        <f t="shared" ref="B549:R549" si="1643">IF(B548="","",B545*B548)</f>
        <v/>
      </c>
      <c r="C549" s="761" t="str">
        <f t="shared" si="1643"/>
        <v/>
      </c>
      <c r="D549" s="761" t="str">
        <f t="shared" si="1643"/>
        <v/>
      </c>
      <c r="E549" s="761" t="str">
        <f t="shared" si="1643"/>
        <v/>
      </c>
      <c r="F549" s="761" t="str">
        <f t="shared" si="1643"/>
        <v/>
      </c>
      <c r="G549" s="761" t="str">
        <f t="shared" si="1643"/>
        <v/>
      </c>
      <c r="H549" s="761" t="str">
        <f t="shared" si="1643"/>
        <v/>
      </c>
      <c r="I549" s="761" t="str">
        <f t="shared" si="1643"/>
        <v/>
      </c>
      <c r="J549" s="761" t="str">
        <f t="shared" si="1643"/>
        <v/>
      </c>
      <c r="K549" s="761" t="str">
        <f t="shared" si="1643"/>
        <v/>
      </c>
      <c r="L549" s="761" t="str">
        <f t="shared" si="1643"/>
        <v/>
      </c>
      <c r="M549" s="761" t="str">
        <f t="shared" si="1643"/>
        <v/>
      </c>
      <c r="N549" s="761" t="str">
        <f t="shared" si="1643"/>
        <v/>
      </c>
      <c r="O549" s="761" t="str">
        <f t="shared" si="1643"/>
        <v/>
      </c>
      <c r="P549" s="761" t="str">
        <f t="shared" si="1643"/>
        <v/>
      </c>
      <c r="Q549" s="761" t="str">
        <f t="shared" si="1643"/>
        <v/>
      </c>
      <c r="R549" s="761" t="str">
        <f t="shared" si="1643"/>
        <v/>
      </c>
      <c r="S549" s="767"/>
      <c r="T549" s="761" t="str">
        <f t="shared" ref="T549:AJ549" si="1644">IF(T548="","",T545*T548)</f>
        <v/>
      </c>
      <c r="U549" s="761" t="str">
        <f t="shared" si="1644"/>
        <v/>
      </c>
      <c r="V549" s="761" t="str">
        <f t="shared" si="1644"/>
        <v/>
      </c>
      <c r="W549" s="761" t="str">
        <f t="shared" si="1644"/>
        <v/>
      </c>
      <c r="X549" s="761" t="str">
        <f t="shared" si="1644"/>
        <v/>
      </c>
      <c r="Y549" s="761" t="str">
        <f t="shared" si="1644"/>
        <v/>
      </c>
      <c r="Z549" s="761" t="str">
        <f t="shared" si="1644"/>
        <v/>
      </c>
      <c r="AA549" s="761" t="str">
        <f t="shared" si="1644"/>
        <v/>
      </c>
      <c r="AB549" s="761" t="str">
        <f t="shared" si="1644"/>
        <v/>
      </c>
      <c r="AC549" s="761" t="str">
        <f t="shared" si="1644"/>
        <v/>
      </c>
      <c r="AD549" s="761" t="str">
        <f t="shared" si="1644"/>
        <v/>
      </c>
      <c r="AE549" s="761" t="str">
        <f t="shared" si="1644"/>
        <v/>
      </c>
      <c r="AF549" s="761" t="str">
        <f t="shared" si="1644"/>
        <v/>
      </c>
      <c r="AG549" s="761" t="str">
        <f t="shared" si="1644"/>
        <v/>
      </c>
      <c r="AH549" s="761" t="str">
        <f t="shared" si="1644"/>
        <v/>
      </c>
      <c r="AI549" s="761" t="str">
        <f t="shared" si="1644"/>
        <v/>
      </c>
      <c r="AJ549" s="761" t="str">
        <f t="shared" si="1644"/>
        <v/>
      </c>
      <c r="AK549" s="767"/>
      <c r="AL549" s="761" t="str">
        <f t="shared" ref="AL549:BB549" si="1645">IF(AL548="","",AL545*AL548)</f>
        <v/>
      </c>
      <c r="AM549" s="761" t="str">
        <f t="shared" si="1645"/>
        <v/>
      </c>
      <c r="AN549" s="761" t="str">
        <f t="shared" si="1645"/>
        <v/>
      </c>
      <c r="AO549" s="761" t="str">
        <f t="shared" si="1645"/>
        <v/>
      </c>
      <c r="AP549" s="761" t="str">
        <f t="shared" si="1645"/>
        <v/>
      </c>
      <c r="AQ549" s="761" t="str">
        <f t="shared" si="1645"/>
        <v/>
      </c>
      <c r="AR549" s="761" t="str">
        <f t="shared" si="1645"/>
        <v/>
      </c>
      <c r="AS549" s="761" t="str">
        <f t="shared" si="1645"/>
        <v/>
      </c>
      <c r="AT549" s="761" t="str">
        <f t="shared" si="1645"/>
        <v/>
      </c>
      <c r="AU549" s="761" t="str">
        <f t="shared" si="1645"/>
        <v/>
      </c>
      <c r="AV549" s="761" t="str">
        <f t="shared" si="1645"/>
        <v/>
      </c>
      <c r="AW549" s="761" t="str">
        <f t="shared" si="1645"/>
        <v/>
      </c>
      <c r="AX549" s="761" t="str">
        <f t="shared" si="1645"/>
        <v/>
      </c>
      <c r="AY549" s="761" t="str">
        <f t="shared" si="1645"/>
        <v/>
      </c>
      <c r="AZ549" s="761" t="str">
        <f t="shared" si="1645"/>
        <v/>
      </c>
      <c r="BA549" s="761" t="str">
        <f t="shared" si="1645"/>
        <v/>
      </c>
      <c r="BB549" s="761" t="str">
        <f t="shared" si="1645"/>
        <v/>
      </c>
      <c r="BC549" s="767"/>
      <c r="BD549" s="761" t="str">
        <f t="shared" ref="BD549:BT549" si="1646">IF(BD548="","",BD545*BD548)</f>
        <v/>
      </c>
      <c r="BE549" s="761" t="str">
        <f t="shared" si="1646"/>
        <v/>
      </c>
      <c r="BF549" s="761" t="str">
        <f t="shared" si="1646"/>
        <v/>
      </c>
      <c r="BG549" s="761" t="str">
        <f t="shared" si="1646"/>
        <v/>
      </c>
      <c r="BH549" s="761" t="str">
        <f t="shared" si="1646"/>
        <v/>
      </c>
      <c r="BI549" s="761" t="str">
        <f t="shared" si="1646"/>
        <v/>
      </c>
      <c r="BJ549" s="761" t="str">
        <f t="shared" si="1646"/>
        <v/>
      </c>
      <c r="BK549" s="761" t="str">
        <f t="shared" si="1646"/>
        <v/>
      </c>
      <c r="BL549" s="761" t="str">
        <f t="shared" si="1646"/>
        <v/>
      </c>
      <c r="BM549" s="761" t="str">
        <f t="shared" si="1646"/>
        <v/>
      </c>
      <c r="BN549" s="761" t="str">
        <f t="shared" si="1646"/>
        <v/>
      </c>
      <c r="BO549" s="761" t="str">
        <f t="shared" si="1646"/>
        <v/>
      </c>
      <c r="BP549" s="761" t="str">
        <f t="shared" si="1646"/>
        <v/>
      </c>
      <c r="BQ549" s="761" t="str">
        <f t="shared" si="1646"/>
        <v/>
      </c>
      <c r="BR549" s="761" t="str">
        <f t="shared" si="1646"/>
        <v/>
      </c>
      <c r="BS549" s="761" t="str">
        <f t="shared" si="1646"/>
        <v/>
      </c>
      <c r="BT549" s="761" t="str">
        <f t="shared" si="1646"/>
        <v/>
      </c>
      <c r="BU549" s="767"/>
      <c r="BV549" s="761" t="str">
        <f>IF(BV548="","",BV545*BV548)</f>
        <v/>
      </c>
      <c r="BW549" s="761" t="str">
        <f>IF(BW548="","",BW545*BW548)</f>
        <v/>
      </c>
      <c r="BX549" s="761" t="str">
        <f>IF(BX548="","",BX545*BX548)</f>
        <v/>
      </c>
      <c r="BY549" s="761" t="str">
        <f>IF(BY548="","",BY545*BY548)</f>
        <v/>
      </c>
      <c r="BZ549" s="597" t="str">
        <f t="shared" si="1590"/>
        <v/>
      </c>
      <c r="CA549" s="597" t="str">
        <f t="shared" si="1591"/>
        <v/>
      </c>
      <c r="CB549" s="597" t="str">
        <f t="shared" si="1592"/>
        <v/>
      </c>
      <c r="CC549" s="688" t="str">
        <f t="shared" si="1593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37"/>
        <v/>
      </c>
      <c r="CF549" s="1346" t="str">
        <f t="shared" si="1637"/>
        <v/>
      </c>
      <c r="CG549" s="1346" t="str">
        <f t="shared" si="1637"/>
        <v/>
      </c>
      <c r="CH549" s="1346" t="str">
        <f t="shared" si="1637"/>
        <v/>
      </c>
      <c r="CI549" s="1346" t="str">
        <f t="shared" si="1637"/>
        <v/>
      </c>
      <c r="CJ549" s="1346" t="str">
        <f t="shared" si="1637"/>
        <v/>
      </c>
      <c r="CK549" s="1347" t="str">
        <f t="shared" si="1637"/>
        <v/>
      </c>
      <c r="CL549" s="1347" t="str">
        <f t="shared" si="1637"/>
        <v/>
      </c>
      <c r="CM549" s="1347" t="str">
        <f t="shared" si="1637"/>
        <v/>
      </c>
      <c r="CN549" s="1346" t="str">
        <f t="shared" si="1637"/>
        <v/>
      </c>
      <c r="CO549" s="1346" t="str">
        <f t="shared" si="1637"/>
        <v/>
      </c>
      <c r="CP549" s="1346" t="str">
        <f t="shared" si="1637"/>
        <v/>
      </c>
      <c r="CQ549" s="1346" t="str">
        <f t="shared" si="1637"/>
        <v/>
      </c>
      <c r="CR549" s="1346" t="str">
        <f t="shared" si="1637"/>
        <v/>
      </c>
      <c r="CS549" s="1345" t="str">
        <f t="shared" si="1637"/>
        <v/>
      </c>
      <c r="CT549" s="1348" t="str">
        <f t="shared" si="1637"/>
        <v/>
      </c>
      <c r="CU549" s="548" t="str">
        <f t="shared" si="1478"/>
        <v/>
      </c>
      <c r="CV549" s="549" t="str">
        <f t="shared" si="1479"/>
        <v/>
      </c>
      <c r="CW549" s="550" t="str">
        <f t="shared" si="1480"/>
        <v/>
      </c>
      <c r="CX549" s="550" t="str">
        <f t="shared" si="1481"/>
        <v/>
      </c>
      <c r="CY549" s="550" t="str">
        <f t="shared" si="1482"/>
        <v/>
      </c>
      <c r="CZ549" s="550" t="str">
        <f t="shared" si="1483"/>
        <v/>
      </c>
      <c r="DA549" s="550" t="str">
        <f t="shared" si="1484"/>
        <v/>
      </c>
      <c r="DB549" s="551" t="str">
        <f t="shared" si="1485"/>
        <v/>
      </c>
      <c r="DC549" s="551" t="str">
        <f t="shared" si="1486"/>
        <v/>
      </c>
      <c r="DD549" s="551" t="str">
        <f t="shared" si="1487"/>
        <v/>
      </c>
      <c r="DE549" s="550" t="str">
        <f t="shared" si="1488"/>
        <v/>
      </c>
      <c r="DF549" s="550" t="str">
        <f t="shared" si="1489"/>
        <v/>
      </c>
      <c r="DG549" s="550" t="str">
        <f t="shared" si="1490"/>
        <v/>
      </c>
      <c r="DH549" s="550" t="str">
        <f t="shared" si="1491"/>
        <v/>
      </c>
      <c r="DI549" s="550" t="str">
        <f t="shared" si="1492"/>
        <v/>
      </c>
      <c r="DJ549" s="549" t="str">
        <f t="shared" si="1493"/>
        <v/>
      </c>
      <c r="DK549" s="548" t="str">
        <f t="shared" si="1494"/>
        <v/>
      </c>
      <c r="DL549" s="653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1451" t="s">
        <v>721</v>
      </c>
      <c r="B550" s="678"/>
      <c r="C550" s="320"/>
      <c r="D550" s="320"/>
      <c r="E550" s="320"/>
      <c r="F550" s="320"/>
      <c r="G550" s="320"/>
      <c r="H550" s="320"/>
      <c r="I550" s="320"/>
      <c r="J550" s="320"/>
      <c r="K550" s="320"/>
      <c r="L550" s="320"/>
      <c r="M550" s="320"/>
      <c r="N550" s="320"/>
      <c r="O550" s="320"/>
      <c r="P550" s="320"/>
      <c r="Q550" s="320"/>
      <c r="R550" s="320"/>
      <c r="S550" s="642"/>
      <c r="T550" s="320"/>
      <c r="U550" s="320"/>
      <c r="V550" s="320"/>
      <c r="W550" s="320"/>
      <c r="X550" s="320"/>
      <c r="Y550" s="320"/>
      <c r="Z550" s="320"/>
      <c r="AA550" s="320"/>
      <c r="AB550" s="320"/>
      <c r="AC550" s="320"/>
      <c r="AD550" s="320"/>
      <c r="AE550" s="320"/>
      <c r="AF550" s="320"/>
      <c r="AG550" s="678"/>
      <c r="AH550" s="678"/>
      <c r="AI550" s="678"/>
      <c r="AJ550" s="678"/>
      <c r="AK550" s="642"/>
      <c r="AL550" s="320">
        <v>0</v>
      </c>
      <c r="AM550" s="320">
        <v>0</v>
      </c>
      <c r="AN550" s="320">
        <v>0</v>
      </c>
      <c r="AO550" s="320">
        <v>0</v>
      </c>
      <c r="AP550" s="320">
        <v>0</v>
      </c>
      <c r="AQ550" s="320">
        <v>0</v>
      </c>
      <c r="AR550" s="320">
        <v>0</v>
      </c>
      <c r="AS550" s="320">
        <v>0</v>
      </c>
      <c r="AT550" s="320">
        <v>0</v>
      </c>
      <c r="AU550" s="320"/>
      <c r="AV550" s="320"/>
      <c r="AW550" s="320"/>
      <c r="AX550" s="320"/>
      <c r="AY550" s="320"/>
      <c r="AZ550" s="320"/>
      <c r="BA550" s="320"/>
      <c r="BB550" s="320"/>
      <c r="BC550" s="642"/>
      <c r="BD550" s="320"/>
      <c r="BE550" s="320"/>
      <c r="BF550" s="320"/>
      <c r="BG550" s="320"/>
      <c r="BH550" s="320"/>
      <c r="BI550" s="320"/>
      <c r="BJ550" s="320"/>
      <c r="BK550" s="320"/>
      <c r="BL550" s="320"/>
      <c r="BM550" s="320"/>
      <c r="BN550" s="320"/>
      <c r="BO550" s="320"/>
      <c r="BP550" s="320"/>
      <c r="BQ550" s="320"/>
      <c r="BR550" s="320"/>
      <c r="BS550" s="320"/>
      <c r="BT550" s="320"/>
      <c r="BU550" s="642"/>
      <c r="BV550" s="320"/>
      <c r="BW550" s="320"/>
      <c r="BX550" s="320"/>
      <c r="BY550" s="320"/>
      <c r="BZ550" s="896"/>
      <c r="CA550" s="896"/>
      <c r="CB550" s="896"/>
      <c r="CC550" s="897"/>
      <c r="CD550" s="898"/>
      <c r="CE550" s="898"/>
      <c r="CF550" s="898"/>
      <c r="CG550" s="898"/>
      <c r="CH550" s="898"/>
      <c r="CI550" s="898"/>
      <c r="CJ550" s="898"/>
      <c r="CK550" s="898"/>
      <c r="CL550" s="898"/>
      <c r="CM550" s="898"/>
      <c r="CN550" s="898"/>
      <c r="CO550" s="898"/>
      <c r="CP550" s="898"/>
      <c r="CQ550" s="898"/>
      <c r="CR550" s="898"/>
      <c r="CS550" s="898"/>
      <c r="CT550" s="899"/>
      <c r="CU550" s="548" t="str">
        <f t="shared" si="1478"/>
        <v/>
      </c>
      <c r="CV550" s="549" t="str">
        <f t="shared" si="1479"/>
        <v/>
      </c>
      <c r="CW550" s="550" t="str">
        <f t="shared" si="1480"/>
        <v/>
      </c>
      <c r="CX550" s="550" t="str">
        <f t="shared" si="1481"/>
        <v/>
      </c>
      <c r="CY550" s="550" t="str">
        <f t="shared" si="1482"/>
        <v/>
      </c>
      <c r="CZ550" s="550" t="str">
        <f t="shared" si="1483"/>
        <v/>
      </c>
      <c r="DA550" s="550" t="str">
        <f t="shared" si="1484"/>
        <v/>
      </c>
      <c r="DB550" s="551" t="str">
        <f t="shared" si="1485"/>
        <v/>
      </c>
      <c r="DC550" s="551" t="str">
        <f t="shared" si="1486"/>
        <v/>
      </c>
      <c r="DD550" s="551" t="str">
        <f t="shared" si="1487"/>
        <v/>
      </c>
      <c r="DE550" s="550" t="str">
        <f t="shared" si="1488"/>
        <v/>
      </c>
      <c r="DF550" s="550" t="str">
        <f t="shared" si="1489"/>
        <v/>
      </c>
      <c r="DG550" s="550" t="str">
        <f t="shared" si="1490"/>
        <v/>
      </c>
      <c r="DH550" s="550" t="str">
        <f t="shared" si="1491"/>
        <v/>
      </c>
      <c r="DI550" s="550" t="str">
        <f t="shared" si="1492"/>
        <v/>
      </c>
      <c r="DJ550" s="549" t="str">
        <f t="shared" si="1493"/>
        <v/>
      </c>
      <c r="DK550" s="548" t="str">
        <f t="shared" si="1494"/>
        <v/>
      </c>
      <c r="DL550" s="653">
        <f t="shared" si="1586"/>
        <v>0</v>
      </c>
      <c r="DM550" s="106">
        <f t="shared" si="1587"/>
        <v>0</v>
      </c>
      <c r="DN550" s="106">
        <f t="shared" si="1588"/>
        <v>9</v>
      </c>
      <c r="DO550" s="106">
        <f t="shared" si="1589"/>
        <v>0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648" t="s">
        <v>273</v>
      </c>
      <c r="B551" s="643">
        <v>0</v>
      </c>
      <c r="C551" s="641">
        <v>0</v>
      </c>
      <c r="D551" s="641">
        <v>0</v>
      </c>
      <c r="E551" s="641">
        <v>0</v>
      </c>
      <c r="F551" s="641">
        <v>0</v>
      </c>
      <c r="G551" s="641">
        <v>0</v>
      </c>
      <c r="H551" s="641">
        <v>0</v>
      </c>
      <c r="I551" s="641">
        <v>0</v>
      </c>
      <c r="J551" s="641">
        <v>0</v>
      </c>
      <c r="K551" s="641"/>
      <c r="L551" s="641"/>
      <c r="M551" s="641"/>
      <c r="N551" s="641"/>
      <c r="O551" s="641"/>
      <c r="P551" s="641"/>
      <c r="Q551" s="641"/>
      <c r="R551" s="641"/>
      <c r="S551" s="704"/>
      <c r="T551" s="641">
        <v>0</v>
      </c>
      <c r="U551" s="641">
        <v>0</v>
      </c>
      <c r="V551" s="641">
        <v>0</v>
      </c>
      <c r="W551" s="641">
        <v>0</v>
      </c>
      <c r="X551" s="641">
        <v>0</v>
      </c>
      <c r="Y551" s="641">
        <v>0</v>
      </c>
      <c r="Z551" s="641">
        <v>0</v>
      </c>
      <c r="AA551" s="641">
        <v>0</v>
      </c>
      <c r="AB551" s="641">
        <v>0</v>
      </c>
      <c r="AC551" s="641"/>
      <c r="AD551" s="641"/>
      <c r="AE551" s="641"/>
      <c r="AF551" s="641"/>
      <c r="AG551" s="643"/>
      <c r="AH551" s="643"/>
      <c r="AI551" s="643"/>
      <c r="AJ551" s="643"/>
      <c r="AK551" s="704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4"/>
      <c r="BD551" s="641">
        <v>0</v>
      </c>
      <c r="BE551" s="641">
        <v>0</v>
      </c>
      <c r="BF551" s="641">
        <v>0</v>
      </c>
      <c r="BG551" s="641">
        <v>0</v>
      </c>
      <c r="BH551" s="641">
        <v>0</v>
      </c>
      <c r="BI551" s="641">
        <v>0</v>
      </c>
      <c r="BJ551" s="641">
        <v>0</v>
      </c>
      <c r="BK551" s="641">
        <v>0</v>
      </c>
      <c r="BL551" s="641">
        <v>0</v>
      </c>
      <c r="BM551" s="641"/>
      <c r="BN551" s="641"/>
      <c r="BO551" s="641"/>
      <c r="BP551" s="641"/>
      <c r="BQ551" s="641"/>
      <c r="BR551" s="641"/>
      <c r="BS551" s="641"/>
      <c r="BT551" s="641"/>
      <c r="BU551" s="704"/>
      <c r="BV551" s="641"/>
      <c r="BW551" s="641"/>
      <c r="BX551" s="641"/>
      <c r="BY551" s="641"/>
      <c r="BZ551" s="597">
        <f t="shared" si="1590"/>
        <v>0</v>
      </c>
      <c r="CA551" s="597">
        <f t="shared" si="1591"/>
        <v>0</v>
      </c>
      <c r="CB551" s="597" t="str">
        <f t="shared" si="1592"/>
        <v/>
      </c>
      <c r="CC551" s="688">
        <f t="shared" si="1593"/>
        <v>0</v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37"/>
        <v/>
      </c>
      <c r="CF551" s="1346" t="str">
        <f t="shared" si="1637"/>
        <v/>
      </c>
      <c r="CG551" s="1346" t="str">
        <f t="shared" si="1637"/>
        <v/>
      </c>
      <c r="CH551" s="1346">
        <f t="shared" si="1637"/>
        <v>0</v>
      </c>
      <c r="CI551" s="1346">
        <f t="shared" si="1637"/>
        <v>0</v>
      </c>
      <c r="CJ551" s="1346">
        <f t="shared" si="1637"/>
        <v>0</v>
      </c>
      <c r="CK551" s="1347">
        <f t="shared" si="1637"/>
        <v>0</v>
      </c>
      <c r="CL551" s="1347">
        <f t="shared" si="1637"/>
        <v>0</v>
      </c>
      <c r="CM551" s="1347">
        <f t="shared" si="1637"/>
        <v>0</v>
      </c>
      <c r="CN551" s="1346">
        <f t="shared" si="1637"/>
        <v>0</v>
      </c>
      <c r="CO551" s="1346">
        <f t="shared" si="1637"/>
        <v>0</v>
      </c>
      <c r="CP551" s="1346">
        <f t="shared" si="1637"/>
        <v>0</v>
      </c>
      <c r="CQ551" s="1346" t="str">
        <f t="shared" si="1637"/>
        <v/>
      </c>
      <c r="CR551" s="1346" t="str">
        <f t="shared" si="1637"/>
        <v/>
      </c>
      <c r="CS551" s="1345" t="str">
        <f t="shared" si="1637"/>
        <v/>
      </c>
      <c r="CT551" s="1348" t="str">
        <f t="shared" si="1637"/>
        <v/>
      </c>
      <c r="CU551" s="548" t="str">
        <f t="shared" si="1478"/>
        <v/>
      </c>
      <c r="CV551" s="549" t="str">
        <f t="shared" si="1479"/>
        <v/>
      </c>
      <c r="CW551" s="550" t="str">
        <f t="shared" si="1480"/>
        <v/>
      </c>
      <c r="CX551" s="550" t="str">
        <f t="shared" si="1481"/>
        <v/>
      </c>
      <c r="CY551" s="550">
        <f t="shared" si="1482"/>
        <v>0</v>
      </c>
      <c r="CZ551" s="550">
        <f t="shared" si="1483"/>
        <v>0</v>
      </c>
      <c r="DA551" s="550">
        <f t="shared" si="1484"/>
        <v>0</v>
      </c>
      <c r="DB551" s="551">
        <f t="shared" si="1485"/>
        <v>0</v>
      </c>
      <c r="DC551" s="551">
        <f t="shared" si="1486"/>
        <v>0</v>
      </c>
      <c r="DD551" s="551">
        <f t="shared" si="1487"/>
        <v>0</v>
      </c>
      <c r="DE551" s="550">
        <f t="shared" si="1488"/>
        <v>0</v>
      </c>
      <c r="DF551" s="550">
        <f t="shared" si="1489"/>
        <v>0</v>
      </c>
      <c r="DG551" s="550">
        <f t="shared" si="1490"/>
        <v>0</v>
      </c>
      <c r="DH551" s="550" t="str">
        <f t="shared" si="1491"/>
        <v/>
      </c>
      <c r="DI551" s="550" t="str">
        <f t="shared" si="1492"/>
        <v/>
      </c>
      <c r="DJ551" s="549" t="str">
        <f t="shared" si="1493"/>
        <v/>
      </c>
      <c r="DK551" s="548" t="str">
        <f t="shared" si="1494"/>
        <v/>
      </c>
      <c r="DL551" s="653">
        <f t="shared" si="1586"/>
        <v>9</v>
      </c>
      <c r="DM551" s="106">
        <f t="shared" si="1587"/>
        <v>9</v>
      </c>
      <c r="DN551" s="106">
        <f t="shared" si="1588"/>
        <v>0</v>
      </c>
      <c r="DO551" s="106">
        <f t="shared" si="1589"/>
        <v>9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701" t="str">
        <f>$H$1 &amp; "/kg"</f>
        <v>kcal/kg</v>
      </c>
      <c r="B552" s="762">
        <f>630*$K$1</f>
        <v>630</v>
      </c>
      <c r="C552" s="762">
        <f t="shared" ref="C552:R552" si="1647">630*$K$1</f>
        <v>630</v>
      </c>
      <c r="D552" s="762">
        <f t="shared" si="1647"/>
        <v>630</v>
      </c>
      <c r="E552" s="762">
        <f t="shared" si="1647"/>
        <v>630</v>
      </c>
      <c r="F552" s="762">
        <f t="shared" si="1647"/>
        <v>630</v>
      </c>
      <c r="G552" s="762">
        <f t="shared" si="1647"/>
        <v>630</v>
      </c>
      <c r="H552" s="762">
        <f t="shared" si="1647"/>
        <v>630</v>
      </c>
      <c r="I552" s="762">
        <f t="shared" si="1647"/>
        <v>630</v>
      </c>
      <c r="J552" s="762">
        <f t="shared" si="1647"/>
        <v>630</v>
      </c>
      <c r="K552" s="762">
        <f t="shared" si="1647"/>
        <v>630</v>
      </c>
      <c r="L552" s="762">
        <f t="shared" si="1647"/>
        <v>630</v>
      </c>
      <c r="M552" s="762">
        <f t="shared" si="1647"/>
        <v>630</v>
      </c>
      <c r="N552" s="762">
        <f t="shared" si="1647"/>
        <v>630</v>
      </c>
      <c r="O552" s="762">
        <f t="shared" si="1647"/>
        <v>630</v>
      </c>
      <c r="P552" s="762">
        <f t="shared" si="1647"/>
        <v>630</v>
      </c>
      <c r="Q552" s="762">
        <f t="shared" si="1647"/>
        <v>630</v>
      </c>
      <c r="R552" s="762">
        <f t="shared" si="1647"/>
        <v>630</v>
      </c>
      <c r="S552" s="602"/>
      <c r="T552" s="762">
        <f>630*$K$1</f>
        <v>630</v>
      </c>
      <c r="U552" s="762">
        <f t="shared" ref="U552:AJ552" si="1648">630*$K$1</f>
        <v>630</v>
      </c>
      <c r="V552" s="762">
        <f t="shared" si="1648"/>
        <v>630</v>
      </c>
      <c r="W552" s="762">
        <f t="shared" si="1648"/>
        <v>630</v>
      </c>
      <c r="X552" s="762">
        <f t="shared" si="1648"/>
        <v>630</v>
      </c>
      <c r="Y552" s="762">
        <f t="shared" si="1648"/>
        <v>630</v>
      </c>
      <c r="Z552" s="762">
        <f t="shared" si="1648"/>
        <v>630</v>
      </c>
      <c r="AA552" s="762">
        <f t="shared" si="1648"/>
        <v>630</v>
      </c>
      <c r="AB552" s="762">
        <f t="shared" si="1648"/>
        <v>630</v>
      </c>
      <c r="AC552" s="762">
        <f t="shared" si="1648"/>
        <v>630</v>
      </c>
      <c r="AD552" s="762">
        <f t="shared" si="1648"/>
        <v>630</v>
      </c>
      <c r="AE552" s="762">
        <f t="shared" si="1648"/>
        <v>630</v>
      </c>
      <c r="AF552" s="762">
        <f t="shared" si="1648"/>
        <v>630</v>
      </c>
      <c r="AG552" s="762">
        <f t="shared" si="1648"/>
        <v>630</v>
      </c>
      <c r="AH552" s="762">
        <f t="shared" si="1648"/>
        <v>630</v>
      </c>
      <c r="AI552" s="762">
        <f t="shared" si="1648"/>
        <v>630</v>
      </c>
      <c r="AJ552" s="762">
        <f t="shared" si="1648"/>
        <v>630</v>
      </c>
      <c r="AK552" s="602"/>
      <c r="AL552" s="762">
        <f>630*$K$1</f>
        <v>630</v>
      </c>
      <c r="AM552" s="762">
        <f t="shared" ref="AM552:BB552" si="1649">630*$K$1</f>
        <v>630</v>
      </c>
      <c r="AN552" s="762">
        <f t="shared" si="1649"/>
        <v>630</v>
      </c>
      <c r="AO552" s="762">
        <f t="shared" si="1649"/>
        <v>630</v>
      </c>
      <c r="AP552" s="762">
        <f t="shared" si="1649"/>
        <v>630</v>
      </c>
      <c r="AQ552" s="762">
        <f t="shared" si="1649"/>
        <v>630</v>
      </c>
      <c r="AR552" s="762">
        <f t="shared" si="1649"/>
        <v>630</v>
      </c>
      <c r="AS552" s="762">
        <f t="shared" si="1649"/>
        <v>630</v>
      </c>
      <c r="AT552" s="762">
        <f t="shared" si="1649"/>
        <v>630</v>
      </c>
      <c r="AU552" s="762">
        <f t="shared" si="1649"/>
        <v>630</v>
      </c>
      <c r="AV552" s="762">
        <f t="shared" si="1649"/>
        <v>630</v>
      </c>
      <c r="AW552" s="762">
        <f t="shared" si="1649"/>
        <v>630</v>
      </c>
      <c r="AX552" s="762">
        <f t="shared" si="1649"/>
        <v>630</v>
      </c>
      <c r="AY552" s="762">
        <f t="shared" si="1649"/>
        <v>630</v>
      </c>
      <c r="AZ552" s="762">
        <f t="shared" si="1649"/>
        <v>630</v>
      </c>
      <c r="BA552" s="762">
        <f t="shared" si="1649"/>
        <v>630</v>
      </c>
      <c r="BB552" s="762">
        <f t="shared" si="1649"/>
        <v>630</v>
      </c>
      <c r="BC552" s="756"/>
      <c r="BD552" s="762">
        <f>630*$K$1</f>
        <v>630</v>
      </c>
      <c r="BE552" s="762">
        <f t="shared" ref="BE552:BY552" si="1650">630*$K$1</f>
        <v>630</v>
      </c>
      <c r="BF552" s="762">
        <f t="shared" si="1650"/>
        <v>630</v>
      </c>
      <c r="BG552" s="762">
        <f t="shared" si="1650"/>
        <v>630</v>
      </c>
      <c r="BH552" s="762">
        <f t="shared" si="1650"/>
        <v>630</v>
      </c>
      <c r="BI552" s="762">
        <f t="shared" si="1650"/>
        <v>630</v>
      </c>
      <c r="BJ552" s="762">
        <f t="shared" si="1650"/>
        <v>630</v>
      </c>
      <c r="BK552" s="762">
        <f t="shared" si="1650"/>
        <v>630</v>
      </c>
      <c r="BL552" s="762">
        <f t="shared" si="1650"/>
        <v>630</v>
      </c>
      <c r="BM552" s="762">
        <f t="shared" si="1650"/>
        <v>630</v>
      </c>
      <c r="BN552" s="762">
        <f t="shared" si="1650"/>
        <v>630</v>
      </c>
      <c r="BO552" s="762">
        <f t="shared" si="1650"/>
        <v>630</v>
      </c>
      <c r="BP552" s="762">
        <f t="shared" si="1650"/>
        <v>630</v>
      </c>
      <c r="BQ552" s="762">
        <f t="shared" si="1650"/>
        <v>630</v>
      </c>
      <c r="BR552" s="762">
        <f t="shared" si="1650"/>
        <v>630</v>
      </c>
      <c r="BS552" s="762">
        <f t="shared" si="1650"/>
        <v>630</v>
      </c>
      <c r="BT552" s="762">
        <f t="shared" si="1650"/>
        <v>630</v>
      </c>
      <c r="BU552" s="756"/>
      <c r="BV552" s="762">
        <f t="shared" si="1650"/>
        <v>630</v>
      </c>
      <c r="BW552" s="762">
        <f t="shared" si="1650"/>
        <v>630</v>
      </c>
      <c r="BX552" s="762">
        <f t="shared" si="1650"/>
        <v>630</v>
      </c>
      <c r="BY552" s="762">
        <f t="shared" si="1650"/>
        <v>630</v>
      </c>
      <c r="BZ552" s="597">
        <f t="shared" si="1590"/>
        <v>630</v>
      </c>
      <c r="CA552" s="597">
        <f t="shared" si="1591"/>
        <v>630</v>
      </c>
      <c r="CB552" s="597">
        <f t="shared" si="1592"/>
        <v>630</v>
      </c>
      <c r="CC552" s="688">
        <f t="shared" si="1593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37"/>
        <v>630</v>
      </c>
      <c r="CF552" s="1346">
        <f t="shared" si="1637"/>
        <v>630</v>
      </c>
      <c r="CG552" s="1346">
        <f t="shared" si="1637"/>
        <v>630</v>
      </c>
      <c r="CH552" s="1346">
        <f t="shared" si="1637"/>
        <v>630</v>
      </c>
      <c r="CI552" s="1346">
        <f t="shared" si="1637"/>
        <v>630</v>
      </c>
      <c r="CJ552" s="1346">
        <f t="shared" si="1637"/>
        <v>630</v>
      </c>
      <c r="CK552" s="1347">
        <f t="shared" si="1637"/>
        <v>630</v>
      </c>
      <c r="CL552" s="1347">
        <f t="shared" si="1637"/>
        <v>630</v>
      </c>
      <c r="CM552" s="1347">
        <f t="shared" si="1637"/>
        <v>630</v>
      </c>
      <c r="CN552" s="1346">
        <f t="shared" si="1637"/>
        <v>630</v>
      </c>
      <c r="CO552" s="1346">
        <f t="shared" si="1637"/>
        <v>630</v>
      </c>
      <c r="CP552" s="1346">
        <f t="shared" si="1637"/>
        <v>630</v>
      </c>
      <c r="CQ552" s="1346">
        <f t="shared" si="1637"/>
        <v>630</v>
      </c>
      <c r="CR552" s="1346">
        <f t="shared" si="1637"/>
        <v>630</v>
      </c>
      <c r="CS552" s="1345">
        <f t="shared" si="1637"/>
        <v>630</v>
      </c>
      <c r="CT552" s="1348">
        <f t="shared" si="1637"/>
        <v>630</v>
      </c>
      <c r="CU552" s="548">
        <f t="shared" si="1478"/>
        <v>630</v>
      </c>
      <c r="CV552" s="549">
        <f t="shared" si="1479"/>
        <v>630</v>
      </c>
      <c r="CW552" s="550">
        <f t="shared" si="1480"/>
        <v>630</v>
      </c>
      <c r="CX552" s="550">
        <f t="shared" si="1481"/>
        <v>630</v>
      </c>
      <c r="CY552" s="550">
        <f t="shared" si="1482"/>
        <v>630</v>
      </c>
      <c r="CZ552" s="550">
        <f t="shared" si="1483"/>
        <v>630</v>
      </c>
      <c r="DA552" s="550">
        <f t="shared" si="1484"/>
        <v>630</v>
      </c>
      <c r="DB552" s="551">
        <f t="shared" si="1485"/>
        <v>630</v>
      </c>
      <c r="DC552" s="551">
        <f t="shared" si="1486"/>
        <v>630</v>
      </c>
      <c r="DD552" s="551">
        <f t="shared" si="1487"/>
        <v>630</v>
      </c>
      <c r="DE552" s="550">
        <f t="shared" si="1488"/>
        <v>630</v>
      </c>
      <c r="DF552" s="550">
        <f t="shared" si="1489"/>
        <v>630</v>
      </c>
      <c r="DG552" s="550">
        <f t="shared" si="1490"/>
        <v>630</v>
      </c>
      <c r="DH552" s="550">
        <f t="shared" si="1491"/>
        <v>630</v>
      </c>
      <c r="DI552" s="550">
        <f t="shared" si="1492"/>
        <v>630</v>
      </c>
      <c r="DJ552" s="549">
        <f t="shared" si="1493"/>
        <v>630</v>
      </c>
      <c r="DK552" s="548">
        <f t="shared" si="1494"/>
        <v>630</v>
      </c>
      <c r="DL552" s="653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648" t="str">
        <f>$H$1 &amp; " (%)"</f>
        <v>kcal (%)</v>
      </c>
      <c r="B553" s="766">
        <f t="shared" ref="B553:R553" si="1651">IF(B551="","",B551*B552/B$46/365/$G$1)</f>
        <v>0</v>
      </c>
      <c r="C553" s="766">
        <f t="shared" si="1651"/>
        <v>0</v>
      </c>
      <c r="D553" s="766">
        <f t="shared" si="1651"/>
        <v>0</v>
      </c>
      <c r="E553" s="766">
        <f t="shared" si="1651"/>
        <v>0</v>
      </c>
      <c r="F553" s="766">
        <f t="shared" si="1651"/>
        <v>0</v>
      </c>
      <c r="G553" s="766">
        <f t="shared" si="1651"/>
        <v>0</v>
      </c>
      <c r="H553" s="766">
        <f t="shared" si="1651"/>
        <v>0</v>
      </c>
      <c r="I553" s="766">
        <f t="shared" si="1651"/>
        <v>0</v>
      </c>
      <c r="J553" s="766">
        <f t="shared" si="1651"/>
        <v>0</v>
      </c>
      <c r="K553" s="766" t="str">
        <f t="shared" si="1651"/>
        <v/>
      </c>
      <c r="L553" s="766" t="str">
        <f t="shared" si="1651"/>
        <v/>
      </c>
      <c r="M553" s="766" t="str">
        <f t="shared" si="1651"/>
        <v/>
      </c>
      <c r="N553" s="766" t="str">
        <f t="shared" si="1651"/>
        <v/>
      </c>
      <c r="O553" s="766" t="str">
        <f t="shared" si="1651"/>
        <v/>
      </c>
      <c r="P553" s="766" t="str">
        <f t="shared" si="1651"/>
        <v/>
      </c>
      <c r="Q553" s="766" t="str">
        <f t="shared" si="1651"/>
        <v/>
      </c>
      <c r="R553" s="766" t="str">
        <f t="shared" si="1651"/>
        <v/>
      </c>
      <c r="S553" s="588"/>
      <c r="T553" s="766">
        <f t="shared" ref="T553:AJ553" si="1652">IF(T551="","",T551*T552/T$46/365/$G$1)</f>
        <v>0</v>
      </c>
      <c r="U553" s="766">
        <f t="shared" si="1652"/>
        <v>0</v>
      </c>
      <c r="V553" s="766">
        <f t="shared" si="1652"/>
        <v>0</v>
      </c>
      <c r="W553" s="766">
        <f t="shared" si="1652"/>
        <v>0</v>
      </c>
      <c r="X553" s="766">
        <f t="shared" si="1652"/>
        <v>0</v>
      </c>
      <c r="Y553" s="766">
        <f t="shared" si="1652"/>
        <v>0</v>
      </c>
      <c r="Z553" s="766">
        <f t="shared" si="1652"/>
        <v>0</v>
      </c>
      <c r="AA553" s="766">
        <f t="shared" si="1652"/>
        <v>0</v>
      </c>
      <c r="AB553" s="766">
        <f t="shared" si="1652"/>
        <v>0</v>
      </c>
      <c r="AC553" s="766" t="str">
        <f t="shared" si="1652"/>
        <v/>
      </c>
      <c r="AD553" s="766" t="str">
        <f t="shared" si="1652"/>
        <v/>
      </c>
      <c r="AE553" s="766" t="str">
        <f t="shared" si="1652"/>
        <v/>
      </c>
      <c r="AF553" s="766" t="str">
        <f t="shared" si="1652"/>
        <v/>
      </c>
      <c r="AG553" s="766" t="str">
        <f t="shared" si="1652"/>
        <v/>
      </c>
      <c r="AH553" s="766" t="str">
        <f t="shared" si="1652"/>
        <v/>
      </c>
      <c r="AI553" s="766" t="str">
        <f t="shared" si="1652"/>
        <v/>
      </c>
      <c r="AJ553" s="766" t="str">
        <f t="shared" si="1652"/>
        <v/>
      </c>
      <c r="AK553" s="588"/>
      <c r="AL553" s="766" t="str">
        <f t="shared" ref="AL553:BB553" si="1653">IF(AL551="","",AL551*AL552/AL$46/365/$G$1)</f>
        <v/>
      </c>
      <c r="AM553" s="766" t="str">
        <f t="shared" si="1653"/>
        <v/>
      </c>
      <c r="AN553" s="766" t="str">
        <f t="shared" si="1653"/>
        <v/>
      </c>
      <c r="AO553" s="766" t="str">
        <f t="shared" si="1653"/>
        <v/>
      </c>
      <c r="AP553" s="766" t="str">
        <f t="shared" si="1653"/>
        <v/>
      </c>
      <c r="AQ553" s="766" t="str">
        <f t="shared" si="1653"/>
        <v/>
      </c>
      <c r="AR553" s="766" t="str">
        <f t="shared" si="1653"/>
        <v/>
      </c>
      <c r="AS553" s="766" t="str">
        <f t="shared" si="1653"/>
        <v/>
      </c>
      <c r="AT553" s="766" t="str">
        <f t="shared" si="1653"/>
        <v/>
      </c>
      <c r="AU553" s="766" t="str">
        <f t="shared" si="1653"/>
        <v/>
      </c>
      <c r="AV553" s="766" t="str">
        <f t="shared" si="1653"/>
        <v/>
      </c>
      <c r="AW553" s="766" t="str">
        <f t="shared" si="1653"/>
        <v/>
      </c>
      <c r="AX553" s="766" t="str">
        <f t="shared" si="1653"/>
        <v/>
      </c>
      <c r="AY553" s="766" t="str">
        <f t="shared" si="1653"/>
        <v/>
      </c>
      <c r="AZ553" s="766" t="str">
        <f t="shared" si="1653"/>
        <v/>
      </c>
      <c r="BA553" s="766" t="str">
        <f t="shared" si="1653"/>
        <v/>
      </c>
      <c r="BB553" s="766" t="str">
        <f t="shared" si="1653"/>
        <v/>
      </c>
      <c r="BC553" s="652"/>
      <c r="BD553" s="766">
        <f t="shared" ref="BD553:BT553" si="1654">IF(BD551="","",BD551*BD552/BD$46/365/$G$1)</f>
        <v>0</v>
      </c>
      <c r="BE553" s="766">
        <f t="shared" si="1654"/>
        <v>0</v>
      </c>
      <c r="BF553" s="766">
        <f t="shared" si="1654"/>
        <v>0</v>
      </c>
      <c r="BG553" s="766">
        <f t="shared" si="1654"/>
        <v>0</v>
      </c>
      <c r="BH553" s="766">
        <f t="shared" si="1654"/>
        <v>0</v>
      </c>
      <c r="BI553" s="766">
        <f t="shared" si="1654"/>
        <v>0</v>
      </c>
      <c r="BJ553" s="766">
        <f t="shared" si="1654"/>
        <v>0</v>
      </c>
      <c r="BK553" s="766">
        <f t="shared" si="1654"/>
        <v>0</v>
      </c>
      <c r="BL553" s="766">
        <f t="shared" si="1654"/>
        <v>0</v>
      </c>
      <c r="BM553" s="766" t="str">
        <f t="shared" si="1654"/>
        <v/>
      </c>
      <c r="BN553" s="766" t="str">
        <f t="shared" si="1654"/>
        <v/>
      </c>
      <c r="BO553" s="766" t="str">
        <f t="shared" si="1654"/>
        <v/>
      </c>
      <c r="BP553" s="766" t="str">
        <f t="shared" si="1654"/>
        <v/>
      </c>
      <c r="BQ553" s="766" t="str">
        <f t="shared" si="1654"/>
        <v/>
      </c>
      <c r="BR553" s="766" t="str">
        <f t="shared" si="1654"/>
        <v/>
      </c>
      <c r="BS553" s="766" t="str">
        <f t="shared" si="1654"/>
        <v/>
      </c>
      <c r="BT553" s="766" t="str">
        <f t="shared" si="1654"/>
        <v/>
      </c>
      <c r="BU553" s="652"/>
      <c r="BV553" s="766" t="str">
        <f>IF(BV551="","",BV551*BV552/BV$46/365/$G$1)</f>
        <v/>
      </c>
      <c r="BW553" s="766" t="str">
        <f>IF(BW551="","",BW551*BW552/BW$46/365/$G$1)</f>
        <v/>
      </c>
      <c r="BX553" s="766" t="str">
        <f>IF(BX551="","",BX551*BX552/BX$46/365/$G$1)</f>
        <v/>
      </c>
      <c r="BY553" s="766" t="str">
        <f>IF(BY551="","",BY551*BY552/BY$46/365/$G$1)</f>
        <v/>
      </c>
      <c r="BZ553" s="622">
        <f t="shared" si="1590"/>
        <v>0</v>
      </c>
      <c r="CA553" s="622">
        <f t="shared" si="1591"/>
        <v>0</v>
      </c>
      <c r="CB553" s="622" t="str">
        <f t="shared" si="1592"/>
        <v/>
      </c>
      <c r="CC553" s="622">
        <f t="shared" si="1593"/>
        <v>0</v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37"/>
        <v/>
      </c>
      <c r="CF553" s="1351" t="str">
        <f t="shared" si="1637"/>
        <v/>
      </c>
      <c r="CG553" s="1351" t="str">
        <f t="shared" si="1637"/>
        <v/>
      </c>
      <c r="CH553" s="1351">
        <f t="shared" si="1637"/>
        <v>0</v>
      </c>
      <c r="CI553" s="1351">
        <f t="shared" si="1637"/>
        <v>0</v>
      </c>
      <c r="CJ553" s="1351">
        <f t="shared" si="1637"/>
        <v>0</v>
      </c>
      <c r="CK553" s="1352">
        <f t="shared" si="1637"/>
        <v>0</v>
      </c>
      <c r="CL553" s="1352">
        <f t="shared" si="1637"/>
        <v>0</v>
      </c>
      <c r="CM553" s="1352">
        <f t="shared" si="1637"/>
        <v>0</v>
      </c>
      <c r="CN553" s="1351">
        <f t="shared" si="1637"/>
        <v>0</v>
      </c>
      <c r="CO553" s="1351">
        <f t="shared" si="1637"/>
        <v>0</v>
      </c>
      <c r="CP553" s="1351">
        <f t="shared" si="1637"/>
        <v>0</v>
      </c>
      <c r="CQ553" s="1351" t="str">
        <f t="shared" si="1637"/>
        <v/>
      </c>
      <c r="CR553" s="1351" t="str">
        <f t="shared" si="1637"/>
        <v/>
      </c>
      <c r="CS553" s="1350" t="str">
        <f t="shared" si="1637"/>
        <v/>
      </c>
      <c r="CT553" s="1353" t="str">
        <f t="shared" si="1637"/>
        <v/>
      </c>
      <c r="CU553" s="536" t="str">
        <f t="shared" si="1478"/>
        <v/>
      </c>
      <c r="CV553" s="537" t="str">
        <f t="shared" si="1479"/>
        <v/>
      </c>
      <c r="CW553" s="538" t="str">
        <f t="shared" si="1480"/>
        <v/>
      </c>
      <c r="CX553" s="538" t="str">
        <f t="shared" si="1481"/>
        <v/>
      </c>
      <c r="CY553" s="538">
        <f t="shared" si="1482"/>
        <v>0</v>
      </c>
      <c r="CZ553" s="538">
        <f t="shared" si="1483"/>
        <v>0</v>
      </c>
      <c r="DA553" s="538">
        <f t="shared" si="1484"/>
        <v>0</v>
      </c>
      <c r="DB553" s="539">
        <f t="shared" si="1485"/>
        <v>0</v>
      </c>
      <c r="DC553" s="539">
        <f t="shared" si="1486"/>
        <v>0</v>
      </c>
      <c r="DD553" s="539">
        <f t="shared" si="1487"/>
        <v>0</v>
      </c>
      <c r="DE553" s="538">
        <f t="shared" si="1488"/>
        <v>0</v>
      </c>
      <c r="DF553" s="538">
        <f t="shared" si="1489"/>
        <v>0</v>
      </c>
      <c r="DG553" s="538">
        <f t="shared" si="1490"/>
        <v>0</v>
      </c>
      <c r="DH553" s="538" t="str">
        <f t="shared" si="1491"/>
        <v/>
      </c>
      <c r="DI553" s="538" t="str">
        <f t="shared" si="1492"/>
        <v/>
      </c>
      <c r="DJ553" s="537" t="str">
        <f t="shared" si="1493"/>
        <v/>
      </c>
      <c r="DK553" s="536" t="str">
        <f t="shared" si="1494"/>
        <v/>
      </c>
      <c r="DL553" s="653">
        <f t="shared" si="1586"/>
        <v>9</v>
      </c>
      <c r="DM553" s="106">
        <f t="shared" si="1587"/>
        <v>9</v>
      </c>
      <c r="DN553" s="106">
        <f t="shared" si="1588"/>
        <v>0</v>
      </c>
      <c r="DO553" s="106">
        <f t="shared" si="1589"/>
        <v>9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763" t="s">
        <v>269</v>
      </c>
      <c r="B554" s="678"/>
      <c r="C554" s="643"/>
      <c r="D554" s="678"/>
      <c r="E554" s="643"/>
      <c r="F554" s="678"/>
      <c r="G554" s="643"/>
      <c r="H554" s="678"/>
      <c r="I554" s="643"/>
      <c r="J554" s="678"/>
      <c r="K554" s="643"/>
      <c r="L554" s="643"/>
      <c r="M554" s="678"/>
      <c r="N554" s="643"/>
      <c r="O554" s="643"/>
      <c r="P554" s="678"/>
      <c r="Q554" s="643"/>
      <c r="R554" s="643"/>
      <c r="S554" s="1016"/>
      <c r="T554" s="643"/>
      <c r="U554" s="678"/>
      <c r="V554" s="643"/>
      <c r="W554" s="678"/>
      <c r="X554" s="643"/>
      <c r="Y554" s="678"/>
      <c r="Z554" s="643"/>
      <c r="AA554" s="678"/>
      <c r="AB554" s="643"/>
      <c r="AC554" s="678"/>
      <c r="AD554" s="643"/>
      <c r="AE554" s="678"/>
      <c r="AF554" s="643"/>
      <c r="AG554" s="678"/>
      <c r="AH554" s="643"/>
      <c r="AI554" s="678"/>
      <c r="AJ554" s="643"/>
      <c r="AK554" s="1016"/>
      <c r="AL554" s="643"/>
      <c r="AM554" s="678"/>
      <c r="AN554" s="643"/>
      <c r="AO554" s="678"/>
      <c r="AP554" s="643"/>
      <c r="AQ554" s="678"/>
      <c r="AR554" s="643"/>
      <c r="AS554" s="678"/>
      <c r="AT554" s="643"/>
      <c r="AU554" s="678"/>
      <c r="AV554" s="643"/>
      <c r="AW554" s="678"/>
      <c r="AX554" s="643"/>
      <c r="AY554" s="678"/>
      <c r="AZ554" s="643"/>
      <c r="BA554" s="678"/>
      <c r="BB554" s="643"/>
      <c r="BC554" s="1016"/>
      <c r="BD554" s="643"/>
      <c r="BE554" s="643"/>
      <c r="BF554" s="678"/>
      <c r="BG554" s="643"/>
      <c r="BH554" s="678"/>
      <c r="BI554" s="643"/>
      <c r="BJ554" s="678"/>
      <c r="BK554" s="643"/>
      <c r="BL554" s="678"/>
      <c r="BM554" s="643"/>
      <c r="BN554" s="678"/>
      <c r="BO554" s="643"/>
      <c r="BP554" s="678"/>
      <c r="BQ554" s="643"/>
      <c r="BR554" s="678"/>
      <c r="BS554" s="643"/>
      <c r="BT554" s="678"/>
      <c r="BU554" s="1016"/>
      <c r="BV554" s="643"/>
      <c r="BW554" s="678"/>
      <c r="BX554" s="643"/>
      <c r="BY554" s="678"/>
      <c r="BZ554" s="597" t="str">
        <f t="shared" si="1590"/>
        <v/>
      </c>
      <c r="CA554" s="597" t="str">
        <f t="shared" si="1591"/>
        <v/>
      </c>
      <c r="CB554" s="597" t="str">
        <f t="shared" si="1592"/>
        <v/>
      </c>
      <c r="CC554" s="688" t="str">
        <f t="shared" si="1593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637"/>
        <v/>
      </c>
      <c r="CF554" s="1346" t="str">
        <f t="shared" si="1637"/>
        <v/>
      </c>
      <c r="CG554" s="1346" t="str">
        <f t="shared" si="1637"/>
        <v/>
      </c>
      <c r="CH554" s="1346" t="str">
        <f t="shared" si="1637"/>
        <v/>
      </c>
      <c r="CI554" s="1346" t="str">
        <f t="shared" si="1637"/>
        <v/>
      </c>
      <c r="CJ554" s="1346" t="str">
        <f t="shared" si="1637"/>
        <v/>
      </c>
      <c r="CK554" s="1347" t="str">
        <f t="shared" si="1637"/>
        <v/>
      </c>
      <c r="CL554" s="1347" t="str">
        <f t="shared" si="1637"/>
        <v/>
      </c>
      <c r="CM554" s="1347" t="str">
        <f t="shared" si="1637"/>
        <v/>
      </c>
      <c r="CN554" s="1346" t="str">
        <f t="shared" si="1637"/>
        <v/>
      </c>
      <c r="CO554" s="1346" t="str">
        <f t="shared" si="1637"/>
        <v/>
      </c>
      <c r="CP554" s="1346" t="str">
        <f t="shared" si="1637"/>
        <v/>
      </c>
      <c r="CQ554" s="1346" t="str">
        <f t="shared" si="1637"/>
        <v/>
      </c>
      <c r="CR554" s="1346" t="str">
        <f t="shared" si="1637"/>
        <v/>
      </c>
      <c r="CS554" s="1345" t="str">
        <f t="shared" si="1637"/>
        <v/>
      </c>
      <c r="CT554" s="1348" t="str">
        <f t="shared" si="1637"/>
        <v/>
      </c>
      <c r="CU554" s="548" t="str">
        <f t="shared" si="1478"/>
        <v/>
      </c>
      <c r="CV554" s="549" t="str">
        <f t="shared" si="1479"/>
        <v/>
      </c>
      <c r="CW554" s="550" t="str">
        <f t="shared" si="1480"/>
        <v/>
      </c>
      <c r="CX554" s="550" t="str">
        <f t="shared" si="1481"/>
        <v/>
      </c>
      <c r="CY554" s="550" t="str">
        <f t="shared" si="1482"/>
        <v/>
      </c>
      <c r="CZ554" s="550" t="str">
        <f t="shared" si="1483"/>
        <v/>
      </c>
      <c r="DA554" s="550" t="str">
        <f t="shared" si="1484"/>
        <v/>
      </c>
      <c r="DB554" s="551" t="str">
        <f t="shared" si="1485"/>
        <v/>
      </c>
      <c r="DC554" s="551" t="str">
        <f t="shared" si="1486"/>
        <v/>
      </c>
      <c r="DD554" s="551" t="str">
        <f t="shared" si="1487"/>
        <v/>
      </c>
      <c r="DE554" s="550" t="str">
        <f t="shared" si="1488"/>
        <v/>
      </c>
      <c r="DF554" s="550" t="str">
        <f t="shared" si="1489"/>
        <v/>
      </c>
      <c r="DG554" s="550" t="str">
        <f t="shared" si="1490"/>
        <v/>
      </c>
      <c r="DH554" s="550" t="str">
        <f t="shared" si="1491"/>
        <v/>
      </c>
      <c r="DI554" s="550" t="str">
        <f t="shared" si="1492"/>
        <v/>
      </c>
      <c r="DJ554" s="549" t="str">
        <f t="shared" si="1493"/>
        <v/>
      </c>
      <c r="DK554" s="548" t="str">
        <f t="shared" si="1494"/>
        <v/>
      </c>
      <c r="DL554" s="653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648" t="s">
        <v>267</v>
      </c>
      <c r="B555" s="761" t="str">
        <f t="shared" ref="B555:R555" si="1655">IF(B554="","",B551*B554)</f>
        <v/>
      </c>
      <c r="C555" s="761" t="str">
        <f t="shared" si="1655"/>
        <v/>
      </c>
      <c r="D555" s="761" t="str">
        <f t="shared" si="1655"/>
        <v/>
      </c>
      <c r="E555" s="761" t="str">
        <f t="shared" si="1655"/>
        <v/>
      </c>
      <c r="F555" s="761" t="str">
        <f t="shared" si="1655"/>
        <v/>
      </c>
      <c r="G555" s="761" t="str">
        <f t="shared" si="1655"/>
        <v/>
      </c>
      <c r="H555" s="761" t="str">
        <f t="shared" si="1655"/>
        <v/>
      </c>
      <c r="I555" s="761" t="str">
        <f t="shared" si="1655"/>
        <v/>
      </c>
      <c r="J555" s="761" t="str">
        <f t="shared" si="1655"/>
        <v/>
      </c>
      <c r="K555" s="761" t="str">
        <f t="shared" si="1655"/>
        <v/>
      </c>
      <c r="L555" s="761" t="str">
        <f t="shared" si="1655"/>
        <v/>
      </c>
      <c r="M555" s="761" t="str">
        <f t="shared" si="1655"/>
        <v/>
      </c>
      <c r="N555" s="761" t="str">
        <f t="shared" si="1655"/>
        <v/>
      </c>
      <c r="O555" s="761" t="str">
        <f t="shared" si="1655"/>
        <v/>
      </c>
      <c r="P555" s="761" t="str">
        <f t="shared" si="1655"/>
        <v/>
      </c>
      <c r="Q555" s="761" t="str">
        <f t="shared" si="1655"/>
        <v/>
      </c>
      <c r="R555" s="761" t="str">
        <f t="shared" si="1655"/>
        <v/>
      </c>
      <c r="S555" s="767"/>
      <c r="T555" s="761" t="str">
        <f t="shared" ref="T555:AJ555" si="1656">IF(T554="","",T551*T554)</f>
        <v/>
      </c>
      <c r="U555" s="761" t="str">
        <f t="shared" si="1656"/>
        <v/>
      </c>
      <c r="V555" s="761" t="str">
        <f t="shared" si="1656"/>
        <v/>
      </c>
      <c r="W555" s="761" t="str">
        <f t="shared" si="1656"/>
        <v/>
      </c>
      <c r="X555" s="761" t="str">
        <f t="shared" si="1656"/>
        <v/>
      </c>
      <c r="Y555" s="761" t="str">
        <f t="shared" si="1656"/>
        <v/>
      </c>
      <c r="Z555" s="761" t="str">
        <f t="shared" si="1656"/>
        <v/>
      </c>
      <c r="AA555" s="761" t="str">
        <f t="shared" si="1656"/>
        <v/>
      </c>
      <c r="AB555" s="761" t="str">
        <f t="shared" si="1656"/>
        <v/>
      </c>
      <c r="AC555" s="761" t="str">
        <f t="shared" si="1656"/>
        <v/>
      </c>
      <c r="AD555" s="761" t="str">
        <f t="shared" si="1656"/>
        <v/>
      </c>
      <c r="AE555" s="761" t="str">
        <f t="shared" si="1656"/>
        <v/>
      </c>
      <c r="AF555" s="761" t="str">
        <f t="shared" si="1656"/>
        <v/>
      </c>
      <c r="AG555" s="761" t="str">
        <f t="shared" si="1656"/>
        <v/>
      </c>
      <c r="AH555" s="761" t="str">
        <f t="shared" si="1656"/>
        <v/>
      </c>
      <c r="AI555" s="761" t="str">
        <f t="shared" si="1656"/>
        <v/>
      </c>
      <c r="AJ555" s="761" t="str">
        <f t="shared" si="1656"/>
        <v/>
      </c>
      <c r="AK555" s="767"/>
      <c r="AL555" s="761" t="str">
        <f t="shared" ref="AL555:BB555" si="1657">IF(AL554="","",AL551*AL554)</f>
        <v/>
      </c>
      <c r="AM555" s="761" t="str">
        <f t="shared" si="1657"/>
        <v/>
      </c>
      <c r="AN555" s="761" t="str">
        <f t="shared" si="1657"/>
        <v/>
      </c>
      <c r="AO555" s="761" t="str">
        <f t="shared" si="1657"/>
        <v/>
      </c>
      <c r="AP555" s="761" t="str">
        <f t="shared" si="1657"/>
        <v/>
      </c>
      <c r="AQ555" s="761" t="str">
        <f t="shared" si="1657"/>
        <v/>
      </c>
      <c r="AR555" s="761" t="str">
        <f t="shared" si="1657"/>
        <v/>
      </c>
      <c r="AS555" s="761" t="str">
        <f t="shared" si="1657"/>
        <v/>
      </c>
      <c r="AT555" s="761" t="str">
        <f t="shared" si="1657"/>
        <v/>
      </c>
      <c r="AU555" s="761" t="str">
        <f t="shared" si="1657"/>
        <v/>
      </c>
      <c r="AV555" s="761" t="str">
        <f t="shared" si="1657"/>
        <v/>
      </c>
      <c r="AW555" s="761" t="str">
        <f t="shared" si="1657"/>
        <v/>
      </c>
      <c r="AX555" s="761" t="str">
        <f t="shared" si="1657"/>
        <v/>
      </c>
      <c r="AY555" s="761" t="str">
        <f t="shared" si="1657"/>
        <v/>
      </c>
      <c r="AZ555" s="761" t="str">
        <f t="shared" si="1657"/>
        <v/>
      </c>
      <c r="BA555" s="761" t="str">
        <f t="shared" si="1657"/>
        <v/>
      </c>
      <c r="BB555" s="761" t="str">
        <f t="shared" si="1657"/>
        <v/>
      </c>
      <c r="BC555" s="767"/>
      <c r="BD555" s="761" t="str">
        <f t="shared" ref="BD555:BT555" si="1658">IF(BD554="","",BD551*BD554)</f>
        <v/>
      </c>
      <c r="BE555" s="761" t="str">
        <f t="shared" si="1658"/>
        <v/>
      </c>
      <c r="BF555" s="761" t="str">
        <f t="shared" si="1658"/>
        <v/>
      </c>
      <c r="BG555" s="761" t="str">
        <f t="shared" si="1658"/>
        <v/>
      </c>
      <c r="BH555" s="761" t="str">
        <f t="shared" si="1658"/>
        <v/>
      </c>
      <c r="BI555" s="761" t="str">
        <f t="shared" si="1658"/>
        <v/>
      </c>
      <c r="BJ555" s="761" t="str">
        <f t="shared" si="1658"/>
        <v/>
      </c>
      <c r="BK555" s="761" t="str">
        <f t="shared" si="1658"/>
        <v/>
      </c>
      <c r="BL555" s="761" t="str">
        <f t="shared" si="1658"/>
        <v/>
      </c>
      <c r="BM555" s="761" t="str">
        <f t="shared" si="1658"/>
        <v/>
      </c>
      <c r="BN555" s="761" t="str">
        <f t="shared" si="1658"/>
        <v/>
      </c>
      <c r="BO555" s="761" t="str">
        <f t="shared" si="1658"/>
        <v/>
      </c>
      <c r="BP555" s="761" t="str">
        <f t="shared" si="1658"/>
        <v/>
      </c>
      <c r="BQ555" s="761" t="str">
        <f t="shared" si="1658"/>
        <v/>
      </c>
      <c r="BR555" s="761" t="str">
        <f t="shared" si="1658"/>
        <v/>
      </c>
      <c r="BS555" s="761" t="str">
        <f t="shared" si="1658"/>
        <v/>
      </c>
      <c r="BT555" s="761" t="str">
        <f t="shared" si="1658"/>
        <v/>
      </c>
      <c r="BU555" s="767"/>
      <c r="BV555" s="761" t="str">
        <f>IF(BV554="","",BV551*BV554)</f>
        <v/>
      </c>
      <c r="BW555" s="761" t="str">
        <f>IF(BW554="","",BW551*BW554)</f>
        <v/>
      </c>
      <c r="BX555" s="761" t="str">
        <f>IF(BX554="","",BX551*BX554)</f>
        <v/>
      </c>
      <c r="BY555" s="761" t="str">
        <f>IF(BY554="","",BY551*BY554)</f>
        <v/>
      </c>
      <c r="BZ555" s="597" t="str">
        <f t="shared" si="1590"/>
        <v/>
      </c>
      <c r="CA555" s="597" t="str">
        <f t="shared" si="1591"/>
        <v/>
      </c>
      <c r="CB555" s="597" t="str">
        <f t="shared" si="1592"/>
        <v/>
      </c>
      <c r="CC555" s="688" t="str">
        <f t="shared" si="1593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37"/>
        <v/>
      </c>
      <c r="CF555" s="1346" t="str">
        <f t="shared" si="1637"/>
        <v/>
      </c>
      <c r="CG555" s="1346" t="str">
        <f t="shared" si="1637"/>
        <v/>
      </c>
      <c r="CH555" s="1346" t="str">
        <f t="shared" si="1637"/>
        <v/>
      </c>
      <c r="CI555" s="1346" t="str">
        <f t="shared" si="1637"/>
        <v/>
      </c>
      <c r="CJ555" s="1346" t="str">
        <f t="shared" si="1637"/>
        <v/>
      </c>
      <c r="CK555" s="1347" t="str">
        <f t="shared" si="1637"/>
        <v/>
      </c>
      <c r="CL555" s="1347" t="str">
        <f t="shared" si="1637"/>
        <v/>
      </c>
      <c r="CM555" s="1347" t="str">
        <f t="shared" si="1637"/>
        <v/>
      </c>
      <c r="CN555" s="1346" t="str">
        <f t="shared" si="1637"/>
        <v/>
      </c>
      <c r="CO555" s="1346" t="str">
        <f t="shared" si="1637"/>
        <v/>
      </c>
      <c r="CP555" s="1346" t="str">
        <f t="shared" si="1637"/>
        <v/>
      </c>
      <c r="CQ555" s="1346" t="str">
        <f t="shared" si="1637"/>
        <v/>
      </c>
      <c r="CR555" s="1346" t="str">
        <f t="shared" si="1637"/>
        <v/>
      </c>
      <c r="CS555" s="1345" t="str">
        <f t="shared" si="1637"/>
        <v/>
      </c>
      <c r="CT555" s="1348" t="str">
        <f t="shared" si="1637"/>
        <v/>
      </c>
      <c r="CU555" s="548" t="str">
        <f t="shared" si="1478"/>
        <v/>
      </c>
      <c r="CV555" s="549" t="str">
        <f t="shared" si="1479"/>
        <v/>
      </c>
      <c r="CW555" s="550" t="str">
        <f t="shared" si="1480"/>
        <v/>
      </c>
      <c r="CX555" s="550" t="str">
        <f t="shared" si="1481"/>
        <v/>
      </c>
      <c r="CY555" s="550" t="str">
        <f t="shared" si="1482"/>
        <v/>
      </c>
      <c r="CZ555" s="550" t="str">
        <f t="shared" si="1483"/>
        <v/>
      </c>
      <c r="DA555" s="550" t="str">
        <f t="shared" si="1484"/>
        <v/>
      </c>
      <c r="DB555" s="551" t="str">
        <f t="shared" si="1485"/>
        <v/>
      </c>
      <c r="DC555" s="551" t="str">
        <f t="shared" si="1486"/>
        <v/>
      </c>
      <c r="DD555" s="551" t="str">
        <f t="shared" si="1487"/>
        <v/>
      </c>
      <c r="DE555" s="550" t="str">
        <f t="shared" si="1488"/>
        <v/>
      </c>
      <c r="DF555" s="550" t="str">
        <f t="shared" si="1489"/>
        <v/>
      </c>
      <c r="DG555" s="550" t="str">
        <f t="shared" si="1490"/>
        <v/>
      </c>
      <c r="DH555" s="550" t="str">
        <f t="shared" si="1491"/>
        <v/>
      </c>
      <c r="DI555" s="550" t="str">
        <f t="shared" si="1492"/>
        <v/>
      </c>
      <c r="DJ555" s="549" t="str">
        <f t="shared" si="1493"/>
        <v/>
      </c>
      <c r="DK555" s="548" t="str">
        <f t="shared" si="1494"/>
        <v/>
      </c>
      <c r="DL555" s="653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1451" t="s">
        <v>719</v>
      </c>
      <c r="B556" s="678" t="s">
        <v>249</v>
      </c>
      <c r="C556" s="320" t="s">
        <v>249</v>
      </c>
      <c r="D556" s="320"/>
      <c r="E556" s="320"/>
      <c r="F556" s="320"/>
      <c r="G556" s="320"/>
      <c r="H556" s="320"/>
      <c r="I556" s="320"/>
      <c r="J556" s="320"/>
      <c r="K556" s="320"/>
      <c r="L556" s="320"/>
      <c r="M556" s="320"/>
      <c r="N556" s="320"/>
      <c r="O556" s="320"/>
      <c r="P556" s="320"/>
      <c r="Q556" s="320"/>
      <c r="R556" s="320"/>
      <c r="S556" s="642"/>
      <c r="T556" s="320"/>
      <c r="U556" s="320"/>
      <c r="V556" s="320"/>
      <c r="W556" s="320"/>
      <c r="X556" s="320"/>
      <c r="Y556" s="320"/>
      <c r="Z556" s="320"/>
      <c r="AA556" s="320"/>
      <c r="AB556" s="320"/>
      <c r="AC556" s="320"/>
      <c r="AD556" s="320"/>
      <c r="AE556" s="320"/>
      <c r="AF556" s="320"/>
      <c r="AG556" s="678"/>
      <c r="AH556" s="678"/>
      <c r="AI556" s="678"/>
      <c r="AJ556" s="678"/>
      <c r="AK556" s="642"/>
      <c r="AL556" s="320"/>
      <c r="AM556" s="320" t="s">
        <v>249</v>
      </c>
      <c r="AN556" s="320"/>
      <c r="AO556" s="320" t="s">
        <v>249</v>
      </c>
      <c r="AP556" s="320"/>
      <c r="AQ556" s="320"/>
      <c r="AR556" s="320"/>
      <c r="AS556" s="320"/>
      <c r="AT556" s="320"/>
      <c r="AU556" s="320"/>
      <c r="AV556" s="320"/>
      <c r="AW556" s="320"/>
      <c r="AX556" s="320"/>
      <c r="AY556" s="320"/>
      <c r="AZ556" s="320"/>
      <c r="BA556" s="320"/>
      <c r="BB556" s="320"/>
      <c r="BC556" s="642"/>
      <c r="BD556" s="320"/>
      <c r="BE556" s="320"/>
      <c r="BF556" s="320"/>
      <c r="BG556" s="320"/>
      <c r="BH556" s="320"/>
      <c r="BI556" s="320"/>
      <c r="BJ556" s="320"/>
      <c r="BK556" s="320"/>
      <c r="BL556" s="320"/>
      <c r="BM556" s="320"/>
      <c r="BN556" s="320"/>
      <c r="BO556" s="320"/>
      <c r="BP556" s="320"/>
      <c r="BQ556" s="320"/>
      <c r="BR556" s="320"/>
      <c r="BS556" s="320"/>
      <c r="BT556" s="320"/>
      <c r="BU556" s="642"/>
      <c r="BV556" s="320"/>
      <c r="BW556" s="320"/>
      <c r="BX556" s="320"/>
      <c r="BY556" s="320"/>
      <c r="BZ556" s="896"/>
      <c r="CA556" s="896"/>
      <c r="CB556" s="896"/>
      <c r="CC556" s="897"/>
      <c r="CD556" s="898"/>
      <c r="CE556" s="898"/>
      <c r="CF556" s="898"/>
      <c r="CG556" s="898"/>
      <c r="CH556" s="898"/>
      <c r="CI556" s="898"/>
      <c r="CJ556" s="898"/>
      <c r="CK556" s="898"/>
      <c r="CL556" s="898"/>
      <c r="CM556" s="898"/>
      <c r="CN556" s="898"/>
      <c r="CO556" s="898"/>
      <c r="CP556" s="898"/>
      <c r="CQ556" s="898"/>
      <c r="CR556" s="898"/>
      <c r="CS556" s="898"/>
      <c r="CT556" s="899"/>
      <c r="CU556" s="548" t="str">
        <f t="shared" si="1478"/>
        <v/>
      </c>
      <c r="CV556" s="549" t="str">
        <f t="shared" si="1479"/>
        <v/>
      </c>
      <c r="CW556" s="550" t="str">
        <f t="shared" si="1480"/>
        <v/>
      </c>
      <c r="CX556" s="550" t="str">
        <f t="shared" si="1481"/>
        <v/>
      </c>
      <c r="CY556" s="550" t="str">
        <f t="shared" si="1482"/>
        <v/>
      </c>
      <c r="CZ556" s="550" t="str">
        <f t="shared" si="1483"/>
        <v/>
      </c>
      <c r="DA556" s="550" t="str">
        <f t="shared" si="1484"/>
        <v/>
      </c>
      <c r="DB556" s="551" t="str">
        <f t="shared" si="1485"/>
        <v/>
      </c>
      <c r="DC556" s="551" t="str">
        <f t="shared" si="1486"/>
        <v/>
      </c>
      <c r="DD556" s="551" t="str">
        <f t="shared" si="1487"/>
        <v/>
      </c>
      <c r="DE556" s="550" t="str">
        <f t="shared" si="1488"/>
        <v/>
      </c>
      <c r="DF556" s="550" t="str">
        <f t="shared" si="1489"/>
        <v/>
      </c>
      <c r="DG556" s="550" t="str">
        <f t="shared" si="1490"/>
        <v/>
      </c>
      <c r="DH556" s="550" t="str">
        <f t="shared" si="1491"/>
        <v/>
      </c>
      <c r="DI556" s="550" t="str">
        <f t="shared" si="1492"/>
        <v/>
      </c>
      <c r="DJ556" s="549" t="str">
        <f t="shared" si="1493"/>
        <v/>
      </c>
      <c r="DK556" s="548" t="str">
        <f t="shared" si="1494"/>
        <v/>
      </c>
      <c r="DL556" s="653">
        <f t="shared" si="1586"/>
        <v>0</v>
      </c>
      <c r="DM556" s="106">
        <f t="shared" si="1587"/>
        <v>0</v>
      </c>
      <c r="DN556" s="106">
        <f t="shared" si="1588"/>
        <v>0</v>
      </c>
      <c r="DO556" s="106">
        <f t="shared" si="1589"/>
        <v>0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648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14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14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14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14"/>
      <c r="BV557" s="224"/>
      <c r="BW557" s="224"/>
      <c r="BX557" s="224"/>
      <c r="BY557" s="224"/>
      <c r="BZ557" s="597">
        <f t="shared" si="1590"/>
        <v>18.857142857142858</v>
      </c>
      <c r="CA557" s="597">
        <f t="shared" si="1591"/>
        <v>0</v>
      </c>
      <c r="CB557" s="597">
        <f t="shared" si="1592"/>
        <v>6.8571428571428568</v>
      </c>
      <c r="CC557" s="688">
        <f t="shared" si="1593"/>
        <v>0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37"/>
        <v/>
      </c>
      <c r="CF557" s="1346" t="str">
        <f t="shared" si="1637"/>
        <v/>
      </c>
      <c r="CG557" s="1346" t="str">
        <f t="shared" si="1637"/>
        <v/>
      </c>
      <c r="CH557" s="1346">
        <f t="shared" si="1637"/>
        <v>0</v>
      </c>
      <c r="CI557" s="1346">
        <f t="shared" si="1637"/>
        <v>0</v>
      </c>
      <c r="CJ557" s="1346">
        <f t="shared" si="1637"/>
        <v>0</v>
      </c>
      <c r="CK557" s="1347">
        <f t="shared" si="1637"/>
        <v>0</v>
      </c>
      <c r="CL557" s="1347">
        <f t="shared" si="1637"/>
        <v>0</v>
      </c>
      <c r="CM557" s="1347">
        <f t="shared" si="1637"/>
        <v>0</v>
      </c>
      <c r="CN557" s="1346">
        <f t="shared" si="1637"/>
        <v>60</v>
      </c>
      <c r="CO557" s="1346">
        <f t="shared" si="1637"/>
        <v>72</v>
      </c>
      <c r="CP557" s="1346">
        <f t="shared" si="1637"/>
        <v>90</v>
      </c>
      <c r="CQ557" s="1346" t="str">
        <f t="shared" si="1637"/>
        <v/>
      </c>
      <c r="CR557" s="1346" t="str">
        <f t="shared" si="1637"/>
        <v/>
      </c>
      <c r="CS557" s="1345" t="str">
        <f t="shared" si="1637"/>
        <v/>
      </c>
      <c r="CT557" s="1348" t="str">
        <f t="shared" si="1637"/>
        <v/>
      </c>
      <c r="CU557" s="548" t="str">
        <f t="shared" si="1478"/>
        <v/>
      </c>
      <c r="CV557" s="549" t="str">
        <f t="shared" si="1479"/>
        <v/>
      </c>
      <c r="CW557" s="550" t="str">
        <f t="shared" si="1480"/>
        <v/>
      </c>
      <c r="CX557" s="550" t="str">
        <f t="shared" si="1481"/>
        <v/>
      </c>
      <c r="CY557" s="550">
        <f t="shared" si="1482"/>
        <v>0</v>
      </c>
      <c r="CZ557" s="550">
        <f t="shared" si="1483"/>
        <v>0</v>
      </c>
      <c r="DA557" s="550">
        <f t="shared" si="1484"/>
        <v>0</v>
      </c>
      <c r="DB557" s="551">
        <f t="shared" si="1485"/>
        <v>0</v>
      </c>
      <c r="DC557" s="551">
        <f t="shared" si="1486"/>
        <v>0</v>
      </c>
      <c r="DD557" s="551">
        <f t="shared" si="1487"/>
        <v>0</v>
      </c>
      <c r="DE557" s="550">
        <f t="shared" si="1488"/>
        <v>0</v>
      </c>
      <c r="DF557" s="550">
        <f t="shared" si="1489"/>
        <v>0</v>
      </c>
      <c r="DG557" s="550">
        <f t="shared" si="1490"/>
        <v>0</v>
      </c>
      <c r="DH557" s="550" t="str">
        <f t="shared" si="1491"/>
        <v/>
      </c>
      <c r="DI557" s="550" t="str">
        <f t="shared" si="1492"/>
        <v/>
      </c>
      <c r="DJ557" s="549" t="str">
        <f t="shared" si="1493"/>
        <v/>
      </c>
      <c r="DK557" s="548" t="str">
        <f t="shared" si="1494"/>
        <v/>
      </c>
      <c r="DL557" s="653">
        <f t="shared" si="1586"/>
        <v>9</v>
      </c>
      <c r="DM557" s="106">
        <f t="shared" si="1587"/>
        <v>9</v>
      </c>
      <c r="DN557" s="106">
        <f t="shared" si="1588"/>
        <v>9</v>
      </c>
      <c r="DO557" s="106">
        <f t="shared" si="1589"/>
        <v>9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701" t="str">
        <f>$H$1 &amp; "/kg"</f>
        <v>kcal/kg</v>
      </c>
      <c r="B558" s="762">
        <f>200*$K$1</f>
        <v>200</v>
      </c>
      <c r="C558" s="762">
        <f t="shared" ref="C558:R558" si="1659">200*$K$1</f>
        <v>200</v>
      </c>
      <c r="D558" s="762">
        <f t="shared" si="1659"/>
        <v>200</v>
      </c>
      <c r="E558" s="762">
        <f t="shared" si="1659"/>
        <v>200</v>
      </c>
      <c r="F558" s="762">
        <f t="shared" si="1659"/>
        <v>200</v>
      </c>
      <c r="G558" s="762">
        <v>200</v>
      </c>
      <c r="H558" s="762">
        <f t="shared" si="1659"/>
        <v>200</v>
      </c>
      <c r="I558" s="762">
        <f t="shared" si="1659"/>
        <v>200</v>
      </c>
      <c r="J558" s="762">
        <f t="shared" si="1659"/>
        <v>200</v>
      </c>
      <c r="K558" s="762">
        <f t="shared" si="1659"/>
        <v>200</v>
      </c>
      <c r="L558" s="762">
        <f t="shared" si="1659"/>
        <v>200</v>
      </c>
      <c r="M558" s="762">
        <f t="shared" si="1659"/>
        <v>200</v>
      </c>
      <c r="N558" s="762">
        <f t="shared" si="1659"/>
        <v>200</v>
      </c>
      <c r="O558" s="762">
        <f t="shared" si="1659"/>
        <v>200</v>
      </c>
      <c r="P558" s="762">
        <f t="shared" si="1659"/>
        <v>200</v>
      </c>
      <c r="Q558" s="762">
        <f t="shared" si="1659"/>
        <v>200</v>
      </c>
      <c r="R558" s="762">
        <f t="shared" si="1659"/>
        <v>200</v>
      </c>
      <c r="S558" s="602"/>
      <c r="T558" s="762">
        <f>200*$K$1</f>
        <v>200</v>
      </c>
      <c r="U558" s="762">
        <f t="shared" ref="U558:AJ558" si="1660">200*$K$1</f>
        <v>200</v>
      </c>
      <c r="V558" s="762">
        <f t="shared" si="1660"/>
        <v>200</v>
      </c>
      <c r="W558" s="762">
        <f t="shared" si="1660"/>
        <v>200</v>
      </c>
      <c r="X558" s="762">
        <f t="shared" si="1660"/>
        <v>200</v>
      </c>
      <c r="Y558" s="762">
        <f t="shared" si="1660"/>
        <v>200</v>
      </c>
      <c r="Z558" s="762">
        <f t="shared" si="1660"/>
        <v>200</v>
      </c>
      <c r="AA558" s="762">
        <f t="shared" si="1660"/>
        <v>200</v>
      </c>
      <c r="AB558" s="762">
        <f t="shared" si="1660"/>
        <v>200</v>
      </c>
      <c r="AC558" s="762">
        <f t="shared" si="1660"/>
        <v>200</v>
      </c>
      <c r="AD558" s="762">
        <f t="shared" si="1660"/>
        <v>200</v>
      </c>
      <c r="AE558" s="762">
        <f t="shared" si="1660"/>
        <v>200</v>
      </c>
      <c r="AF558" s="762">
        <f t="shared" si="1660"/>
        <v>200</v>
      </c>
      <c r="AG558" s="762">
        <f t="shared" si="1660"/>
        <v>200</v>
      </c>
      <c r="AH558" s="762">
        <f t="shared" si="1660"/>
        <v>200</v>
      </c>
      <c r="AI558" s="762">
        <f t="shared" si="1660"/>
        <v>200</v>
      </c>
      <c r="AJ558" s="762">
        <f t="shared" si="1660"/>
        <v>200</v>
      </c>
      <c r="AK558" s="602"/>
      <c r="AL558" s="762">
        <f>200*$K$1</f>
        <v>200</v>
      </c>
      <c r="AM558" s="762">
        <f t="shared" ref="AM558:BB558" si="1661">200*$K$1</f>
        <v>200</v>
      </c>
      <c r="AN558" s="762">
        <f t="shared" si="1661"/>
        <v>200</v>
      </c>
      <c r="AO558" s="762">
        <f t="shared" si="1661"/>
        <v>200</v>
      </c>
      <c r="AP558" s="762">
        <f t="shared" si="1661"/>
        <v>200</v>
      </c>
      <c r="AQ558" s="762">
        <f t="shared" si="1661"/>
        <v>200</v>
      </c>
      <c r="AR558" s="762">
        <f t="shared" si="1661"/>
        <v>200</v>
      </c>
      <c r="AS558" s="762">
        <f t="shared" si="1661"/>
        <v>200</v>
      </c>
      <c r="AT558" s="762">
        <f t="shared" si="1661"/>
        <v>200</v>
      </c>
      <c r="AU558" s="762">
        <f t="shared" si="1661"/>
        <v>200</v>
      </c>
      <c r="AV558" s="762">
        <f t="shared" si="1661"/>
        <v>200</v>
      </c>
      <c r="AW558" s="762">
        <f t="shared" si="1661"/>
        <v>200</v>
      </c>
      <c r="AX558" s="762">
        <f t="shared" si="1661"/>
        <v>200</v>
      </c>
      <c r="AY558" s="762">
        <f t="shared" si="1661"/>
        <v>200</v>
      </c>
      <c r="AZ558" s="762">
        <f t="shared" si="1661"/>
        <v>200</v>
      </c>
      <c r="BA558" s="762">
        <f t="shared" si="1661"/>
        <v>200</v>
      </c>
      <c r="BB558" s="762">
        <f t="shared" si="1661"/>
        <v>200</v>
      </c>
      <c r="BC558" s="756"/>
      <c r="BD558" s="762">
        <f>200*$K$1</f>
        <v>200</v>
      </c>
      <c r="BE558" s="762">
        <f t="shared" ref="BE558:BY558" si="1662">200*$K$1</f>
        <v>200</v>
      </c>
      <c r="BF558" s="762">
        <f t="shared" si="1662"/>
        <v>200</v>
      </c>
      <c r="BG558" s="762">
        <f t="shared" si="1662"/>
        <v>200</v>
      </c>
      <c r="BH558" s="762">
        <f t="shared" si="1662"/>
        <v>200</v>
      </c>
      <c r="BI558" s="762">
        <f t="shared" si="1662"/>
        <v>200</v>
      </c>
      <c r="BJ558" s="762">
        <f t="shared" si="1662"/>
        <v>200</v>
      </c>
      <c r="BK558" s="762">
        <f t="shared" si="1662"/>
        <v>200</v>
      </c>
      <c r="BL558" s="762">
        <f t="shared" si="1662"/>
        <v>200</v>
      </c>
      <c r="BM558" s="762">
        <f t="shared" si="1662"/>
        <v>200</v>
      </c>
      <c r="BN558" s="762">
        <f t="shared" si="1662"/>
        <v>200</v>
      </c>
      <c r="BO558" s="762">
        <f t="shared" si="1662"/>
        <v>200</v>
      </c>
      <c r="BP558" s="762">
        <f t="shared" si="1662"/>
        <v>200</v>
      </c>
      <c r="BQ558" s="762">
        <f t="shared" si="1662"/>
        <v>200</v>
      </c>
      <c r="BR558" s="762">
        <f t="shared" si="1662"/>
        <v>200</v>
      </c>
      <c r="BS558" s="762">
        <f t="shared" si="1662"/>
        <v>200</v>
      </c>
      <c r="BT558" s="762">
        <f t="shared" si="1662"/>
        <v>200</v>
      </c>
      <c r="BU558" s="756"/>
      <c r="BV558" s="762">
        <f t="shared" si="1662"/>
        <v>200</v>
      </c>
      <c r="BW558" s="762">
        <f t="shared" si="1662"/>
        <v>200</v>
      </c>
      <c r="BX558" s="762">
        <f t="shared" si="1662"/>
        <v>200</v>
      </c>
      <c r="BY558" s="762">
        <f t="shared" si="1662"/>
        <v>200</v>
      </c>
      <c r="BZ558" s="597">
        <f t="shared" si="1590"/>
        <v>200</v>
      </c>
      <c r="CA558" s="597">
        <f t="shared" si="1591"/>
        <v>200</v>
      </c>
      <c r="CB558" s="597">
        <f t="shared" si="1592"/>
        <v>200</v>
      </c>
      <c r="CC558" s="688">
        <f t="shared" si="1593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37"/>
        <v>200</v>
      </c>
      <c r="CF558" s="1346">
        <f t="shared" si="1637"/>
        <v>200</v>
      </c>
      <c r="CG558" s="1346">
        <f t="shared" si="1637"/>
        <v>200</v>
      </c>
      <c r="CH558" s="1346">
        <f t="shared" si="1637"/>
        <v>200</v>
      </c>
      <c r="CI558" s="1346">
        <f t="shared" si="1637"/>
        <v>200</v>
      </c>
      <c r="CJ558" s="1346">
        <f t="shared" si="1637"/>
        <v>200</v>
      </c>
      <c r="CK558" s="1347">
        <f t="shared" si="1637"/>
        <v>200</v>
      </c>
      <c r="CL558" s="1347">
        <f t="shared" si="1637"/>
        <v>200</v>
      </c>
      <c r="CM558" s="1347">
        <f t="shared" si="1637"/>
        <v>200</v>
      </c>
      <c r="CN558" s="1346">
        <f t="shared" si="1637"/>
        <v>200</v>
      </c>
      <c r="CO558" s="1346">
        <f t="shared" si="1637"/>
        <v>200</v>
      </c>
      <c r="CP558" s="1346">
        <f t="shared" si="1637"/>
        <v>200</v>
      </c>
      <c r="CQ558" s="1346">
        <f t="shared" si="1637"/>
        <v>200</v>
      </c>
      <c r="CR558" s="1346">
        <f t="shared" si="1637"/>
        <v>200</v>
      </c>
      <c r="CS558" s="1345">
        <f t="shared" si="1637"/>
        <v>200</v>
      </c>
      <c r="CT558" s="1348">
        <f t="shared" si="1637"/>
        <v>200</v>
      </c>
      <c r="CU558" s="548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9">
        <f t="shared" si="1663"/>
        <v>200</v>
      </c>
      <c r="CW558" s="550">
        <f t="shared" si="1663"/>
        <v>200</v>
      </c>
      <c r="CX558" s="550">
        <f t="shared" si="1663"/>
        <v>200</v>
      </c>
      <c r="CY558" s="550">
        <f t="shared" si="1663"/>
        <v>200</v>
      </c>
      <c r="CZ558" s="550">
        <f t="shared" si="1663"/>
        <v>200</v>
      </c>
      <c r="DA558" s="550">
        <f t="shared" si="1663"/>
        <v>200</v>
      </c>
      <c r="DB558" s="551">
        <f t="shared" si="1663"/>
        <v>200</v>
      </c>
      <c r="DC558" s="551">
        <f t="shared" si="1663"/>
        <v>200</v>
      </c>
      <c r="DD558" s="551">
        <f t="shared" si="1663"/>
        <v>200</v>
      </c>
      <c r="DE558" s="550">
        <f t="shared" si="1663"/>
        <v>200</v>
      </c>
      <c r="DF558" s="550">
        <f t="shared" si="1663"/>
        <v>200</v>
      </c>
      <c r="DG558" s="550">
        <f t="shared" si="1663"/>
        <v>200</v>
      </c>
      <c r="DH558" s="550">
        <f t="shared" si="1663"/>
        <v>200</v>
      </c>
      <c r="DI558" s="550">
        <f t="shared" si="1663"/>
        <v>200</v>
      </c>
      <c r="DJ558" s="549">
        <f t="shared" si="1663"/>
        <v>200</v>
      </c>
      <c r="DK558" s="54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3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648" t="str">
        <f>$H$1 &amp; " (%)"</f>
        <v>kcal (%)</v>
      </c>
      <c r="B559" s="766">
        <f t="shared" ref="B559:R559" si="1664">IF(B557="","",B557*B558/B$46/365/$G$1)</f>
        <v>1.7395085888236572E-3</v>
      </c>
      <c r="C559" s="766">
        <f t="shared" si="1664"/>
        <v>2.3483365949119373E-3</v>
      </c>
      <c r="D559" s="766">
        <f t="shared" si="1664"/>
        <v>0</v>
      </c>
      <c r="E559" s="766">
        <f t="shared" si="1664"/>
        <v>0</v>
      </c>
      <c r="F559" s="766">
        <f t="shared" si="1664"/>
        <v>0</v>
      </c>
      <c r="G559" s="766">
        <f t="shared" si="1664"/>
        <v>0</v>
      </c>
      <c r="H559" s="766">
        <f t="shared" si="1664"/>
        <v>0</v>
      </c>
      <c r="I559" s="766">
        <f t="shared" si="1664"/>
        <v>0</v>
      </c>
      <c r="J559" s="766">
        <f t="shared" si="1664"/>
        <v>3.354766564159911E-3</v>
      </c>
      <c r="K559" s="766" t="str">
        <f t="shared" si="1664"/>
        <v/>
      </c>
      <c r="L559" s="766" t="str">
        <f t="shared" si="1664"/>
        <v/>
      </c>
      <c r="M559" s="766" t="str">
        <f t="shared" si="1664"/>
        <v/>
      </c>
      <c r="N559" s="766" t="str">
        <f t="shared" si="1664"/>
        <v/>
      </c>
      <c r="O559" s="766" t="str">
        <f t="shared" si="1664"/>
        <v/>
      </c>
      <c r="P559" s="766" t="str">
        <f t="shared" si="1664"/>
        <v/>
      </c>
      <c r="Q559" s="766" t="str">
        <f t="shared" si="1664"/>
        <v/>
      </c>
      <c r="R559" s="766" t="str">
        <f t="shared" si="1664"/>
        <v/>
      </c>
      <c r="S559" s="588"/>
      <c r="T559" s="766">
        <f t="shared" ref="T559:AJ559" si="1665">IF(T557="","",T557*T558/T$46/365/$G$1)</f>
        <v>0</v>
      </c>
      <c r="U559" s="766">
        <f t="shared" si="1665"/>
        <v>0</v>
      </c>
      <c r="V559" s="766">
        <f t="shared" si="1665"/>
        <v>0</v>
      </c>
      <c r="W559" s="766">
        <f t="shared" si="1665"/>
        <v>0</v>
      </c>
      <c r="X559" s="766">
        <f t="shared" si="1665"/>
        <v>0</v>
      </c>
      <c r="Y559" s="766">
        <f t="shared" si="1665"/>
        <v>0</v>
      </c>
      <c r="Z559" s="766">
        <f t="shared" si="1665"/>
        <v>0</v>
      </c>
      <c r="AA559" s="766">
        <f t="shared" si="1665"/>
        <v>0</v>
      </c>
      <c r="AB559" s="766">
        <f t="shared" si="1665"/>
        <v>0</v>
      </c>
      <c r="AC559" s="766" t="str">
        <f t="shared" si="1665"/>
        <v/>
      </c>
      <c r="AD559" s="766" t="str">
        <f t="shared" si="1665"/>
        <v/>
      </c>
      <c r="AE559" s="766" t="str">
        <f t="shared" si="1665"/>
        <v/>
      </c>
      <c r="AF559" s="766" t="str">
        <f t="shared" si="1665"/>
        <v/>
      </c>
      <c r="AG559" s="766" t="str">
        <f t="shared" si="1665"/>
        <v/>
      </c>
      <c r="AH559" s="766" t="str">
        <f t="shared" si="1665"/>
        <v/>
      </c>
      <c r="AI559" s="766" t="str">
        <f t="shared" si="1665"/>
        <v/>
      </c>
      <c r="AJ559" s="766" t="str">
        <f t="shared" si="1665"/>
        <v/>
      </c>
      <c r="AK559" s="588"/>
      <c r="AL559" s="766">
        <f t="shared" ref="AL559:BB559" si="1666">IF(AL557="","",AL557*AL558/AL$46/365/$G$1)</f>
        <v>0</v>
      </c>
      <c r="AM559" s="766">
        <f t="shared" si="1666"/>
        <v>1.7892088342186189E-3</v>
      </c>
      <c r="AN559" s="766">
        <f t="shared" si="1666"/>
        <v>0</v>
      </c>
      <c r="AO559" s="766">
        <f t="shared" si="1666"/>
        <v>1.8090889323766034E-2</v>
      </c>
      <c r="AP559" s="766">
        <f t="shared" si="1666"/>
        <v>0</v>
      </c>
      <c r="AQ559" s="766">
        <f t="shared" si="1666"/>
        <v>0</v>
      </c>
      <c r="AR559" s="766">
        <f t="shared" si="1666"/>
        <v>0</v>
      </c>
      <c r="AS559" s="766">
        <f t="shared" si="1666"/>
        <v>0</v>
      </c>
      <c r="AT559" s="766">
        <f t="shared" si="1666"/>
        <v>0</v>
      </c>
      <c r="AU559" s="766" t="str">
        <f t="shared" si="1666"/>
        <v/>
      </c>
      <c r="AV559" s="766" t="str">
        <f t="shared" si="1666"/>
        <v/>
      </c>
      <c r="AW559" s="766" t="str">
        <f t="shared" si="1666"/>
        <v/>
      </c>
      <c r="AX559" s="766" t="str">
        <f t="shared" si="1666"/>
        <v/>
      </c>
      <c r="AY559" s="766" t="str">
        <f t="shared" si="1666"/>
        <v/>
      </c>
      <c r="AZ559" s="766" t="str">
        <f t="shared" si="1666"/>
        <v/>
      </c>
      <c r="BA559" s="766" t="str">
        <f t="shared" si="1666"/>
        <v/>
      </c>
      <c r="BB559" s="766" t="str">
        <f t="shared" si="1666"/>
        <v/>
      </c>
      <c r="BC559" s="652"/>
      <c r="BD559" s="766">
        <f t="shared" ref="BD559:BT559" si="1667">IF(BD557="","",BD557*BD558/BD$46/365/$G$1)</f>
        <v>0</v>
      </c>
      <c r="BE559" s="766">
        <f t="shared" si="1667"/>
        <v>0</v>
      </c>
      <c r="BF559" s="766">
        <f t="shared" si="1667"/>
        <v>0</v>
      </c>
      <c r="BG559" s="766">
        <f t="shared" si="1667"/>
        <v>0</v>
      </c>
      <c r="BH559" s="766">
        <f t="shared" si="1667"/>
        <v>0</v>
      </c>
      <c r="BI559" s="766">
        <f t="shared" si="1667"/>
        <v>0</v>
      </c>
      <c r="BJ559" s="766">
        <f t="shared" si="1667"/>
        <v>0</v>
      </c>
      <c r="BK559" s="766">
        <f t="shared" si="1667"/>
        <v>0</v>
      </c>
      <c r="BL559" s="766">
        <f t="shared" si="1667"/>
        <v>0</v>
      </c>
      <c r="BM559" s="766" t="str">
        <f t="shared" si="1667"/>
        <v/>
      </c>
      <c r="BN559" s="766" t="str">
        <f t="shared" si="1667"/>
        <v/>
      </c>
      <c r="BO559" s="766" t="str">
        <f t="shared" si="1667"/>
        <v/>
      </c>
      <c r="BP559" s="766" t="str">
        <f t="shared" si="1667"/>
        <v/>
      </c>
      <c r="BQ559" s="766" t="str">
        <f t="shared" si="1667"/>
        <v/>
      </c>
      <c r="BR559" s="766" t="str">
        <f t="shared" si="1667"/>
        <v/>
      </c>
      <c r="BS559" s="766" t="str">
        <f t="shared" si="1667"/>
        <v/>
      </c>
      <c r="BT559" s="766" t="str">
        <f t="shared" si="1667"/>
        <v/>
      </c>
      <c r="BU559" s="652"/>
      <c r="BV559" s="766" t="str">
        <f>IF(BV557="","",BV557*BV558/BV$46/365/$G$1)</f>
        <v/>
      </c>
      <c r="BW559" s="766" t="str">
        <f>IF(BW557="","",BW557*BW558/BW$46/365/$G$1)</f>
        <v/>
      </c>
      <c r="BX559" s="766" t="str">
        <f>IF(BX557="","",BX557*BX558/BX$46/365/$G$1)</f>
        <v/>
      </c>
      <c r="BY559" s="766" t="str">
        <f>IF(BY557="","",BY557*BY558/BY$46/365/$G$1)</f>
        <v/>
      </c>
      <c r="BZ559" s="622">
        <f t="shared" si="1590"/>
        <v>5.8397788339079916E-4</v>
      </c>
      <c r="CA559" s="622">
        <f t="shared" si="1591"/>
        <v>0</v>
      </c>
      <c r="CB559" s="622">
        <f t="shared" si="1592"/>
        <v>2.5560126203123118E-4</v>
      </c>
      <c r="CC559" s="622">
        <f t="shared" si="1593"/>
        <v>0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37"/>
        <v/>
      </c>
      <c r="CF559" s="1351" t="str">
        <f t="shared" si="1637"/>
        <v/>
      </c>
      <c r="CG559" s="1351" t="str">
        <f t="shared" si="1637"/>
        <v/>
      </c>
      <c r="CH559" s="1351">
        <f t="shared" si="1637"/>
        <v>0</v>
      </c>
      <c r="CI559" s="1351">
        <f t="shared" si="1637"/>
        <v>0</v>
      </c>
      <c r="CJ559" s="1351">
        <f t="shared" si="1637"/>
        <v>0</v>
      </c>
      <c r="CK559" s="1352">
        <f t="shared" si="1637"/>
        <v>0</v>
      </c>
      <c r="CL559" s="1352">
        <f t="shared" si="1637"/>
        <v>0</v>
      </c>
      <c r="CM559" s="1352">
        <f t="shared" si="1637"/>
        <v>0</v>
      </c>
      <c r="CN559" s="1351">
        <f t="shared" si="1637"/>
        <v>1.7395085888236572E-3</v>
      </c>
      <c r="CO559" s="1351">
        <f t="shared" si="1637"/>
        <v>2.3483365949119373E-3</v>
      </c>
      <c r="CP559" s="1351">
        <f t="shared" si="1637"/>
        <v>3.354766564159911E-3</v>
      </c>
      <c r="CQ559" s="1351" t="str">
        <f t="shared" si="1637"/>
        <v/>
      </c>
      <c r="CR559" s="1351" t="str">
        <f t="shared" si="1637"/>
        <v/>
      </c>
      <c r="CS559" s="1350" t="str">
        <f t="shared" si="1637"/>
        <v/>
      </c>
      <c r="CT559" s="1353" t="str">
        <f t="shared" si="1637"/>
        <v/>
      </c>
      <c r="CU559" s="536" t="str">
        <f t="shared" si="1663"/>
        <v/>
      </c>
      <c r="CV559" s="537" t="str">
        <f t="shared" si="1663"/>
        <v/>
      </c>
      <c r="CW559" s="538" t="str">
        <f t="shared" si="1663"/>
        <v/>
      </c>
      <c r="CX559" s="538" t="str">
        <f t="shared" si="1663"/>
        <v/>
      </c>
      <c r="CY559" s="538">
        <f t="shared" si="1663"/>
        <v>0</v>
      </c>
      <c r="CZ559" s="538">
        <f t="shared" si="1663"/>
        <v>0</v>
      </c>
      <c r="DA559" s="538">
        <f t="shared" si="1663"/>
        <v>0</v>
      </c>
      <c r="DB559" s="539">
        <f t="shared" si="1663"/>
        <v>0</v>
      </c>
      <c r="DC559" s="539">
        <f t="shared" si="1663"/>
        <v>0</v>
      </c>
      <c r="DD559" s="539">
        <f t="shared" si="1663"/>
        <v>0</v>
      </c>
      <c r="DE559" s="538">
        <f t="shared" si="1663"/>
        <v>0</v>
      </c>
      <c r="DF559" s="538">
        <f t="shared" si="1663"/>
        <v>0</v>
      </c>
      <c r="DG559" s="538">
        <f t="shared" si="1663"/>
        <v>0</v>
      </c>
      <c r="DH559" s="538" t="str">
        <f t="shared" si="1663"/>
        <v/>
      </c>
      <c r="DI559" s="538" t="str">
        <f t="shared" si="1663"/>
        <v/>
      </c>
      <c r="DJ559" s="537" t="str">
        <f t="shared" si="1663"/>
        <v/>
      </c>
      <c r="DK559" s="53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3">
        <f t="shared" si="1586"/>
        <v>9</v>
      </c>
      <c r="DM559" s="106">
        <f t="shared" si="1587"/>
        <v>9</v>
      </c>
      <c r="DN559" s="106">
        <f t="shared" si="1588"/>
        <v>9</v>
      </c>
      <c r="DO559" s="106">
        <f t="shared" si="1589"/>
        <v>9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763" t="s">
        <v>269</v>
      </c>
      <c r="B560" s="320"/>
      <c r="C560" s="320">
        <v>1</v>
      </c>
      <c r="D560" s="320"/>
      <c r="E560" s="320"/>
      <c r="F560" s="320"/>
      <c r="G560" s="320"/>
      <c r="H560" s="320"/>
      <c r="I560" s="320"/>
      <c r="J560" s="320">
        <v>1.4</v>
      </c>
      <c r="K560" s="320"/>
      <c r="L560" s="320"/>
      <c r="M560" s="320"/>
      <c r="N560" s="320"/>
      <c r="O560" s="320"/>
      <c r="P560" s="320"/>
      <c r="Q560" s="320"/>
      <c r="R560" s="320"/>
      <c r="S560" s="714"/>
      <c r="T560" s="320"/>
      <c r="U560" s="320"/>
      <c r="V560" s="320"/>
      <c r="W560" s="320"/>
      <c r="X560" s="320"/>
      <c r="Y560" s="320"/>
      <c r="Z560" s="320"/>
      <c r="AA560" s="320"/>
      <c r="AB560" s="320"/>
      <c r="AC560" s="320"/>
      <c r="AD560" s="320"/>
      <c r="AE560" s="320"/>
      <c r="AF560" s="320"/>
      <c r="AG560" s="320"/>
      <c r="AH560" s="320"/>
      <c r="AI560" s="320"/>
      <c r="AJ560" s="320"/>
      <c r="AK560" s="714"/>
      <c r="AL560" s="320"/>
      <c r="AM560" s="320">
        <v>1</v>
      </c>
      <c r="AN560" s="320"/>
      <c r="AO560" s="320">
        <v>1</v>
      </c>
      <c r="AP560" s="320"/>
      <c r="AQ560" s="320"/>
      <c r="AR560" s="320"/>
      <c r="AS560" s="320"/>
      <c r="AT560" s="320"/>
      <c r="AU560" s="320"/>
      <c r="AV560" s="320"/>
      <c r="AW560" s="320"/>
      <c r="AX560" s="320"/>
      <c r="AY560" s="320"/>
      <c r="AZ560" s="320"/>
      <c r="BA560" s="320"/>
      <c r="BB560" s="320"/>
      <c r="BC560" s="714"/>
      <c r="BD560" s="320"/>
      <c r="BE560" s="320"/>
      <c r="BF560" s="320"/>
      <c r="BG560" s="320"/>
      <c r="BH560" s="320"/>
      <c r="BI560" s="320"/>
      <c r="BJ560" s="320"/>
      <c r="BK560" s="320"/>
      <c r="BL560" s="320"/>
      <c r="BM560" s="320"/>
      <c r="BN560" s="320"/>
      <c r="BO560" s="320"/>
      <c r="BP560" s="320"/>
      <c r="BQ560" s="320"/>
      <c r="BR560" s="320"/>
      <c r="BS560" s="320"/>
      <c r="BT560" s="320"/>
      <c r="BU560" s="714"/>
      <c r="BV560" s="320"/>
      <c r="BW560" s="320"/>
      <c r="BX560" s="320"/>
      <c r="BY560" s="320"/>
      <c r="BZ560" s="597" t="str">
        <f t="shared" si="1590"/>
        <v/>
      </c>
      <c r="CA560" s="597" t="str">
        <f t="shared" si="1591"/>
        <v/>
      </c>
      <c r="CB560" s="597" t="str">
        <f t="shared" si="1592"/>
        <v/>
      </c>
      <c r="CC560" s="688" t="str">
        <f t="shared" si="1593"/>
        <v/>
      </c>
      <c r="CD560" s="134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5" t="str">
        <f t="shared" si="1637"/>
        <v/>
      </c>
      <c r="CF560" s="1346" t="str">
        <f t="shared" si="1637"/>
        <v/>
      </c>
      <c r="CG560" s="1346" t="str">
        <f t="shared" si="1637"/>
        <v/>
      </c>
      <c r="CH560" s="1346" t="str">
        <f t="shared" si="1637"/>
        <v/>
      </c>
      <c r="CI560" s="1346" t="str">
        <f t="shared" si="1637"/>
        <v/>
      </c>
      <c r="CJ560" s="1346" t="str">
        <f t="shared" si="1637"/>
        <v/>
      </c>
      <c r="CK560" s="1347" t="str">
        <f t="shared" si="1637"/>
        <v/>
      </c>
      <c r="CL560" s="1347">
        <f t="shared" si="1637"/>
        <v>1</v>
      </c>
      <c r="CM560" s="1347">
        <f t="shared" si="1637"/>
        <v>1.4</v>
      </c>
      <c r="CN560" s="1346" t="str">
        <f t="shared" si="1637"/>
        <v/>
      </c>
      <c r="CO560" s="1346" t="str">
        <f t="shared" si="1637"/>
        <v/>
      </c>
      <c r="CP560" s="1346" t="str">
        <f t="shared" si="1637"/>
        <v/>
      </c>
      <c r="CQ560" s="1346" t="str">
        <f t="shared" si="1637"/>
        <v/>
      </c>
      <c r="CR560" s="1346" t="str">
        <f t="shared" si="1637"/>
        <v/>
      </c>
      <c r="CS560" s="1345" t="str">
        <f t="shared" si="1637"/>
        <v/>
      </c>
      <c r="CT560" s="1348" t="str">
        <f t="shared" si="1637"/>
        <v/>
      </c>
      <c r="CU560" s="548" t="str">
        <f t="shared" si="1663"/>
        <v/>
      </c>
      <c r="CV560" s="549" t="str">
        <f t="shared" si="1663"/>
        <v/>
      </c>
      <c r="CW560" s="550" t="str">
        <f t="shared" si="1663"/>
        <v/>
      </c>
      <c r="CX560" s="550" t="str">
        <f t="shared" si="1663"/>
        <v/>
      </c>
      <c r="CY560" s="550" t="str">
        <f t="shared" si="1663"/>
        <v/>
      </c>
      <c r="CZ560" s="550" t="str">
        <f t="shared" si="1663"/>
        <v/>
      </c>
      <c r="DA560" s="550" t="str">
        <f t="shared" si="1663"/>
        <v/>
      </c>
      <c r="DB560" s="551" t="str">
        <f t="shared" si="1663"/>
        <v/>
      </c>
      <c r="DC560" s="551" t="str">
        <f t="shared" si="1663"/>
        <v/>
      </c>
      <c r="DD560" s="551" t="str">
        <f t="shared" si="1663"/>
        <v/>
      </c>
      <c r="DE560" s="550" t="str">
        <f t="shared" si="1663"/>
        <v/>
      </c>
      <c r="DF560" s="550" t="str">
        <f t="shared" si="1663"/>
        <v/>
      </c>
      <c r="DG560" s="550" t="str">
        <f t="shared" si="1663"/>
        <v/>
      </c>
      <c r="DH560" s="550" t="str">
        <f t="shared" si="1663"/>
        <v/>
      </c>
      <c r="DI560" s="550" t="str">
        <f t="shared" si="1663"/>
        <v/>
      </c>
      <c r="DJ560" s="549" t="str">
        <f t="shared" si="1663"/>
        <v/>
      </c>
      <c r="DK560" s="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86"/>
        <v>2</v>
      </c>
      <c r="DM560" s="106">
        <f t="shared" si="1587"/>
        <v>0</v>
      </c>
      <c r="DN560" s="106">
        <f t="shared" si="1588"/>
        <v>2</v>
      </c>
      <c r="DO560" s="106">
        <f t="shared" si="1589"/>
        <v>0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648" t="s">
        <v>267</v>
      </c>
      <c r="B561" s="761" t="str">
        <f t="shared" ref="B561:R561" si="1668">IF(B560="","",B557*B560)</f>
        <v/>
      </c>
      <c r="C561" s="761">
        <f t="shared" si="1668"/>
        <v>72</v>
      </c>
      <c r="D561" s="761" t="str">
        <f t="shared" si="1668"/>
        <v/>
      </c>
      <c r="E561" s="761" t="str">
        <f t="shared" si="1668"/>
        <v/>
      </c>
      <c r="F561" s="761" t="str">
        <f t="shared" si="1668"/>
        <v/>
      </c>
      <c r="G561" s="761" t="str">
        <f t="shared" si="1668"/>
        <v/>
      </c>
      <c r="H561" s="761" t="str">
        <f t="shared" si="1668"/>
        <v/>
      </c>
      <c r="I561" s="761" t="str">
        <f t="shared" si="1668"/>
        <v/>
      </c>
      <c r="J561" s="761">
        <f t="shared" si="1668"/>
        <v>125.99999999999999</v>
      </c>
      <c r="K561" s="761" t="str">
        <f t="shared" si="1668"/>
        <v/>
      </c>
      <c r="L561" s="761" t="str">
        <f t="shared" si="1668"/>
        <v/>
      </c>
      <c r="M561" s="761" t="str">
        <f t="shared" si="1668"/>
        <v/>
      </c>
      <c r="N561" s="761" t="str">
        <f t="shared" si="1668"/>
        <v/>
      </c>
      <c r="O561" s="761" t="str">
        <f t="shared" si="1668"/>
        <v/>
      </c>
      <c r="P561" s="761" t="str">
        <f t="shared" si="1668"/>
        <v/>
      </c>
      <c r="Q561" s="761" t="str">
        <f t="shared" si="1668"/>
        <v/>
      </c>
      <c r="R561" s="761" t="str">
        <f t="shared" si="1668"/>
        <v/>
      </c>
      <c r="S561" s="767"/>
      <c r="T561" s="761" t="str">
        <f t="shared" ref="T561:AJ561" si="1669">IF(T560="","",T557*T560)</f>
        <v/>
      </c>
      <c r="U561" s="761" t="str">
        <f t="shared" si="1669"/>
        <v/>
      </c>
      <c r="V561" s="761" t="str">
        <f t="shared" si="1669"/>
        <v/>
      </c>
      <c r="W561" s="761" t="str">
        <f t="shared" si="1669"/>
        <v/>
      </c>
      <c r="X561" s="761" t="str">
        <f t="shared" si="1669"/>
        <v/>
      </c>
      <c r="Y561" s="761" t="str">
        <f t="shared" si="1669"/>
        <v/>
      </c>
      <c r="Z561" s="761" t="str">
        <f t="shared" si="1669"/>
        <v/>
      </c>
      <c r="AA561" s="761" t="str">
        <f t="shared" si="1669"/>
        <v/>
      </c>
      <c r="AB561" s="761" t="str">
        <f t="shared" si="1669"/>
        <v/>
      </c>
      <c r="AC561" s="761" t="str">
        <f t="shared" si="1669"/>
        <v/>
      </c>
      <c r="AD561" s="761" t="str">
        <f t="shared" si="1669"/>
        <v/>
      </c>
      <c r="AE561" s="761" t="str">
        <f t="shared" si="1669"/>
        <v/>
      </c>
      <c r="AF561" s="761" t="str">
        <f t="shared" si="1669"/>
        <v/>
      </c>
      <c r="AG561" s="761" t="str">
        <f t="shared" si="1669"/>
        <v/>
      </c>
      <c r="AH561" s="761" t="str">
        <f t="shared" si="1669"/>
        <v/>
      </c>
      <c r="AI561" s="761" t="str">
        <f t="shared" si="1669"/>
        <v/>
      </c>
      <c r="AJ561" s="761" t="str">
        <f t="shared" si="1669"/>
        <v/>
      </c>
      <c r="AK561" s="767"/>
      <c r="AL561" s="761" t="str">
        <f t="shared" ref="AL561:BB561" si="1670">IF(AL560="","",AL557*AL560)</f>
        <v/>
      </c>
      <c r="AM561" s="761">
        <f t="shared" si="1670"/>
        <v>48</v>
      </c>
      <c r="AN561" s="761" t="str">
        <f t="shared" si="1670"/>
        <v/>
      </c>
      <c r="AO561" s="761">
        <f t="shared" si="1670"/>
        <v>832</v>
      </c>
      <c r="AP561" s="761" t="str">
        <f t="shared" si="1670"/>
        <v/>
      </c>
      <c r="AQ561" s="761" t="str">
        <f t="shared" si="1670"/>
        <v/>
      </c>
      <c r="AR561" s="761" t="str">
        <f t="shared" si="1670"/>
        <v/>
      </c>
      <c r="AS561" s="761" t="str">
        <f t="shared" si="1670"/>
        <v/>
      </c>
      <c r="AT561" s="761" t="str">
        <f t="shared" si="1670"/>
        <v/>
      </c>
      <c r="AU561" s="761" t="str">
        <f t="shared" si="1670"/>
        <v/>
      </c>
      <c r="AV561" s="761" t="str">
        <f t="shared" si="1670"/>
        <v/>
      </c>
      <c r="AW561" s="761" t="str">
        <f t="shared" si="1670"/>
        <v/>
      </c>
      <c r="AX561" s="761" t="str">
        <f t="shared" si="1670"/>
        <v/>
      </c>
      <c r="AY561" s="761" t="str">
        <f t="shared" si="1670"/>
        <v/>
      </c>
      <c r="AZ561" s="761" t="str">
        <f t="shared" si="1670"/>
        <v/>
      </c>
      <c r="BA561" s="761" t="str">
        <f t="shared" si="1670"/>
        <v/>
      </c>
      <c r="BB561" s="761" t="str">
        <f t="shared" si="1670"/>
        <v/>
      </c>
      <c r="BC561" s="767"/>
      <c r="BD561" s="761" t="str">
        <f t="shared" ref="BD561:BT561" si="1671">IF(BD560="","",BD557*BD560)</f>
        <v/>
      </c>
      <c r="BE561" s="761" t="str">
        <f t="shared" si="1671"/>
        <v/>
      </c>
      <c r="BF561" s="761" t="str">
        <f t="shared" si="1671"/>
        <v/>
      </c>
      <c r="BG561" s="761" t="str">
        <f t="shared" si="1671"/>
        <v/>
      </c>
      <c r="BH561" s="761" t="str">
        <f t="shared" si="1671"/>
        <v/>
      </c>
      <c r="BI561" s="761" t="str">
        <f t="shared" si="1671"/>
        <v/>
      </c>
      <c r="BJ561" s="761" t="str">
        <f t="shared" si="1671"/>
        <v/>
      </c>
      <c r="BK561" s="761" t="str">
        <f t="shared" si="1671"/>
        <v/>
      </c>
      <c r="BL561" s="761" t="str">
        <f t="shared" si="1671"/>
        <v/>
      </c>
      <c r="BM561" s="761" t="str">
        <f t="shared" si="1671"/>
        <v/>
      </c>
      <c r="BN561" s="761" t="str">
        <f t="shared" si="1671"/>
        <v/>
      </c>
      <c r="BO561" s="761" t="str">
        <f t="shared" si="1671"/>
        <v/>
      </c>
      <c r="BP561" s="761" t="str">
        <f t="shared" si="1671"/>
        <v/>
      </c>
      <c r="BQ561" s="761" t="str">
        <f t="shared" si="1671"/>
        <v/>
      </c>
      <c r="BR561" s="761" t="str">
        <f t="shared" si="1671"/>
        <v/>
      </c>
      <c r="BS561" s="761" t="str">
        <f t="shared" si="1671"/>
        <v/>
      </c>
      <c r="BT561" s="761" t="str">
        <f t="shared" si="1671"/>
        <v/>
      </c>
      <c r="BU561" s="767"/>
      <c r="BV561" s="761" t="str">
        <f>IF(BV560="","",BV557*BV560)</f>
        <v/>
      </c>
      <c r="BW561" s="761" t="str">
        <f>IF(BW560="","",BW557*BW560)</f>
        <v/>
      </c>
      <c r="BX561" s="761" t="str">
        <f>IF(BX560="","",BX557*BX560)</f>
        <v/>
      </c>
      <c r="BY561" s="761" t="str">
        <f>IF(BY560="","",BY557*BY560)</f>
        <v/>
      </c>
      <c r="BZ561" s="597" t="str">
        <f t="shared" si="1590"/>
        <v/>
      </c>
      <c r="CA561" s="597" t="str">
        <f t="shared" si="1591"/>
        <v/>
      </c>
      <c r="CB561" s="597" t="str">
        <f t="shared" si="1592"/>
        <v/>
      </c>
      <c r="CC561" s="688" t="str">
        <f t="shared" si="1593"/>
        <v/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37"/>
        <v/>
      </c>
      <c r="CF561" s="1346" t="str">
        <f t="shared" si="1637"/>
        <v/>
      </c>
      <c r="CG561" s="1346" t="str">
        <f t="shared" si="1637"/>
        <v/>
      </c>
      <c r="CH561" s="1346" t="str">
        <f t="shared" si="1637"/>
        <v/>
      </c>
      <c r="CI561" s="1346" t="str">
        <f t="shared" si="1637"/>
        <v/>
      </c>
      <c r="CJ561" s="1346" t="str">
        <f t="shared" si="1637"/>
        <v/>
      </c>
      <c r="CK561" s="1347" t="str">
        <f t="shared" si="1637"/>
        <v/>
      </c>
      <c r="CL561" s="1347">
        <f t="shared" si="1637"/>
        <v>72</v>
      </c>
      <c r="CM561" s="1347">
        <f t="shared" si="1637"/>
        <v>125.99999999999999</v>
      </c>
      <c r="CN561" s="1346" t="str">
        <f t="shared" si="1637"/>
        <v/>
      </c>
      <c r="CO561" s="1346" t="str">
        <f t="shared" si="1637"/>
        <v/>
      </c>
      <c r="CP561" s="1346" t="str">
        <f t="shared" si="1637"/>
        <v/>
      </c>
      <c r="CQ561" s="1346" t="str">
        <f t="shared" si="1637"/>
        <v/>
      </c>
      <c r="CR561" s="1346" t="str">
        <f t="shared" si="1637"/>
        <v/>
      </c>
      <c r="CS561" s="1345" t="str">
        <f t="shared" si="1637"/>
        <v/>
      </c>
      <c r="CT561" s="1348" t="str">
        <f t="shared" si="1637"/>
        <v/>
      </c>
      <c r="CU561" s="548" t="str">
        <f t="shared" si="1663"/>
        <v/>
      </c>
      <c r="CV561" s="549" t="str">
        <f t="shared" si="1663"/>
        <v/>
      </c>
      <c r="CW561" s="550" t="str">
        <f t="shared" si="1663"/>
        <v/>
      </c>
      <c r="CX561" s="550" t="str">
        <f t="shared" si="1663"/>
        <v/>
      </c>
      <c r="CY561" s="550" t="str">
        <f t="shared" si="1663"/>
        <v/>
      </c>
      <c r="CZ561" s="550" t="str">
        <f t="shared" si="1663"/>
        <v/>
      </c>
      <c r="DA561" s="550" t="str">
        <f t="shared" si="1663"/>
        <v/>
      </c>
      <c r="DB561" s="551" t="str">
        <f t="shared" si="1663"/>
        <v/>
      </c>
      <c r="DC561" s="551" t="str">
        <f t="shared" si="1663"/>
        <v/>
      </c>
      <c r="DD561" s="551" t="str">
        <f t="shared" si="1663"/>
        <v/>
      </c>
      <c r="DE561" s="550" t="str">
        <f t="shared" si="1663"/>
        <v/>
      </c>
      <c r="DF561" s="550" t="str">
        <f t="shared" si="1663"/>
        <v/>
      </c>
      <c r="DG561" s="550" t="str">
        <f t="shared" si="1663"/>
        <v/>
      </c>
      <c r="DH561" s="550" t="str">
        <f t="shared" si="1663"/>
        <v/>
      </c>
      <c r="DI561" s="550" t="str">
        <f t="shared" si="1663"/>
        <v/>
      </c>
      <c r="DJ561" s="549" t="str">
        <f t="shared" si="1663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86"/>
        <v>2</v>
      </c>
      <c r="DM561" s="106">
        <f t="shared" si="1587"/>
        <v>0</v>
      </c>
      <c r="DN561" s="106">
        <f t="shared" si="1588"/>
        <v>2</v>
      </c>
      <c r="DO561" s="106">
        <f t="shared" si="1589"/>
        <v>0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1451" t="s">
        <v>720</v>
      </c>
      <c r="B562" s="678"/>
      <c r="C562" s="320"/>
      <c r="D562" s="320"/>
      <c r="E562" s="320"/>
      <c r="F562" s="320"/>
      <c r="G562" s="320"/>
      <c r="H562" s="320"/>
      <c r="I562" s="320"/>
      <c r="J562" s="320"/>
      <c r="K562" s="320"/>
      <c r="L562" s="320"/>
      <c r="M562" s="320"/>
      <c r="N562" s="320"/>
      <c r="O562" s="320"/>
      <c r="P562" s="320"/>
      <c r="Q562" s="320"/>
      <c r="R562" s="320"/>
      <c r="S562" s="642"/>
      <c r="T562" s="320"/>
      <c r="U562" s="320"/>
      <c r="V562" s="320"/>
      <c r="W562" s="320"/>
      <c r="X562" s="320"/>
      <c r="Y562" s="320"/>
      <c r="Z562" s="320"/>
      <c r="AA562" s="320"/>
      <c r="AB562" s="320"/>
      <c r="AC562" s="320"/>
      <c r="AD562" s="320"/>
      <c r="AE562" s="320"/>
      <c r="AF562" s="320"/>
      <c r="AG562" s="678"/>
      <c r="AH562" s="678"/>
      <c r="AI562" s="678"/>
      <c r="AJ562" s="678"/>
      <c r="AK562" s="642"/>
      <c r="AL562" s="320">
        <v>0</v>
      </c>
      <c r="AM562" s="320">
        <v>0</v>
      </c>
      <c r="AN562" s="320">
        <v>0</v>
      </c>
      <c r="AO562" s="320">
        <v>0</v>
      </c>
      <c r="AP562" s="320">
        <v>0</v>
      </c>
      <c r="AQ562" s="320">
        <v>0</v>
      </c>
      <c r="AR562" s="320">
        <v>0</v>
      </c>
      <c r="AS562" s="320">
        <v>0</v>
      </c>
      <c r="AT562" s="320">
        <v>0</v>
      </c>
      <c r="AU562" s="320"/>
      <c r="AV562" s="320"/>
      <c r="AW562" s="320"/>
      <c r="AX562" s="320"/>
      <c r="AY562" s="320"/>
      <c r="AZ562" s="320"/>
      <c r="BA562" s="320"/>
      <c r="BB562" s="320"/>
      <c r="BC562" s="642"/>
      <c r="BD562" s="320"/>
      <c r="BE562" s="320"/>
      <c r="BF562" s="320"/>
      <c r="BG562" s="320"/>
      <c r="BH562" s="320"/>
      <c r="BI562" s="320"/>
      <c r="BJ562" s="320"/>
      <c r="BK562" s="320"/>
      <c r="BL562" s="320"/>
      <c r="BM562" s="320"/>
      <c r="BN562" s="320"/>
      <c r="BO562" s="320"/>
      <c r="BP562" s="320"/>
      <c r="BQ562" s="320"/>
      <c r="BR562" s="320"/>
      <c r="BS562" s="320"/>
      <c r="BT562" s="320"/>
      <c r="BU562" s="642"/>
      <c r="BV562" s="320"/>
      <c r="BW562" s="320"/>
      <c r="BX562" s="320"/>
      <c r="BY562" s="320"/>
      <c r="BZ562" s="896"/>
      <c r="CA562" s="896"/>
      <c r="CB562" s="896"/>
      <c r="CC562" s="897"/>
      <c r="CD562" s="898"/>
      <c r="CE562" s="898"/>
      <c r="CF562" s="898"/>
      <c r="CG562" s="898"/>
      <c r="CH562" s="898"/>
      <c r="CI562" s="898"/>
      <c r="CJ562" s="898"/>
      <c r="CK562" s="898"/>
      <c r="CL562" s="898"/>
      <c r="CM562" s="898"/>
      <c r="CN562" s="898"/>
      <c r="CO562" s="898"/>
      <c r="CP562" s="898"/>
      <c r="CQ562" s="898"/>
      <c r="CR562" s="898"/>
      <c r="CS562" s="898"/>
      <c r="CT562" s="899"/>
      <c r="CU562" s="900"/>
      <c r="CV562" s="898"/>
      <c r="CW562" s="898"/>
      <c r="CX562" s="898"/>
      <c r="CY562" s="898"/>
      <c r="CZ562" s="898"/>
      <c r="DA562" s="898"/>
      <c r="DB562" s="898"/>
      <c r="DC562" s="898"/>
      <c r="DD562" s="898"/>
      <c r="DE562" s="898"/>
      <c r="DF562" s="898"/>
      <c r="DG562" s="898"/>
      <c r="DH562" s="898"/>
      <c r="DI562" s="898"/>
      <c r="DJ562" s="898"/>
      <c r="DK562" s="898"/>
      <c r="DL562" s="891"/>
      <c r="DM562" s="846"/>
      <c r="DN562" s="846"/>
      <c r="DO562" s="846"/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648" t="s">
        <v>273</v>
      </c>
      <c r="B563" s="643">
        <v>0</v>
      </c>
      <c r="C563" s="641">
        <v>0</v>
      </c>
      <c r="D563" s="641">
        <v>0</v>
      </c>
      <c r="E563" s="641">
        <v>0</v>
      </c>
      <c r="F563" s="641">
        <v>0</v>
      </c>
      <c r="G563" s="641">
        <v>0</v>
      </c>
      <c r="H563" s="641">
        <v>0</v>
      </c>
      <c r="I563" s="641">
        <v>48</v>
      </c>
      <c r="J563" s="641">
        <v>0</v>
      </c>
      <c r="K563" s="641"/>
      <c r="L563" s="641"/>
      <c r="M563" s="641"/>
      <c r="N563" s="641"/>
      <c r="O563" s="641"/>
      <c r="P563" s="641"/>
      <c r="Q563" s="641"/>
      <c r="R563" s="641"/>
      <c r="S563" s="704"/>
      <c r="T563" s="641">
        <v>0</v>
      </c>
      <c r="U563" s="641">
        <v>0</v>
      </c>
      <c r="V563" s="641">
        <v>0</v>
      </c>
      <c r="W563" s="641">
        <v>0</v>
      </c>
      <c r="X563" s="641">
        <v>0</v>
      </c>
      <c r="Y563" s="641">
        <v>0</v>
      </c>
      <c r="Z563" s="641">
        <v>0</v>
      </c>
      <c r="AA563" s="641">
        <v>0</v>
      </c>
      <c r="AB563" s="641">
        <v>0</v>
      </c>
      <c r="AC563" s="641"/>
      <c r="AD563" s="641"/>
      <c r="AE563" s="641"/>
      <c r="AF563" s="641"/>
      <c r="AG563" s="643"/>
      <c r="AH563" s="643"/>
      <c r="AI563" s="643"/>
      <c r="AJ563" s="643"/>
      <c r="AK563" s="704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704"/>
      <c r="BD563" s="641">
        <v>0</v>
      </c>
      <c r="BE563" s="641">
        <v>0</v>
      </c>
      <c r="BF563" s="641">
        <v>0</v>
      </c>
      <c r="BG563" s="641">
        <v>0</v>
      </c>
      <c r="BH563" s="641">
        <v>0</v>
      </c>
      <c r="BI563" s="641">
        <v>0</v>
      </c>
      <c r="BJ563" s="641">
        <v>0</v>
      </c>
      <c r="BK563" s="641">
        <v>0</v>
      </c>
      <c r="BL563" s="641">
        <v>0</v>
      </c>
      <c r="BM563" s="641"/>
      <c r="BN563" s="641"/>
      <c r="BO563" s="641"/>
      <c r="BP563" s="641"/>
      <c r="BQ563" s="641"/>
      <c r="BR563" s="641"/>
      <c r="BS563" s="641"/>
      <c r="BT563" s="641"/>
      <c r="BU563" s="704"/>
      <c r="BV563" s="641"/>
      <c r="BW563" s="641"/>
      <c r="BX563" s="641"/>
      <c r="BY563" s="641"/>
      <c r="BZ563" s="889">
        <f>IF(DL563&lt;3,"",(SUM(B563:R563)-MIN(B563:R563)-MAX(B563:R563))/(DL563-2))</f>
        <v>0</v>
      </c>
      <c r="CA563" s="889">
        <f>IF(DM563&lt;3,"",(SUM(T563:AJ563)-MIN(T563:AJ563)-MAX(T563:AJ563))/(DM563-2))</f>
        <v>0</v>
      </c>
      <c r="CB563" s="889" t="str">
        <f>IF(DN563&lt;3,"",(SUM(AL563:BB563)-MIN(AL563:BB563)-MAX(AL563:BB563))/(DN563-2))</f>
        <v/>
      </c>
      <c r="CC563" s="890">
        <f>IF(DO563&lt;3,"",(SUM(BD563:BT563)-MIN(BD563:BT563)-MAX(BD563:BT563))/(DO563-2))</f>
        <v>0</v>
      </c>
      <c r="CD563" s="520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>
        <f t="shared" si="1672"/>
        <v>0</v>
      </c>
      <c r="CI563" s="90">
        <f t="shared" si="1672"/>
        <v>0</v>
      </c>
      <c r="CJ563" s="90">
        <f t="shared" si="1672"/>
        <v>0</v>
      </c>
      <c r="CK563" s="153">
        <f t="shared" si="1672"/>
        <v>0</v>
      </c>
      <c r="CL563" s="153">
        <f t="shared" si="1672"/>
        <v>0</v>
      </c>
      <c r="CM563" s="153">
        <f t="shared" si="1672"/>
        <v>0</v>
      </c>
      <c r="CN563" s="90">
        <f t="shared" si="1672"/>
        <v>0</v>
      </c>
      <c r="CO563" s="90">
        <f t="shared" si="1672"/>
        <v>0</v>
      </c>
      <c r="CP563" s="90">
        <f t="shared" si="1672"/>
        <v>48</v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21" t="str">
        <f t="shared" si="1672"/>
        <v/>
      </c>
      <c r="CU563" s="548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9" t="str">
        <f t="shared" si="1673"/>
        <v/>
      </c>
      <c r="CW563" s="550" t="str">
        <f t="shared" si="1673"/>
        <v/>
      </c>
      <c r="CX563" s="550" t="str">
        <f t="shared" si="1673"/>
        <v/>
      </c>
      <c r="CY563" s="550">
        <f t="shared" si="1673"/>
        <v>0</v>
      </c>
      <c r="CZ563" s="550">
        <f t="shared" si="1673"/>
        <v>0</v>
      </c>
      <c r="DA563" s="550">
        <f t="shared" si="1673"/>
        <v>0</v>
      </c>
      <c r="DB563" s="551">
        <f t="shared" si="1673"/>
        <v>0</v>
      </c>
      <c r="DC563" s="551">
        <f t="shared" si="1673"/>
        <v>0</v>
      </c>
      <c r="DD563" s="551">
        <f t="shared" si="1673"/>
        <v>0</v>
      </c>
      <c r="DE563" s="550">
        <f t="shared" si="1673"/>
        <v>0</v>
      </c>
      <c r="DF563" s="550">
        <f t="shared" si="1673"/>
        <v>0</v>
      </c>
      <c r="DG563" s="550">
        <f t="shared" si="1673"/>
        <v>0</v>
      </c>
      <c r="DH563" s="550" t="str">
        <f t="shared" si="1673"/>
        <v/>
      </c>
      <c r="DI563" s="550" t="str">
        <f t="shared" si="1673"/>
        <v/>
      </c>
      <c r="DJ563" s="549" t="str">
        <f t="shared" si="1673"/>
        <v/>
      </c>
      <c r="DK563" s="548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1">
        <f t="shared" ref="DL563:DL571" si="1675">COUNT(B563:R563)</f>
        <v>9</v>
      </c>
      <c r="DM563" s="846">
        <f t="shared" ref="DM563:DM571" si="1676">COUNT(T563:AJ563)</f>
        <v>9</v>
      </c>
      <c r="DN563" s="846">
        <f t="shared" ref="DN563:DN571" si="1677">COUNT(AL563:BB563)</f>
        <v>0</v>
      </c>
      <c r="DO563" s="846">
        <f t="shared" ref="DO563:DO571" si="1678">COUNT(BD563:BT563)</f>
        <v>9</v>
      </c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701" t="str">
        <f>$H$1 &amp; "/kg"</f>
        <v>kcal/kg</v>
      </c>
      <c r="B564" s="762">
        <f>480*$K$1</f>
        <v>480</v>
      </c>
      <c r="C564" s="762">
        <f t="shared" ref="C564:R564" si="1679">480*$K$1</f>
        <v>480</v>
      </c>
      <c r="D564" s="762">
        <f t="shared" si="1679"/>
        <v>480</v>
      </c>
      <c r="E564" s="762">
        <f t="shared" si="1679"/>
        <v>480</v>
      </c>
      <c r="F564" s="762">
        <f t="shared" si="1679"/>
        <v>480</v>
      </c>
      <c r="G564" s="762">
        <f t="shared" si="1679"/>
        <v>480</v>
      </c>
      <c r="H564" s="762">
        <f t="shared" si="1679"/>
        <v>480</v>
      </c>
      <c r="I564" s="762">
        <f t="shared" si="1679"/>
        <v>480</v>
      </c>
      <c r="J564" s="762">
        <f t="shared" si="1679"/>
        <v>480</v>
      </c>
      <c r="K564" s="762">
        <f t="shared" si="1679"/>
        <v>480</v>
      </c>
      <c r="L564" s="762">
        <f t="shared" si="1679"/>
        <v>480</v>
      </c>
      <c r="M564" s="762">
        <f t="shared" si="1679"/>
        <v>480</v>
      </c>
      <c r="N564" s="762">
        <f t="shared" si="1679"/>
        <v>480</v>
      </c>
      <c r="O564" s="762">
        <f t="shared" si="1679"/>
        <v>480</v>
      </c>
      <c r="P564" s="762">
        <f t="shared" si="1679"/>
        <v>480</v>
      </c>
      <c r="Q564" s="762">
        <f t="shared" si="1679"/>
        <v>480</v>
      </c>
      <c r="R564" s="762">
        <f t="shared" si="1679"/>
        <v>480</v>
      </c>
      <c r="S564" s="602"/>
      <c r="T564" s="762">
        <f>480*$K$1</f>
        <v>480</v>
      </c>
      <c r="U564" s="762">
        <f t="shared" ref="U564:AJ564" si="1680">480*$K$1</f>
        <v>480</v>
      </c>
      <c r="V564" s="762">
        <f t="shared" si="1680"/>
        <v>480</v>
      </c>
      <c r="W564" s="762">
        <f t="shared" si="1680"/>
        <v>480</v>
      </c>
      <c r="X564" s="762">
        <f t="shared" si="1680"/>
        <v>480</v>
      </c>
      <c r="Y564" s="762">
        <f t="shared" si="1680"/>
        <v>480</v>
      </c>
      <c r="Z564" s="762">
        <f t="shared" si="1680"/>
        <v>480</v>
      </c>
      <c r="AA564" s="762">
        <f t="shared" si="1680"/>
        <v>480</v>
      </c>
      <c r="AB564" s="762">
        <f t="shared" si="1680"/>
        <v>480</v>
      </c>
      <c r="AC564" s="762">
        <f t="shared" si="1680"/>
        <v>480</v>
      </c>
      <c r="AD564" s="762">
        <f t="shared" si="1680"/>
        <v>480</v>
      </c>
      <c r="AE564" s="762">
        <f t="shared" si="1680"/>
        <v>480</v>
      </c>
      <c r="AF564" s="762">
        <f t="shared" si="1680"/>
        <v>480</v>
      </c>
      <c r="AG564" s="762">
        <f t="shared" si="1680"/>
        <v>480</v>
      </c>
      <c r="AH564" s="762">
        <f t="shared" si="1680"/>
        <v>480</v>
      </c>
      <c r="AI564" s="762">
        <f t="shared" si="1680"/>
        <v>480</v>
      </c>
      <c r="AJ564" s="762">
        <f t="shared" si="1680"/>
        <v>480</v>
      </c>
      <c r="AK564" s="602"/>
      <c r="AL564" s="762">
        <f>480*$K$1</f>
        <v>480</v>
      </c>
      <c r="AM564" s="762">
        <f t="shared" ref="AM564:BB564" si="1681">480*$K$1</f>
        <v>480</v>
      </c>
      <c r="AN564" s="762">
        <f t="shared" si="1681"/>
        <v>480</v>
      </c>
      <c r="AO564" s="762">
        <f t="shared" si="1681"/>
        <v>480</v>
      </c>
      <c r="AP564" s="762">
        <f t="shared" si="1681"/>
        <v>480</v>
      </c>
      <c r="AQ564" s="762">
        <f t="shared" si="1681"/>
        <v>480</v>
      </c>
      <c r="AR564" s="762">
        <f t="shared" si="1681"/>
        <v>480</v>
      </c>
      <c r="AS564" s="762">
        <f t="shared" si="1681"/>
        <v>480</v>
      </c>
      <c r="AT564" s="762">
        <f t="shared" si="1681"/>
        <v>480</v>
      </c>
      <c r="AU564" s="762">
        <f t="shared" si="1681"/>
        <v>480</v>
      </c>
      <c r="AV564" s="762">
        <f t="shared" si="1681"/>
        <v>480</v>
      </c>
      <c r="AW564" s="762">
        <f t="shared" si="1681"/>
        <v>480</v>
      </c>
      <c r="AX564" s="762">
        <f t="shared" si="1681"/>
        <v>480</v>
      </c>
      <c r="AY564" s="762">
        <f t="shared" si="1681"/>
        <v>480</v>
      </c>
      <c r="AZ564" s="762">
        <f t="shared" si="1681"/>
        <v>480</v>
      </c>
      <c r="BA564" s="762">
        <f t="shared" si="1681"/>
        <v>480</v>
      </c>
      <c r="BB564" s="762">
        <f t="shared" si="1681"/>
        <v>480</v>
      </c>
      <c r="BC564" s="756"/>
      <c r="BD564" s="762">
        <f>480*$K$1</f>
        <v>480</v>
      </c>
      <c r="BE564" s="762">
        <f t="shared" ref="BE564:BY564" si="1682">480*$K$1</f>
        <v>480</v>
      </c>
      <c r="BF564" s="762">
        <f t="shared" si="1682"/>
        <v>480</v>
      </c>
      <c r="BG564" s="762">
        <f t="shared" si="1682"/>
        <v>480</v>
      </c>
      <c r="BH564" s="762">
        <f t="shared" si="1682"/>
        <v>480</v>
      </c>
      <c r="BI564" s="762">
        <f t="shared" si="1682"/>
        <v>480</v>
      </c>
      <c r="BJ564" s="762">
        <f t="shared" si="1682"/>
        <v>480</v>
      </c>
      <c r="BK564" s="762">
        <f t="shared" si="1682"/>
        <v>480</v>
      </c>
      <c r="BL564" s="762">
        <f t="shared" si="1682"/>
        <v>480</v>
      </c>
      <c r="BM564" s="762">
        <f t="shared" si="1682"/>
        <v>480</v>
      </c>
      <c r="BN564" s="762">
        <f t="shared" si="1682"/>
        <v>480</v>
      </c>
      <c r="BO564" s="762">
        <f t="shared" si="1682"/>
        <v>480</v>
      </c>
      <c r="BP564" s="762">
        <f t="shared" si="1682"/>
        <v>480</v>
      </c>
      <c r="BQ564" s="762">
        <f t="shared" si="1682"/>
        <v>480</v>
      </c>
      <c r="BR564" s="762">
        <f t="shared" si="1682"/>
        <v>480</v>
      </c>
      <c r="BS564" s="762">
        <f t="shared" si="1682"/>
        <v>480</v>
      </c>
      <c r="BT564" s="762">
        <f t="shared" si="1682"/>
        <v>480</v>
      </c>
      <c r="BU564" s="756"/>
      <c r="BV564" s="762">
        <f t="shared" si="1682"/>
        <v>480</v>
      </c>
      <c r="BW564" s="762">
        <f t="shared" si="1682"/>
        <v>480</v>
      </c>
      <c r="BX564" s="762">
        <f t="shared" si="1682"/>
        <v>480</v>
      </c>
      <c r="BY564" s="762">
        <f t="shared" si="1682"/>
        <v>480</v>
      </c>
      <c r="BZ564" s="889">
        <f>IF(DL564&lt;3,"",(SUM(B564:R564)-MIN(B564:R564)-MAX(B564:R564))/(DL564-2))</f>
        <v>480</v>
      </c>
      <c r="CA564" s="889">
        <f>IF(DM564&lt;3,"",(SUM(T564:AJ564)-MIN(T564:AJ564)-MAX(T564:AJ564))/(DM564-2))</f>
        <v>480</v>
      </c>
      <c r="CB564" s="889">
        <f>IF(DN564&lt;3,"",(SUM(AL564:BB564)-MIN(AL564:BB564)-MAX(AL564:BB564))/(DN564-2))</f>
        <v>480</v>
      </c>
      <c r="CC564" s="890">
        <f>IF(DO564&lt;3,"",(SUM(BD564:BT564)-MIN(BD564:BT564)-MAX(BD564:BT564))/(DO564-2))</f>
        <v>480</v>
      </c>
      <c r="CD564" s="520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21">
        <f t="shared" si="1672"/>
        <v>480</v>
      </c>
      <c r="CU564" s="548">
        <f t="shared" si="1673"/>
        <v>480</v>
      </c>
      <c r="CV564" s="549">
        <f t="shared" si="1673"/>
        <v>480</v>
      </c>
      <c r="CW564" s="550">
        <f t="shared" si="1673"/>
        <v>480</v>
      </c>
      <c r="CX564" s="550">
        <f t="shared" si="1673"/>
        <v>480</v>
      </c>
      <c r="CY564" s="550">
        <f t="shared" si="1673"/>
        <v>480</v>
      </c>
      <c r="CZ564" s="550">
        <f t="shared" si="1673"/>
        <v>480</v>
      </c>
      <c r="DA564" s="550">
        <f t="shared" si="1673"/>
        <v>480</v>
      </c>
      <c r="DB564" s="551">
        <f t="shared" si="1673"/>
        <v>480</v>
      </c>
      <c r="DC564" s="551">
        <f t="shared" si="1673"/>
        <v>480</v>
      </c>
      <c r="DD564" s="551">
        <f t="shared" si="1673"/>
        <v>480</v>
      </c>
      <c r="DE564" s="550">
        <f t="shared" si="1673"/>
        <v>480</v>
      </c>
      <c r="DF564" s="550">
        <f t="shared" si="1673"/>
        <v>480</v>
      </c>
      <c r="DG564" s="550">
        <f t="shared" si="1673"/>
        <v>480</v>
      </c>
      <c r="DH564" s="550">
        <f t="shared" si="1673"/>
        <v>480</v>
      </c>
      <c r="DI564" s="550">
        <f t="shared" si="1673"/>
        <v>480</v>
      </c>
      <c r="DJ564" s="549">
        <f t="shared" si="1673"/>
        <v>480</v>
      </c>
      <c r="DK564" s="548">
        <f t="shared" si="1674"/>
        <v>480</v>
      </c>
      <c r="DL564" s="891">
        <f>COUNT(B564:R564)</f>
        <v>17</v>
      </c>
      <c r="DM564" s="846">
        <f>COUNT(T564:AJ564)</f>
        <v>17</v>
      </c>
      <c r="DN564" s="846">
        <f>COUNT(AL564:BB564)</f>
        <v>17</v>
      </c>
      <c r="DO564" s="846">
        <f>COUNT(BD564:BT564)</f>
        <v>17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648" t="str">
        <f>$H$1 &amp; " (%)"</f>
        <v>kcal (%)</v>
      </c>
      <c r="B565" s="766">
        <f t="shared" ref="B565:R565" si="1683">IF(B563="","",B563*B564/B$46/365/$G$1)</f>
        <v>0</v>
      </c>
      <c r="C565" s="766">
        <f t="shared" si="1683"/>
        <v>0</v>
      </c>
      <c r="D565" s="766">
        <f t="shared" si="1683"/>
        <v>0</v>
      </c>
      <c r="E565" s="766">
        <f t="shared" si="1683"/>
        <v>0</v>
      </c>
      <c r="F565" s="766">
        <f t="shared" si="1683"/>
        <v>0</v>
      </c>
      <c r="G565" s="766">
        <f t="shared" si="1683"/>
        <v>0</v>
      </c>
      <c r="H565" s="766">
        <f t="shared" si="1683"/>
        <v>0</v>
      </c>
      <c r="I565" s="766">
        <f t="shared" si="1683"/>
        <v>3.0058708414872799E-3</v>
      </c>
      <c r="J565" s="766">
        <f t="shared" si="1683"/>
        <v>0</v>
      </c>
      <c r="K565" s="766" t="str">
        <f t="shared" si="1683"/>
        <v/>
      </c>
      <c r="L565" s="766" t="str">
        <f t="shared" si="1683"/>
        <v/>
      </c>
      <c r="M565" s="766" t="str">
        <f t="shared" si="1683"/>
        <v/>
      </c>
      <c r="N565" s="766" t="str">
        <f t="shared" si="1683"/>
        <v/>
      </c>
      <c r="O565" s="766" t="str">
        <f t="shared" si="1683"/>
        <v/>
      </c>
      <c r="P565" s="766" t="str">
        <f t="shared" si="1683"/>
        <v/>
      </c>
      <c r="Q565" s="766" t="str">
        <f t="shared" si="1683"/>
        <v/>
      </c>
      <c r="R565" s="766" t="str">
        <f t="shared" si="1683"/>
        <v/>
      </c>
      <c r="S565" s="588"/>
      <c r="T565" s="766">
        <f t="shared" ref="T565:AJ565" si="1684">IF(T563="","",T563*T564/T$46/365/$G$1)</f>
        <v>0</v>
      </c>
      <c r="U565" s="766">
        <f t="shared" si="1684"/>
        <v>0</v>
      </c>
      <c r="V565" s="766">
        <f t="shared" si="1684"/>
        <v>0</v>
      </c>
      <c r="W565" s="766">
        <f t="shared" si="1684"/>
        <v>0</v>
      </c>
      <c r="X565" s="766">
        <f t="shared" si="1684"/>
        <v>0</v>
      </c>
      <c r="Y565" s="766">
        <f t="shared" si="1684"/>
        <v>0</v>
      </c>
      <c r="Z565" s="766">
        <f t="shared" si="1684"/>
        <v>0</v>
      </c>
      <c r="AA565" s="766">
        <f t="shared" si="1684"/>
        <v>0</v>
      </c>
      <c r="AB565" s="766">
        <f t="shared" si="1684"/>
        <v>0</v>
      </c>
      <c r="AC565" s="766" t="str">
        <f t="shared" si="1684"/>
        <v/>
      </c>
      <c r="AD565" s="766" t="str">
        <f t="shared" si="1684"/>
        <v/>
      </c>
      <c r="AE565" s="766" t="str">
        <f t="shared" si="1684"/>
        <v/>
      </c>
      <c r="AF565" s="766" t="str">
        <f t="shared" si="1684"/>
        <v/>
      </c>
      <c r="AG565" s="766" t="str">
        <f t="shared" si="1684"/>
        <v/>
      </c>
      <c r="AH565" s="766" t="str">
        <f t="shared" si="1684"/>
        <v/>
      </c>
      <c r="AI565" s="766" t="str">
        <f t="shared" si="1684"/>
        <v/>
      </c>
      <c r="AJ565" s="766" t="str">
        <f t="shared" si="1684"/>
        <v/>
      </c>
      <c r="AK565" s="588"/>
      <c r="AL565" s="766" t="str">
        <f t="shared" ref="AL565:BB565" si="1685">IF(AL563="","",AL563*AL564/AL$46/365/$G$1)</f>
        <v/>
      </c>
      <c r="AM565" s="766" t="str">
        <f t="shared" si="1685"/>
        <v/>
      </c>
      <c r="AN565" s="766" t="str">
        <f t="shared" si="1685"/>
        <v/>
      </c>
      <c r="AO565" s="766" t="str">
        <f t="shared" si="1685"/>
        <v/>
      </c>
      <c r="AP565" s="766" t="str">
        <f t="shared" si="1685"/>
        <v/>
      </c>
      <c r="AQ565" s="766" t="str">
        <f t="shared" si="1685"/>
        <v/>
      </c>
      <c r="AR565" s="766" t="str">
        <f t="shared" si="1685"/>
        <v/>
      </c>
      <c r="AS565" s="766" t="str">
        <f t="shared" si="1685"/>
        <v/>
      </c>
      <c r="AT565" s="766" t="str">
        <f t="shared" si="1685"/>
        <v/>
      </c>
      <c r="AU565" s="766" t="str">
        <f t="shared" si="1685"/>
        <v/>
      </c>
      <c r="AV565" s="766" t="str">
        <f t="shared" si="1685"/>
        <v/>
      </c>
      <c r="AW565" s="766" t="str">
        <f t="shared" si="1685"/>
        <v/>
      </c>
      <c r="AX565" s="766" t="str">
        <f t="shared" si="1685"/>
        <v/>
      </c>
      <c r="AY565" s="766" t="str">
        <f t="shared" si="1685"/>
        <v/>
      </c>
      <c r="AZ565" s="766" t="str">
        <f t="shared" si="1685"/>
        <v/>
      </c>
      <c r="BA565" s="766" t="str">
        <f t="shared" si="1685"/>
        <v/>
      </c>
      <c r="BB565" s="766" t="str">
        <f t="shared" si="1685"/>
        <v/>
      </c>
      <c r="BC565" s="652"/>
      <c r="BD565" s="766">
        <f t="shared" ref="BD565:BT565" si="1686">IF(BD563="","",BD563*BD564/BD$46/365/$G$1)</f>
        <v>0</v>
      </c>
      <c r="BE565" s="766">
        <f t="shared" si="1686"/>
        <v>0</v>
      </c>
      <c r="BF565" s="766">
        <f t="shared" si="1686"/>
        <v>0</v>
      </c>
      <c r="BG565" s="766">
        <f t="shared" si="1686"/>
        <v>0</v>
      </c>
      <c r="BH565" s="766">
        <f t="shared" si="1686"/>
        <v>0</v>
      </c>
      <c r="BI565" s="766">
        <f t="shared" si="1686"/>
        <v>0</v>
      </c>
      <c r="BJ565" s="766">
        <f t="shared" si="1686"/>
        <v>0</v>
      </c>
      <c r="BK565" s="766">
        <f t="shared" si="1686"/>
        <v>0</v>
      </c>
      <c r="BL565" s="766">
        <f t="shared" si="1686"/>
        <v>0</v>
      </c>
      <c r="BM565" s="766" t="str">
        <f t="shared" si="1686"/>
        <v/>
      </c>
      <c r="BN565" s="766" t="str">
        <f t="shared" si="1686"/>
        <v/>
      </c>
      <c r="BO565" s="766" t="str">
        <f t="shared" si="1686"/>
        <v/>
      </c>
      <c r="BP565" s="766" t="str">
        <f t="shared" si="1686"/>
        <v/>
      </c>
      <c r="BQ565" s="766" t="str">
        <f t="shared" si="1686"/>
        <v/>
      </c>
      <c r="BR565" s="766" t="str">
        <f t="shared" si="1686"/>
        <v/>
      </c>
      <c r="BS565" s="766" t="str">
        <f t="shared" si="1686"/>
        <v/>
      </c>
      <c r="BT565" s="766" t="str">
        <f t="shared" si="1686"/>
        <v/>
      </c>
      <c r="BU565" s="652"/>
      <c r="BV565" s="766" t="str">
        <f>IF(BV563="","",BV563*BV564/BV$46/365/$G$1)</f>
        <v/>
      </c>
      <c r="BW565" s="766" t="str">
        <f>IF(BW563="","",BW563*BW564/BW$46/365/$G$1)</f>
        <v/>
      </c>
      <c r="BX565" s="766" t="str">
        <f>IF(BX563="","",BX563*BX564/BX$46/365/$G$1)</f>
        <v/>
      </c>
      <c r="BY565" s="766" t="str">
        <f>IF(BY563="","",BY563*BY564/BY$46/365/$G$1)</f>
        <v/>
      </c>
      <c r="BZ565" s="622">
        <f>IF(DL565&lt;3,"",(SUM(B565:R565)-MIN(B565:R565)-MAX(B565:R565))/(DL565-2))</f>
        <v>0</v>
      </c>
      <c r="CA565" s="622">
        <f>IF(DM565&lt;3,"",(SUM(T565:AJ565)-MIN(T565:AJ565)-MAX(T565:AJ565))/(DM565-2))</f>
        <v>0</v>
      </c>
      <c r="CB565" s="622" t="str">
        <f>IF(DN565&lt;3,"",(SUM(AL565:BB565)-MIN(AL565:BB565)-MAX(AL565:BB565))/(DN565-2))</f>
        <v/>
      </c>
      <c r="CC565" s="622">
        <f>IF(DO565&lt;3,"",(SUM(BD565:BT565)-MIN(BD565:BT565)-MAX(BD565:BT565))/(DO565-2))</f>
        <v>0</v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672"/>
        <v/>
      </c>
      <c r="CF565" s="1351" t="str">
        <f t="shared" si="1672"/>
        <v/>
      </c>
      <c r="CG565" s="1351" t="str">
        <f t="shared" si="1672"/>
        <v/>
      </c>
      <c r="CH565" s="1351">
        <f t="shared" si="1672"/>
        <v>0</v>
      </c>
      <c r="CI565" s="1351">
        <f t="shared" si="1672"/>
        <v>0</v>
      </c>
      <c r="CJ565" s="1351">
        <f t="shared" si="1672"/>
        <v>0</v>
      </c>
      <c r="CK565" s="1352">
        <f t="shared" si="1672"/>
        <v>0</v>
      </c>
      <c r="CL565" s="1352">
        <f t="shared" si="1672"/>
        <v>0</v>
      </c>
      <c r="CM565" s="1352">
        <f t="shared" si="1672"/>
        <v>0</v>
      </c>
      <c r="CN565" s="1351">
        <f t="shared" si="1672"/>
        <v>0</v>
      </c>
      <c r="CO565" s="1351">
        <f t="shared" si="1672"/>
        <v>0</v>
      </c>
      <c r="CP565" s="1351">
        <f t="shared" si="1672"/>
        <v>3.0058708414872799E-3</v>
      </c>
      <c r="CQ565" s="1351" t="str">
        <f t="shared" si="1672"/>
        <v/>
      </c>
      <c r="CR565" s="1351" t="str">
        <f t="shared" si="1672"/>
        <v/>
      </c>
      <c r="CS565" s="1350" t="str">
        <f t="shared" si="1672"/>
        <v/>
      </c>
      <c r="CT565" s="1353" t="str">
        <f t="shared" si="1672"/>
        <v/>
      </c>
      <c r="CU565" s="536" t="str">
        <f t="shared" si="1673"/>
        <v/>
      </c>
      <c r="CV565" s="537" t="str">
        <f t="shared" si="1673"/>
        <v/>
      </c>
      <c r="CW565" s="538" t="str">
        <f t="shared" si="1673"/>
        <v/>
      </c>
      <c r="CX565" s="538" t="str">
        <f t="shared" si="1673"/>
        <v/>
      </c>
      <c r="CY565" s="538">
        <f t="shared" si="1673"/>
        <v>0</v>
      </c>
      <c r="CZ565" s="538">
        <f t="shared" si="1673"/>
        <v>0</v>
      </c>
      <c r="DA565" s="538">
        <f t="shared" si="1673"/>
        <v>0</v>
      </c>
      <c r="DB565" s="539">
        <f t="shared" si="1673"/>
        <v>0</v>
      </c>
      <c r="DC565" s="539">
        <f t="shared" si="1673"/>
        <v>0</v>
      </c>
      <c r="DD565" s="539">
        <f t="shared" si="1673"/>
        <v>0</v>
      </c>
      <c r="DE565" s="538">
        <f t="shared" si="1673"/>
        <v>0</v>
      </c>
      <c r="DF565" s="538">
        <f t="shared" si="1673"/>
        <v>0</v>
      </c>
      <c r="DG565" s="538">
        <f t="shared" si="1673"/>
        <v>0</v>
      </c>
      <c r="DH565" s="538" t="str">
        <f t="shared" si="1673"/>
        <v/>
      </c>
      <c r="DI565" s="538" t="str">
        <f t="shared" si="1673"/>
        <v/>
      </c>
      <c r="DJ565" s="537" t="str">
        <f t="shared" si="1673"/>
        <v/>
      </c>
      <c r="DK565" s="536" t="str">
        <f t="shared" si="1674"/>
        <v/>
      </c>
      <c r="DL565" s="653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763" t="s">
        <v>269</v>
      </c>
      <c r="B566" s="643"/>
      <c r="C566" s="641"/>
      <c r="D566" s="641"/>
      <c r="E566" s="641"/>
      <c r="F566" s="641"/>
      <c r="G566" s="641"/>
      <c r="H566" s="641"/>
      <c r="I566" s="641">
        <v>0.5</v>
      </c>
      <c r="J566" s="641"/>
      <c r="K566" s="641"/>
      <c r="L566" s="641"/>
      <c r="M566" s="641"/>
      <c r="N566" s="641"/>
      <c r="O566" s="641"/>
      <c r="P566" s="641"/>
      <c r="Q566" s="641"/>
      <c r="R566" s="641"/>
      <c r="S566" s="654"/>
      <c r="T566" s="641"/>
      <c r="U566" s="641"/>
      <c r="V566" s="641"/>
      <c r="W566" s="641"/>
      <c r="X566" s="641"/>
      <c r="Y566" s="641"/>
      <c r="Z566" s="641"/>
      <c r="AA566" s="641"/>
      <c r="AB566" s="641"/>
      <c r="AC566" s="641"/>
      <c r="AD566" s="641"/>
      <c r="AE566" s="641"/>
      <c r="AF566" s="641"/>
      <c r="AG566" s="643"/>
      <c r="AH566" s="641"/>
      <c r="AI566" s="641"/>
      <c r="AJ566" s="643"/>
      <c r="AK566" s="654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54"/>
      <c r="BD566" s="641"/>
      <c r="BE566" s="641"/>
      <c r="BF566" s="641"/>
      <c r="BG566" s="641"/>
      <c r="BH566" s="641"/>
      <c r="BI566" s="641"/>
      <c r="BJ566" s="641"/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4"/>
      <c r="BV566" s="641"/>
      <c r="BW566" s="641"/>
      <c r="BX566" s="641"/>
      <c r="BY566" s="641"/>
      <c r="BZ566" s="889" t="str">
        <f>IF(DL566&lt;3,"",(SUM(B566:R566)-MIN(B566:R566)-MAX(B566:R566))/(DL566-2))</f>
        <v/>
      </c>
      <c r="CA566" s="889" t="str">
        <f>IF(DM566&lt;3,"",(SUM(T566:AJ566)-MIN(T566:AJ566)-MAX(T566:AJ566))/(DM566-2))</f>
        <v/>
      </c>
      <c r="CB566" s="889" t="str">
        <f>IF(DN566&lt;3,"",(SUM(AL566:BB566)-MIN(AL566:BB566)-MAX(AL566:BB566))/(DN566-2))</f>
        <v/>
      </c>
      <c r="CC566" s="890" t="str">
        <f>IF(DO566&lt;3,"",(SUM(BD566:BT566)-MIN(BD566:BT566)-MAX(BD566:BT566))/(DO566-2))</f>
        <v/>
      </c>
      <c r="CD566" s="520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3" t="str">
        <f t="shared" si="1672"/>
        <v/>
      </c>
      <c r="CL566" s="153">
        <f t="shared" si="1672"/>
        <v>0.5</v>
      </c>
      <c r="CM566" s="153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21" t="str">
        <f t="shared" si="1672"/>
        <v/>
      </c>
      <c r="CU566" s="548" t="str">
        <f t="shared" si="1673"/>
        <v/>
      </c>
      <c r="CV566" s="549" t="str">
        <f t="shared" si="1673"/>
        <v/>
      </c>
      <c r="CW566" s="550" t="str">
        <f t="shared" si="1673"/>
        <v/>
      </c>
      <c r="CX566" s="550" t="str">
        <f t="shared" si="1673"/>
        <v/>
      </c>
      <c r="CY566" s="550" t="str">
        <f t="shared" si="1673"/>
        <v/>
      </c>
      <c r="CZ566" s="550" t="str">
        <f t="shared" si="1673"/>
        <v/>
      </c>
      <c r="DA566" s="550" t="str">
        <f t="shared" si="1673"/>
        <v/>
      </c>
      <c r="DB566" s="551" t="str">
        <f t="shared" si="1673"/>
        <v/>
      </c>
      <c r="DC566" s="551" t="str">
        <f t="shared" si="1673"/>
        <v/>
      </c>
      <c r="DD566" s="551" t="str">
        <f t="shared" si="1673"/>
        <v/>
      </c>
      <c r="DE566" s="550" t="str">
        <f t="shared" si="1673"/>
        <v/>
      </c>
      <c r="DF566" s="550" t="str">
        <f t="shared" si="1673"/>
        <v/>
      </c>
      <c r="DG566" s="550" t="str">
        <f t="shared" si="1673"/>
        <v/>
      </c>
      <c r="DH566" s="550" t="str">
        <f t="shared" si="1673"/>
        <v/>
      </c>
      <c r="DI566" s="550" t="str">
        <f t="shared" si="1673"/>
        <v/>
      </c>
      <c r="DJ566" s="549" t="str">
        <f t="shared" si="1673"/>
        <v/>
      </c>
      <c r="DK566" s="548" t="str">
        <f t="shared" si="1674"/>
        <v/>
      </c>
      <c r="DL566" s="891">
        <f t="shared" si="1675"/>
        <v>1</v>
      </c>
      <c r="DM566" s="846">
        <f t="shared" si="1676"/>
        <v>0</v>
      </c>
      <c r="DN566" s="846">
        <f t="shared" si="1677"/>
        <v>0</v>
      </c>
      <c r="DO566" s="846">
        <f t="shared" si="1678"/>
        <v>0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648" t="s">
        <v>267</v>
      </c>
      <c r="B567" s="761" t="str">
        <f t="shared" ref="B567:R567" si="1687">IF(B566="","",B563*B566)</f>
        <v/>
      </c>
      <c r="C567" s="761" t="str">
        <f t="shared" si="1687"/>
        <v/>
      </c>
      <c r="D567" s="761" t="str">
        <f t="shared" si="1687"/>
        <v/>
      </c>
      <c r="E567" s="761" t="str">
        <f t="shared" si="1687"/>
        <v/>
      </c>
      <c r="F567" s="761" t="str">
        <f t="shared" si="1687"/>
        <v/>
      </c>
      <c r="G567" s="761" t="str">
        <f t="shared" si="1687"/>
        <v/>
      </c>
      <c r="H567" s="761" t="str">
        <f t="shared" si="1687"/>
        <v/>
      </c>
      <c r="I567" s="761">
        <f t="shared" si="1687"/>
        <v>24</v>
      </c>
      <c r="J567" s="761" t="str">
        <f t="shared" si="1687"/>
        <v/>
      </c>
      <c r="K567" s="761" t="str">
        <f t="shared" si="1687"/>
        <v/>
      </c>
      <c r="L567" s="761" t="str">
        <f t="shared" si="1687"/>
        <v/>
      </c>
      <c r="M567" s="761" t="str">
        <f t="shared" si="1687"/>
        <v/>
      </c>
      <c r="N567" s="761" t="str">
        <f t="shared" si="1687"/>
        <v/>
      </c>
      <c r="O567" s="761" t="str">
        <f t="shared" si="1687"/>
        <v/>
      </c>
      <c r="P567" s="761" t="str">
        <f t="shared" si="1687"/>
        <v/>
      </c>
      <c r="Q567" s="761" t="str">
        <f t="shared" si="1687"/>
        <v/>
      </c>
      <c r="R567" s="761" t="str">
        <f t="shared" si="1687"/>
        <v/>
      </c>
      <c r="S567" s="767"/>
      <c r="T567" s="761" t="str">
        <f t="shared" ref="T567:AJ567" si="1688">IF(T566="","",T563*T566)</f>
        <v/>
      </c>
      <c r="U567" s="761" t="str">
        <f t="shared" si="1688"/>
        <v/>
      </c>
      <c r="V567" s="761" t="str">
        <f t="shared" si="1688"/>
        <v/>
      </c>
      <c r="W567" s="761" t="str">
        <f t="shared" si="1688"/>
        <v/>
      </c>
      <c r="X567" s="761" t="str">
        <f t="shared" si="1688"/>
        <v/>
      </c>
      <c r="Y567" s="761" t="str">
        <f t="shared" si="1688"/>
        <v/>
      </c>
      <c r="Z567" s="761" t="str">
        <f t="shared" si="1688"/>
        <v/>
      </c>
      <c r="AA567" s="761" t="str">
        <f t="shared" si="1688"/>
        <v/>
      </c>
      <c r="AB567" s="761" t="str">
        <f t="shared" si="1688"/>
        <v/>
      </c>
      <c r="AC567" s="761" t="str">
        <f t="shared" si="1688"/>
        <v/>
      </c>
      <c r="AD567" s="761" t="str">
        <f t="shared" si="1688"/>
        <v/>
      </c>
      <c r="AE567" s="761" t="str">
        <f t="shared" si="1688"/>
        <v/>
      </c>
      <c r="AF567" s="761" t="str">
        <f t="shared" si="1688"/>
        <v/>
      </c>
      <c r="AG567" s="761" t="str">
        <f t="shared" si="1688"/>
        <v/>
      </c>
      <c r="AH567" s="761" t="str">
        <f t="shared" si="1688"/>
        <v/>
      </c>
      <c r="AI567" s="761" t="str">
        <f t="shared" si="1688"/>
        <v/>
      </c>
      <c r="AJ567" s="761" t="str">
        <f t="shared" si="1688"/>
        <v/>
      </c>
      <c r="AK567" s="767"/>
      <c r="AL567" s="761" t="str">
        <f t="shared" ref="AL567:BB567" si="1689">IF(AL566="","",AL563*AL566)</f>
        <v/>
      </c>
      <c r="AM567" s="761" t="str">
        <f t="shared" si="1689"/>
        <v/>
      </c>
      <c r="AN567" s="761" t="str">
        <f t="shared" si="1689"/>
        <v/>
      </c>
      <c r="AO567" s="761" t="str">
        <f t="shared" si="1689"/>
        <v/>
      </c>
      <c r="AP567" s="761" t="str">
        <f t="shared" si="1689"/>
        <v/>
      </c>
      <c r="AQ567" s="761" t="str">
        <f t="shared" si="1689"/>
        <v/>
      </c>
      <c r="AR567" s="761" t="str">
        <f t="shared" si="1689"/>
        <v/>
      </c>
      <c r="AS567" s="761" t="str">
        <f t="shared" si="1689"/>
        <v/>
      </c>
      <c r="AT567" s="761" t="str">
        <f t="shared" si="1689"/>
        <v/>
      </c>
      <c r="AU567" s="761" t="str">
        <f t="shared" si="1689"/>
        <v/>
      </c>
      <c r="AV567" s="761" t="str">
        <f t="shared" si="1689"/>
        <v/>
      </c>
      <c r="AW567" s="761" t="str">
        <f t="shared" si="1689"/>
        <v/>
      </c>
      <c r="AX567" s="761" t="str">
        <f t="shared" si="1689"/>
        <v/>
      </c>
      <c r="AY567" s="761" t="str">
        <f t="shared" si="1689"/>
        <v/>
      </c>
      <c r="AZ567" s="761" t="str">
        <f t="shared" si="1689"/>
        <v/>
      </c>
      <c r="BA567" s="761" t="str">
        <f t="shared" si="1689"/>
        <v/>
      </c>
      <c r="BB567" s="761" t="str">
        <f t="shared" si="1689"/>
        <v/>
      </c>
      <c r="BC567" s="767"/>
      <c r="BD567" s="761" t="str">
        <f t="shared" ref="BD567:BT567" si="1690">IF(BD566="","",BD563*BD566)</f>
        <v/>
      </c>
      <c r="BE567" s="761" t="str">
        <f t="shared" si="1690"/>
        <v/>
      </c>
      <c r="BF567" s="761" t="str">
        <f t="shared" si="1690"/>
        <v/>
      </c>
      <c r="BG567" s="761" t="str">
        <f t="shared" si="1690"/>
        <v/>
      </c>
      <c r="BH567" s="761" t="str">
        <f t="shared" si="1690"/>
        <v/>
      </c>
      <c r="BI567" s="761" t="str">
        <f t="shared" si="1690"/>
        <v/>
      </c>
      <c r="BJ567" s="761" t="str">
        <f t="shared" si="1690"/>
        <v/>
      </c>
      <c r="BK567" s="761" t="str">
        <f t="shared" si="1690"/>
        <v/>
      </c>
      <c r="BL567" s="761" t="str">
        <f t="shared" si="1690"/>
        <v/>
      </c>
      <c r="BM567" s="761" t="str">
        <f t="shared" si="1690"/>
        <v/>
      </c>
      <c r="BN567" s="761" t="str">
        <f t="shared" si="1690"/>
        <v/>
      </c>
      <c r="BO567" s="761" t="str">
        <f t="shared" si="1690"/>
        <v/>
      </c>
      <c r="BP567" s="761" t="str">
        <f t="shared" si="1690"/>
        <v/>
      </c>
      <c r="BQ567" s="761" t="str">
        <f t="shared" si="1690"/>
        <v/>
      </c>
      <c r="BR567" s="761" t="str">
        <f t="shared" si="1690"/>
        <v/>
      </c>
      <c r="BS567" s="761" t="str">
        <f t="shared" si="1690"/>
        <v/>
      </c>
      <c r="BT567" s="761" t="str">
        <f t="shared" si="1690"/>
        <v/>
      </c>
      <c r="BU567" s="767"/>
      <c r="BV567" s="761" t="str">
        <f>IF(BV566="","",BV563*BV566)</f>
        <v/>
      </c>
      <c r="BW567" s="761" t="str">
        <f>IF(BW566="","",BW563*BW566)</f>
        <v/>
      </c>
      <c r="BX567" s="761" t="str">
        <f>IF(BX566="","",BX563*BX566)</f>
        <v/>
      </c>
      <c r="BY567" s="761" t="str">
        <f>IF(BY566="","",BY563*BY566)</f>
        <v/>
      </c>
      <c r="BZ567" s="889" t="str">
        <f>IF(DL567&lt;3,"",(SUM(B567:R567)-MIN(B567:R567)-MAX(B567:R567))/(DL567-2))</f>
        <v/>
      </c>
      <c r="CA567" s="889" t="str">
        <f>IF(DM567&lt;3,"",(SUM(T567:AJ567)-MIN(T567:AJ567)-MAX(T567:AJ567))/(DM567-2))</f>
        <v/>
      </c>
      <c r="CB567" s="889" t="str">
        <f>IF(DN567&lt;3,"",(SUM(AL567:BB567)-MIN(AL567:BB567)-MAX(AL567:BB567))/(DN567-2))</f>
        <v/>
      </c>
      <c r="CC567" s="890" t="str">
        <f>IF(DO567&lt;3,"",(SUM(BD567:BT567)-MIN(BD567:BT567)-MAX(BD567:BT567))/(DO567-2))</f>
        <v/>
      </c>
      <c r="CD567" s="520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3" t="str">
        <f t="shared" si="1672"/>
        <v/>
      </c>
      <c r="CL567" s="153">
        <f t="shared" si="1672"/>
        <v>24</v>
      </c>
      <c r="CM567" s="153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21" t="str">
        <f t="shared" si="1672"/>
        <v/>
      </c>
      <c r="CU567" s="548" t="str">
        <f t="shared" si="1673"/>
        <v/>
      </c>
      <c r="CV567" s="549" t="str">
        <f t="shared" si="1673"/>
        <v/>
      </c>
      <c r="CW567" s="550" t="str">
        <f t="shared" si="1673"/>
        <v/>
      </c>
      <c r="CX567" s="550" t="str">
        <f t="shared" si="1673"/>
        <v/>
      </c>
      <c r="CY567" s="550" t="str">
        <f t="shared" si="1673"/>
        <v/>
      </c>
      <c r="CZ567" s="550" t="str">
        <f t="shared" si="1673"/>
        <v/>
      </c>
      <c r="DA567" s="550" t="str">
        <f t="shared" si="1673"/>
        <v/>
      </c>
      <c r="DB567" s="551" t="str">
        <f t="shared" si="1673"/>
        <v/>
      </c>
      <c r="DC567" s="551" t="str">
        <f t="shared" si="1673"/>
        <v/>
      </c>
      <c r="DD567" s="551" t="str">
        <f t="shared" si="1673"/>
        <v/>
      </c>
      <c r="DE567" s="550" t="str">
        <f t="shared" si="1673"/>
        <v/>
      </c>
      <c r="DF567" s="550" t="str">
        <f t="shared" si="1673"/>
        <v/>
      </c>
      <c r="DG567" s="550" t="str">
        <f t="shared" si="1673"/>
        <v/>
      </c>
      <c r="DH567" s="550" t="str">
        <f t="shared" si="1673"/>
        <v/>
      </c>
      <c r="DI567" s="550" t="str">
        <f t="shared" si="1673"/>
        <v/>
      </c>
      <c r="DJ567" s="549" t="str">
        <f t="shared" si="1673"/>
        <v/>
      </c>
      <c r="DK567" s="548" t="str">
        <f t="shared" si="1674"/>
        <v/>
      </c>
      <c r="DL567" s="891">
        <f t="shared" si="1675"/>
        <v>1</v>
      </c>
      <c r="DM567" s="846">
        <f t="shared" si="1676"/>
        <v>0</v>
      </c>
      <c r="DN567" s="846">
        <f t="shared" si="1677"/>
        <v>0</v>
      </c>
      <c r="DO567" s="846">
        <f t="shared" si="1678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1451" t="s">
        <v>723</v>
      </c>
      <c r="B568" s="678"/>
      <c r="C568" s="320"/>
      <c r="D568" s="320"/>
      <c r="E568" s="320"/>
      <c r="F568" s="320"/>
      <c r="G568" s="320"/>
      <c r="H568" s="320"/>
      <c r="I568" s="320"/>
      <c r="J568" s="320"/>
      <c r="K568" s="320"/>
      <c r="L568" s="320"/>
      <c r="M568" s="320"/>
      <c r="N568" s="320"/>
      <c r="O568" s="320"/>
      <c r="P568" s="320"/>
      <c r="Q568" s="320"/>
      <c r="R568" s="320"/>
      <c r="S568" s="642"/>
      <c r="T568" s="320" t="s">
        <v>249</v>
      </c>
      <c r="U568" s="320"/>
      <c r="V568" s="320"/>
      <c r="W568" s="320"/>
      <c r="X568" s="320"/>
      <c r="Y568" s="320"/>
      <c r="Z568" s="320"/>
      <c r="AA568" s="320"/>
      <c r="AB568" s="320" t="s">
        <v>249</v>
      </c>
      <c r="AC568" s="320"/>
      <c r="AD568" s="320"/>
      <c r="AE568" s="320"/>
      <c r="AF568" s="320"/>
      <c r="AG568" s="678"/>
      <c r="AH568" s="678"/>
      <c r="AI568" s="678"/>
      <c r="AJ568" s="678"/>
      <c r="AK568" s="642"/>
      <c r="AL568" s="320">
        <v>0</v>
      </c>
      <c r="AM568" s="320">
        <v>0</v>
      </c>
      <c r="AN568" s="320">
        <v>0</v>
      </c>
      <c r="AO568" s="320">
        <v>0</v>
      </c>
      <c r="AP568" s="320">
        <v>0</v>
      </c>
      <c r="AQ568" s="320">
        <v>0</v>
      </c>
      <c r="AR568" s="320">
        <v>0</v>
      </c>
      <c r="AS568" s="320">
        <v>0</v>
      </c>
      <c r="AT568" s="320">
        <v>0</v>
      </c>
      <c r="AU568" s="320"/>
      <c r="AV568" s="320"/>
      <c r="AW568" s="320"/>
      <c r="AX568" s="320"/>
      <c r="AY568" s="320"/>
      <c r="AZ568" s="320"/>
      <c r="BA568" s="320"/>
      <c r="BB568" s="320"/>
      <c r="BC568" s="642"/>
      <c r="BD568" s="320"/>
      <c r="BE568" s="320" t="s">
        <v>249</v>
      </c>
      <c r="BF568" s="320"/>
      <c r="BG568" s="320"/>
      <c r="BH568" s="320"/>
      <c r="BI568" s="320"/>
      <c r="BJ568" s="320"/>
      <c r="BK568" s="320"/>
      <c r="BL568" s="320"/>
      <c r="BM568" s="320"/>
      <c r="BN568" s="320"/>
      <c r="BO568" s="320"/>
      <c r="BP568" s="320"/>
      <c r="BQ568" s="320"/>
      <c r="BR568" s="320"/>
      <c r="BS568" s="320"/>
      <c r="BT568" s="320"/>
      <c r="BU568" s="642"/>
      <c r="BV568" s="320"/>
      <c r="BW568" s="320"/>
      <c r="BX568" s="320"/>
      <c r="BY568" s="320"/>
      <c r="BZ568" s="896"/>
      <c r="CA568" s="896"/>
      <c r="CB568" s="896"/>
      <c r="CC568" s="897"/>
      <c r="CD568" s="898"/>
      <c r="CE568" s="898"/>
      <c r="CF568" s="898"/>
      <c r="CG568" s="898"/>
      <c r="CH568" s="898"/>
      <c r="CI568" s="898"/>
      <c r="CJ568" s="898"/>
      <c r="CK568" s="898"/>
      <c r="CL568" s="898"/>
      <c r="CM568" s="898"/>
      <c r="CN568" s="898"/>
      <c r="CO568" s="898"/>
      <c r="CP568" s="898"/>
      <c r="CQ568" s="898"/>
      <c r="CR568" s="898"/>
      <c r="CS568" s="898"/>
      <c r="CT568" s="899"/>
      <c r="CU568" s="536" t="str">
        <f t="shared" si="1673"/>
        <v/>
      </c>
      <c r="CV568" s="537" t="str">
        <f t="shared" si="1673"/>
        <v/>
      </c>
      <c r="CW568" s="538" t="str">
        <f t="shared" si="1673"/>
        <v/>
      </c>
      <c r="CX568" s="538" t="str">
        <f t="shared" si="1673"/>
        <v/>
      </c>
      <c r="CY568" s="538" t="str">
        <f t="shared" si="1673"/>
        <v/>
      </c>
      <c r="CZ568" s="538" t="str">
        <f t="shared" si="1673"/>
        <v/>
      </c>
      <c r="DA568" s="538" t="str">
        <f t="shared" si="1673"/>
        <v/>
      </c>
      <c r="DB568" s="539" t="str">
        <f t="shared" si="1673"/>
        <v/>
      </c>
      <c r="DC568" s="539" t="str">
        <f t="shared" si="1673"/>
        <v/>
      </c>
      <c r="DD568" s="539" t="str">
        <f t="shared" si="1673"/>
        <v/>
      </c>
      <c r="DE568" s="538" t="str">
        <f t="shared" si="1673"/>
        <v/>
      </c>
      <c r="DF568" s="538" t="str">
        <f t="shared" si="1673"/>
        <v/>
      </c>
      <c r="DG568" s="538" t="str">
        <f t="shared" si="1673"/>
        <v/>
      </c>
      <c r="DH568" s="538" t="str">
        <f t="shared" si="1673"/>
        <v/>
      </c>
      <c r="DI568" s="538" t="str">
        <f t="shared" si="1673"/>
        <v/>
      </c>
      <c r="DJ568" s="537" t="str">
        <f t="shared" si="1673"/>
        <v/>
      </c>
      <c r="DK568" s="536" t="str">
        <f t="shared" si="1674"/>
        <v/>
      </c>
      <c r="DL568" s="891">
        <f t="shared" si="1675"/>
        <v>0</v>
      </c>
      <c r="DM568" s="846">
        <f t="shared" si="1676"/>
        <v>0</v>
      </c>
      <c r="DN568" s="846">
        <f t="shared" si="1677"/>
        <v>9</v>
      </c>
      <c r="DO568" s="846">
        <f t="shared" si="1678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648" t="s">
        <v>273</v>
      </c>
      <c r="B569" s="643">
        <v>0</v>
      </c>
      <c r="C569" s="641">
        <v>0</v>
      </c>
      <c r="D569" s="641">
        <v>0</v>
      </c>
      <c r="E569" s="641">
        <v>0</v>
      </c>
      <c r="F569" s="641">
        <v>0</v>
      </c>
      <c r="G569" s="641">
        <v>0</v>
      </c>
      <c r="H569" s="641">
        <v>0</v>
      </c>
      <c r="I569" s="641">
        <v>0</v>
      </c>
      <c r="J569" s="641">
        <v>0</v>
      </c>
      <c r="K569" s="641"/>
      <c r="L569" s="641"/>
      <c r="M569" s="641"/>
      <c r="N569" s="641"/>
      <c r="O569" s="641"/>
      <c r="P569" s="641"/>
      <c r="Q569" s="641"/>
      <c r="R569" s="641"/>
      <c r="S569" s="704"/>
      <c r="T569" s="641">
        <v>38.4</v>
      </c>
      <c r="U569" s="641">
        <v>0</v>
      </c>
      <c r="V569" s="641">
        <v>0</v>
      </c>
      <c r="W569" s="641">
        <v>0</v>
      </c>
      <c r="X569" s="641">
        <v>0</v>
      </c>
      <c r="Y569" s="641">
        <v>0</v>
      </c>
      <c r="Z569" s="641">
        <v>0</v>
      </c>
      <c r="AA569" s="641">
        <v>0</v>
      </c>
      <c r="AB569" s="641">
        <v>240</v>
      </c>
      <c r="AC569" s="641"/>
      <c r="AD569" s="641"/>
      <c r="AE569" s="641"/>
      <c r="AF569" s="641"/>
      <c r="AG569" s="643"/>
      <c r="AH569" s="643"/>
      <c r="AI569" s="643"/>
      <c r="AJ569" s="643"/>
      <c r="AK569" s="704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4"/>
      <c r="BD569" s="641">
        <v>0</v>
      </c>
      <c r="BE569" s="641">
        <v>43.2</v>
      </c>
      <c r="BF569" s="641">
        <v>0</v>
      </c>
      <c r="BG569" s="641">
        <v>0</v>
      </c>
      <c r="BH569" s="641">
        <v>0</v>
      </c>
      <c r="BI569" s="641">
        <v>0</v>
      </c>
      <c r="BJ569" s="641">
        <v>0</v>
      </c>
      <c r="BK569" s="641">
        <v>0</v>
      </c>
      <c r="BL569" s="641">
        <v>0</v>
      </c>
      <c r="BM569" s="641"/>
      <c r="BN569" s="641"/>
      <c r="BO569" s="641"/>
      <c r="BP569" s="641"/>
      <c r="BQ569" s="641"/>
      <c r="BR569" s="641"/>
      <c r="BS569" s="641"/>
      <c r="BT569" s="641"/>
      <c r="BU569" s="704"/>
      <c r="BV569" s="641"/>
      <c r="BW569" s="641"/>
      <c r="BX569" s="641"/>
      <c r="BY569" s="641"/>
      <c r="BZ569" s="889">
        <f>IF(DL569&lt;3,"",(SUM(B569:R569)-MIN(B569:R569)-MAX(B569:R569))/(DL569-2))</f>
        <v>0</v>
      </c>
      <c r="CA569" s="889">
        <f>IF(DM569&lt;3,"",(SUM(T569:AJ569)-MIN(T569:AJ569)-MAX(T569:AJ569))/(DM569-2))</f>
        <v>5.4857142857142822</v>
      </c>
      <c r="CB569" s="889" t="str">
        <f>IF(DN569&lt;3,"",(SUM(AL569:BB569)-MIN(AL569:BB569)-MAX(AL569:BB569))/(DN569-2))</f>
        <v/>
      </c>
      <c r="CC569" s="890">
        <f>IF(DO569&lt;3,"",(SUM(BD569:BT569)-MIN(BD569:BT569)-MAX(BD569:BT569))/(DO569-2))</f>
        <v>0</v>
      </c>
      <c r="CD569" s="520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>
        <f t="shared" si="1672"/>
        <v>0</v>
      </c>
      <c r="CI569" s="90">
        <f t="shared" si="1672"/>
        <v>0</v>
      </c>
      <c r="CJ569" s="90">
        <f t="shared" si="1672"/>
        <v>0</v>
      </c>
      <c r="CK569" s="153">
        <f t="shared" si="1672"/>
        <v>0</v>
      </c>
      <c r="CL569" s="153">
        <f t="shared" si="1672"/>
        <v>0</v>
      </c>
      <c r="CM569" s="153">
        <f t="shared" si="1672"/>
        <v>0</v>
      </c>
      <c r="CN569" s="90">
        <f t="shared" si="1672"/>
        <v>0</v>
      </c>
      <c r="CO569" s="90">
        <f t="shared" si="1672"/>
        <v>0</v>
      </c>
      <c r="CP569" s="90">
        <f t="shared" si="1672"/>
        <v>0</v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21" t="str">
        <f t="shared" si="1672"/>
        <v/>
      </c>
      <c r="CU569" s="548" t="str">
        <f t="shared" si="1673"/>
        <v/>
      </c>
      <c r="CV569" s="549" t="str">
        <f t="shared" si="1673"/>
        <v/>
      </c>
      <c r="CW569" s="550" t="str">
        <f t="shared" si="1673"/>
        <v/>
      </c>
      <c r="CX569" s="550" t="str">
        <f t="shared" si="1673"/>
        <v/>
      </c>
      <c r="CY569" s="550">
        <f t="shared" si="1673"/>
        <v>0</v>
      </c>
      <c r="CZ569" s="550">
        <f t="shared" si="1673"/>
        <v>0</v>
      </c>
      <c r="DA569" s="550">
        <f t="shared" si="1673"/>
        <v>0</v>
      </c>
      <c r="DB569" s="551">
        <f t="shared" si="1673"/>
        <v>0</v>
      </c>
      <c r="DC569" s="551">
        <f t="shared" si="1673"/>
        <v>0</v>
      </c>
      <c r="DD569" s="551">
        <f t="shared" si="1673"/>
        <v>0</v>
      </c>
      <c r="DE569" s="550">
        <f t="shared" si="1673"/>
        <v>0</v>
      </c>
      <c r="DF569" s="550">
        <f t="shared" si="1673"/>
        <v>38.4</v>
      </c>
      <c r="DG569" s="550">
        <f t="shared" si="1673"/>
        <v>240</v>
      </c>
      <c r="DH569" s="550" t="str">
        <f t="shared" si="1673"/>
        <v/>
      </c>
      <c r="DI569" s="550" t="str">
        <f t="shared" si="1673"/>
        <v/>
      </c>
      <c r="DJ569" s="549" t="str">
        <f t="shared" si="1673"/>
        <v/>
      </c>
      <c r="DK569" s="548" t="str">
        <f t="shared" si="1674"/>
        <v/>
      </c>
      <c r="DL569" s="891">
        <f t="shared" si="1675"/>
        <v>9</v>
      </c>
      <c r="DM569" s="846">
        <f t="shared" si="1676"/>
        <v>9</v>
      </c>
      <c r="DN569" s="846">
        <f t="shared" si="1677"/>
        <v>0</v>
      </c>
      <c r="DO569" s="846">
        <f t="shared" si="1678"/>
        <v>9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701" t="str">
        <f>$H$1 &amp; "/kg"</f>
        <v>kcal/kg</v>
      </c>
      <c r="B570" s="762">
        <f>1160*$K$1</f>
        <v>1160</v>
      </c>
      <c r="C570" s="762">
        <f t="shared" ref="C570:R570" si="1691">1160*$K$1</f>
        <v>1160</v>
      </c>
      <c r="D570" s="762">
        <f t="shared" si="1691"/>
        <v>1160</v>
      </c>
      <c r="E570" s="762">
        <f t="shared" si="1691"/>
        <v>1160</v>
      </c>
      <c r="F570" s="762">
        <f t="shared" si="1691"/>
        <v>1160</v>
      </c>
      <c r="G570" s="762">
        <v>1160</v>
      </c>
      <c r="H570" s="762">
        <f t="shared" si="1691"/>
        <v>1160</v>
      </c>
      <c r="I570" s="762">
        <f t="shared" si="1691"/>
        <v>1160</v>
      </c>
      <c r="J570" s="762">
        <f t="shared" si="1691"/>
        <v>1160</v>
      </c>
      <c r="K570" s="762">
        <f t="shared" si="1691"/>
        <v>1160</v>
      </c>
      <c r="L570" s="762">
        <f t="shared" si="1691"/>
        <v>1160</v>
      </c>
      <c r="M570" s="762">
        <f t="shared" si="1691"/>
        <v>1160</v>
      </c>
      <c r="N570" s="762">
        <f t="shared" si="1691"/>
        <v>1160</v>
      </c>
      <c r="O570" s="762">
        <f t="shared" si="1691"/>
        <v>1160</v>
      </c>
      <c r="P570" s="762">
        <f t="shared" si="1691"/>
        <v>1160</v>
      </c>
      <c r="Q570" s="762">
        <f t="shared" si="1691"/>
        <v>1160</v>
      </c>
      <c r="R570" s="762">
        <f t="shared" si="1691"/>
        <v>1160</v>
      </c>
      <c r="S570" s="602"/>
      <c r="T570" s="762">
        <f>1160*$K$1</f>
        <v>1160</v>
      </c>
      <c r="U570" s="762">
        <f t="shared" ref="U570:AJ570" si="1692">1160*$K$1</f>
        <v>1160</v>
      </c>
      <c r="V570" s="762">
        <f t="shared" si="1692"/>
        <v>1160</v>
      </c>
      <c r="W570" s="762">
        <f t="shared" si="1692"/>
        <v>1160</v>
      </c>
      <c r="X570" s="762">
        <f t="shared" si="1692"/>
        <v>1160</v>
      </c>
      <c r="Y570" s="762">
        <f t="shared" si="1692"/>
        <v>1160</v>
      </c>
      <c r="Z570" s="762">
        <f t="shared" si="1692"/>
        <v>1160</v>
      </c>
      <c r="AA570" s="762">
        <f t="shared" si="1692"/>
        <v>1160</v>
      </c>
      <c r="AB570" s="762">
        <f t="shared" si="1692"/>
        <v>1160</v>
      </c>
      <c r="AC570" s="762">
        <f t="shared" si="1692"/>
        <v>1160</v>
      </c>
      <c r="AD570" s="762">
        <f t="shared" si="1692"/>
        <v>1160</v>
      </c>
      <c r="AE570" s="762">
        <f t="shared" si="1692"/>
        <v>1160</v>
      </c>
      <c r="AF570" s="762">
        <f t="shared" si="1692"/>
        <v>1160</v>
      </c>
      <c r="AG570" s="762">
        <f t="shared" si="1692"/>
        <v>1160</v>
      </c>
      <c r="AH570" s="762">
        <f t="shared" si="1692"/>
        <v>1160</v>
      </c>
      <c r="AI570" s="762">
        <f t="shared" si="1692"/>
        <v>1160</v>
      </c>
      <c r="AJ570" s="762">
        <f t="shared" si="1692"/>
        <v>1160</v>
      </c>
      <c r="AK570" s="602"/>
      <c r="AL570" s="762">
        <f>1160*$K$1</f>
        <v>1160</v>
      </c>
      <c r="AM570" s="762">
        <f t="shared" ref="AM570:BB570" si="1693">1160*$K$1</f>
        <v>1160</v>
      </c>
      <c r="AN570" s="762">
        <f t="shared" si="1693"/>
        <v>1160</v>
      </c>
      <c r="AO570" s="762">
        <f t="shared" si="1693"/>
        <v>1160</v>
      </c>
      <c r="AP570" s="762">
        <f t="shared" si="1693"/>
        <v>1160</v>
      </c>
      <c r="AQ570" s="762">
        <f t="shared" si="1693"/>
        <v>1160</v>
      </c>
      <c r="AR570" s="762">
        <f t="shared" si="1693"/>
        <v>1160</v>
      </c>
      <c r="AS570" s="762">
        <f t="shared" si="1693"/>
        <v>1160</v>
      </c>
      <c r="AT570" s="762">
        <f t="shared" si="1693"/>
        <v>1160</v>
      </c>
      <c r="AU570" s="762">
        <f t="shared" si="1693"/>
        <v>1160</v>
      </c>
      <c r="AV570" s="762">
        <f t="shared" si="1693"/>
        <v>1160</v>
      </c>
      <c r="AW570" s="762">
        <f t="shared" si="1693"/>
        <v>1160</v>
      </c>
      <c r="AX570" s="762">
        <f t="shared" si="1693"/>
        <v>1160</v>
      </c>
      <c r="AY570" s="762">
        <f t="shared" si="1693"/>
        <v>1160</v>
      </c>
      <c r="AZ570" s="762">
        <f t="shared" si="1693"/>
        <v>1160</v>
      </c>
      <c r="BA570" s="762">
        <f t="shared" si="1693"/>
        <v>1160</v>
      </c>
      <c r="BB570" s="762">
        <f t="shared" si="1693"/>
        <v>1160</v>
      </c>
      <c r="BC570" s="756"/>
      <c r="BD570" s="762">
        <f>1160*$K$1</f>
        <v>1160</v>
      </c>
      <c r="BE570" s="762">
        <f t="shared" ref="BE570:BY570" si="1694">1160*$K$1</f>
        <v>1160</v>
      </c>
      <c r="BF570" s="762">
        <f t="shared" si="1694"/>
        <v>1160</v>
      </c>
      <c r="BG570" s="762">
        <f t="shared" si="1694"/>
        <v>1160</v>
      </c>
      <c r="BH570" s="762">
        <f t="shared" si="1694"/>
        <v>1160</v>
      </c>
      <c r="BI570" s="762">
        <f t="shared" si="1694"/>
        <v>1160</v>
      </c>
      <c r="BJ570" s="762">
        <f t="shared" si="1694"/>
        <v>1160</v>
      </c>
      <c r="BK570" s="762">
        <f t="shared" si="1694"/>
        <v>1160</v>
      </c>
      <c r="BL570" s="762">
        <f t="shared" si="1694"/>
        <v>1160</v>
      </c>
      <c r="BM570" s="762">
        <f t="shared" si="1694"/>
        <v>1160</v>
      </c>
      <c r="BN570" s="762">
        <f t="shared" si="1694"/>
        <v>1160</v>
      </c>
      <c r="BO570" s="762">
        <f t="shared" si="1694"/>
        <v>1160</v>
      </c>
      <c r="BP570" s="762">
        <f t="shared" si="1694"/>
        <v>1160</v>
      </c>
      <c r="BQ570" s="762">
        <f t="shared" si="1694"/>
        <v>1160</v>
      </c>
      <c r="BR570" s="762">
        <f t="shared" si="1694"/>
        <v>1160</v>
      </c>
      <c r="BS570" s="762">
        <f t="shared" si="1694"/>
        <v>1160</v>
      </c>
      <c r="BT570" s="762">
        <f t="shared" si="1694"/>
        <v>1160</v>
      </c>
      <c r="BU570" s="756"/>
      <c r="BV570" s="762">
        <f t="shared" si="1694"/>
        <v>1160</v>
      </c>
      <c r="BW570" s="762">
        <f t="shared" si="1694"/>
        <v>1160</v>
      </c>
      <c r="BX570" s="762">
        <f t="shared" si="1694"/>
        <v>1160</v>
      </c>
      <c r="BY570" s="762">
        <f t="shared" si="1694"/>
        <v>1160</v>
      </c>
      <c r="BZ570" s="978">
        <f>IF(DL570&lt;3,"",(SUM(B570:R570)-MIN(B570:R570)-MAX(B570:R570))/(DL570-2))</f>
        <v>1160</v>
      </c>
      <c r="CA570" s="978">
        <f>IF(DM570&lt;3,"",(SUM(T570:AJ570)-MIN(T570:AJ570)-MAX(T570:AJ570))/(DM570-2))</f>
        <v>1160</v>
      </c>
      <c r="CB570" s="978">
        <f>IF(DN570&lt;3,"",(SUM(AL570:BB570)-MIN(AL570:BB570)-MAX(AL570:BB570))/(DN570-2))</f>
        <v>1160</v>
      </c>
      <c r="CC570" s="979">
        <f>IF(DO570&lt;3,"",(SUM(BD570:BT570)-MIN(BD570:BT570)-MAX(BD570:BT570))/(DO570-2))</f>
        <v>1160</v>
      </c>
      <c r="CD570" s="520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21">
        <f t="shared" si="1672"/>
        <v>1160</v>
      </c>
      <c r="CU570" s="548">
        <f t="shared" si="1673"/>
        <v>1160</v>
      </c>
      <c r="CV570" s="549">
        <f t="shared" si="1673"/>
        <v>1160</v>
      </c>
      <c r="CW570" s="550">
        <f t="shared" si="1673"/>
        <v>1160</v>
      </c>
      <c r="CX570" s="550">
        <f t="shared" si="1673"/>
        <v>1160</v>
      </c>
      <c r="CY570" s="550">
        <f t="shared" si="1673"/>
        <v>1160</v>
      </c>
      <c r="CZ570" s="550">
        <f t="shared" si="1673"/>
        <v>1160</v>
      </c>
      <c r="DA570" s="550">
        <f t="shared" si="1673"/>
        <v>1160</v>
      </c>
      <c r="DB570" s="551">
        <f t="shared" si="1673"/>
        <v>1160</v>
      </c>
      <c r="DC570" s="551">
        <f t="shared" si="1673"/>
        <v>1160</v>
      </c>
      <c r="DD570" s="551">
        <f t="shared" si="1673"/>
        <v>1160</v>
      </c>
      <c r="DE570" s="550">
        <f t="shared" si="1673"/>
        <v>1160</v>
      </c>
      <c r="DF570" s="550">
        <f t="shared" si="1673"/>
        <v>1160</v>
      </c>
      <c r="DG570" s="550">
        <f t="shared" si="1673"/>
        <v>1160</v>
      </c>
      <c r="DH570" s="550">
        <f t="shared" si="1673"/>
        <v>1160</v>
      </c>
      <c r="DI570" s="550">
        <f t="shared" si="1673"/>
        <v>1160</v>
      </c>
      <c r="DJ570" s="549">
        <f t="shared" si="1673"/>
        <v>1160</v>
      </c>
      <c r="DK570" s="548">
        <f t="shared" si="1674"/>
        <v>1160</v>
      </c>
      <c r="DL570" s="891">
        <f t="shared" si="1675"/>
        <v>17</v>
      </c>
      <c r="DM570" s="846">
        <f t="shared" si="1676"/>
        <v>17</v>
      </c>
      <c r="DN570" s="846">
        <f t="shared" si="1677"/>
        <v>17</v>
      </c>
      <c r="DO570" s="846">
        <f t="shared" si="1678"/>
        <v>17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648" t="str">
        <f>$H$1 &amp; " (%)"</f>
        <v>kcal (%)</v>
      </c>
      <c r="B571" s="766">
        <f t="shared" ref="B571:R571" si="1695">IF(B569="","",B569*B570/B$46/365/$G$1)</f>
        <v>0</v>
      </c>
      <c r="C571" s="766">
        <f t="shared" si="1695"/>
        <v>0</v>
      </c>
      <c r="D571" s="766">
        <f t="shared" si="1695"/>
        <v>0</v>
      </c>
      <c r="E571" s="766">
        <f t="shared" si="1695"/>
        <v>0</v>
      </c>
      <c r="F571" s="766">
        <f t="shared" si="1695"/>
        <v>0</v>
      </c>
      <c r="G571" s="766">
        <f t="shared" si="1695"/>
        <v>0</v>
      </c>
      <c r="H571" s="766">
        <f t="shared" si="1695"/>
        <v>0</v>
      </c>
      <c r="I571" s="766">
        <f t="shared" si="1695"/>
        <v>0</v>
      </c>
      <c r="J571" s="766">
        <f t="shared" si="1695"/>
        <v>0</v>
      </c>
      <c r="K571" s="766" t="str">
        <f t="shared" si="1695"/>
        <v/>
      </c>
      <c r="L571" s="766" t="str">
        <f t="shared" si="1695"/>
        <v/>
      </c>
      <c r="M571" s="766" t="str">
        <f t="shared" si="1695"/>
        <v/>
      </c>
      <c r="N571" s="766" t="str">
        <f t="shared" si="1695"/>
        <v/>
      </c>
      <c r="O571" s="766" t="str">
        <f t="shared" si="1695"/>
        <v/>
      </c>
      <c r="P571" s="766" t="str">
        <f t="shared" si="1695"/>
        <v/>
      </c>
      <c r="Q571" s="766" t="str">
        <f t="shared" si="1695"/>
        <v/>
      </c>
      <c r="R571" s="766" t="str">
        <f t="shared" si="1695"/>
        <v/>
      </c>
      <c r="S571" s="588"/>
      <c r="T571" s="766">
        <f t="shared" ref="T571:AJ571" si="1696">IF(T569="","",T569*T570/T$46/365/$G$1)</f>
        <v>7.2641878669275923E-3</v>
      </c>
      <c r="U571" s="766">
        <f t="shared" si="1696"/>
        <v>0</v>
      </c>
      <c r="V571" s="766">
        <f t="shared" si="1696"/>
        <v>0</v>
      </c>
      <c r="W571" s="766">
        <f t="shared" si="1696"/>
        <v>0</v>
      </c>
      <c r="X571" s="766">
        <f t="shared" si="1696"/>
        <v>0</v>
      </c>
      <c r="Y571" s="766">
        <f t="shared" si="1696"/>
        <v>0</v>
      </c>
      <c r="Z571" s="766">
        <f t="shared" si="1696"/>
        <v>0</v>
      </c>
      <c r="AA571" s="766">
        <f t="shared" si="1696"/>
        <v>0</v>
      </c>
      <c r="AB571" s="766">
        <f t="shared" si="1696"/>
        <v>5.188705619233995E-2</v>
      </c>
      <c r="AC571" s="766" t="str">
        <f t="shared" si="1696"/>
        <v/>
      </c>
      <c r="AD571" s="766" t="str">
        <f t="shared" si="1696"/>
        <v/>
      </c>
      <c r="AE571" s="766" t="str">
        <f t="shared" si="1696"/>
        <v/>
      </c>
      <c r="AF571" s="766" t="str">
        <f t="shared" si="1696"/>
        <v/>
      </c>
      <c r="AG571" s="766" t="str">
        <f t="shared" si="1696"/>
        <v/>
      </c>
      <c r="AH571" s="766" t="str">
        <f t="shared" si="1696"/>
        <v/>
      </c>
      <c r="AI571" s="766" t="str">
        <f t="shared" si="1696"/>
        <v/>
      </c>
      <c r="AJ571" s="766" t="str">
        <f t="shared" si="1696"/>
        <v/>
      </c>
      <c r="AK571" s="588"/>
      <c r="AL571" s="766" t="str">
        <f t="shared" ref="AL571:BB571" si="1697">IF(AL569="","",AL569*AL570/AL$46/365/$G$1)</f>
        <v/>
      </c>
      <c r="AM571" s="766" t="str">
        <f t="shared" si="1697"/>
        <v/>
      </c>
      <c r="AN571" s="766" t="str">
        <f t="shared" si="1697"/>
        <v/>
      </c>
      <c r="AO571" s="766" t="str">
        <f t="shared" si="1697"/>
        <v/>
      </c>
      <c r="AP571" s="766" t="str">
        <f t="shared" si="1697"/>
        <v/>
      </c>
      <c r="AQ571" s="766" t="str">
        <f t="shared" si="1697"/>
        <v/>
      </c>
      <c r="AR571" s="766" t="str">
        <f t="shared" si="1697"/>
        <v/>
      </c>
      <c r="AS571" s="766" t="str">
        <f t="shared" si="1697"/>
        <v/>
      </c>
      <c r="AT571" s="766" t="str">
        <f t="shared" si="1697"/>
        <v/>
      </c>
      <c r="AU571" s="766" t="str">
        <f t="shared" si="1697"/>
        <v/>
      </c>
      <c r="AV571" s="766" t="str">
        <f t="shared" si="1697"/>
        <v/>
      </c>
      <c r="AW571" s="766" t="str">
        <f t="shared" si="1697"/>
        <v/>
      </c>
      <c r="AX571" s="766" t="str">
        <f t="shared" si="1697"/>
        <v/>
      </c>
      <c r="AY571" s="766" t="str">
        <f t="shared" si="1697"/>
        <v/>
      </c>
      <c r="AZ571" s="766" t="str">
        <f t="shared" si="1697"/>
        <v/>
      </c>
      <c r="BA571" s="766" t="str">
        <f t="shared" si="1697"/>
        <v/>
      </c>
      <c r="BB571" s="766" t="str">
        <f t="shared" si="1697"/>
        <v/>
      </c>
      <c r="BC571" s="652"/>
      <c r="BD571" s="766">
        <f t="shared" ref="BD571:BT571" si="1698">IF(BD569="","",BD569*BD570/BD$46/365/$G$1)</f>
        <v>0</v>
      </c>
      <c r="BE571" s="766">
        <f t="shared" si="1698"/>
        <v>8.1722113502935411E-3</v>
      </c>
      <c r="BF571" s="766">
        <f t="shared" si="1698"/>
        <v>0</v>
      </c>
      <c r="BG571" s="766">
        <f t="shared" si="1698"/>
        <v>0</v>
      </c>
      <c r="BH571" s="766">
        <f t="shared" si="1698"/>
        <v>0</v>
      </c>
      <c r="BI571" s="766">
        <f t="shared" si="1698"/>
        <v>0</v>
      </c>
      <c r="BJ571" s="766">
        <f t="shared" si="1698"/>
        <v>0</v>
      </c>
      <c r="BK571" s="766">
        <f t="shared" si="1698"/>
        <v>0</v>
      </c>
      <c r="BL571" s="766">
        <f t="shared" si="1698"/>
        <v>0</v>
      </c>
      <c r="BM571" s="766" t="str">
        <f t="shared" si="1698"/>
        <v/>
      </c>
      <c r="BN571" s="766" t="str">
        <f t="shared" si="1698"/>
        <v/>
      </c>
      <c r="BO571" s="766" t="str">
        <f t="shared" si="1698"/>
        <v/>
      </c>
      <c r="BP571" s="766" t="str">
        <f t="shared" si="1698"/>
        <v/>
      </c>
      <c r="BQ571" s="766" t="str">
        <f t="shared" si="1698"/>
        <v/>
      </c>
      <c r="BR571" s="766" t="str">
        <f t="shared" si="1698"/>
        <v/>
      </c>
      <c r="BS571" s="766" t="str">
        <f t="shared" si="1698"/>
        <v/>
      </c>
      <c r="BT571" s="766" t="str">
        <f t="shared" si="1698"/>
        <v/>
      </c>
      <c r="BU571" s="652"/>
      <c r="BV571" s="766" t="str">
        <f>IF(BV569="","",BV569*BV570/BV$46/365/$G$1)</f>
        <v/>
      </c>
      <c r="BW571" s="766" t="str">
        <f>IF(BW569="","",BW569*BW570/BW$46/365/$G$1)</f>
        <v/>
      </c>
      <c r="BX571" s="766" t="str">
        <f>IF(BX569="","",BX569*BX570/BX$46/365/$G$1)</f>
        <v/>
      </c>
      <c r="BY571" s="766" t="str">
        <f>IF(BY569="","",BY569*BY570/BY$46/365/$G$1)</f>
        <v/>
      </c>
      <c r="BZ571" s="622">
        <f>IF(DL571&lt;3,"",(SUM(B571:R571)-MIN(B571:R571)-MAX(B571:R571))/(DL571-2))</f>
        <v>0</v>
      </c>
      <c r="CA571" s="622">
        <f>IF(DM571&lt;3,"",(SUM(T571:AJ571)-MIN(T571:AJ571)-MAX(T571:AJ571))/(DM571-2))</f>
        <v>1.0377411238467987E-3</v>
      </c>
      <c r="CB571" s="622" t="str">
        <f>IF(DN571&lt;3,"",(SUM(AL571:BB571)-MIN(AL571:BB571)-MAX(AL571:BB571))/(DN571-2))</f>
        <v/>
      </c>
      <c r="CC571" s="622">
        <f>IF(DO571&lt;3,"",(SUM(BD571:BT571)-MIN(BD571:BT571)-MAX(BD571:BT571))/(DO571-2))</f>
        <v>0</v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672"/>
        <v/>
      </c>
      <c r="CF571" s="1351" t="str">
        <f t="shared" si="1672"/>
        <v/>
      </c>
      <c r="CG571" s="1351" t="str">
        <f t="shared" si="1672"/>
        <v/>
      </c>
      <c r="CH571" s="1351">
        <f t="shared" si="1672"/>
        <v>0</v>
      </c>
      <c r="CI571" s="1351">
        <f t="shared" si="1672"/>
        <v>0</v>
      </c>
      <c r="CJ571" s="1351">
        <f t="shared" si="1672"/>
        <v>0</v>
      </c>
      <c r="CK571" s="1352">
        <f t="shared" si="1672"/>
        <v>0</v>
      </c>
      <c r="CL571" s="1352">
        <f t="shared" si="1672"/>
        <v>0</v>
      </c>
      <c r="CM571" s="1352">
        <f t="shared" si="1672"/>
        <v>0</v>
      </c>
      <c r="CN571" s="1351">
        <f t="shared" si="1672"/>
        <v>0</v>
      </c>
      <c r="CO571" s="1351">
        <f t="shared" si="1672"/>
        <v>0</v>
      </c>
      <c r="CP571" s="1351">
        <f t="shared" si="1672"/>
        <v>0</v>
      </c>
      <c r="CQ571" s="1351" t="str">
        <f t="shared" si="1672"/>
        <v/>
      </c>
      <c r="CR571" s="1351" t="str">
        <f t="shared" si="1672"/>
        <v/>
      </c>
      <c r="CS571" s="1350" t="str">
        <f t="shared" si="1672"/>
        <v/>
      </c>
      <c r="CT571" s="1353" t="str">
        <f t="shared" si="1672"/>
        <v/>
      </c>
      <c r="CU571" s="536" t="str">
        <f t="shared" si="1673"/>
        <v/>
      </c>
      <c r="CV571" s="537" t="str">
        <f t="shared" si="1673"/>
        <v/>
      </c>
      <c r="CW571" s="538" t="str">
        <f t="shared" si="1673"/>
        <v/>
      </c>
      <c r="CX571" s="538" t="str">
        <f t="shared" si="1673"/>
        <v/>
      </c>
      <c r="CY571" s="538">
        <f t="shared" si="1673"/>
        <v>0</v>
      </c>
      <c r="CZ571" s="538">
        <f t="shared" si="1673"/>
        <v>0</v>
      </c>
      <c r="DA571" s="538">
        <f t="shared" si="1673"/>
        <v>0</v>
      </c>
      <c r="DB571" s="539">
        <f t="shared" si="1673"/>
        <v>0</v>
      </c>
      <c r="DC571" s="539">
        <f t="shared" si="1673"/>
        <v>0</v>
      </c>
      <c r="DD571" s="539">
        <f t="shared" si="1673"/>
        <v>0</v>
      </c>
      <c r="DE571" s="538">
        <f t="shared" si="1673"/>
        <v>0</v>
      </c>
      <c r="DF571" s="538">
        <f t="shared" si="1673"/>
        <v>7.2641878669275923E-3</v>
      </c>
      <c r="DG571" s="538">
        <f t="shared" si="1673"/>
        <v>5.188705619233995E-2</v>
      </c>
      <c r="DH571" s="538" t="str">
        <f t="shared" si="1673"/>
        <v/>
      </c>
      <c r="DI571" s="538" t="str">
        <f t="shared" si="1673"/>
        <v/>
      </c>
      <c r="DJ571" s="537" t="str">
        <f t="shared" si="1673"/>
        <v/>
      </c>
      <c r="DK571" s="536" t="str">
        <f t="shared" si="1674"/>
        <v/>
      </c>
      <c r="DL571" s="653">
        <f t="shared" si="1675"/>
        <v>9</v>
      </c>
      <c r="DM571" s="106">
        <f t="shared" si="1676"/>
        <v>9</v>
      </c>
      <c r="DN571" s="106">
        <f t="shared" si="1677"/>
        <v>0</v>
      </c>
      <c r="DO571" s="106">
        <f t="shared" si="1678"/>
        <v>9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763" t="s">
        <v>269</v>
      </c>
      <c r="B572" s="643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4"/>
      <c r="T572" s="641">
        <v>1.25</v>
      </c>
      <c r="U572" s="641"/>
      <c r="V572" s="641"/>
      <c r="W572" s="641"/>
      <c r="X572" s="641"/>
      <c r="Y572" s="641"/>
      <c r="Z572" s="641"/>
      <c r="AA572" s="641"/>
      <c r="AB572" s="641">
        <v>0.5</v>
      </c>
      <c r="AC572" s="641"/>
      <c r="AD572" s="641"/>
      <c r="AE572" s="641"/>
      <c r="AF572" s="641"/>
      <c r="AG572" s="643"/>
      <c r="AH572" s="641"/>
      <c r="AI572" s="641"/>
      <c r="AJ572" s="643"/>
      <c r="AK572" s="654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4"/>
      <c r="BD572" s="641"/>
      <c r="BE572" s="641">
        <v>8.3330000000000002</v>
      </c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4"/>
      <c r="BV572" s="641"/>
      <c r="BW572" s="641"/>
      <c r="BX572" s="641"/>
      <c r="BY572" s="641"/>
      <c r="BZ572" s="889" t="str">
        <f>IF(DL572&lt;3,"",(SUM(B572:R572)-MIN(B572:R572)-MAX(B572:R572))/(DL572-2))</f>
        <v/>
      </c>
      <c r="CA572" s="889" t="str">
        <f>IF(DM572&lt;3,"",(SUM(T572:AJ572)-MIN(T572:AJ572)-MAX(T572:AJ572))/(DM572-2))</f>
        <v/>
      </c>
      <c r="CB572" s="889" t="str">
        <f>IF(DN572&lt;3,"",(SUM(AL572:BB572)-MIN(AL572:BB572)-MAX(AL572:BB572))/(DN572-2))</f>
        <v/>
      </c>
      <c r="CC572" s="890" t="str">
        <f>IF(DO572&lt;3,"",(SUM(BD572:BT572)-MIN(BD572:BT572)-MAX(BD572:BT572))/(DO572-2))</f>
        <v/>
      </c>
      <c r="CD572" s="520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3" t="str">
        <f t="shared" si="1699"/>
        <v/>
      </c>
      <c r="CL572" s="1321" t="str">
        <f t="shared" si="1699"/>
        <v/>
      </c>
      <c r="CM572" s="153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21" t="str">
        <f t="shared" si="1699"/>
        <v/>
      </c>
      <c r="CU572" s="548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9" t="str">
        <f t="shared" si="1700"/>
        <v/>
      </c>
      <c r="CW572" s="550" t="str">
        <f t="shared" si="1700"/>
        <v/>
      </c>
      <c r="CX572" s="550" t="str">
        <f t="shared" si="1700"/>
        <v/>
      </c>
      <c r="CY572" s="550" t="str">
        <f t="shared" si="1700"/>
        <v/>
      </c>
      <c r="CZ572" s="550" t="str">
        <f t="shared" si="1700"/>
        <v/>
      </c>
      <c r="DA572" s="550" t="str">
        <f t="shared" si="1700"/>
        <v/>
      </c>
      <c r="DB572" s="551" t="str">
        <f t="shared" si="1700"/>
        <v/>
      </c>
      <c r="DC572" s="551">
        <f t="shared" si="1700"/>
        <v>0.5</v>
      </c>
      <c r="DD572" s="551">
        <f t="shared" si="1700"/>
        <v>1.25</v>
      </c>
      <c r="DE572" s="550" t="str">
        <f t="shared" si="1700"/>
        <v/>
      </c>
      <c r="DF572" s="550" t="str">
        <f t="shared" si="1700"/>
        <v/>
      </c>
      <c r="DG572" s="550" t="str">
        <f t="shared" si="1700"/>
        <v/>
      </c>
      <c r="DH572" s="550" t="str">
        <f t="shared" si="1700"/>
        <v/>
      </c>
      <c r="DI572" s="550" t="str">
        <f t="shared" si="1700"/>
        <v/>
      </c>
      <c r="DJ572" s="549" t="str">
        <f t="shared" si="1700"/>
        <v/>
      </c>
      <c r="DK572" s="548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1">
        <f t="shared" ref="DL572:DL578" si="1702">COUNT(B572:R572)</f>
        <v>0</v>
      </c>
      <c r="DM572" s="846">
        <f t="shared" ref="DM572:DM578" si="1703">COUNT(T572:AJ572)</f>
        <v>2</v>
      </c>
      <c r="DN572" s="846">
        <f t="shared" ref="DN572:DN578" si="1704">COUNT(AL572:BB572)</f>
        <v>0</v>
      </c>
      <c r="DO572" s="846">
        <f t="shared" ref="DO572:DO578" si="1705">COUNT(BD572:BT572)</f>
        <v>1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648" t="s">
        <v>267</v>
      </c>
      <c r="B573" s="761" t="str">
        <f t="shared" ref="B573:R573" si="1706">IF(B572="","",B569*B572)</f>
        <v/>
      </c>
      <c r="C573" s="761" t="str">
        <f t="shared" si="1706"/>
        <v/>
      </c>
      <c r="D573" s="761" t="str">
        <f t="shared" si="1706"/>
        <v/>
      </c>
      <c r="E573" s="761" t="str">
        <f t="shared" si="1706"/>
        <v/>
      </c>
      <c r="F573" s="761" t="str">
        <f t="shared" si="1706"/>
        <v/>
      </c>
      <c r="G573" s="761" t="str">
        <f t="shared" si="1706"/>
        <v/>
      </c>
      <c r="H573" s="761" t="str">
        <f t="shared" si="1706"/>
        <v/>
      </c>
      <c r="I573" s="761" t="str">
        <f t="shared" si="1706"/>
        <v/>
      </c>
      <c r="J573" s="761" t="str">
        <f t="shared" si="1706"/>
        <v/>
      </c>
      <c r="K573" s="761" t="str">
        <f t="shared" si="1706"/>
        <v/>
      </c>
      <c r="L573" s="761" t="str">
        <f t="shared" si="1706"/>
        <v/>
      </c>
      <c r="M573" s="761" t="str">
        <f t="shared" si="1706"/>
        <v/>
      </c>
      <c r="N573" s="761" t="str">
        <f t="shared" si="1706"/>
        <v/>
      </c>
      <c r="O573" s="761" t="str">
        <f t="shared" si="1706"/>
        <v/>
      </c>
      <c r="P573" s="761" t="str">
        <f t="shared" si="1706"/>
        <v/>
      </c>
      <c r="Q573" s="761" t="str">
        <f t="shared" si="1706"/>
        <v/>
      </c>
      <c r="R573" s="761" t="str">
        <f t="shared" si="1706"/>
        <v/>
      </c>
      <c r="S573" s="767"/>
      <c r="T573" s="761">
        <f t="shared" ref="T573:AJ573" si="1707">IF(T572="","",T569*T572)</f>
        <v>48</v>
      </c>
      <c r="U573" s="761" t="str">
        <f t="shared" si="1707"/>
        <v/>
      </c>
      <c r="V573" s="761" t="str">
        <f t="shared" si="1707"/>
        <v/>
      </c>
      <c r="W573" s="761" t="str">
        <f t="shared" si="1707"/>
        <v/>
      </c>
      <c r="X573" s="761" t="str">
        <f t="shared" si="1707"/>
        <v/>
      </c>
      <c r="Y573" s="761" t="str">
        <f t="shared" si="1707"/>
        <v/>
      </c>
      <c r="Z573" s="761" t="str">
        <f t="shared" si="1707"/>
        <v/>
      </c>
      <c r="AA573" s="761" t="str">
        <f t="shared" si="1707"/>
        <v/>
      </c>
      <c r="AB573" s="761">
        <f t="shared" si="1707"/>
        <v>120</v>
      </c>
      <c r="AC573" s="761" t="str">
        <f t="shared" si="1707"/>
        <v/>
      </c>
      <c r="AD573" s="761" t="str">
        <f t="shared" si="1707"/>
        <v/>
      </c>
      <c r="AE573" s="761" t="str">
        <f t="shared" si="1707"/>
        <v/>
      </c>
      <c r="AF573" s="761" t="str">
        <f t="shared" si="1707"/>
        <v/>
      </c>
      <c r="AG573" s="761" t="str">
        <f t="shared" si="1707"/>
        <v/>
      </c>
      <c r="AH573" s="761" t="str">
        <f t="shared" si="1707"/>
        <v/>
      </c>
      <c r="AI573" s="761" t="str">
        <f t="shared" si="1707"/>
        <v/>
      </c>
      <c r="AJ573" s="761" t="str">
        <f t="shared" si="1707"/>
        <v/>
      </c>
      <c r="AK573" s="767"/>
      <c r="AL573" s="761" t="str">
        <f t="shared" ref="AL573:BB573" si="1708">IF(AL572="","",AL569*AL572)</f>
        <v/>
      </c>
      <c r="AM573" s="761" t="str">
        <f t="shared" si="1708"/>
        <v/>
      </c>
      <c r="AN573" s="761" t="str">
        <f t="shared" si="1708"/>
        <v/>
      </c>
      <c r="AO573" s="761" t="str">
        <f t="shared" si="1708"/>
        <v/>
      </c>
      <c r="AP573" s="761" t="str">
        <f t="shared" si="1708"/>
        <v/>
      </c>
      <c r="AQ573" s="761" t="str">
        <f t="shared" si="1708"/>
        <v/>
      </c>
      <c r="AR573" s="761" t="str">
        <f t="shared" si="1708"/>
        <v/>
      </c>
      <c r="AS573" s="761" t="str">
        <f t="shared" si="1708"/>
        <v/>
      </c>
      <c r="AT573" s="761" t="str">
        <f t="shared" si="1708"/>
        <v/>
      </c>
      <c r="AU573" s="761" t="str">
        <f t="shared" si="1708"/>
        <v/>
      </c>
      <c r="AV573" s="761" t="str">
        <f t="shared" si="1708"/>
        <v/>
      </c>
      <c r="AW573" s="761" t="str">
        <f t="shared" si="1708"/>
        <v/>
      </c>
      <c r="AX573" s="761" t="str">
        <f t="shared" si="1708"/>
        <v/>
      </c>
      <c r="AY573" s="761" t="str">
        <f t="shared" si="1708"/>
        <v/>
      </c>
      <c r="AZ573" s="761" t="str">
        <f t="shared" si="1708"/>
        <v/>
      </c>
      <c r="BA573" s="761" t="str">
        <f t="shared" si="1708"/>
        <v/>
      </c>
      <c r="BB573" s="761" t="str">
        <f t="shared" si="1708"/>
        <v/>
      </c>
      <c r="BC573" s="767"/>
      <c r="BD573" s="761" t="str">
        <f t="shared" ref="BD573:BT573" si="1709">IF(BD572="","",BD569*BD572)</f>
        <v/>
      </c>
      <c r="BE573" s="761">
        <f t="shared" si="1709"/>
        <v>359.98560000000003</v>
      </c>
      <c r="BF573" s="761" t="str">
        <f t="shared" si="1709"/>
        <v/>
      </c>
      <c r="BG573" s="761" t="str">
        <f t="shared" si="1709"/>
        <v/>
      </c>
      <c r="BH573" s="761" t="str">
        <f t="shared" si="1709"/>
        <v/>
      </c>
      <c r="BI573" s="761" t="str">
        <f t="shared" si="1709"/>
        <v/>
      </c>
      <c r="BJ573" s="761" t="str">
        <f t="shared" si="1709"/>
        <v/>
      </c>
      <c r="BK573" s="761" t="str">
        <f t="shared" si="1709"/>
        <v/>
      </c>
      <c r="BL573" s="761" t="str">
        <f t="shared" si="1709"/>
        <v/>
      </c>
      <c r="BM573" s="761" t="str">
        <f t="shared" si="1709"/>
        <v/>
      </c>
      <c r="BN573" s="761" t="str">
        <f t="shared" si="1709"/>
        <v/>
      </c>
      <c r="BO573" s="761" t="str">
        <f t="shared" si="1709"/>
        <v/>
      </c>
      <c r="BP573" s="761" t="str">
        <f t="shared" si="1709"/>
        <v/>
      </c>
      <c r="BQ573" s="761" t="str">
        <f t="shared" si="1709"/>
        <v/>
      </c>
      <c r="BR573" s="761" t="str">
        <f t="shared" si="1709"/>
        <v/>
      </c>
      <c r="BS573" s="761" t="str">
        <f t="shared" si="1709"/>
        <v/>
      </c>
      <c r="BT573" s="761" t="str">
        <f t="shared" si="1709"/>
        <v/>
      </c>
      <c r="BU573" s="767"/>
      <c r="BV573" s="761" t="str">
        <f>IF(BV572="","",BV569*BV572)</f>
        <v/>
      </c>
      <c r="BW573" s="761" t="str">
        <f>IF(BW572="","",BW569*BW572)</f>
        <v/>
      </c>
      <c r="BX573" s="761" t="str">
        <f>IF(BX572="","",BX569*BX572)</f>
        <v/>
      </c>
      <c r="BY573" s="761" t="str">
        <f>IF(BY572="","",BY569*BY572)</f>
        <v/>
      </c>
      <c r="BZ573" s="889"/>
      <c r="CA573" s="889"/>
      <c r="CB573" s="889"/>
      <c r="CC573" s="890"/>
      <c r="CD573" s="520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21" t="str">
        <f t="shared" si="1699"/>
        <v/>
      </c>
      <c r="CU573" s="548" t="str">
        <f t="shared" si="1700"/>
        <v/>
      </c>
      <c r="CV573" s="549" t="str">
        <f t="shared" si="1700"/>
        <v/>
      </c>
      <c r="CW573" s="550" t="str">
        <f t="shared" si="1700"/>
        <v/>
      </c>
      <c r="CX573" s="550" t="str">
        <f t="shared" si="1700"/>
        <v/>
      </c>
      <c r="CY573" s="550" t="str">
        <f t="shared" si="1700"/>
        <v/>
      </c>
      <c r="CZ573" s="550" t="str">
        <f t="shared" si="1700"/>
        <v/>
      </c>
      <c r="DA573" s="550" t="str">
        <f t="shared" si="1700"/>
        <v/>
      </c>
      <c r="DB573" s="551" t="str">
        <f t="shared" si="1700"/>
        <v/>
      </c>
      <c r="DC573" s="551">
        <f t="shared" si="1700"/>
        <v>48</v>
      </c>
      <c r="DD573" s="551">
        <f t="shared" si="1700"/>
        <v>120</v>
      </c>
      <c r="DE573" s="550" t="str">
        <f t="shared" si="1700"/>
        <v/>
      </c>
      <c r="DF573" s="550" t="str">
        <f t="shared" si="1700"/>
        <v/>
      </c>
      <c r="DG573" s="550" t="str">
        <f t="shared" si="1700"/>
        <v/>
      </c>
      <c r="DH573" s="550" t="str">
        <f t="shared" si="1700"/>
        <v/>
      </c>
      <c r="DI573" s="550" t="str">
        <f t="shared" si="1700"/>
        <v/>
      </c>
      <c r="DJ573" s="549" t="str">
        <f t="shared" si="1700"/>
        <v/>
      </c>
      <c r="DK573" s="548" t="str">
        <f t="shared" si="1701"/>
        <v/>
      </c>
      <c r="DL573" s="891">
        <f t="shared" si="1702"/>
        <v>0</v>
      </c>
      <c r="DM573" s="846">
        <f t="shared" si="1703"/>
        <v>2</v>
      </c>
      <c r="DN573" s="846">
        <f t="shared" si="1704"/>
        <v>0</v>
      </c>
      <c r="DO573" s="846">
        <f t="shared" si="1705"/>
        <v>1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1451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14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14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14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14"/>
      <c r="BV574" s="224"/>
      <c r="BW574" s="224"/>
      <c r="BX574" s="224"/>
      <c r="BY574" s="224"/>
      <c r="BZ574" s="889"/>
      <c r="CA574" s="889"/>
      <c r="CB574" s="889"/>
      <c r="CC574" s="890"/>
      <c r="CD574" s="520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21" t="str">
        <f t="shared" si="1699"/>
        <v/>
      </c>
      <c r="CU574" s="548" t="str">
        <f t="shared" si="1700"/>
        <v/>
      </c>
      <c r="CV574" s="549" t="str">
        <f t="shared" si="1700"/>
        <v/>
      </c>
      <c r="CW574" s="550" t="str">
        <f t="shared" si="1700"/>
        <v/>
      </c>
      <c r="CX574" s="550" t="str">
        <f t="shared" si="1700"/>
        <v/>
      </c>
      <c r="CY574" s="550" t="str">
        <f t="shared" si="1700"/>
        <v/>
      </c>
      <c r="CZ574" s="550" t="str">
        <f t="shared" si="1700"/>
        <v/>
      </c>
      <c r="DA574" s="550" t="str">
        <f t="shared" si="1700"/>
        <v/>
      </c>
      <c r="DB574" s="551" t="str">
        <f t="shared" si="1700"/>
        <v/>
      </c>
      <c r="DC574" s="551" t="str">
        <f t="shared" si="1700"/>
        <v/>
      </c>
      <c r="DD574" s="551" t="str">
        <f t="shared" si="1700"/>
        <v/>
      </c>
      <c r="DE574" s="550" t="str">
        <f t="shared" si="1700"/>
        <v/>
      </c>
      <c r="DF574" s="550" t="str">
        <f t="shared" si="1700"/>
        <v/>
      </c>
      <c r="DG574" s="550" t="str">
        <f t="shared" si="1700"/>
        <v/>
      </c>
      <c r="DH574" s="550" t="str">
        <f t="shared" si="1700"/>
        <v/>
      </c>
      <c r="DI574" s="550" t="str">
        <f t="shared" si="1700"/>
        <v/>
      </c>
      <c r="DJ574" s="549" t="str">
        <f t="shared" si="1700"/>
        <v/>
      </c>
      <c r="DK574" s="548" t="str">
        <f t="shared" si="1701"/>
        <v/>
      </c>
      <c r="DL574" s="891">
        <f>COUNT(B574:R574)</f>
        <v>0</v>
      </c>
      <c r="DM574" s="846">
        <f>COUNT(T574:AJ574)</f>
        <v>0</v>
      </c>
      <c r="DN574" s="846">
        <f>COUNT(AL574:BB574)</f>
        <v>9</v>
      </c>
      <c r="DO574" s="846">
        <f>COUNT(BD574:BT574)</f>
        <v>0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648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14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9"/>
      <c r="CA575" s="889"/>
      <c r="CB575" s="889"/>
      <c r="CC575" s="890"/>
      <c r="CD575" s="520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>
        <f t="shared" si="1699"/>
        <v>0</v>
      </c>
      <c r="CI575" s="90">
        <f t="shared" si="1699"/>
        <v>0</v>
      </c>
      <c r="CJ575" s="90">
        <f t="shared" si="1699"/>
        <v>0</v>
      </c>
      <c r="CK575" s="153">
        <f t="shared" si="1699"/>
        <v>0</v>
      </c>
      <c r="CL575" s="153">
        <f t="shared" si="1699"/>
        <v>0</v>
      </c>
      <c r="CM575" s="153">
        <f t="shared" si="1699"/>
        <v>0</v>
      </c>
      <c r="CN575" s="90">
        <f t="shared" si="1699"/>
        <v>0</v>
      </c>
      <c r="CO575" s="90">
        <f t="shared" si="1699"/>
        <v>0</v>
      </c>
      <c r="CP575" s="90">
        <f t="shared" si="1699"/>
        <v>0</v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21" t="str">
        <f t="shared" si="1699"/>
        <v/>
      </c>
      <c r="CU575" s="548" t="str">
        <f t="shared" si="1700"/>
        <v/>
      </c>
      <c r="CV575" s="549" t="str">
        <f t="shared" si="1700"/>
        <v/>
      </c>
      <c r="CW575" s="550" t="str">
        <f t="shared" si="1700"/>
        <v/>
      </c>
      <c r="CX575" s="550" t="str">
        <f t="shared" si="1700"/>
        <v/>
      </c>
      <c r="CY575" s="550">
        <f t="shared" si="1700"/>
        <v>0</v>
      </c>
      <c r="CZ575" s="550">
        <f t="shared" si="1700"/>
        <v>0</v>
      </c>
      <c r="DA575" s="550">
        <f t="shared" si="1700"/>
        <v>0</v>
      </c>
      <c r="DB575" s="551">
        <f t="shared" si="1700"/>
        <v>0</v>
      </c>
      <c r="DC575" s="551">
        <f t="shared" si="1700"/>
        <v>0</v>
      </c>
      <c r="DD575" s="551">
        <f t="shared" si="1700"/>
        <v>0</v>
      </c>
      <c r="DE575" s="550">
        <f t="shared" si="1700"/>
        <v>0</v>
      </c>
      <c r="DF575" s="550">
        <f t="shared" si="1700"/>
        <v>0</v>
      </c>
      <c r="DG575" s="550">
        <f t="shared" si="1700"/>
        <v>0</v>
      </c>
      <c r="DH575" s="550" t="str">
        <f t="shared" si="1700"/>
        <v/>
      </c>
      <c r="DI575" s="550" t="str">
        <f t="shared" si="1700"/>
        <v/>
      </c>
      <c r="DJ575" s="549" t="str">
        <f t="shared" si="1700"/>
        <v/>
      </c>
      <c r="DK575" s="548" t="str">
        <f t="shared" si="1701"/>
        <v/>
      </c>
      <c r="DL575" s="891">
        <f>COUNT(B575:R575)</f>
        <v>9</v>
      </c>
      <c r="DM575" s="846">
        <f>COUNT(T575:AJ575)</f>
        <v>9</v>
      </c>
      <c r="DN575" s="846">
        <f>COUNT(AL575:BB575)</f>
        <v>0</v>
      </c>
      <c r="DO575" s="846">
        <f>COUNT(BD575:BT575)</f>
        <v>9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701" t="str">
        <f>$H$1 &amp; "/kg"</f>
        <v>kcal/kg</v>
      </c>
      <c r="B576" s="762">
        <f>360*$K$1</f>
        <v>360</v>
      </c>
      <c r="C576" s="762">
        <f t="shared" ref="C576:R576" si="1710">360*$K$1</f>
        <v>360</v>
      </c>
      <c r="D576" s="762">
        <f t="shared" si="1710"/>
        <v>360</v>
      </c>
      <c r="E576" s="762">
        <f t="shared" si="1710"/>
        <v>360</v>
      </c>
      <c r="F576" s="762">
        <f t="shared" si="1710"/>
        <v>360</v>
      </c>
      <c r="G576" s="762">
        <f t="shared" si="1710"/>
        <v>360</v>
      </c>
      <c r="H576" s="762">
        <f t="shared" si="1710"/>
        <v>360</v>
      </c>
      <c r="I576" s="762">
        <f t="shared" si="1710"/>
        <v>360</v>
      </c>
      <c r="J576" s="762">
        <f t="shared" si="1710"/>
        <v>360</v>
      </c>
      <c r="K576" s="762">
        <f t="shared" si="1710"/>
        <v>360</v>
      </c>
      <c r="L576" s="762">
        <f t="shared" si="1710"/>
        <v>360</v>
      </c>
      <c r="M576" s="762">
        <f t="shared" si="1710"/>
        <v>360</v>
      </c>
      <c r="N576" s="762">
        <f t="shared" si="1710"/>
        <v>360</v>
      </c>
      <c r="O576" s="762">
        <f t="shared" si="1710"/>
        <v>360</v>
      </c>
      <c r="P576" s="762">
        <f t="shared" si="1710"/>
        <v>360</v>
      </c>
      <c r="Q576" s="762">
        <f t="shared" si="1710"/>
        <v>360</v>
      </c>
      <c r="R576" s="762">
        <f t="shared" si="1710"/>
        <v>360</v>
      </c>
      <c r="S576" s="602"/>
      <c r="T576" s="762">
        <f>360*$K$1</f>
        <v>360</v>
      </c>
      <c r="U576" s="762">
        <f t="shared" ref="U576:AJ576" si="1711">360*$K$1</f>
        <v>360</v>
      </c>
      <c r="V576" s="762">
        <f t="shared" si="1711"/>
        <v>360</v>
      </c>
      <c r="W576" s="762">
        <f t="shared" si="1711"/>
        <v>360</v>
      </c>
      <c r="X576" s="762">
        <f t="shared" si="1711"/>
        <v>360</v>
      </c>
      <c r="Y576" s="762">
        <f t="shared" si="1711"/>
        <v>360</v>
      </c>
      <c r="Z576" s="762">
        <f t="shared" si="1711"/>
        <v>360</v>
      </c>
      <c r="AA576" s="762">
        <f t="shared" si="1711"/>
        <v>360</v>
      </c>
      <c r="AB576" s="762">
        <f t="shared" si="1711"/>
        <v>360</v>
      </c>
      <c r="AC576" s="762">
        <f t="shared" si="1711"/>
        <v>360</v>
      </c>
      <c r="AD576" s="762">
        <f t="shared" si="1711"/>
        <v>360</v>
      </c>
      <c r="AE576" s="762">
        <f t="shared" si="1711"/>
        <v>360</v>
      </c>
      <c r="AF576" s="762">
        <f t="shared" si="1711"/>
        <v>360</v>
      </c>
      <c r="AG576" s="762">
        <f t="shared" si="1711"/>
        <v>360</v>
      </c>
      <c r="AH576" s="762">
        <f t="shared" si="1711"/>
        <v>360</v>
      </c>
      <c r="AI576" s="762">
        <f t="shared" si="1711"/>
        <v>360</v>
      </c>
      <c r="AJ576" s="762">
        <f t="shared" si="1711"/>
        <v>360</v>
      </c>
      <c r="AK576" s="602"/>
      <c r="AL576" s="762">
        <f>360*$K$1</f>
        <v>360</v>
      </c>
      <c r="AM576" s="762">
        <f t="shared" ref="AM576:BB576" si="1712">360*$K$1</f>
        <v>360</v>
      </c>
      <c r="AN576" s="762">
        <f t="shared" si="1712"/>
        <v>360</v>
      </c>
      <c r="AO576" s="762">
        <f t="shared" si="1712"/>
        <v>360</v>
      </c>
      <c r="AP576" s="762">
        <f t="shared" si="1712"/>
        <v>360</v>
      </c>
      <c r="AQ576" s="762">
        <f t="shared" si="1712"/>
        <v>360</v>
      </c>
      <c r="AR576" s="762">
        <f t="shared" si="1712"/>
        <v>360</v>
      </c>
      <c r="AS576" s="762">
        <f t="shared" si="1712"/>
        <v>360</v>
      </c>
      <c r="AT576" s="762">
        <f t="shared" si="1712"/>
        <v>360</v>
      </c>
      <c r="AU576" s="762">
        <f t="shared" si="1712"/>
        <v>360</v>
      </c>
      <c r="AV576" s="762">
        <f t="shared" si="1712"/>
        <v>360</v>
      </c>
      <c r="AW576" s="762">
        <f t="shared" si="1712"/>
        <v>360</v>
      </c>
      <c r="AX576" s="762">
        <f t="shared" si="1712"/>
        <v>360</v>
      </c>
      <c r="AY576" s="762">
        <f t="shared" si="1712"/>
        <v>360</v>
      </c>
      <c r="AZ576" s="762">
        <f t="shared" si="1712"/>
        <v>360</v>
      </c>
      <c r="BA576" s="762">
        <f t="shared" si="1712"/>
        <v>360</v>
      </c>
      <c r="BB576" s="762">
        <f t="shared" si="1712"/>
        <v>360</v>
      </c>
      <c r="BC576" s="756"/>
      <c r="BD576" s="762">
        <f>360*$K$1</f>
        <v>360</v>
      </c>
      <c r="BE576" s="762">
        <f t="shared" ref="BE576:BY576" si="1713">360*$K$1</f>
        <v>360</v>
      </c>
      <c r="BF576" s="762">
        <f t="shared" si="1713"/>
        <v>360</v>
      </c>
      <c r="BG576" s="762">
        <f t="shared" si="1713"/>
        <v>360</v>
      </c>
      <c r="BH576" s="762">
        <f t="shared" si="1713"/>
        <v>360</v>
      </c>
      <c r="BI576" s="762">
        <f t="shared" si="1713"/>
        <v>360</v>
      </c>
      <c r="BJ576" s="762">
        <f t="shared" si="1713"/>
        <v>360</v>
      </c>
      <c r="BK576" s="762">
        <f t="shared" si="1713"/>
        <v>360</v>
      </c>
      <c r="BL576" s="762">
        <f t="shared" si="1713"/>
        <v>360</v>
      </c>
      <c r="BM576" s="762">
        <f t="shared" si="1713"/>
        <v>360</v>
      </c>
      <c r="BN576" s="762">
        <f t="shared" si="1713"/>
        <v>360</v>
      </c>
      <c r="BO576" s="762">
        <f t="shared" si="1713"/>
        <v>360</v>
      </c>
      <c r="BP576" s="762">
        <f t="shared" si="1713"/>
        <v>360</v>
      </c>
      <c r="BQ576" s="762">
        <f t="shared" si="1713"/>
        <v>360</v>
      </c>
      <c r="BR576" s="762">
        <f t="shared" si="1713"/>
        <v>360</v>
      </c>
      <c r="BS576" s="762">
        <f t="shared" si="1713"/>
        <v>360</v>
      </c>
      <c r="BT576" s="762">
        <f t="shared" si="1713"/>
        <v>360</v>
      </c>
      <c r="BU576" s="756"/>
      <c r="BV576" s="762">
        <f t="shared" si="1713"/>
        <v>360</v>
      </c>
      <c r="BW576" s="762">
        <f t="shared" si="1713"/>
        <v>360</v>
      </c>
      <c r="BX576" s="762">
        <f t="shared" si="1713"/>
        <v>360</v>
      </c>
      <c r="BY576" s="762">
        <f t="shared" si="1713"/>
        <v>360</v>
      </c>
      <c r="BZ576" s="889"/>
      <c r="CA576" s="889"/>
      <c r="CB576" s="889"/>
      <c r="CC576" s="890"/>
      <c r="CD576" s="520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21">
        <f t="shared" si="1699"/>
        <v>360</v>
      </c>
      <c r="CU576" s="548">
        <f t="shared" si="1700"/>
        <v>360</v>
      </c>
      <c r="CV576" s="549">
        <f t="shared" si="1700"/>
        <v>360</v>
      </c>
      <c r="CW576" s="550">
        <f t="shared" si="1700"/>
        <v>360</v>
      </c>
      <c r="CX576" s="550">
        <f t="shared" si="1700"/>
        <v>360</v>
      </c>
      <c r="CY576" s="550">
        <f t="shared" si="1700"/>
        <v>360</v>
      </c>
      <c r="CZ576" s="550">
        <f t="shared" si="1700"/>
        <v>360</v>
      </c>
      <c r="DA576" s="550">
        <f t="shared" si="1700"/>
        <v>360</v>
      </c>
      <c r="DB576" s="551">
        <f t="shared" si="1700"/>
        <v>360</v>
      </c>
      <c r="DC576" s="551">
        <f t="shared" si="1700"/>
        <v>360</v>
      </c>
      <c r="DD576" s="551">
        <f t="shared" si="1700"/>
        <v>360</v>
      </c>
      <c r="DE576" s="550">
        <f t="shared" si="1700"/>
        <v>360</v>
      </c>
      <c r="DF576" s="550">
        <f t="shared" si="1700"/>
        <v>360</v>
      </c>
      <c r="DG576" s="550">
        <f t="shared" si="1700"/>
        <v>360</v>
      </c>
      <c r="DH576" s="550">
        <f t="shared" si="1700"/>
        <v>360</v>
      </c>
      <c r="DI576" s="550">
        <f t="shared" si="1700"/>
        <v>360</v>
      </c>
      <c r="DJ576" s="549">
        <f t="shared" si="1700"/>
        <v>360</v>
      </c>
      <c r="DK576" s="548">
        <f t="shared" si="1701"/>
        <v>360</v>
      </c>
      <c r="DL576" s="891">
        <f>COUNT(B576:R576)</f>
        <v>17</v>
      </c>
      <c r="DM576" s="846">
        <f>COUNT(T576:AJ576)</f>
        <v>17</v>
      </c>
      <c r="DN576" s="846">
        <f>COUNT(AL576:BB576)</f>
        <v>17</v>
      </c>
      <c r="DO576" s="846">
        <f>COUNT(BD576:BT576)</f>
        <v>17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648" t="str">
        <f>$H$1 &amp; " (%)"</f>
        <v>kcal (%)</v>
      </c>
      <c r="B577" s="766">
        <f t="shared" ref="B577:R577" si="1714">IF(B575="","",B575*B576/B$46/365/$G$1)</f>
        <v>0</v>
      </c>
      <c r="C577" s="766">
        <f t="shared" si="1714"/>
        <v>0</v>
      </c>
      <c r="D577" s="766">
        <f t="shared" si="1714"/>
        <v>0</v>
      </c>
      <c r="E577" s="766">
        <f t="shared" si="1714"/>
        <v>0</v>
      </c>
      <c r="F577" s="766">
        <f t="shared" si="1714"/>
        <v>0</v>
      </c>
      <c r="G577" s="766">
        <f t="shared" si="1714"/>
        <v>0</v>
      </c>
      <c r="H577" s="766">
        <f t="shared" si="1714"/>
        <v>0</v>
      </c>
      <c r="I577" s="766">
        <f t="shared" si="1714"/>
        <v>0</v>
      </c>
      <c r="J577" s="766">
        <f t="shared" si="1714"/>
        <v>0</v>
      </c>
      <c r="K577" s="766" t="str">
        <f t="shared" si="1714"/>
        <v/>
      </c>
      <c r="L577" s="766" t="str">
        <f t="shared" si="1714"/>
        <v/>
      </c>
      <c r="M577" s="766" t="str">
        <f t="shared" si="1714"/>
        <v/>
      </c>
      <c r="N577" s="766" t="str">
        <f t="shared" si="1714"/>
        <v/>
      </c>
      <c r="O577" s="766" t="str">
        <f t="shared" si="1714"/>
        <v/>
      </c>
      <c r="P577" s="766" t="str">
        <f t="shared" si="1714"/>
        <v/>
      </c>
      <c r="Q577" s="766" t="str">
        <f t="shared" si="1714"/>
        <v/>
      </c>
      <c r="R577" s="766" t="str">
        <f t="shared" si="1714"/>
        <v/>
      </c>
      <c r="S577" s="588"/>
      <c r="T577" s="766">
        <f t="shared" ref="T577:AJ577" si="1715">IF(T575="","",T575*T576/T$46/365/$G$1)</f>
        <v>0</v>
      </c>
      <c r="U577" s="766">
        <f t="shared" si="1715"/>
        <v>0</v>
      </c>
      <c r="V577" s="766">
        <f t="shared" si="1715"/>
        <v>0</v>
      </c>
      <c r="W577" s="766">
        <f t="shared" si="1715"/>
        <v>0</v>
      </c>
      <c r="X577" s="766">
        <f t="shared" si="1715"/>
        <v>0</v>
      </c>
      <c r="Y577" s="766">
        <f t="shared" si="1715"/>
        <v>0</v>
      </c>
      <c r="Z577" s="766">
        <f t="shared" si="1715"/>
        <v>0</v>
      </c>
      <c r="AA577" s="766">
        <f t="shared" si="1715"/>
        <v>0</v>
      </c>
      <c r="AB577" s="766">
        <f t="shared" si="1715"/>
        <v>0</v>
      </c>
      <c r="AC577" s="766" t="str">
        <f t="shared" si="1715"/>
        <v/>
      </c>
      <c r="AD577" s="766" t="str">
        <f t="shared" si="1715"/>
        <v/>
      </c>
      <c r="AE577" s="766" t="str">
        <f t="shared" si="1715"/>
        <v/>
      </c>
      <c r="AF577" s="766" t="str">
        <f t="shared" si="1715"/>
        <v/>
      </c>
      <c r="AG577" s="766" t="str">
        <f t="shared" si="1715"/>
        <v/>
      </c>
      <c r="AH577" s="766" t="str">
        <f t="shared" si="1715"/>
        <v/>
      </c>
      <c r="AI577" s="766" t="str">
        <f t="shared" si="1715"/>
        <v/>
      </c>
      <c r="AJ577" s="766" t="str">
        <f t="shared" si="1715"/>
        <v/>
      </c>
      <c r="AK577" s="588"/>
      <c r="AL577" s="766" t="str">
        <f t="shared" ref="AL577:BB577" si="1716">IF(AL575="","",AL575*AL576/AL$46/365/$G$1)</f>
        <v/>
      </c>
      <c r="AM577" s="766" t="str">
        <f t="shared" si="1716"/>
        <v/>
      </c>
      <c r="AN577" s="766" t="str">
        <f t="shared" si="1716"/>
        <v/>
      </c>
      <c r="AO577" s="766" t="str">
        <f t="shared" si="1716"/>
        <v/>
      </c>
      <c r="AP577" s="766" t="str">
        <f t="shared" si="1716"/>
        <v/>
      </c>
      <c r="AQ577" s="766" t="str">
        <f t="shared" si="1716"/>
        <v/>
      </c>
      <c r="AR577" s="766" t="str">
        <f t="shared" si="1716"/>
        <v/>
      </c>
      <c r="AS577" s="766" t="str">
        <f t="shared" si="1716"/>
        <v/>
      </c>
      <c r="AT577" s="766" t="str">
        <f t="shared" si="1716"/>
        <v/>
      </c>
      <c r="AU577" s="766" t="str">
        <f t="shared" si="1716"/>
        <v/>
      </c>
      <c r="AV577" s="766" t="str">
        <f t="shared" si="1716"/>
        <v/>
      </c>
      <c r="AW577" s="766" t="str">
        <f t="shared" si="1716"/>
        <v/>
      </c>
      <c r="AX577" s="766" t="str">
        <f t="shared" si="1716"/>
        <v/>
      </c>
      <c r="AY577" s="766" t="str">
        <f t="shared" si="1716"/>
        <v/>
      </c>
      <c r="AZ577" s="766" t="str">
        <f t="shared" si="1716"/>
        <v/>
      </c>
      <c r="BA577" s="766" t="str">
        <f t="shared" si="1716"/>
        <v/>
      </c>
      <c r="BB577" s="766" t="str">
        <f t="shared" si="1716"/>
        <v/>
      </c>
      <c r="BC577" s="652"/>
      <c r="BD577" s="766">
        <f t="shared" ref="BD577:BT577" si="1717">IF(BD575="","",BD575*BD576/BD$46/365/$G$1)</f>
        <v>0</v>
      </c>
      <c r="BE577" s="766">
        <f t="shared" si="1717"/>
        <v>0</v>
      </c>
      <c r="BF577" s="766">
        <f t="shared" si="1717"/>
        <v>0</v>
      </c>
      <c r="BG577" s="766">
        <f t="shared" si="1717"/>
        <v>0</v>
      </c>
      <c r="BH577" s="766">
        <f t="shared" si="1717"/>
        <v>0</v>
      </c>
      <c r="BI577" s="766">
        <f t="shared" si="1717"/>
        <v>0</v>
      </c>
      <c r="BJ577" s="766">
        <f t="shared" si="1717"/>
        <v>0</v>
      </c>
      <c r="BK577" s="766">
        <f t="shared" si="1717"/>
        <v>0</v>
      </c>
      <c r="BL577" s="766">
        <f t="shared" si="1717"/>
        <v>0</v>
      </c>
      <c r="BM577" s="766" t="str">
        <f t="shared" si="1717"/>
        <v/>
      </c>
      <c r="BN577" s="766" t="str">
        <f t="shared" si="1717"/>
        <v/>
      </c>
      <c r="BO577" s="766" t="str">
        <f t="shared" si="1717"/>
        <v/>
      </c>
      <c r="BP577" s="766" t="str">
        <f t="shared" si="1717"/>
        <v/>
      </c>
      <c r="BQ577" s="766" t="str">
        <f t="shared" si="1717"/>
        <v/>
      </c>
      <c r="BR577" s="766" t="str">
        <f t="shared" si="1717"/>
        <v/>
      </c>
      <c r="BS577" s="766" t="str">
        <f t="shared" si="1717"/>
        <v/>
      </c>
      <c r="BT577" s="766" t="str">
        <f t="shared" si="1717"/>
        <v/>
      </c>
      <c r="BU577" s="652"/>
      <c r="BV577" s="766" t="str">
        <f>IF(BV575="","",BV575*BV576/BV$46/365/$G$1)</f>
        <v/>
      </c>
      <c r="BW577" s="766" t="str">
        <f>IF(BW575="","",BW575*BW576/BW$46/365/$G$1)</f>
        <v/>
      </c>
      <c r="BX577" s="766" t="str">
        <f>IF(BX575="","",BX575*BX576/BX$46/365/$G$1)</f>
        <v/>
      </c>
      <c r="BY577" s="766" t="str">
        <f>IF(BY575="","",BY575*BY576/BY$46/365/$G$1)</f>
        <v/>
      </c>
      <c r="BZ577" s="622">
        <f>IF(DL577&lt;3,"",(SUM(B577:R577)-MIN(B577:R577)-MAX(B577:R577))/(DL577-2))</f>
        <v>0</v>
      </c>
      <c r="CA577" s="622">
        <f>IF(DM577&lt;3,"",(SUM(T577:AJ577)-MIN(T577:AJ577)-MAX(T577:AJ577))/(DM577-2))</f>
        <v>0</v>
      </c>
      <c r="CB577" s="622" t="str">
        <f>IF(DN577&lt;3,"",(SUM(AL577:BB577)-MIN(AL577:BB577)-MAX(AL577:BB577))/(DN577-2))</f>
        <v/>
      </c>
      <c r="CC577" s="622">
        <f>IF(DO577&lt;3,"",(SUM(BD577:BT577)-MIN(BD577:BT577)-MAX(BD577:BT577))/(DO577-2))</f>
        <v>0</v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699"/>
        <v/>
      </c>
      <c r="CF577" s="1351" t="str">
        <f t="shared" si="1699"/>
        <v/>
      </c>
      <c r="CG577" s="1351" t="str">
        <f t="shared" si="1699"/>
        <v/>
      </c>
      <c r="CH577" s="1351">
        <f t="shared" si="1699"/>
        <v>0</v>
      </c>
      <c r="CI577" s="1351">
        <f t="shared" si="1699"/>
        <v>0</v>
      </c>
      <c r="CJ577" s="1351">
        <f t="shared" si="1699"/>
        <v>0</v>
      </c>
      <c r="CK577" s="1352">
        <f t="shared" si="1699"/>
        <v>0</v>
      </c>
      <c r="CL577" s="1352">
        <f t="shared" si="1699"/>
        <v>0</v>
      </c>
      <c r="CM577" s="1352">
        <f t="shared" si="1699"/>
        <v>0</v>
      </c>
      <c r="CN577" s="1351">
        <f t="shared" si="1699"/>
        <v>0</v>
      </c>
      <c r="CO577" s="1351">
        <f t="shared" si="1699"/>
        <v>0</v>
      </c>
      <c r="CP577" s="1351">
        <f t="shared" si="1699"/>
        <v>0</v>
      </c>
      <c r="CQ577" s="1351" t="str">
        <f t="shared" si="1699"/>
        <v/>
      </c>
      <c r="CR577" s="1351" t="str">
        <f t="shared" si="1699"/>
        <v/>
      </c>
      <c r="CS577" s="1350" t="str">
        <f t="shared" si="1699"/>
        <v/>
      </c>
      <c r="CT577" s="1353" t="str">
        <f t="shared" si="1699"/>
        <v/>
      </c>
      <c r="CU577" s="536" t="str">
        <f t="shared" si="1700"/>
        <v/>
      </c>
      <c r="CV577" s="537" t="str">
        <f t="shared" si="1700"/>
        <v/>
      </c>
      <c r="CW577" s="538" t="str">
        <f t="shared" si="1700"/>
        <v/>
      </c>
      <c r="CX577" s="538" t="str">
        <f t="shared" si="1700"/>
        <v/>
      </c>
      <c r="CY577" s="538">
        <f t="shared" si="1700"/>
        <v>0</v>
      </c>
      <c r="CZ577" s="538">
        <f t="shared" si="1700"/>
        <v>0</v>
      </c>
      <c r="DA577" s="538">
        <f t="shared" si="1700"/>
        <v>0</v>
      </c>
      <c r="DB577" s="539">
        <f t="shared" si="1700"/>
        <v>0</v>
      </c>
      <c r="DC577" s="539">
        <f t="shared" si="1700"/>
        <v>0</v>
      </c>
      <c r="DD577" s="539">
        <f t="shared" si="1700"/>
        <v>0</v>
      </c>
      <c r="DE577" s="538">
        <f t="shared" si="1700"/>
        <v>0</v>
      </c>
      <c r="DF577" s="538">
        <f t="shared" si="1700"/>
        <v>0</v>
      </c>
      <c r="DG577" s="538">
        <f t="shared" si="1700"/>
        <v>0</v>
      </c>
      <c r="DH577" s="538" t="str">
        <f t="shared" si="1700"/>
        <v/>
      </c>
      <c r="DI577" s="538" t="str">
        <f t="shared" si="1700"/>
        <v/>
      </c>
      <c r="DJ577" s="537" t="str">
        <f t="shared" si="1700"/>
        <v/>
      </c>
      <c r="DK577" s="536" t="str">
        <f t="shared" si="1701"/>
        <v/>
      </c>
      <c r="DL577" s="653">
        <f t="shared" si="1702"/>
        <v>9</v>
      </c>
      <c r="DM577" s="106">
        <f t="shared" si="1703"/>
        <v>9</v>
      </c>
      <c r="DN577" s="106">
        <f t="shared" si="1704"/>
        <v>0</v>
      </c>
      <c r="DO577" s="106">
        <f t="shared" si="1705"/>
        <v>9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763" t="s">
        <v>703</v>
      </c>
      <c r="B578" s="320"/>
      <c r="C578" s="320"/>
      <c r="D578" s="320"/>
      <c r="E578" s="320"/>
      <c r="F578" s="320"/>
      <c r="G578" s="320"/>
      <c r="H578" s="320"/>
      <c r="I578" s="320"/>
      <c r="J578" s="320"/>
      <c r="K578" s="320"/>
      <c r="L578" s="320"/>
      <c r="M578" s="320"/>
      <c r="N578" s="320"/>
      <c r="O578" s="320"/>
      <c r="P578" s="320"/>
      <c r="Q578" s="320"/>
      <c r="R578" s="320"/>
      <c r="S578" s="714"/>
      <c r="T578" s="320"/>
      <c r="U578" s="320"/>
      <c r="V578" s="320"/>
      <c r="W578" s="320"/>
      <c r="X578" s="320"/>
      <c r="Y578" s="320"/>
      <c r="Z578" s="320"/>
      <c r="AA578" s="320"/>
      <c r="AB578" s="320"/>
      <c r="AC578" s="320"/>
      <c r="AD578" s="320"/>
      <c r="AE578" s="320"/>
      <c r="AF578" s="320"/>
      <c r="AG578" s="320"/>
      <c r="AH578" s="320"/>
      <c r="AI578" s="320"/>
      <c r="AJ578" s="320"/>
      <c r="AK578" s="714"/>
      <c r="AL578" s="320"/>
      <c r="AM578" s="320"/>
      <c r="AN578" s="320"/>
      <c r="AO578" s="320"/>
      <c r="AP578" s="320"/>
      <c r="AQ578" s="320"/>
      <c r="AR578" s="320"/>
      <c r="AS578" s="320"/>
      <c r="AT578" s="320"/>
      <c r="AU578" s="320"/>
      <c r="AV578" s="320"/>
      <c r="AW578" s="320"/>
      <c r="AX578" s="320"/>
      <c r="AY578" s="320"/>
      <c r="AZ578" s="320"/>
      <c r="BA578" s="320"/>
      <c r="BB578" s="320"/>
      <c r="BC578" s="714"/>
      <c r="BD578" s="320"/>
      <c r="BE578" s="320"/>
      <c r="BF578" s="320"/>
      <c r="BG578" s="320"/>
      <c r="BH578" s="320"/>
      <c r="BI578" s="320"/>
      <c r="BJ578" s="320"/>
      <c r="BK578" s="320"/>
      <c r="BL578" s="320"/>
      <c r="BM578" s="320"/>
      <c r="BN578" s="320"/>
      <c r="BO578" s="320"/>
      <c r="BP578" s="320"/>
      <c r="BQ578" s="320"/>
      <c r="BR578" s="320"/>
      <c r="BS578" s="320"/>
      <c r="BT578" s="320"/>
      <c r="BU578" s="714"/>
      <c r="BV578" s="320"/>
      <c r="BW578" s="320"/>
      <c r="BX578" s="320"/>
      <c r="BY578" s="320"/>
      <c r="BZ578" s="889" t="str">
        <f>IF(DL578&lt;3,"",(SUM(B578:R578)-MIN(B578:R578)-MAX(B578:R578))/(DL578-2))</f>
        <v/>
      </c>
      <c r="CA578" s="889" t="str">
        <f>IF(DM578&lt;3,"",(SUM(T578:AJ578)-MIN(T578:AJ578)-MAX(T578:AJ578))/(DM578-2))</f>
        <v/>
      </c>
      <c r="CB578" s="889" t="str">
        <f>IF(DN578&lt;3,"",(SUM(AL578:BB578)-MIN(AL578:BB578)-MAX(AL578:BB578))/(DN578-2))</f>
        <v/>
      </c>
      <c r="CC578" s="890" t="str">
        <f>IF(DO578&lt;3,"",(SUM(BD578:BT578)-MIN(BD578:BT578)-MAX(BD578:BT578))/(DO578-2))</f>
        <v/>
      </c>
      <c r="CD578" s="520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21" t="str">
        <f t="shared" si="1699"/>
        <v/>
      </c>
      <c r="CU578" s="548" t="str">
        <f t="shared" si="1700"/>
        <v/>
      </c>
      <c r="CV578" s="549" t="str">
        <f t="shared" si="1700"/>
        <v/>
      </c>
      <c r="CW578" s="550" t="str">
        <f t="shared" si="1700"/>
        <v/>
      </c>
      <c r="CX578" s="550" t="str">
        <f t="shared" si="1700"/>
        <v/>
      </c>
      <c r="CY578" s="550" t="str">
        <f t="shared" si="1700"/>
        <v/>
      </c>
      <c r="CZ578" s="550" t="str">
        <f t="shared" si="1700"/>
        <v/>
      </c>
      <c r="DA578" s="550" t="str">
        <f t="shared" si="1700"/>
        <v/>
      </c>
      <c r="DB578" s="551" t="str">
        <f t="shared" si="1700"/>
        <v/>
      </c>
      <c r="DC578" s="551" t="str">
        <f t="shared" si="1700"/>
        <v/>
      </c>
      <c r="DD578" s="551" t="str">
        <f t="shared" si="1700"/>
        <v/>
      </c>
      <c r="DE578" s="550" t="str">
        <f t="shared" si="1700"/>
        <v/>
      </c>
      <c r="DF578" s="550" t="str">
        <f t="shared" si="1700"/>
        <v/>
      </c>
      <c r="DG578" s="550" t="str">
        <f t="shared" si="1700"/>
        <v/>
      </c>
      <c r="DH578" s="550" t="str">
        <f t="shared" si="1700"/>
        <v/>
      </c>
      <c r="DI578" s="550" t="str">
        <f t="shared" si="1700"/>
        <v/>
      </c>
      <c r="DJ578" s="549" t="str">
        <f t="shared" si="1700"/>
        <v/>
      </c>
      <c r="DK578" s="548" t="str">
        <f t="shared" si="1701"/>
        <v/>
      </c>
      <c r="DL578" s="891">
        <f t="shared" si="1702"/>
        <v>0</v>
      </c>
      <c r="DM578" s="846">
        <f t="shared" si="1703"/>
        <v>0</v>
      </c>
      <c r="DN578" s="846">
        <f t="shared" si="1704"/>
        <v>0</v>
      </c>
      <c r="DO578" s="846">
        <f t="shared" si="1705"/>
        <v>0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648" t="s">
        <v>267</v>
      </c>
      <c r="B579" s="761" t="str">
        <f t="shared" ref="B579:R579" si="1718">IF(B578="","",B575*B578)</f>
        <v/>
      </c>
      <c r="C579" s="761" t="str">
        <f t="shared" si="1718"/>
        <v/>
      </c>
      <c r="D579" s="761" t="str">
        <f t="shared" si="1718"/>
        <v/>
      </c>
      <c r="E579" s="761" t="str">
        <f t="shared" si="1718"/>
        <v/>
      </c>
      <c r="F579" s="761" t="str">
        <f t="shared" si="1718"/>
        <v/>
      </c>
      <c r="G579" s="761" t="str">
        <f t="shared" si="1718"/>
        <v/>
      </c>
      <c r="H579" s="761" t="str">
        <f t="shared" si="1718"/>
        <v/>
      </c>
      <c r="I579" s="761" t="str">
        <f t="shared" si="1718"/>
        <v/>
      </c>
      <c r="J579" s="761" t="str">
        <f t="shared" si="1718"/>
        <v/>
      </c>
      <c r="K579" s="761" t="str">
        <f t="shared" si="1718"/>
        <v/>
      </c>
      <c r="L579" s="761" t="str">
        <f t="shared" si="1718"/>
        <v/>
      </c>
      <c r="M579" s="761" t="str">
        <f t="shared" si="1718"/>
        <v/>
      </c>
      <c r="N579" s="761" t="str">
        <f t="shared" si="1718"/>
        <v/>
      </c>
      <c r="O579" s="761" t="str">
        <f t="shared" si="1718"/>
        <v/>
      </c>
      <c r="P579" s="761" t="str">
        <f t="shared" si="1718"/>
        <v/>
      </c>
      <c r="Q579" s="761" t="str">
        <f t="shared" si="1718"/>
        <v/>
      </c>
      <c r="R579" s="761" t="str">
        <f t="shared" si="1718"/>
        <v/>
      </c>
      <c r="S579" s="767"/>
      <c r="T579" s="761" t="str">
        <f t="shared" ref="T579:AJ579" si="1719">IF(T578="","",T575*T578)</f>
        <v/>
      </c>
      <c r="U579" s="761" t="str">
        <f t="shared" si="1719"/>
        <v/>
      </c>
      <c r="V579" s="761" t="str">
        <f t="shared" si="1719"/>
        <v/>
      </c>
      <c r="W579" s="761" t="str">
        <f t="shared" si="1719"/>
        <v/>
      </c>
      <c r="X579" s="761" t="str">
        <f t="shared" si="1719"/>
        <v/>
      </c>
      <c r="Y579" s="761" t="str">
        <f t="shared" si="1719"/>
        <v/>
      </c>
      <c r="Z579" s="761" t="str">
        <f t="shared" si="1719"/>
        <v/>
      </c>
      <c r="AA579" s="761" t="str">
        <f t="shared" si="1719"/>
        <v/>
      </c>
      <c r="AB579" s="761" t="str">
        <f t="shared" si="1719"/>
        <v/>
      </c>
      <c r="AC579" s="761" t="str">
        <f t="shared" si="1719"/>
        <v/>
      </c>
      <c r="AD579" s="761" t="str">
        <f t="shared" si="1719"/>
        <v/>
      </c>
      <c r="AE579" s="761" t="str">
        <f t="shared" si="1719"/>
        <v/>
      </c>
      <c r="AF579" s="761" t="str">
        <f t="shared" si="1719"/>
        <v/>
      </c>
      <c r="AG579" s="761" t="str">
        <f t="shared" si="1719"/>
        <v/>
      </c>
      <c r="AH579" s="761" t="str">
        <f t="shared" si="1719"/>
        <v/>
      </c>
      <c r="AI579" s="761" t="str">
        <f t="shared" si="1719"/>
        <v/>
      </c>
      <c r="AJ579" s="761" t="str">
        <f t="shared" si="1719"/>
        <v/>
      </c>
      <c r="AK579" s="767"/>
      <c r="AL579" s="761" t="str">
        <f t="shared" ref="AL579:BB579" si="1720">IF(AL578="","",AL575*AL578)</f>
        <v/>
      </c>
      <c r="AM579" s="761" t="str">
        <f t="shared" si="1720"/>
        <v/>
      </c>
      <c r="AN579" s="761" t="str">
        <f t="shared" si="1720"/>
        <v/>
      </c>
      <c r="AO579" s="761" t="str">
        <f t="shared" si="1720"/>
        <v/>
      </c>
      <c r="AP579" s="761" t="str">
        <f t="shared" si="1720"/>
        <v/>
      </c>
      <c r="AQ579" s="761" t="str">
        <f t="shared" si="1720"/>
        <v/>
      </c>
      <c r="AR579" s="761" t="str">
        <f t="shared" si="1720"/>
        <v/>
      </c>
      <c r="AS579" s="761" t="str">
        <f t="shared" si="1720"/>
        <v/>
      </c>
      <c r="AT579" s="761" t="str">
        <f t="shared" si="1720"/>
        <v/>
      </c>
      <c r="AU579" s="761" t="str">
        <f t="shared" si="1720"/>
        <v/>
      </c>
      <c r="AV579" s="761" t="str">
        <f t="shared" si="1720"/>
        <v/>
      </c>
      <c r="AW579" s="761" t="str">
        <f t="shared" si="1720"/>
        <v/>
      </c>
      <c r="AX579" s="761" t="str">
        <f t="shared" si="1720"/>
        <v/>
      </c>
      <c r="AY579" s="761" t="str">
        <f t="shared" si="1720"/>
        <v/>
      </c>
      <c r="AZ579" s="761" t="str">
        <f t="shared" si="1720"/>
        <v/>
      </c>
      <c r="BA579" s="761" t="str">
        <f t="shared" si="1720"/>
        <v/>
      </c>
      <c r="BB579" s="761" t="str">
        <f t="shared" si="1720"/>
        <v/>
      </c>
      <c r="BC579" s="767"/>
      <c r="BD579" s="761" t="str">
        <f t="shared" ref="BD579:BT579" si="1721">IF(BD578="","",BD575*BD578)</f>
        <v/>
      </c>
      <c r="BE579" s="761" t="str">
        <f t="shared" si="1721"/>
        <v/>
      </c>
      <c r="BF579" s="761" t="str">
        <f t="shared" si="1721"/>
        <v/>
      </c>
      <c r="BG579" s="761" t="str">
        <f t="shared" si="1721"/>
        <v/>
      </c>
      <c r="BH579" s="761" t="str">
        <f t="shared" si="1721"/>
        <v/>
      </c>
      <c r="BI579" s="761" t="str">
        <f t="shared" si="1721"/>
        <v/>
      </c>
      <c r="BJ579" s="761" t="str">
        <f t="shared" si="1721"/>
        <v/>
      </c>
      <c r="BK579" s="761" t="str">
        <f t="shared" si="1721"/>
        <v/>
      </c>
      <c r="BL579" s="761" t="str">
        <f t="shared" si="1721"/>
        <v/>
      </c>
      <c r="BM579" s="761" t="str">
        <f t="shared" si="1721"/>
        <v/>
      </c>
      <c r="BN579" s="761" t="str">
        <f t="shared" si="1721"/>
        <v/>
      </c>
      <c r="BO579" s="761" t="str">
        <f t="shared" si="1721"/>
        <v/>
      </c>
      <c r="BP579" s="761" t="str">
        <f t="shared" si="1721"/>
        <v/>
      </c>
      <c r="BQ579" s="761" t="str">
        <f t="shared" si="1721"/>
        <v/>
      </c>
      <c r="BR579" s="761" t="str">
        <f t="shared" si="1721"/>
        <v/>
      </c>
      <c r="BS579" s="761" t="str">
        <f t="shared" si="1721"/>
        <v/>
      </c>
      <c r="BT579" s="761" t="str">
        <f t="shared" si="1721"/>
        <v/>
      </c>
      <c r="BU579" s="767"/>
      <c r="BV579" s="761" t="str">
        <f>IF(BV578="","",BV575*BV578)</f>
        <v/>
      </c>
      <c r="BW579" s="761" t="str">
        <f>IF(BW578="","",BW575*BW578)</f>
        <v/>
      </c>
      <c r="BX579" s="761" t="str">
        <f>IF(BX578="","",BX575*BX578)</f>
        <v/>
      </c>
      <c r="BY579" s="761" t="str">
        <f>IF(BY578="","",BY575*BY578)</f>
        <v/>
      </c>
      <c r="BZ579" s="889"/>
      <c r="CA579" s="889"/>
      <c r="CB579" s="889"/>
      <c r="CC579" s="890"/>
      <c r="CD579" s="520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21" t="str">
        <f t="shared" si="1699"/>
        <v/>
      </c>
      <c r="CU579" s="548" t="str">
        <f t="shared" si="1700"/>
        <v/>
      </c>
      <c r="CV579" s="549" t="str">
        <f t="shared" si="1700"/>
        <v/>
      </c>
      <c r="CW579" s="550" t="str">
        <f t="shared" si="1700"/>
        <v/>
      </c>
      <c r="CX579" s="550" t="str">
        <f t="shared" si="1700"/>
        <v/>
      </c>
      <c r="CY579" s="550" t="str">
        <f t="shared" si="1700"/>
        <v/>
      </c>
      <c r="CZ579" s="550" t="str">
        <f t="shared" si="1700"/>
        <v/>
      </c>
      <c r="DA579" s="550" t="str">
        <f t="shared" si="1700"/>
        <v/>
      </c>
      <c r="DB579" s="551" t="str">
        <f t="shared" si="1700"/>
        <v/>
      </c>
      <c r="DC579" s="551" t="str">
        <f t="shared" si="1700"/>
        <v/>
      </c>
      <c r="DD579" s="551" t="str">
        <f t="shared" si="1700"/>
        <v/>
      </c>
      <c r="DE579" s="550" t="str">
        <f t="shared" si="1700"/>
        <v/>
      </c>
      <c r="DF579" s="550" t="str">
        <f t="shared" si="1700"/>
        <v/>
      </c>
      <c r="DG579" s="550" t="str">
        <f t="shared" si="1700"/>
        <v/>
      </c>
      <c r="DH579" s="550" t="str">
        <f t="shared" si="1700"/>
        <v/>
      </c>
      <c r="DI579" s="550" t="str">
        <f t="shared" si="1700"/>
        <v/>
      </c>
      <c r="DJ579" s="549" t="str">
        <f t="shared" si="1700"/>
        <v/>
      </c>
      <c r="DK579" s="548" t="str">
        <f t="shared" si="1701"/>
        <v/>
      </c>
      <c r="DL579" s="891">
        <f>COUNT(B579:R579)</f>
        <v>0</v>
      </c>
      <c r="DM579" s="846">
        <f>COUNT(T579:AJ579)</f>
        <v>0</v>
      </c>
      <c r="DN579" s="846">
        <f>COUNT(AL579:BB579)</f>
        <v>0</v>
      </c>
      <c r="DO579" s="846">
        <f>COUNT(BD579:BT579)</f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1451" t="s">
        <v>724</v>
      </c>
      <c r="B580" s="678"/>
      <c r="C580" s="320"/>
      <c r="D580" s="320"/>
      <c r="E580" s="320"/>
      <c r="F580" s="320"/>
      <c r="G580" s="320"/>
      <c r="H580" s="320"/>
      <c r="I580" s="320"/>
      <c r="J580" s="320"/>
      <c r="K580" s="320"/>
      <c r="L580" s="320"/>
      <c r="M580" s="320"/>
      <c r="N580" s="320"/>
      <c r="O580" s="320"/>
      <c r="P580" s="320"/>
      <c r="Q580" s="320"/>
      <c r="R580" s="320"/>
      <c r="S580" s="642"/>
      <c r="T580" s="320"/>
      <c r="U580" s="320"/>
      <c r="V580" s="320"/>
      <c r="W580" s="320"/>
      <c r="X580" s="320"/>
      <c r="Y580" s="320"/>
      <c r="Z580" s="320"/>
      <c r="AA580" s="320"/>
      <c r="AB580" s="320"/>
      <c r="AC580" s="320"/>
      <c r="AD580" s="320"/>
      <c r="AE580" s="320"/>
      <c r="AF580" s="320"/>
      <c r="AG580" s="678"/>
      <c r="AH580" s="678"/>
      <c r="AI580" s="678"/>
      <c r="AJ580" s="678"/>
      <c r="AK580" s="642"/>
      <c r="AL580" s="320">
        <v>0</v>
      </c>
      <c r="AM580" s="320">
        <v>0</v>
      </c>
      <c r="AN580" s="320">
        <v>0</v>
      </c>
      <c r="AO580" s="320">
        <v>0</v>
      </c>
      <c r="AP580" s="320">
        <v>0</v>
      </c>
      <c r="AQ580" s="320">
        <v>0</v>
      </c>
      <c r="AR580" s="320">
        <v>0</v>
      </c>
      <c r="AS580" s="320">
        <v>0</v>
      </c>
      <c r="AT580" s="320">
        <v>0</v>
      </c>
      <c r="AU580" s="320"/>
      <c r="AV580" s="320"/>
      <c r="AW580" s="320"/>
      <c r="AX580" s="320"/>
      <c r="AY580" s="320"/>
      <c r="AZ580" s="320"/>
      <c r="BA580" s="320"/>
      <c r="BB580" s="320"/>
      <c r="BC580" s="642"/>
      <c r="BD580" s="320"/>
      <c r="BE580" s="320"/>
      <c r="BF580" s="320"/>
      <c r="BG580" s="320"/>
      <c r="BH580" s="320"/>
      <c r="BI580" s="320"/>
      <c r="BJ580" s="320"/>
      <c r="BK580" s="320"/>
      <c r="BL580" s="320"/>
      <c r="BM580" s="320"/>
      <c r="BN580" s="320"/>
      <c r="BO580" s="320"/>
      <c r="BP580" s="320"/>
      <c r="BQ580" s="320"/>
      <c r="BR580" s="320"/>
      <c r="BS580" s="320"/>
      <c r="BT580" s="320"/>
      <c r="BU580" s="642"/>
      <c r="BV580" s="320"/>
      <c r="BW580" s="320"/>
      <c r="BX580" s="320"/>
      <c r="BY580" s="320"/>
      <c r="BZ580" s="889"/>
      <c r="CA580" s="889"/>
      <c r="CB580" s="889"/>
      <c r="CC580" s="890"/>
      <c r="CD580" s="520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3" t="str">
        <f t="shared" si="1699"/>
        <v/>
      </c>
      <c r="CL580" s="153" t="str">
        <f t="shared" si="1699"/>
        <v/>
      </c>
      <c r="CM580" s="153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21" t="str">
        <f t="shared" si="1699"/>
        <v/>
      </c>
      <c r="CU580" s="900"/>
      <c r="CV580" s="898"/>
      <c r="CW580" s="898"/>
      <c r="CX580" s="898"/>
      <c r="CY580" s="898"/>
      <c r="CZ580" s="898"/>
      <c r="DA580" s="898"/>
      <c r="DB580" s="898"/>
      <c r="DC580" s="898"/>
      <c r="DD580" s="898"/>
      <c r="DE580" s="898"/>
      <c r="DF580" s="898"/>
      <c r="DG580" s="898"/>
      <c r="DH580" s="898"/>
      <c r="DI580" s="898"/>
      <c r="DJ580" s="898"/>
      <c r="DK580" s="898"/>
      <c r="DL580" s="891"/>
      <c r="DM580" s="846"/>
      <c r="DN580" s="846"/>
      <c r="DO580" s="846"/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648" t="s">
        <v>270</v>
      </c>
      <c r="B581" s="643">
        <v>0</v>
      </c>
      <c r="C581" s="641">
        <v>0</v>
      </c>
      <c r="D581" s="641">
        <v>0</v>
      </c>
      <c r="E581" s="641">
        <v>0</v>
      </c>
      <c r="F581" s="641">
        <v>0</v>
      </c>
      <c r="G581" s="641">
        <v>0</v>
      </c>
      <c r="H581" s="641">
        <v>0</v>
      </c>
      <c r="I581" s="641">
        <v>0</v>
      </c>
      <c r="J581" s="641">
        <v>0</v>
      </c>
      <c r="K581" s="641"/>
      <c r="L581" s="641"/>
      <c r="M581" s="641"/>
      <c r="N581" s="641"/>
      <c r="O581" s="641"/>
      <c r="P581" s="641"/>
      <c r="Q581" s="641"/>
      <c r="R581" s="641"/>
      <c r="S581" s="704"/>
      <c r="T581" s="641">
        <v>0</v>
      </c>
      <c r="U581" s="641">
        <v>0</v>
      </c>
      <c r="V581" s="641">
        <v>0</v>
      </c>
      <c r="W581" s="641">
        <v>0</v>
      </c>
      <c r="X581" s="641">
        <v>0</v>
      </c>
      <c r="Y581" s="641">
        <v>0</v>
      </c>
      <c r="Z581" s="641">
        <v>0</v>
      </c>
      <c r="AA581" s="641">
        <v>0</v>
      </c>
      <c r="AB581" s="641">
        <v>0</v>
      </c>
      <c r="AC581" s="641"/>
      <c r="AD581" s="641"/>
      <c r="AE581" s="641"/>
      <c r="AF581" s="641"/>
      <c r="AG581" s="643"/>
      <c r="AH581" s="643"/>
      <c r="AI581" s="643"/>
      <c r="AJ581" s="643"/>
      <c r="AK581" s="704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4"/>
      <c r="BD581" s="641">
        <v>0</v>
      </c>
      <c r="BE581" s="641">
        <v>0</v>
      </c>
      <c r="BF581" s="641">
        <v>0</v>
      </c>
      <c r="BG581" s="641">
        <v>0</v>
      </c>
      <c r="BH581" s="641">
        <v>0</v>
      </c>
      <c r="BI581" s="641">
        <v>0</v>
      </c>
      <c r="BJ581" s="641">
        <v>0</v>
      </c>
      <c r="BK581" s="641">
        <v>0</v>
      </c>
      <c r="BL581" s="641">
        <v>0</v>
      </c>
      <c r="BM581" s="641"/>
      <c r="BN581" s="641"/>
      <c r="BO581" s="641"/>
      <c r="BP581" s="641"/>
      <c r="BQ581" s="641"/>
      <c r="BR581" s="641"/>
      <c r="BS581" s="641"/>
      <c r="BT581" s="641"/>
      <c r="BU581" s="704"/>
      <c r="BV581" s="641">
        <v>12</v>
      </c>
      <c r="BW581" s="641">
        <v>12</v>
      </c>
      <c r="BX581" s="641">
        <v>12</v>
      </c>
      <c r="BY581" s="641">
        <v>12</v>
      </c>
      <c r="BZ581" s="889"/>
      <c r="CA581" s="889"/>
      <c r="CB581" s="889"/>
      <c r="CC581" s="890"/>
      <c r="CD581" s="520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>
        <f t="shared" si="1699"/>
        <v>0</v>
      </c>
      <c r="CI581" s="90">
        <f t="shared" si="1699"/>
        <v>0</v>
      </c>
      <c r="CJ581" s="90">
        <f t="shared" si="1699"/>
        <v>0</v>
      </c>
      <c r="CK581" s="153">
        <f t="shared" si="1699"/>
        <v>0</v>
      </c>
      <c r="CL581" s="153">
        <f t="shared" si="1699"/>
        <v>0</v>
      </c>
      <c r="CM581" s="153">
        <f t="shared" si="1699"/>
        <v>0</v>
      </c>
      <c r="CN581" s="90">
        <f t="shared" si="1699"/>
        <v>0</v>
      </c>
      <c r="CO581" s="90">
        <f t="shared" si="1699"/>
        <v>0</v>
      </c>
      <c r="CP581" s="90">
        <f t="shared" si="1699"/>
        <v>0</v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21" t="str">
        <f t="shared" si="1699"/>
        <v/>
      </c>
      <c r="CU581" s="548" t="str">
        <f t="shared" si="1700"/>
        <v/>
      </c>
      <c r="CV581" s="549" t="str">
        <f t="shared" si="1700"/>
        <v/>
      </c>
      <c r="CW581" s="550" t="str">
        <f t="shared" si="1700"/>
        <v/>
      </c>
      <c r="CX581" s="550" t="str">
        <f t="shared" si="1700"/>
        <v/>
      </c>
      <c r="CY581" s="550">
        <f t="shared" si="1700"/>
        <v>0</v>
      </c>
      <c r="CZ581" s="550">
        <f t="shared" si="1700"/>
        <v>0</v>
      </c>
      <c r="DA581" s="550">
        <f t="shared" si="1700"/>
        <v>0</v>
      </c>
      <c r="DB581" s="551">
        <f t="shared" si="1700"/>
        <v>0</v>
      </c>
      <c r="DC581" s="551">
        <f t="shared" si="1700"/>
        <v>0</v>
      </c>
      <c r="DD581" s="551">
        <f t="shared" si="1700"/>
        <v>0</v>
      </c>
      <c r="DE581" s="550">
        <f t="shared" si="1700"/>
        <v>0</v>
      </c>
      <c r="DF581" s="550">
        <f t="shared" si="1700"/>
        <v>0</v>
      </c>
      <c r="DG581" s="550">
        <f t="shared" si="1700"/>
        <v>0</v>
      </c>
      <c r="DH581" s="550" t="str">
        <f t="shared" si="1700"/>
        <v/>
      </c>
      <c r="DI581" s="550" t="str">
        <f t="shared" si="1700"/>
        <v/>
      </c>
      <c r="DJ581" s="549" t="str">
        <f t="shared" si="1700"/>
        <v/>
      </c>
      <c r="DK581" s="548" t="str">
        <f t="shared" si="1701"/>
        <v/>
      </c>
      <c r="DL581" s="891">
        <f>COUNT(B581:R581)</f>
        <v>9</v>
      </c>
      <c r="DM581" s="846">
        <f>COUNT(T581:AJ581)</f>
        <v>9</v>
      </c>
      <c r="DN581" s="846">
        <f>COUNT(AL581:BB581)</f>
        <v>0</v>
      </c>
      <c r="DO581" s="846">
        <f>COUNT(BD581:BT581)</f>
        <v>9</v>
      </c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701" t="str">
        <f>$H$1 &amp; "/kg"</f>
        <v>kcal/kg</v>
      </c>
      <c r="B582" s="762">
        <f>1530*$K$1</f>
        <v>1530</v>
      </c>
      <c r="C582" s="762">
        <f t="shared" ref="C582:R582" si="1722">1530*$K$1</f>
        <v>1530</v>
      </c>
      <c r="D582" s="762">
        <f t="shared" si="1722"/>
        <v>1530</v>
      </c>
      <c r="E582" s="762">
        <f t="shared" si="1722"/>
        <v>1530</v>
      </c>
      <c r="F582" s="762">
        <f t="shared" si="1722"/>
        <v>1530</v>
      </c>
      <c r="G582" s="762">
        <f t="shared" si="1722"/>
        <v>1530</v>
      </c>
      <c r="H582" s="762">
        <f t="shared" si="1722"/>
        <v>1530</v>
      </c>
      <c r="I582" s="762">
        <f t="shared" si="1722"/>
        <v>1530</v>
      </c>
      <c r="J582" s="762">
        <f t="shared" si="1722"/>
        <v>1530</v>
      </c>
      <c r="K582" s="762">
        <f t="shared" si="1722"/>
        <v>1530</v>
      </c>
      <c r="L582" s="762">
        <f t="shared" si="1722"/>
        <v>1530</v>
      </c>
      <c r="M582" s="762">
        <f t="shared" si="1722"/>
        <v>1530</v>
      </c>
      <c r="N582" s="762">
        <f t="shared" si="1722"/>
        <v>1530</v>
      </c>
      <c r="O582" s="762">
        <f t="shared" si="1722"/>
        <v>1530</v>
      </c>
      <c r="P582" s="762">
        <f t="shared" si="1722"/>
        <v>1530</v>
      </c>
      <c r="Q582" s="762">
        <f t="shared" si="1722"/>
        <v>1530</v>
      </c>
      <c r="R582" s="762">
        <f t="shared" si="1722"/>
        <v>1530</v>
      </c>
      <c r="S582" s="602"/>
      <c r="T582" s="762">
        <f>1530*$K$1</f>
        <v>1530</v>
      </c>
      <c r="U582" s="762">
        <v>1530</v>
      </c>
      <c r="V582" s="762">
        <f t="shared" ref="V582:AJ582" si="1723">1530*$K$1</f>
        <v>1530</v>
      </c>
      <c r="W582" s="762">
        <f t="shared" si="1723"/>
        <v>1530</v>
      </c>
      <c r="X582" s="762">
        <f t="shared" si="1723"/>
        <v>1530</v>
      </c>
      <c r="Y582" s="762">
        <f t="shared" si="1723"/>
        <v>1530</v>
      </c>
      <c r="Z582" s="762">
        <f t="shared" si="1723"/>
        <v>1530</v>
      </c>
      <c r="AA582" s="762">
        <f t="shared" si="1723"/>
        <v>1530</v>
      </c>
      <c r="AB582" s="762">
        <f t="shared" si="1723"/>
        <v>1530</v>
      </c>
      <c r="AC582" s="762">
        <f t="shared" si="1723"/>
        <v>1530</v>
      </c>
      <c r="AD582" s="762">
        <f t="shared" si="1723"/>
        <v>1530</v>
      </c>
      <c r="AE582" s="762">
        <f t="shared" si="1723"/>
        <v>1530</v>
      </c>
      <c r="AF582" s="762">
        <f t="shared" si="1723"/>
        <v>1530</v>
      </c>
      <c r="AG582" s="762">
        <f t="shared" si="1723"/>
        <v>1530</v>
      </c>
      <c r="AH582" s="762">
        <f t="shared" si="1723"/>
        <v>1530</v>
      </c>
      <c r="AI582" s="762">
        <f t="shared" si="1723"/>
        <v>1530</v>
      </c>
      <c r="AJ582" s="762">
        <f t="shared" si="1723"/>
        <v>1530</v>
      </c>
      <c r="AK582" s="602"/>
      <c r="AL582" s="762">
        <f>1530*$K$1</f>
        <v>1530</v>
      </c>
      <c r="AM582" s="762">
        <f t="shared" ref="AM582:BB582" si="1724">1530*$K$1</f>
        <v>1530</v>
      </c>
      <c r="AN582" s="762">
        <f t="shared" si="1724"/>
        <v>1530</v>
      </c>
      <c r="AO582" s="762">
        <f t="shared" si="1724"/>
        <v>1530</v>
      </c>
      <c r="AP582" s="762">
        <f t="shared" si="1724"/>
        <v>1530</v>
      </c>
      <c r="AQ582" s="762">
        <f t="shared" si="1724"/>
        <v>1530</v>
      </c>
      <c r="AR582" s="762">
        <f t="shared" si="1724"/>
        <v>1530</v>
      </c>
      <c r="AS582" s="762">
        <f t="shared" si="1724"/>
        <v>1530</v>
      </c>
      <c r="AT582" s="762">
        <f t="shared" si="1724"/>
        <v>1530</v>
      </c>
      <c r="AU582" s="762">
        <f t="shared" si="1724"/>
        <v>1530</v>
      </c>
      <c r="AV582" s="762">
        <f t="shared" si="1724"/>
        <v>1530</v>
      </c>
      <c r="AW582" s="762">
        <f t="shared" si="1724"/>
        <v>1530</v>
      </c>
      <c r="AX582" s="762">
        <f t="shared" si="1724"/>
        <v>1530</v>
      </c>
      <c r="AY582" s="762">
        <f t="shared" si="1724"/>
        <v>1530</v>
      </c>
      <c r="AZ582" s="762">
        <f t="shared" si="1724"/>
        <v>1530</v>
      </c>
      <c r="BA582" s="762">
        <f t="shared" si="1724"/>
        <v>1530</v>
      </c>
      <c r="BB582" s="762">
        <f t="shared" si="1724"/>
        <v>1530</v>
      </c>
      <c r="BC582" s="756"/>
      <c r="BD582" s="762">
        <f>1530*$K$1</f>
        <v>1530</v>
      </c>
      <c r="BE582" s="762">
        <f t="shared" ref="BE582:BY582" si="1725">1530*$K$1</f>
        <v>1530</v>
      </c>
      <c r="BF582" s="762">
        <f t="shared" si="1725"/>
        <v>1530</v>
      </c>
      <c r="BG582" s="762">
        <f t="shared" si="1725"/>
        <v>1530</v>
      </c>
      <c r="BH582" s="762">
        <f t="shared" si="1725"/>
        <v>1530</v>
      </c>
      <c r="BI582" s="762">
        <f t="shared" si="1725"/>
        <v>1530</v>
      </c>
      <c r="BJ582" s="762">
        <f t="shared" si="1725"/>
        <v>1530</v>
      </c>
      <c r="BK582" s="762">
        <f t="shared" si="1725"/>
        <v>1530</v>
      </c>
      <c r="BL582" s="762">
        <f t="shared" si="1725"/>
        <v>1530</v>
      </c>
      <c r="BM582" s="762">
        <f t="shared" si="1725"/>
        <v>1530</v>
      </c>
      <c r="BN582" s="762">
        <f t="shared" si="1725"/>
        <v>1530</v>
      </c>
      <c r="BO582" s="762">
        <f t="shared" si="1725"/>
        <v>1530</v>
      </c>
      <c r="BP582" s="762">
        <f t="shared" si="1725"/>
        <v>1530</v>
      </c>
      <c r="BQ582" s="762">
        <f t="shared" si="1725"/>
        <v>1530</v>
      </c>
      <c r="BR582" s="762">
        <f t="shared" si="1725"/>
        <v>1530</v>
      </c>
      <c r="BS582" s="762">
        <f t="shared" si="1725"/>
        <v>1530</v>
      </c>
      <c r="BT582" s="762">
        <f t="shared" si="1725"/>
        <v>1530</v>
      </c>
      <c r="BU582" s="756"/>
      <c r="BV582" s="762">
        <f t="shared" si="1725"/>
        <v>1530</v>
      </c>
      <c r="BW582" s="762">
        <f t="shared" si="1725"/>
        <v>1530</v>
      </c>
      <c r="BX582" s="762">
        <f t="shared" si="1725"/>
        <v>1530</v>
      </c>
      <c r="BY582" s="762">
        <f t="shared" si="1725"/>
        <v>1530</v>
      </c>
      <c r="BZ582" s="889"/>
      <c r="CA582" s="889"/>
      <c r="CB582" s="889"/>
      <c r="CC582" s="890"/>
      <c r="CD582" s="520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21">
        <f t="shared" si="1699"/>
        <v>1530</v>
      </c>
      <c r="CU582" s="548">
        <f t="shared" si="1700"/>
        <v>1530</v>
      </c>
      <c r="CV582" s="549">
        <f t="shared" si="1700"/>
        <v>1530</v>
      </c>
      <c r="CW582" s="550">
        <f t="shared" si="1700"/>
        <v>1530</v>
      </c>
      <c r="CX582" s="550">
        <f t="shared" si="1700"/>
        <v>1530</v>
      </c>
      <c r="CY582" s="550">
        <f t="shared" si="1700"/>
        <v>1530</v>
      </c>
      <c r="CZ582" s="550">
        <f t="shared" si="1700"/>
        <v>1530</v>
      </c>
      <c r="DA582" s="550">
        <f t="shared" si="1700"/>
        <v>1530</v>
      </c>
      <c r="DB582" s="551">
        <f t="shared" si="1700"/>
        <v>1530</v>
      </c>
      <c r="DC582" s="551">
        <f t="shared" si="1700"/>
        <v>1530</v>
      </c>
      <c r="DD582" s="551">
        <f t="shared" si="1700"/>
        <v>1530</v>
      </c>
      <c r="DE582" s="550">
        <f t="shared" si="1700"/>
        <v>1530</v>
      </c>
      <c r="DF582" s="550">
        <f t="shared" si="1700"/>
        <v>1530</v>
      </c>
      <c r="DG582" s="550">
        <f t="shared" si="1700"/>
        <v>1530</v>
      </c>
      <c r="DH582" s="550">
        <f t="shared" si="1700"/>
        <v>1530</v>
      </c>
      <c r="DI582" s="550">
        <f t="shared" si="1700"/>
        <v>1530</v>
      </c>
      <c r="DJ582" s="549">
        <f t="shared" si="1700"/>
        <v>1530</v>
      </c>
      <c r="DK582" s="548">
        <f t="shared" si="1701"/>
        <v>1530</v>
      </c>
      <c r="DL582" s="891">
        <f>COUNT(B582:R582)</f>
        <v>17</v>
      </c>
      <c r="DM582" s="846">
        <f>COUNT(T582:AJ582)</f>
        <v>17</v>
      </c>
      <c r="DN582" s="846">
        <f>COUNT(AL582:BB582)</f>
        <v>17</v>
      </c>
      <c r="DO582" s="846">
        <f>COUNT(BD582:BT582)</f>
        <v>17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648" t="str">
        <f>$H$1 &amp; " (%)"</f>
        <v>kcal (%)</v>
      </c>
      <c r="B583" s="766">
        <f t="shared" ref="B583:R583" si="1726">IF(B581="","",B581*B582/B$46/365/$G$1)</f>
        <v>0</v>
      </c>
      <c r="C583" s="766">
        <f t="shared" si="1726"/>
        <v>0</v>
      </c>
      <c r="D583" s="766">
        <f t="shared" si="1726"/>
        <v>0</v>
      </c>
      <c r="E583" s="766">
        <f t="shared" si="1726"/>
        <v>0</v>
      </c>
      <c r="F583" s="766">
        <f t="shared" si="1726"/>
        <v>0</v>
      </c>
      <c r="G583" s="766">
        <f t="shared" si="1726"/>
        <v>0</v>
      </c>
      <c r="H583" s="766">
        <f t="shared" si="1726"/>
        <v>0</v>
      </c>
      <c r="I583" s="766">
        <f t="shared" si="1726"/>
        <v>0</v>
      </c>
      <c r="J583" s="766">
        <f t="shared" si="1726"/>
        <v>0</v>
      </c>
      <c r="K583" s="766" t="str">
        <f t="shared" si="1726"/>
        <v/>
      </c>
      <c r="L583" s="766" t="str">
        <f t="shared" si="1726"/>
        <v/>
      </c>
      <c r="M583" s="766" t="str">
        <f t="shared" si="1726"/>
        <v/>
      </c>
      <c r="N583" s="766" t="str">
        <f t="shared" si="1726"/>
        <v/>
      </c>
      <c r="O583" s="766" t="str">
        <f t="shared" si="1726"/>
        <v/>
      </c>
      <c r="P583" s="766" t="str">
        <f t="shared" si="1726"/>
        <v/>
      </c>
      <c r="Q583" s="766" t="str">
        <f t="shared" si="1726"/>
        <v/>
      </c>
      <c r="R583" s="766" t="str">
        <f t="shared" si="1726"/>
        <v/>
      </c>
      <c r="S583" s="588"/>
      <c r="T583" s="766">
        <f t="shared" ref="T583:AJ583" si="1727">IF(T581="","",T581*T582/T$46/365/$G$1)</f>
        <v>0</v>
      </c>
      <c r="U583" s="766">
        <f t="shared" si="1727"/>
        <v>0</v>
      </c>
      <c r="V583" s="766">
        <f t="shared" si="1727"/>
        <v>0</v>
      </c>
      <c r="W583" s="766">
        <f t="shared" si="1727"/>
        <v>0</v>
      </c>
      <c r="X583" s="766">
        <f t="shared" si="1727"/>
        <v>0</v>
      </c>
      <c r="Y583" s="766">
        <f t="shared" si="1727"/>
        <v>0</v>
      </c>
      <c r="Z583" s="766">
        <f t="shared" si="1727"/>
        <v>0</v>
      </c>
      <c r="AA583" s="766">
        <f t="shared" si="1727"/>
        <v>0</v>
      </c>
      <c r="AB583" s="766">
        <f t="shared" si="1727"/>
        <v>0</v>
      </c>
      <c r="AC583" s="766" t="str">
        <f t="shared" si="1727"/>
        <v/>
      </c>
      <c r="AD583" s="766" t="str">
        <f t="shared" si="1727"/>
        <v/>
      </c>
      <c r="AE583" s="766" t="str">
        <f t="shared" si="1727"/>
        <v/>
      </c>
      <c r="AF583" s="766" t="str">
        <f t="shared" si="1727"/>
        <v/>
      </c>
      <c r="AG583" s="766" t="str">
        <f t="shared" si="1727"/>
        <v/>
      </c>
      <c r="AH583" s="766" t="str">
        <f t="shared" si="1727"/>
        <v/>
      </c>
      <c r="AI583" s="766" t="str">
        <f t="shared" si="1727"/>
        <v/>
      </c>
      <c r="AJ583" s="766" t="str">
        <f t="shared" si="1727"/>
        <v/>
      </c>
      <c r="AK583" s="588"/>
      <c r="AL583" s="766" t="str">
        <f t="shared" ref="AL583:BB583" si="1728">IF(AL581="","",AL581*AL582/AL$46/365/$G$1)</f>
        <v/>
      </c>
      <c r="AM583" s="766" t="str">
        <f t="shared" si="1728"/>
        <v/>
      </c>
      <c r="AN583" s="766" t="str">
        <f t="shared" si="1728"/>
        <v/>
      </c>
      <c r="AO583" s="766" t="str">
        <f t="shared" si="1728"/>
        <v/>
      </c>
      <c r="AP583" s="766" t="str">
        <f t="shared" si="1728"/>
        <v/>
      </c>
      <c r="AQ583" s="766" t="str">
        <f t="shared" si="1728"/>
        <v/>
      </c>
      <c r="AR583" s="766" t="str">
        <f t="shared" si="1728"/>
        <v/>
      </c>
      <c r="AS583" s="766" t="str">
        <f t="shared" si="1728"/>
        <v/>
      </c>
      <c r="AT583" s="766" t="str">
        <f t="shared" si="1728"/>
        <v/>
      </c>
      <c r="AU583" s="766" t="str">
        <f t="shared" si="1728"/>
        <v/>
      </c>
      <c r="AV583" s="766" t="str">
        <f t="shared" si="1728"/>
        <v/>
      </c>
      <c r="AW583" s="766" t="str">
        <f t="shared" si="1728"/>
        <v/>
      </c>
      <c r="AX583" s="766" t="str">
        <f t="shared" si="1728"/>
        <v/>
      </c>
      <c r="AY583" s="766" t="str">
        <f t="shared" si="1728"/>
        <v/>
      </c>
      <c r="AZ583" s="766" t="str">
        <f t="shared" si="1728"/>
        <v/>
      </c>
      <c r="BA583" s="766" t="str">
        <f t="shared" si="1728"/>
        <v/>
      </c>
      <c r="BB583" s="766" t="str">
        <f t="shared" si="1728"/>
        <v/>
      </c>
      <c r="BC583" s="652"/>
      <c r="BD583" s="766">
        <f t="shared" ref="BD583:BT583" si="1729">IF(BD581="","",BD581*BD582/BD$46/365/$G$1)</f>
        <v>0</v>
      </c>
      <c r="BE583" s="766">
        <f t="shared" si="1729"/>
        <v>0</v>
      </c>
      <c r="BF583" s="766">
        <f t="shared" si="1729"/>
        <v>0</v>
      </c>
      <c r="BG583" s="766">
        <f t="shared" si="1729"/>
        <v>0</v>
      </c>
      <c r="BH583" s="766">
        <f t="shared" si="1729"/>
        <v>0</v>
      </c>
      <c r="BI583" s="766">
        <f t="shared" si="1729"/>
        <v>0</v>
      </c>
      <c r="BJ583" s="766">
        <f t="shared" si="1729"/>
        <v>0</v>
      </c>
      <c r="BK583" s="766">
        <f t="shared" si="1729"/>
        <v>0</v>
      </c>
      <c r="BL583" s="766">
        <f t="shared" si="1729"/>
        <v>0</v>
      </c>
      <c r="BM583" s="766" t="str">
        <f t="shared" si="1729"/>
        <v/>
      </c>
      <c r="BN583" s="766" t="str">
        <f t="shared" si="1729"/>
        <v/>
      </c>
      <c r="BO583" s="766" t="str">
        <f t="shared" si="1729"/>
        <v/>
      </c>
      <c r="BP583" s="766" t="str">
        <f t="shared" si="1729"/>
        <v/>
      </c>
      <c r="BQ583" s="766" t="str">
        <f t="shared" si="1729"/>
        <v/>
      </c>
      <c r="BR583" s="766" t="str">
        <f t="shared" si="1729"/>
        <v/>
      </c>
      <c r="BS583" s="766" t="str">
        <f t="shared" si="1729"/>
        <v/>
      </c>
      <c r="BT583" s="766" t="str">
        <f t="shared" si="1729"/>
        <v/>
      </c>
      <c r="BU583" s="652"/>
      <c r="BV583" s="766" t="str">
        <f>IF(BV580="","",BV580*BV581*BV582/BV$46/365/$G$1)</f>
        <v/>
      </c>
      <c r="BW583" s="766" t="str">
        <f>IF(BW580="","",BW580*BW581*BW582/BW$46/365/$G$1)</f>
        <v/>
      </c>
      <c r="BX583" s="766" t="str">
        <f>IF(BX580="","",BX580*BX581*BX582/BX$46/365/$G$1)</f>
        <v/>
      </c>
      <c r="BY583" s="766" t="str">
        <f>IF(BY580="","",BY580*BY581*BY582/BY$46/365/$G$1)</f>
        <v/>
      </c>
      <c r="BZ583" s="622">
        <f>IF(DL583&lt;3,"",(SUM(B583:R583)-MIN(B583:R583)-MAX(B583:R583))/(DL583-2))</f>
        <v>0</v>
      </c>
      <c r="CA583" s="622">
        <f>IF(DM583&lt;3,"",(SUM(T583:AJ583)-MIN(T583:AJ583)-MAX(T583:AJ583))/(DM583-2))</f>
        <v>0</v>
      </c>
      <c r="CB583" s="622" t="str">
        <f>IF(DN583&lt;3,"",(SUM(AL583:BB583)-MIN(AL583:BB583)-MAX(AL583:BB583))/(DN583-2))</f>
        <v/>
      </c>
      <c r="CC583" s="622">
        <f>IF(DO583&lt;3,"",(SUM(BD583:BT583)-MIN(BD583:BT583)-MAX(BD583:BT583))/(DO583-2))</f>
        <v>0</v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699"/>
        <v/>
      </c>
      <c r="CF583" s="1351" t="str">
        <f t="shared" si="1699"/>
        <v/>
      </c>
      <c r="CG583" s="1351" t="str">
        <f t="shared" si="1699"/>
        <v/>
      </c>
      <c r="CH583" s="1351">
        <f t="shared" si="1699"/>
        <v>0</v>
      </c>
      <c r="CI583" s="1351">
        <f t="shared" si="1699"/>
        <v>0</v>
      </c>
      <c r="CJ583" s="1351">
        <f t="shared" si="1699"/>
        <v>0</v>
      </c>
      <c r="CK583" s="1352">
        <f t="shared" si="1699"/>
        <v>0</v>
      </c>
      <c r="CL583" s="1352">
        <f t="shared" si="1699"/>
        <v>0</v>
      </c>
      <c r="CM583" s="1352">
        <f t="shared" si="1699"/>
        <v>0</v>
      </c>
      <c r="CN583" s="1351">
        <f t="shared" si="1699"/>
        <v>0</v>
      </c>
      <c r="CO583" s="1351">
        <f t="shared" si="1699"/>
        <v>0</v>
      </c>
      <c r="CP583" s="1351">
        <f t="shared" si="1699"/>
        <v>0</v>
      </c>
      <c r="CQ583" s="1351" t="str">
        <f t="shared" si="1699"/>
        <v/>
      </c>
      <c r="CR583" s="1351" t="str">
        <f t="shared" si="1699"/>
        <v/>
      </c>
      <c r="CS583" s="1350" t="str">
        <f t="shared" si="1699"/>
        <v/>
      </c>
      <c r="CT583" s="1353" t="str">
        <f t="shared" si="1699"/>
        <v/>
      </c>
      <c r="CU583" s="536" t="str">
        <f t="shared" ref="CU583:DJ594" si="173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7" t="str">
        <f t="shared" si="1730"/>
        <v/>
      </c>
      <c r="CW583" s="538" t="str">
        <f t="shared" si="1730"/>
        <v/>
      </c>
      <c r="CX583" s="538" t="str">
        <f t="shared" si="1730"/>
        <v/>
      </c>
      <c r="CY583" s="538">
        <f t="shared" si="1730"/>
        <v>0</v>
      </c>
      <c r="CZ583" s="538">
        <f t="shared" si="1730"/>
        <v>0</v>
      </c>
      <c r="DA583" s="538">
        <f t="shared" si="1730"/>
        <v>0</v>
      </c>
      <c r="DB583" s="539">
        <f t="shared" si="1730"/>
        <v>0</v>
      </c>
      <c r="DC583" s="539">
        <f t="shared" si="1730"/>
        <v>0</v>
      </c>
      <c r="DD583" s="539">
        <f t="shared" si="1730"/>
        <v>0</v>
      </c>
      <c r="DE583" s="538">
        <f t="shared" si="1730"/>
        <v>0</v>
      </c>
      <c r="DF583" s="538">
        <f t="shared" si="1730"/>
        <v>0</v>
      </c>
      <c r="DG583" s="538">
        <f t="shared" si="1730"/>
        <v>0</v>
      </c>
      <c r="DH583" s="538" t="str">
        <f t="shared" si="1730"/>
        <v/>
      </c>
      <c r="DI583" s="538" t="str">
        <f t="shared" si="1730"/>
        <v/>
      </c>
      <c r="DJ583" s="537" t="str">
        <f t="shared" si="1730"/>
        <v/>
      </c>
      <c r="DK583" s="536" t="str">
        <f t="shared" ref="DK583:DK589" si="173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3">
        <f t="shared" ref="DL583:DL590" si="1732">COUNT(B583:R583)</f>
        <v>9</v>
      </c>
      <c r="DM583" s="106">
        <f t="shared" ref="DM583:DM590" si="1733">COUNT(T583:AJ583)</f>
        <v>9</v>
      </c>
      <c r="DN583" s="106">
        <f t="shared" ref="DN583:DN590" si="1734">COUNT(AL583:BB583)</f>
        <v>0</v>
      </c>
      <c r="DO583" s="106">
        <f t="shared" ref="DO583:DO590" si="1735">COUNT(BD583:BT583)</f>
        <v>9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763" t="s">
        <v>269</v>
      </c>
      <c r="B584" s="643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4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3"/>
      <c r="AH584" s="641"/>
      <c r="AI584" s="641"/>
      <c r="AJ584" s="643"/>
      <c r="AK584" s="654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4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4"/>
      <c r="BV584" s="641"/>
      <c r="BW584" s="641"/>
      <c r="BX584" s="641"/>
      <c r="BY584" s="641"/>
      <c r="BZ584" s="889"/>
      <c r="CA584" s="889"/>
      <c r="CB584" s="889"/>
      <c r="CC584" s="890"/>
      <c r="CD584" s="520" t="str">
        <f t="shared" si="1699"/>
        <v/>
      </c>
      <c r="CE584" s="89" t="str">
        <f t="shared" ref="CE584:CT591" si="17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6"/>
        <v/>
      </c>
      <c r="CG584" s="90" t="str">
        <f t="shared" si="1736"/>
        <v/>
      </c>
      <c r="CH584" s="90" t="str">
        <f t="shared" si="1736"/>
        <v/>
      </c>
      <c r="CI584" s="90" t="str">
        <f t="shared" si="1736"/>
        <v/>
      </c>
      <c r="CJ584" s="90" t="str">
        <f t="shared" si="1736"/>
        <v/>
      </c>
      <c r="CK584" s="153" t="str">
        <f t="shared" si="1736"/>
        <v/>
      </c>
      <c r="CL584" s="153" t="str">
        <f t="shared" si="1736"/>
        <v/>
      </c>
      <c r="CM584" s="153" t="str">
        <f t="shared" si="1736"/>
        <v/>
      </c>
      <c r="CN584" s="90" t="str">
        <f t="shared" si="1736"/>
        <v/>
      </c>
      <c r="CO584" s="90" t="str">
        <f t="shared" si="1736"/>
        <v/>
      </c>
      <c r="CP584" s="90" t="str">
        <f t="shared" si="1736"/>
        <v/>
      </c>
      <c r="CQ584" s="90" t="str">
        <f t="shared" si="1736"/>
        <v/>
      </c>
      <c r="CR584" s="90" t="str">
        <f t="shared" si="1736"/>
        <v/>
      </c>
      <c r="CS584" s="89" t="str">
        <f t="shared" si="1736"/>
        <v/>
      </c>
      <c r="CT584" s="521" t="str">
        <f t="shared" si="1736"/>
        <v/>
      </c>
      <c r="CU584" s="548" t="str">
        <f t="shared" si="1700"/>
        <v/>
      </c>
      <c r="CV584" s="549" t="str">
        <f t="shared" si="1700"/>
        <v/>
      </c>
      <c r="CW584" s="550" t="str">
        <f t="shared" si="1700"/>
        <v/>
      </c>
      <c r="CX584" s="550" t="str">
        <f t="shared" si="1700"/>
        <v/>
      </c>
      <c r="CY584" s="550" t="str">
        <f t="shared" si="1700"/>
        <v/>
      </c>
      <c r="CZ584" s="550" t="str">
        <f t="shared" si="1700"/>
        <v/>
      </c>
      <c r="DA584" s="550" t="str">
        <f t="shared" si="1700"/>
        <v/>
      </c>
      <c r="DB584" s="551" t="str">
        <f t="shared" si="1700"/>
        <v/>
      </c>
      <c r="DC584" s="551" t="str">
        <f t="shared" si="1700"/>
        <v/>
      </c>
      <c r="DD584" s="551" t="str">
        <f t="shared" si="1700"/>
        <v/>
      </c>
      <c r="DE584" s="550" t="str">
        <f t="shared" si="1700"/>
        <v/>
      </c>
      <c r="DF584" s="550" t="str">
        <f t="shared" si="1700"/>
        <v/>
      </c>
      <c r="DG584" s="550" t="str">
        <f t="shared" si="1700"/>
        <v/>
      </c>
      <c r="DH584" s="550" t="str">
        <f t="shared" si="1700"/>
        <v/>
      </c>
      <c r="DI584" s="550" t="str">
        <f t="shared" si="1700"/>
        <v/>
      </c>
      <c r="DJ584" s="549" t="str">
        <f t="shared" si="1730"/>
        <v/>
      </c>
      <c r="DK584" s="548" t="str">
        <f t="shared" si="1701"/>
        <v/>
      </c>
      <c r="DL584" s="891">
        <f t="shared" si="1732"/>
        <v>0</v>
      </c>
      <c r="DM584" s="846">
        <f t="shared" si="1733"/>
        <v>0</v>
      </c>
      <c r="DN584" s="846">
        <f t="shared" si="1734"/>
        <v>0</v>
      </c>
      <c r="DO584" s="846">
        <f t="shared" si="1735"/>
        <v>0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648" t="s">
        <v>267</v>
      </c>
      <c r="B585" s="761" t="str">
        <f t="shared" ref="B585:R585" si="1737">IF(B584="","",B581*B584)</f>
        <v/>
      </c>
      <c r="C585" s="761" t="str">
        <f t="shared" si="1737"/>
        <v/>
      </c>
      <c r="D585" s="761" t="str">
        <f t="shared" si="1737"/>
        <v/>
      </c>
      <c r="E585" s="761" t="str">
        <f t="shared" si="1737"/>
        <v/>
      </c>
      <c r="F585" s="761" t="str">
        <f t="shared" si="1737"/>
        <v/>
      </c>
      <c r="G585" s="761" t="str">
        <f t="shared" si="1737"/>
        <v/>
      </c>
      <c r="H585" s="761" t="str">
        <f t="shared" si="1737"/>
        <v/>
      </c>
      <c r="I585" s="761" t="str">
        <f t="shared" si="1737"/>
        <v/>
      </c>
      <c r="J585" s="761" t="str">
        <f t="shared" si="1737"/>
        <v/>
      </c>
      <c r="K585" s="761" t="str">
        <f t="shared" si="1737"/>
        <v/>
      </c>
      <c r="L585" s="761" t="str">
        <f t="shared" si="1737"/>
        <v/>
      </c>
      <c r="M585" s="761" t="str">
        <f t="shared" si="1737"/>
        <v/>
      </c>
      <c r="N585" s="761" t="str">
        <f t="shared" si="1737"/>
        <v/>
      </c>
      <c r="O585" s="761" t="str">
        <f t="shared" si="1737"/>
        <v/>
      </c>
      <c r="P585" s="761" t="str">
        <f t="shared" si="1737"/>
        <v/>
      </c>
      <c r="Q585" s="761" t="str">
        <f t="shared" si="1737"/>
        <v/>
      </c>
      <c r="R585" s="761" t="str">
        <f t="shared" si="1737"/>
        <v/>
      </c>
      <c r="S585" s="767"/>
      <c r="T585" s="761" t="str">
        <f t="shared" ref="T585:AJ585" si="1738">IF(T584="","",T581*T584)</f>
        <v/>
      </c>
      <c r="U585" s="761" t="str">
        <f t="shared" si="1738"/>
        <v/>
      </c>
      <c r="V585" s="761" t="str">
        <f t="shared" si="1738"/>
        <v/>
      </c>
      <c r="W585" s="761" t="str">
        <f t="shared" si="1738"/>
        <v/>
      </c>
      <c r="X585" s="761" t="str">
        <f t="shared" si="1738"/>
        <v/>
      </c>
      <c r="Y585" s="761" t="str">
        <f t="shared" si="1738"/>
        <v/>
      </c>
      <c r="Z585" s="761" t="str">
        <f t="shared" si="1738"/>
        <v/>
      </c>
      <c r="AA585" s="761" t="str">
        <f t="shared" si="1738"/>
        <v/>
      </c>
      <c r="AB585" s="761" t="str">
        <f t="shared" si="1738"/>
        <v/>
      </c>
      <c r="AC585" s="761" t="str">
        <f t="shared" si="1738"/>
        <v/>
      </c>
      <c r="AD585" s="761" t="str">
        <f t="shared" si="1738"/>
        <v/>
      </c>
      <c r="AE585" s="761" t="str">
        <f t="shared" si="1738"/>
        <v/>
      </c>
      <c r="AF585" s="761" t="str">
        <f t="shared" si="1738"/>
        <v/>
      </c>
      <c r="AG585" s="761" t="str">
        <f t="shared" si="1738"/>
        <v/>
      </c>
      <c r="AH585" s="761" t="str">
        <f t="shared" si="1738"/>
        <v/>
      </c>
      <c r="AI585" s="761" t="str">
        <f t="shared" si="1738"/>
        <v/>
      </c>
      <c r="AJ585" s="761" t="str">
        <f t="shared" si="1738"/>
        <v/>
      </c>
      <c r="AK585" s="767"/>
      <c r="AL585" s="761" t="str">
        <f t="shared" ref="AL585:BB585" si="1739">IF(AL584="","",AL581*AL584)</f>
        <v/>
      </c>
      <c r="AM585" s="761" t="str">
        <f t="shared" si="1739"/>
        <v/>
      </c>
      <c r="AN585" s="761" t="str">
        <f t="shared" si="1739"/>
        <v/>
      </c>
      <c r="AO585" s="761" t="str">
        <f t="shared" si="1739"/>
        <v/>
      </c>
      <c r="AP585" s="761" t="str">
        <f t="shared" si="1739"/>
        <v/>
      </c>
      <c r="AQ585" s="761" t="str">
        <f t="shared" si="1739"/>
        <v/>
      </c>
      <c r="AR585" s="761" t="str">
        <f t="shared" si="1739"/>
        <v/>
      </c>
      <c r="AS585" s="761" t="str">
        <f t="shared" si="1739"/>
        <v/>
      </c>
      <c r="AT585" s="761" t="str">
        <f t="shared" si="1739"/>
        <v/>
      </c>
      <c r="AU585" s="761" t="str">
        <f t="shared" si="1739"/>
        <v/>
      </c>
      <c r="AV585" s="761" t="str">
        <f t="shared" si="1739"/>
        <v/>
      </c>
      <c r="AW585" s="761" t="str">
        <f t="shared" si="1739"/>
        <v/>
      </c>
      <c r="AX585" s="761" t="str">
        <f t="shared" si="1739"/>
        <v/>
      </c>
      <c r="AY585" s="761" t="str">
        <f t="shared" si="1739"/>
        <v/>
      </c>
      <c r="AZ585" s="761" t="str">
        <f t="shared" si="1739"/>
        <v/>
      </c>
      <c r="BA585" s="761" t="str">
        <f t="shared" si="1739"/>
        <v/>
      </c>
      <c r="BB585" s="761" t="str">
        <f t="shared" si="1739"/>
        <v/>
      </c>
      <c r="BC585" s="767"/>
      <c r="BD585" s="761" t="str">
        <f t="shared" ref="BD585:BT585" si="1740">IF(BD584="","",BD581*BD584)</f>
        <v/>
      </c>
      <c r="BE585" s="761" t="str">
        <f t="shared" si="1740"/>
        <v/>
      </c>
      <c r="BF585" s="761" t="str">
        <f t="shared" si="1740"/>
        <v/>
      </c>
      <c r="BG585" s="761" t="str">
        <f t="shared" si="1740"/>
        <v/>
      </c>
      <c r="BH585" s="761" t="str">
        <f t="shared" si="1740"/>
        <v/>
      </c>
      <c r="BI585" s="761" t="str">
        <f t="shared" si="1740"/>
        <v/>
      </c>
      <c r="BJ585" s="761" t="str">
        <f t="shared" si="1740"/>
        <v/>
      </c>
      <c r="BK585" s="761" t="str">
        <f t="shared" si="1740"/>
        <v/>
      </c>
      <c r="BL585" s="761" t="str">
        <f t="shared" si="1740"/>
        <v/>
      </c>
      <c r="BM585" s="761" t="str">
        <f t="shared" si="1740"/>
        <v/>
      </c>
      <c r="BN585" s="761" t="str">
        <f t="shared" si="1740"/>
        <v/>
      </c>
      <c r="BO585" s="761" t="str">
        <f t="shared" si="1740"/>
        <v/>
      </c>
      <c r="BP585" s="761" t="str">
        <f t="shared" si="1740"/>
        <v/>
      </c>
      <c r="BQ585" s="761" t="str">
        <f t="shared" si="1740"/>
        <v/>
      </c>
      <c r="BR585" s="761" t="str">
        <f t="shared" si="1740"/>
        <v/>
      </c>
      <c r="BS585" s="761" t="str">
        <f t="shared" si="1740"/>
        <v/>
      </c>
      <c r="BT585" s="761" t="str">
        <f t="shared" si="1740"/>
        <v/>
      </c>
      <c r="BU585" s="767"/>
      <c r="BV585" s="761" t="str">
        <f>IF(BV584="","",BV581*BV584)</f>
        <v/>
      </c>
      <c r="BW585" s="761" t="str">
        <f>IF(BW584="","",BW581*BW584)</f>
        <v/>
      </c>
      <c r="BX585" s="761" t="str">
        <f>IF(BX584="","",BX581*BX584)</f>
        <v/>
      </c>
      <c r="BY585" s="761" t="str">
        <f>IF(BY584="","",BY581*BY584)</f>
        <v/>
      </c>
      <c r="BZ585" s="889"/>
      <c r="CA585" s="889"/>
      <c r="CB585" s="889"/>
      <c r="CC585" s="890"/>
      <c r="CD585" s="520" t="str">
        <f t="shared" ref="CD585:CD591" si="17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6"/>
        <v/>
      </c>
      <c r="CF585" s="90" t="str">
        <f t="shared" si="1736"/>
        <v/>
      </c>
      <c r="CG585" s="90" t="str">
        <f t="shared" si="1736"/>
        <v/>
      </c>
      <c r="CH585" s="90" t="str">
        <f t="shared" si="1736"/>
        <v/>
      </c>
      <c r="CI585" s="90" t="str">
        <f t="shared" si="1736"/>
        <v/>
      </c>
      <c r="CJ585" s="90" t="str">
        <f t="shared" si="1736"/>
        <v/>
      </c>
      <c r="CK585" s="153" t="str">
        <f t="shared" si="1736"/>
        <v/>
      </c>
      <c r="CL585" s="153" t="str">
        <f t="shared" si="1736"/>
        <v/>
      </c>
      <c r="CM585" s="153" t="str">
        <f t="shared" si="1736"/>
        <v/>
      </c>
      <c r="CN585" s="90" t="str">
        <f t="shared" si="1736"/>
        <v/>
      </c>
      <c r="CO585" s="90" t="str">
        <f t="shared" si="1736"/>
        <v/>
      </c>
      <c r="CP585" s="90" t="str">
        <f t="shared" si="1736"/>
        <v/>
      </c>
      <c r="CQ585" s="90" t="str">
        <f t="shared" si="1736"/>
        <v/>
      </c>
      <c r="CR585" s="90" t="str">
        <f t="shared" si="1736"/>
        <v/>
      </c>
      <c r="CS585" s="89" t="str">
        <f t="shared" si="1736"/>
        <v/>
      </c>
      <c r="CT585" s="521" t="str">
        <f t="shared" si="1736"/>
        <v/>
      </c>
      <c r="CU585" s="548" t="str">
        <f t="shared" ref="CU585:DI585" si="17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9" t="str">
        <f t="shared" si="1742"/>
        <v/>
      </c>
      <c r="CW585" s="550" t="str">
        <f t="shared" si="1742"/>
        <v/>
      </c>
      <c r="CX585" s="550" t="str">
        <f t="shared" si="1742"/>
        <v/>
      </c>
      <c r="CY585" s="550" t="str">
        <f t="shared" si="1742"/>
        <v/>
      </c>
      <c r="CZ585" s="550" t="str">
        <f t="shared" si="1742"/>
        <v/>
      </c>
      <c r="DA585" s="550" t="str">
        <f t="shared" si="1742"/>
        <v/>
      </c>
      <c r="DB585" s="551" t="str">
        <f t="shared" si="1742"/>
        <v/>
      </c>
      <c r="DC585" s="551" t="str">
        <f t="shared" si="1742"/>
        <v/>
      </c>
      <c r="DD585" s="551" t="str">
        <f t="shared" si="1742"/>
        <v/>
      </c>
      <c r="DE585" s="550" t="str">
        <f t="shared" si="1742"/>
        <v/>
      </c>
      <c r="DF585" s="550" t="str">
        <f t="shared" si="1742"/>
        <v/>
      </c>
      <c r="DG585" s="550" t="str">
        <f t="shared" si="1742"/>
        <v/>
      </c>
      <c r="DH585" s="550" t="str">
        <f t="shared" si="1742"/>
        <v/>
      </c>
      <c r="DI585" s="550" t="str">
        <f t="shared" si="1742"/>
        <v/>
      </c>
      <c r="DJ585" s="549" t="str">
        <f t="shared" si="1730"/>
        <v/>
      </c>
      <c r="DK585" s="548" t="str">
        <f t="shared" si="1701"/>
        <v/>
      </c>
      <c r="DL585" s="891">
        <f>COUNT(B585:R585)</f>
        <v>0</v>
      </c>
      <c r="DM585" s="846">
        <f>COUNT(T585:AJ585)</f>
        <v>0</v>
      </c>
      <c r="DN585" s="846">
        <f>COUNT(AL585:BB585)</f>
        <v>0</v>
      </c>
      <c r="DO585" s="846">
        <f>COUNT(BD585:BT585)</f>
        <v>0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1451" t="s">
        <v>732</v>
      </c>
      <c r="B586" s="678"/>
      <c r="C586" s="320"/>
      <c r="D586" s="320"/>
      <c r="E586" s="320"/>
      <c r="F586" s="320"/>
      <c r="G586" s="320"/>
      <c r="H586" s="320"/>
      <c r="I586" s="320"/>
      <c r="J586" s="320"/>
      <c r="K586" s="320"/>
      <c r="L586" s="320"/>
      <c r="M586" s="320"/>
      <c r="N586" s="320"/>
      <c r="O586" s="320"/>
      <c r="P586" s="320"/>
      <c r="Q586" s="320"/>
      <c r="R586" s="320"/>
      <c r="S586" s="642"/>
      <c r="T586" s="320">
        <v>8</v>
      </c>
      <c r="U586" s="320"/>
      <c r="V586" s="320"/>
      <c r="W586" s="320">
        <v>4</v>
      </c>
      <c r="X586" s="320">
        <v>1</v>
      </c>
      <c r="Y586" s="320"/>
      <c r="Z586" s="320"/>
      <c r="AA586" s="320">
        <v>1</v>
      </c>
      <c r="AB586" s="320">
        <v>0.5</v>
      </c>
      <c r="AC586" s="320"/>
      <c r="AD586" s="320"/>
      <c r="AE586" s="320"/>
      <c r="AF586" s="320"/>
      <c r="AG586" s="678"/>
      <c r="AH586" s="678"/>
      <c r="AI586" s="678"/>
      <c r="AJ586" s="678"/>
      <c r="AK586" s="642"/>
      <c r="AL586" s="320">
        <v>0</v>
      </c>
      <c r="AM586" s="320">
        <v>0</v>
      </c>
      <c r="AN586" s="320">
        <v>0</v>
      </c>
      <c r="AO586" s="320">
        <v>0</v>
      </c>
      <c r="AP586" s="320">
        <v>0</v>
      </c>
      <c r="AQ586" s="320">
        <v>0</v>
      </c>
      <c r="AR586" s="320">
        <v>0</v>
      </c>
      <c r="AS586" s="320">
        <v>0</v>
      </c>
      <c r="AT586" s="320">
        <v>0</v>
      </c>
      <c r="AU586" s="320"/>
      <c r="AV586" s="320"/>
      <c r="AW586" s="320"/>
      <c r="AX586" s="320"/>
      <c r="AY586" s="320"/>
      <c r="AZ586" s="320"/>
      <c r="BA586" s="320"/>
      <c r="BB586" s="320"/>
      <c r="BC586" s="642"/>
      <c r="BD586" s="320"/>
      <c r="BE586" s="320"/>
      <c r="BF586" s="320"/>
      <c r="BG586" s="320"/>
      <c r="BH586" s="320"/>
      <c r="BI586" s="320"/>
      <c r="BJ586" s="320"/>
      <c r="BK586" s="320"/>
      <c r="BL586" s="320"/>
      <c r="BM586" s="320"/>
      <c r="BN586" s="320"/>
      <c r="BO586" s="320"/>
      <c r="BP586" s="320"/>
      <c r="BQ586" s="320"/>
      <c r="BR586" s="320"/>
      <c r="BS586" s="320"/>
      <c r="BT586" s="320"/>
      <c r="BU586" s="642"/>
      <c r="BV586" s="320"/>
      <c r="BW586" s="320"/>
      <c r="BX586" s="320"/>
      <c r="BY586" s="320"/>
      <c r="BZ586" s="889"/>
      <c r="CA586" s="889"/>
      <c r="CB586" s="889"/>
      <c r="CC586" s="890"/>
      <c r="CD586" s="520" t="str">
        <f t="shared" si="1741"/>
        <v/>
      </c>
      <c r="CE586" s="89" t="str">
        <f t="shared" si="1736"/>
        <v/>
      </c>
      <c r="CF586" s="90" t="str">
        <f t="shared" si="1736"/>
        <v/>
      </c>
      <c r="CG586" s="90" t="str">
        <f t="shared" si="1736"/>
        <v/>
      </c>
      <c r="CH586" s="90" t="str">
        <f t="shared" si="1736"/>
        <v/>
      </c>
      <c r="CI586" s="90" t="str">
        <f t="shared" si="1736"/>
        <v/>
      </c>
      <c r="CJ586" s="90" t="str">
        <f t="shared" si="1736"/>
        <v/>
      </c>
      <c r="CK586" s="153" t="str">
        <f t="shared" si="1736"/>
        <v/>
      </c>
      <c r="CL586" s="153" t="str">
        <f t="shared" si="1736"/>
        <v/>
      </c>
      <c r="CM586" s="153" t="str">
        <f t="shared" si="1736"/>
        <v/>
      </c>
      <c r="CN586" s="90" t="str">
        <f t="shared" si="1736"/>
        <v/>
      </c>
      <c r="CO586" s="90" t="str">
        <f t="shared" si="1736"/>
        <v/>
      </c>
      <c r="CP586" s="90" t="str">
        <f t="shared" si="1736"/>
        <v/>
      </c>
      <c r="CQ586" s="90" t="str">
        <f t="shared" si="1736"/>
        <v/>
      </c>
      <c r="CR586" s="90" t="str">
        <f t="shared" si="1736"/>
        <v/>
      </c>
      <c r="CS586" s="89" t="str">
        <f t="shared" si="1736"/>
        <v/>
      </c>
      <c r="CT586" s="521" t="str">
        <f t="shared" si="1736"/>
        <v/>
      </c>
      <c r="CU586" s="536" t="str">
        <f t="shared" si="1730"/>
        <v/>
      </c>
      <c r="CV586" s="537" t="str">
        <f t="shared" si="1730"/>
        <v/>
      </c>
      <c r="CW586" s="538" t="str">
        <f t="shared" si="1730"/>
        <v/>
      </c>
      <c r="CX586" s="538" t="str">
        <f t="shared" si="1730"/>
        <v/>
      </c>
      <c r="CY586" s="538" t="str">
        <f t="shared" si="1730"/>
        <v/>
      </c>
      <c r="CZ586" s="538" t="str">
        <f t="shared" si="1730"/>
        <v/>
      </c>
      <c r="DA586" s="538">
        <f t="shared" si="1730"/>
        <v>0.5</v>
      </c>
      <c r="DB586" s="539">
        <f t="shared" si="1730"/>
        <v>1</v>
      </c>
      <c r="DC586" s="539">
        <f t="shared" si="1730"/>
        <v>1</v>
      </c>
      <c r="DD586" s="539">
        <f t="shared" si="1730"/>
        <v>4</v>
      </c>
      <c r="DE586" s="538">
        <f t="shared" si="1730"/>
        <v>8</v>
      </c>
      <c r="DF586" s="538" t="str">
        <f t="shared" si="1730"/>
        <v/>
      </c>
      <c r="DG586" s="538" t="str">
        <f t="shared" si="1730"/>
        <v/>
      </c>
      <c r="DH586" s="538" t="str">
        <f t="shared" si="1730"/>
        <v/>
      </c>
      <c r="DI586" s="538" t="str">
        <f t="shared" si="1730"/>
        <v/>
      </c>
      <c r="DJ586" s="537" t="str">
        <f t="shared" si="1730"/>
        <v/>
      </c>
      <c r="DK586" s="536" t="str">
        <f t="shared" si="1731"/>
        <v/>
      </c>
      <c r="DL586" s="891">
        <f t="shared" si="1732"/>
        <v>0</v>
      </c>
      <c r="DM586" s="846">
        <f t="shared" si="1733"/>
        <v>5</v>
      </c>
      <c r="DN586" s="846">
        <f t="shared" si="1734"/>
        <v>9</v>
      </c>
      <c r="DO586" s="846">
        <f t="shared" si="1735"/>
        <v>0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648" t="s">
        <v>270</v>
      </c>
      <c r="B587" s="643">
        <v>0</v>
      </c>
      <c r="C587" s="641">
        <v>0</v>
      </c>
      <c r="D587" s="641">
        <v>0</v>
      </c>
      <c r="E587" s="641">
        <v>0</v>
      </c>
      <c r="F587" s="641">
        <v>0</v>
      </c>
      <c r="G587" s="641">
        <v>0</v>
      </c>
      <c r="H587" s="641">
        <v>0</v>
      </c>
      <c r="I587" s="641">
        <v>0</v>
      </c>
      <c r="J587" s="641">
        <v>0</v>
      </c>
      <c r="K587" s="641"/>
      <c r="L587" s="641"/>
      <c r="M587" s="641"/>
      <c r="N587" s="641"/>
      <c r="O587" s="641"/>
      <c r="P587" s="641"/>
      <c r="Q587" s="641"/>
      <c r="R587" s="641"/>
      <c r="S587" s="704"/>
      <c r="T587" s="641">
        <v>12</v>
      </c>
      <c r="U587" s="641">
        <v>0</v>
      </c>
      <c r="V587" s="641">
        <v>0</v>
      </c>
      <c r="W587" s="641">
        <v>3</v>
      </c>
      <c r="X587" s="641">
        <v>4</v>
      </c>
      <c r="Y587" s="641">
        <v>0</v>
      </c>
      <c r="Z587" s="641">
        <v>0</v>
      </c>
      <c r="AA587" s="641">
        <v>1</v>
      </c>
      <c r="AB587" s="641">
        <v>40</v>
      </c>
      <c r="AC587" s="641"/>
      <c r="AD587" s="641"/>
      <c r="AE587" s="641"/>
      <c r="AF587" s="641"/>
      <c r="AG587" s="643"/>
      <c r="AH587" s="643"/>
      <c r="AI587" s="643"/>
      <c r="AJ587" s="643"/>
      <c r="AK587" s="704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4"/>
      <c r="BD587" s="641">
        <v>0</v>
      </c>
      <c r="BE587" s="641">
        <v>0</v>
      </c>
      <c r="BF587" s="641">
        <v>0</v>
      </c>
      <c r="BG587" s="641">
        <v>0</v>
      </c>
      <c r="BH587" s="641">
        <v>0</v>
      </c>
      <c r="BI587" s="641">
        <v>0</v>
      </c>
      <c r="BJ587" s="641">
        <v>0</v>
      </c>
      <c r="BK587" s="641">
        <v>0</v>
      </c>
      <c r="BL587" s="641">
        <v>0</v>
      </c>
      <c r="BM587" s="641"/>
      <c r="BN587" s="641"/>
      <c r="BO587" s="641"/>
      <c r="BP587" s="641"/>
      <c r="BQ587" s="641"/>
      <c r="BR587" s="641"/>
      <c r="BS587" s="641"/>
      <c r="BT587" s="641"/>
      <c r="BU587" s="704"/>
      <c r="BV587" s="641">
        <v>12</v>
      </c>
      <c r="BW587" s="641">
        <v>12</v>
      </c>
      <c r="BX587" s="641">
        <v>12</v>
      </c>
      <c r="BY587" s="641">
        <v>12</v>
      </c>
      <c r="BZ587" s="889"/>
      <c r="CA587" s="889"/>
      <c r="CB587" s="889"/>
      <c r="CC587" s="890"/>
      <c r="CD587" s="520" t="str">
        <f t="shared" si="1741"/>
        <v/>
      </c>
      <c r="CE587" s="89" t="str">
        <f t="shared" si="1736"/>
        <v/>
      </c>
      <c r="CF587" s="90" t="str">
        <f t="shared" si="1736"/>
        <v/>
      </c>
      <c r="CG587" s="90" t="str">
        <f t="shared" si="1736"/>
        <v/>
      </c>
      <c r="CH587" s="90">
        <f t="shared" si="1736"/>
        <v>0</v>
      </c>
      <c r="CI587" s="90">
        <f t="shared" si="1736"/>
        <v>0</v>
      </c>
      <c r="CJ587" s="90">
        <f t="shared" si="1736"/>
        <v>0</v>
      </c>
      <c r="CK587" s="153">
        <f t="shared" si="1736"/>
        <v>0</v>
      </c>
      <c r="CL587" s="153">
        <f t="shared" si="1736"/>
        <v>0</v>
      </c>
      <c r="CM587" s="153">
        <f t="shared" si="1736"/>
        <v>0</v>
      </c>
      <c r="CN587" s="90">
        <f t="shared" si="1736"/>
        <v>0</v>
      </c>
      <c r="CO587" s="90">
        <f t="shared" si="1736"/>
        <v>0</v>
      </c>
      <c r="CP587" s="90">
        <f t="shared" si="1736"/>
        <v>0</v>
      </c>
      <c r="CQ587" s="90" t="str">
        <f t="shared" si="1736"/>
        <v/>
      </c>
      <c r="CR587" s="90" t="str">
        <f t="shared" si="1736"/>
        <v/>
      </c>
      <c r="CS587" s="89" t="str">
        <f t="shared" si="1736"/>
        <v/>
      </c>
      <c r="CT587" s="521" t="str">
        <f t="shared" si="1736"/>
        <v/>
      </c>
      <c r="CU587" s="548" t="str">
        <f t="shared" si="1730"/>
        <v/>
      </c>
      <c r="CV587" s="549" t="str">
        <f t="shared" si="1730"/>
        <v/>
      </c>
      <c r="CW587" s="550" t="str">
        <f t="shared" si="1730"/>
        <v/>
      </c>
      <c r="CX587" s="550" t="str">
        <f t="shared" si="1730"/>
        <v/>
      </c>
      <c r="CY587" s="550">
        <f t="shared" si="1730"/>
        <v>0</v>
      </c>
      <c r="CZ587" s="550">
        <f t="shared" si="1730"/>
        <v>0</v>
      </c>
      <c r="DA587" s="550">
        <f t="shared" si="1730"/>
        <v>0</v>
      </c>
      <c r="DB587" s="551">
        <f t="shared" si="1730"/>
        <v>0</v>
      </c>
      <c r="DC587" s="551">
        <f t="shared" si="1730"/>
        <v>1</v>
      </c>
      <c r="DD587" s="551">
        <f t="shared" si="1730"/>
        <v>3</v>
      </c>
      <c r="DE587" s="550">
        <f t="shared" si="1730"/>
        <v>4</v>
      </c>
      <c r="DF587" s="550">
        <f t="shared" si="1730"/>
        <v>12</v>
      </c>
      <c r="DG587" s="550">
        <f t="shared" si="1730"/>
        <v>40</v>
      </c>
      <c r="DH587" s="550" t="str">
        <f t="shared" si="1730"/>
        <v/>
      </c>
      <c r="DI587" s="550" t="str">
        <f t="shared" si="1730"/>
        <v/>
      </c>
      <c r="DJ587" s="549" t="str">
        <f t="shared" si="1730"/>
        <v/>
      </c>
      <c r="DK587" s="548" t="str">
        <f t="shared" si="1701"/>
        <v/>
      </c>
      <c r="DL587" s="891">
        <f>COUNT(B587:R587)</f>
        <v>9</v>
      </c>
      <c r="DM587" s="846">
        <f>COUNT(T587:AJ587)</f>
        <v>9</v>
      </c>
      <c r="DN587" s="846">
        <f>COUNT(AL587:BB587)</f>
        <v>0</v>
      </c>
      <c r="DO587" s="846">
        <f>COUNT(BD587:BT587)</f>
        <v>9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701" t="str">
        <f>$H$1 &amp; "/kg"</f>
        <v>kcal/kg</v>
      </c>
      <c r="B588" s="762">
        <f t="shared" ref="B588:R588" si="1743">3420*$K$1</f>
        <v>3420</v>
      </c>
      <c r="C588" s="762">
        <f t="shared" si="1743"/>
        <v>3420</v>
      </c>
      <c r="D588" s="762">
        <f t="shared" si="1743"/>
        <v>3420</v>
      </c>
      <c r="E588" s="762">
        <f t="shared" si="1743"/>
        <v>3420</v>
      </c>
      <c r="F588" s="762">
        <f t="shared" si="1743"/>
        <v>3420</v>
      </c>
      <c r="G588" s="762">
        <f t="shared" si="1743"/>
        <v>3420</v>
      </c>
      <c r="H588" s="762">
        <f t="shared" si="1743"/>
        <v>3420</v>
      </c>
      <c r="I588" s="762">
        <v>3420</v>
      </c>
      <c r="J588" s="762">
        <f t="shared" si="1743"/>
        <v>3420</v>
      </c>
      <c r="K588" s="762">
        <f t="shared" si="1743"/>
        <v>3420</v>
      </c>
      <c r="L588" s="762">
        <f t="shared" si="1743"/>
        <v>3420</v>
      </c>
      <c r="M588" s="762">
        <f t="shared" si="1743"/>
        <v>3420</v>
      </c>
      <c r="N588" s="762">
        <f t="shared" si="1743"/>
        <v>3420</v>
      </c>
      <c r="O588" s="762">
        <f t="shared" si="1743"/>
        <v>3420</v>
      </c>
      <c r="P588" s="762">
        <f t="shared" si="1743"/>
        <v>3420</v>
      </c>
      <c r="Q588" s="762">
        <f t="shared" si="1743"/>
        <v>3420</v>
      </c>
      <c r="R588" s="762">
        <f t="shared" si="1743"/>
        <v>3420</v>
      </c>
      <c r="S588" s="602"/>
      <c r="T588" s="762">
        <f>3420*$K$1</f>
        <v>3420</v>
      </c>
      <c r="U588" s="762">
        <f t="shared" ref="U588:AJ588" si="1744">3420*$K$1</f>
        <v>3420</v>
      </c>
      <c r="V588" s="762">
        <f t="shared" si="1744"/>
        <v>3420</v>
      </c>
      <c r="W588" s="762">
        <f t="shared" si="1744"/>
        <v>3420</v>
      </c>
      <c r="X588" s="762">
        <f t="shared" si="1744"/>
        <v>3420</v>
      </c>
      <c r="Y588" s="762">
        <f t="shared" si="1744"/>
        <v>3420</v>
      </c>
      <c r="Z588" s="762">
        <f t="shared" si="1744"/>
        <v>3420</v>
      </c>
      <c r="AA588" s="762">
        <f t="shared" si="1744"/>
        <v>3420</v>
      </c>
      <c r="AB588" s="762">
        <f t="shared" si="1744"/>
        <v>3420</v>
      </c>
      <c r="AC588" s="762">
        <f t="shared" si="1744"/>
        <v>3420</v>
      </c>
      <c r="AD588" s="762">
        <f t="shared" si="1744"/>
        <v>3420</v>
      </c>
      <c r="AE588" s="762">
        <f t="shared" si="1744"/>
        <v>3420</v>
      </c>
      <c r="AF588" s="762">
        <f t="shared" si="1744"/>
        <v>3420</v>
      </c>
      <c r="AG588" s="762">
        <f t="shared" si="1744"/>
        <v>3420</v>
      </c>
      <c r="AH588" s="762">
        <f t="shared" si="1744"/>
        <v>3420</v>
      </c>
      <c r="AI588" s="762">
        <f t="shared" si="1744"/>
        <v>3420</v>
      </c>
      <c r="AJ588" s="762">
        <f t="shared" si="1744"/>
        <v>3420</v>
      </c>
      <c r="AK588" s="602"/>
      <c r="AL588" s="762">
        <f>3420*$K$1</f>
        <v>3420</v>
      </c>
      <c r="AM588" s="762">
        <f t="shared" ref="AM588:BB588" si="1745">3420*$K$1</f>
        <v>3420</v>
      </c>
      <c r="AN588" s="762">
        <f t="shared" si="1745"/>
        <v>3420</v>
      </c>
      <c r="AO588" s="762">
        <f t="shared" si="1745"/>
        <v>3420</v>
      </c>
      <c r="AP588" s="762">
        <f t="shared" si="1745"/>
        <v>3420</v>
      </c>
      <c r="AQ588" s="762">
        <f t="shared" si="1745"/>
        <v>3420</v>
      </c>
      <c r="AR588" s="762">
        <f t="shared" si="1745"/>
        <v>3420</v>
      </c>
      <c r="AS588" s="762">
        <f t="shared" si="1745"/>
        <v>3420</v>
      </c>
      <c r="AT588" s="762">
        <f t="shared" si="1745"/>
        <v>3420</v>
      </c>
      <c r="AU588" s="762">
        <f t="shared" si="1745"/>
        <v>3420</v>
      </c>
      <c r="AV588" s="762">
        <f t="shared" si="1745"/>
        <v>3420</v>
      </c>
      <c r="AW588" s="762">
        <f t="shared" si="1745"/>
        <v>3420</v>
      </c>
      <c r="AX588" s="762">
        <f t="shared" si="1745"/>
        <v>3420</v>
      </c>
      <c r="AY588" s="762">
        <f t="shared" si="1745"/>
        <v>3420</v>
      </c>
      <c r="AZ588" s="762">
        <f t="shared" si="1745"/>
        <v>3420</v>
      </c>
      <c r="BA588" s="762">
        <f t="shared" si="1745"/>
        <v>3420</v>
      </c>
      <c r="BB588" s="762">
        <f t="shared" si="1745"/>
        <v>3420</v>
      </c>
      <c r="BC588" s="756"/>
      <c r="BD588" s="762">
        <f>3420*$K$1</f>
        <v>3420</v>
      </c>
      <c r="BE588" s="762">
        <f t="shared" ref="BE588:BY588" si="1746">3420*$K$1</f>
        <v>3420</v>
      </c>
      <c r="BF588" s="762">
        <f t="shared" si="1746"/>
        <v>3420</v>
      </c>
      <c r="BG588" s="762">
        <f t="shared" si="1746"/>
        <v>3420</v>
      </c>
      <c r="BH588" s="762">
        <f t="shared" si="1746"/>
        <v>3420</v>
      </c>
      <c r="BI588" s="762">
        <f t="shared" si="1746"/>
        <v>3420</v>
      </c>
      <c r="BJ588" s="762">
        <f t="shared" si="1746"/>
        <v>3420</v>
      </c>
      <c r="BK588" s="762">
        <f t="shared" si="1746"/>
        <v>3420</v>
      </c>
      <c r="BL588" s="762">
        <f t="shared" si="1746"/>
        <v>3420</v>
      </c>
      <c r="BM588" s="762">
        <f t="shared" si="1746"/>
        <v>3420</v>
      </c>
      <c r="BN588" s="762">
        <f t="shared" si="1746"/>
        <v>3420</v>
      </c>
      <c r="BO588" s="762">
        <f t="shared" si="1746"/>
        <v>3420</v>
      </c>
      <c r="BP588" s="762">
        <f t="shared" si="1746"/>
        <v>3420</v>
      </c>
      <c r="BQ588" s="762">
        <f t="shared" si="1746"/>
        <v>3420</v>
      </c>
      <c r="BR588" s="762">
        <f t="shared" si="1746"/>
        <v>3420</v>
      </c>
      <c r="BS588" s="762">
        <f t="shared" si="1746"/>
        <v>3420</v>
      </c>
      <c r="BT588" s="762">
        <f t="shared" si="1746"/>
        <v>3420</v>
      </c>
      <c r="BU588" s="756"/>
      <c r="BV588" s="762">
        <f t="shared" si="1746"/>
        <v>3420</v>
      </c>
      <c r="BW588" s="762">
        <f t="shared" si="1746"/>
        <v>3420</v>
      </c>
      <c r="BX588" s="762">
        <f t="shared" si="1746"/>
        <v>3420</v>
      </c>
      <c r="BY588" s="762">
        <f t="shared" si="1746"/>
        <v>3420</v>
      </c>
      <c r="BZ588" s="889"/>
      <c r="CA588" s="889"/>
      <c r="CB588" s="889"/>
      <c r="CC588" s="890"/>
      <c r="CD588" s="520">
        <f t="shared" si="1741"/>
        <v>3420</v>
      </c>
      <c r="CE588" s="89">
        <f t="shared" si="1736"/>
        <v>3420</v>
      </c>
      <c r="CF588" s="90">
        <f t="shared" si="1736"/>
        <v>3420</v>
      </c>
      <c r="CG588" s="90">
        <f t="shared" si="1736"/>
        <v>3420</v>
      </c>
      <c r="CH588" s="90">
        <f t="shared" si="1736"/>
        <v>3420</v>
      </c>
      <c r="CI588" s="90">
        <f t="shared" si="1736"/>
        <v>3420</v>
      </c>
      <c r="CJ588" s="90">
        <f t="shared" si="1736"/>
        <v>3420</v>
      </c>
      <c r="CK588" s="153">
        <f t="shared" si="1736"/>
        <v>3420</v>
      </c>
      <c r="CL588" s="153">
        <f t="shared" si="1736"/>
        <v>3420</v>
      </c>
      <c r="CM588" s="153">
        <f t="shared" si="1736"/>
        <v>3420</v>
      </c>
      <c r="CN588" s="90">
        <f t="shared" si="1736"/>
        <v>3420</v>
      </c>
      <c r="CO588" s="90">
        <f t="shared" si="1736"/>
        <v>3420</v>
      </c>
      <c r="CP588" s="90">
        <f t="shared" si="1736"/>
        <v>3420</v>
      </c>
      <c r="CQ588" s="90">
        <f t="shared" si="1736"/>
        <v>3420</v>
      </c>
      <c r="CR588" s="90">
        <f t="shared" si="1736"/>
        <v>3420</v>
      </c>
      <c r="CS588" s="89">
        <f t="shared" si="1736"/>
        <v>3420</v>
      </c>
      <c r="CT588" s="521">
        <f t="shared" si="1736"/>
        <v>3420</v>
      </c>
      <c r="CU588" s="548">
        <f t="shared" si="1730"/>
        <v>3420</v>
      </c>
      <c r="CV588" s="549">
        <f t="shared" si="1730"/>
        <v>3420</v>
      </c>
      <c r="CW588" s="550">
        <f t="shared" si="1730"/>
        <v>3420</v>
      </c>
      <c r="CX588" s="550">
        <f t="shared" si="1730"/>
        <v>3420</v>
      </c>
      <c r="CY588" s="550">
        <f t="shared" si="1730"/>
        <v>3420</v>
      </c>
      <c r="CZ588" s="550">
        <f t="shared" si="1730"/>
        <v>3420</v>
      </c>
      <c r="DA588" s="550">
        <f t="shared" si="1730"/>
        <v>3420</v>
      </c>
      <c r="DB588" s="551">
        <f t="shared" si="1730"/>
        <v>3420</v>
      </c>
      <c r="DC588" s="551">
        <f t="shared" si="1730"/>
        <v>3420</v>
      </c>
      <c r="DD588" s="551">
        <f t="shared" si="1730"/>
        <v>3420</v>
      </c>
      <c r="DE588" s="550">
        <f t="shared" si="1730"/>
        <v>3420</v>
      </c>
      <c r="DF588" s="550">
        <f t="shared" si="1730"/>
        <v>3420</v>
      </c>
      <c r="DG588" s="550">
        <f t="shared" si="1730"/>
        <v>3420</v>
      </c>
      <c r="DH588" s="550">
        <f t="shared" si="1730"/>
        <v>3420</v>
      </c>
      <c r="DI588" s="550">
        <f t="shared" si="1730"/>
        <v>3420</v>
      </c>
      <c r="DJ588" s="549">
        <f t="shared" si="1730"/>
        <v>3420</v>
      </c>
      <c r="DK588" s="548">
        <f t="shared" si="1701"/>
        <v>3420</v>
      </c>
      <c r="DL588" s="891">
        <f>COUNT(B588:R588)</f>
        <v>17</v>
      </c>
      <c r="DM588" s="846">
        <f>COUNT(T588:AJ588)</f>
        <v>17</v>
      </c>
      <c r="DN588" s="846">
        <f>COUNT(AL588:BB588)</f>
        <v>17</v>
      </c>
      <c r="DO588" s="846">
        <f>COUNT(BD588:BT588)</f>
        <v>17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648" t="str">
        <f>$H$1 &amp; " (%)"</f>
        <v>kcal (%)</v>
      </c>
      <c r="B589" s="766">
        <f t="shared" ref="B589:R589" si="1747">IF(B587="","",B587*B588/B$46/365/$G$1)</f>
        <v>0</v>
      </c>
      <c r="C589" s="766">
        <f t="shared" si="1747"/>
        <v>0</v>
      </c>
      <c r="D589" s="766">
        <f t="shared" si="1747"/>
        <v>0</v>
      </c>
      <c r="E589" s="766">
        <f t="shared" si="1747"/>
        <v>0</v>
      </c>
      <c r="F589" s="766">
        <f t="shared" si="1747"/>
        <v>0</v>
      </c>
      <c r="G589" s="766">
        <f t="shared" si="1747"/>
        <v>0</v>
      </c>
      <c r="H589" s="766">
        <f t="shared" si="1747"/>
        <v>0</v>
      </c>
      <c r="I589" s="766">
        <f t="shared" si="1747"/>
        <v>0</v>
      </c>
      <c r="J589" s="766">
        <f t="shared" si="1747"/>
        <v>0</v>
      </c>
      <c r="K589" s="766" t="str">
        <f t="shared" si="1747"/>
        <v/>
      </c>
      <c r="L589" s="766" t="str">
        <f t="shared" si="1747"/>
        <v/>
      </c>
      <c r="M589" s="766" t="str">
        <f t="shared" si="1747"/>
        <v/>
      </c>
      <c r="N589" s="766" t="str">
        <f t="shared" si="1747"/>
        <v/>
      </c>
      <c r="O589" s="766" t="str">
        <f t="shared" si="1747"/>
        <v/>
      </c>
      <c r="P589" s="766" t="str">
        <f t="shared" si="1747"/>
        <v/>
      </c>
      <c r="Q589" s="766" t="str">
        <f t="shared" si="1747"/>
        <v/>
      </c>
      <c r="R589" s="766" t="str">
        <f t="shared" si="1747"/>
        <v/>
      </c>
      <c r="S589" s="588"/>
      <c r="T589" s="766">
        <f t="shared" ref="T589:AJ589" si="1748">IF(T587="","",T587*T588/T$46/365/$G$1)</f>
        <v>6.6927592954990215E-3</v>
      </c>
      <c r="U589" s="766">
        <f t="shared" si="1748"/>
        <v>0</v>
      </c>
      <c r="V589" s="766">
        <f t="shared" si="1748"/>
        <v>0</v>
      </c>
      <c r="W589" s="766">
        <f t="shared" si="1748"/>
        <v>1.6731898238747554E-3</v>
      </c>
      <c r="X589" s="766">
        <f t="shared" si="1748"/>
        <v>2.2309197651663405E-3</v>
      </c>
      <c r="Y589" s="766">
        <f t="shared" si="1748"/>
        <v>0</v>
      </c>
      <c r="Z589" s="766">
        <f t="shared" si="1748"/>
        <v>0</v>
      </c>
      <c r="AA589" s="766">
        <f t="shared" si="1748"/>
        <v>4.9575994781474229E-4</v>
      </c>
      <c r="AB589" s="766">
        <f t="shared" si="1748"/>
        <v>2.5496225887615319E-2</v>
      </c>
      <c r="AC589" s="766" t="str">
        <f t="shared" si="1748"/>
        <v/>
      </c>
      <c r="AD589" s="766" t="str">
        <f t="shared" si="1748"/>
        <v/>
      </c>
      <c r="AE589" s="766" t="str">
        <f t="shared" si="1748"/>
        <v/>
      </c>
      <c r="AF589" s="766" t="str">
        <f t="shared" si="1748"/>
        <v/>
      </c>
      <c r="AG589" s="766" t="str">
        <f t="shared" si="1748"/>
        <v/>
      </c>
      <c r="AH589" s="766" t="str">
        <f t="shared" si="1748"/>
        <v/>
      </c>
      <c r="AI589" s="766" t="str">
        <f t="shared" si="1748"/>
        <v/>
      </c>
      <c r="AJ589" s="766" t="str">
        <f t="shared" si="1748"/>
        <v/>
      </c>
      <c r="AK589" s="588"/>
      <c r="AL589" s="766" t="str">
        <f t="shared" ref="AL589:BB589" si="1749">IF(AL587="","",AL587*AL588/AL$46/365/$G$1)</f>
        <v/>
      </c>
      <c r="AM589" s="766" t="str">
        <f t="shared" si="1749"/>
        <v/>
      </c>
      <c r="AN589" s="766" t="str">
        <f t="shared" si="1749"/>
        <v/>
      </c>
      <c r="AO589" s="766" t="str">
        <f t="shared" si="1749"/>
        <v/>
      </c>
      <c r="AP589" s="766" t="str">
        <f t="shared" si="1749"/>
        <v/>
      </c>
      <c r="AQ589" s="766" t="str">
        <f t="shared" si="1749"/>
        <v/>
      </c>
      <c r="AR589" s="766" t="str">
        <f t="shared" si="1749"/>
        <v/>
      </c>
      <c r="AS589" s="766" t="str">
        <f t="shared" si="1749"/>
        <v/>
      </c>
      <c r="AT589" s="766" t="str">
        <f t="shared" si="1749"/>
        <v/>
      </c>
      <c r="AU589" s="766" t="str">
        <f t="shared" si="1749"/>
        <v/>
      </c>
      <c r="AV589" s="766" t="str">
        <f t="shared" si="1749"/>
        <v/>
      </c>
      <c r="AW589" s="766" t="str">
        <f t="shared" si="1749"/>
        <v/>
      </c>
      <c r="AX589" s="766" t="str">
        <f t="shared" si="1749"/>
        <v/>
      </c>
      <c r="AY589" s="766" t="str">
        <f t="shared" si="1749"/>
        <v/>
      </c>
      <c r="AZ589" s="766" t="str">
        <f t="shared" si="1749"/>
        <v/>
      </c>
      <c r="BA589" s="766" t="str">
        <f t="shared" si="1749"/>
        <v/>
      </c>
      <c r="BB589" s="766" t="str">
        <f t="shared" si="1749"/>
        <v/>
      </c>
      <c r="BC589" s="652"/>
      <c r="BD589" s="766">
        <f t="shared" ref="BD589:BT589" si="1750">IF(BD587="","",BD587*BD588/BD$46/365/$G$1)</f>
        <v>0</v>
      </c>
      <c r="BE589" s="766">
        <f t="shared" si="1750"/>
        <v>0</v>
      </c>
      <c r="BF589" s="766">
        <f t="shared" si="1750"/>
        <v>0</v>
      </c>
      <c r="BG589" s="766">
        <f t="shared" si="1750"/>
        <v>0</v>
      </c>
      <c r="BH589" s="766">
        <f t="shared" si="1750"/>
        <v>0</v>
      </c>
      <c r="BI589" s="766">
        <f t="shared" si="1750"/>
        <v>0</v>
      </c>
      <c r="BJ589" s="766">
        <f t="shared" si="1750"/>
        <v>0</v>
      </c>
      <c r="BK589" s="766">
        <f t="shared" si="1750"/>
        <v>0</v>
      </c>
      <c r="BL589" s="766">
        <f t="shared" si="1750"/>
        <v>0</v>
      </c>
      <c r="BM589" s="766" t="str">
        <f t="shared" si="1750"/>
        <v/>
      </c>
      <c r="BN589" s="766" t="str">
        <f t="shared" si="1750"/>
        <v/>
      </c>
      <c r="BO589" s="766" t="str">
        <f t="shared" si="1750"/>
        <v/>
      </c>
      <c r="BP589" s="766" t="str">
        <f t="shared" si="1750"/>
        <v/>
      </c>
      <c r="BQ589" s="766" t="str">
        <f t="shared" si="1750"/>
        <v/>
      </c>
      <c r="BR589" s="766" t="str">
        <f t="shared" si="1750"/>
        <v/>
      </c>
      <c r="BS589" s="766" t="str">
        <f t="shared" si="1750"/>
        <v/>
      </c>
      <c r="BT589" s="766" t="str">
        <f t="shared" si="1750"/>
        <v/>
      </c>
      <c r="BU589" s="652"/>
      <c r="BV589" s="766" t="str">
        <f>IF(BV586="","",BV586*BV587*BV588/BV$46/365/$G$1)</f>
        <v/>
      </c>
      <c r="BW589" s="766" t="str">
        <f>IF(BW586="","",BW586*BW587*BW588/BW$46/365/$G$1)</f>
        <v/>
      </c>
      <c r="BX589" s="766" t="str">
        <f>IF(BX586="","",BX586*BX587*BX588/BX$46/365/$G$1)</f>
        <v/>
      </c>
      <c r="BY589" s="766" t="str">
        <f>IF(BY586="","",BY586*BY587*BY588/BY$46/365/$G$1)</f>
        <v/>
      </c>
      <c r="BZ589" s="622">
        <f>IF(DL589&lt;3,"",(SUM(B589:R589)-MIN(B589:R589)-MAX(B589:R589))/(DL589-2))</f>
        <v>0</v>
      </c>
      <c r="CA589" s="622">
        <f>IF(DM589&lt;3,"",(SUM(T589:AJ589)-MIN(T589:AJ589)-MAX(T589:AJ589))/(DM589-2))</f>
        <v>1.5846612617649799E-3</v>
      </c>
      <c r="CB589" s="622" t="str">
        <f>IF(DN589&lt;3,"",(SUM(AL589:BB589)-MIN(AL589:BB589)-MAX(AL589:BB589))/(DN589-2))</f>
        <v/>
      </c>
      <c r="CC589" s="622">
        <f>IF(DO589&lt;3,"",(SUM(BD589:BT589)-MIN(BD589:BT589)-MAX(BD589:BT589))/(DO589-2))</f>
        <v>0</v>
      </c>
      <c r="CD589" s="1349" t="str">
        <f t="shared" si="1741"/>
        <v/>
      </c>
      <c r="CE589" s="1350" t="str">
        <f t="shared" si="1736"/>
        <v/>
      </c>
      <c r="CF589" s="1351" t="str">
        <f t="shared" si="1736"/>
        <v/>
      </c>
      <c r="CG589" s="1351" t="str">
        <f t="shared" si="1736"/>
        <v/>
      </c>
      <c r="CH589" s="1351">
        <f t="shared" si="1736"/>
        <v>0</v>
      </c>
      <c r="CI589" s="1351">
        <f t="shared" si="1736"/>
        <v>0</v>
      </c>
      <c r="CJ589" s="1351">
        <f t="shared" si="1736"/>
        <v>0</v>
      </c>
      <c r="CK589" s="1352">
        <f t="shared" si="1736"/>
        <v>0</v>
      </c>
      <c r="CL589" s="1352">
        <f t="shared" si="1736"/>
        <v>0</v>
      </c>
      <c r="CM589" s="1352">
        <f t="shared" si="1736"/>
        <v>0</v>
      </c>
      <c r="CN589" s="1351">
        <f t="shared" si="1736"/>
        <v>0</v>
      </c>
      <c r="CO589" s="1351">
        <f t="shared" si="1736"/>
        <v>0</v>
      </c>
      <c r="CP589" s="1351">
        <f t="shared" si="1736"/>
        <v>0</v>
      </c>
      <c r="CQ589" s="1351" t="str">
        <f t="shared" si="1736"/>
        <v/>
      </c>
      <c r="CR589" s="1351" t="str">
        <f t="shared" si="1736"/>
        <v/>
      </c>
      <c r="CS589" s="1350" t="str">
        <f t="shared" si="1736"/>
        <v/>
      </c>
      <c r="CT589" s="1353" t="str">
        <f t="shared" si="1736"/>
        <v/>
      </c>
      <c r="CU589" s="536" t="str">
        <f t="shared" si="1730"/>
        <v/>
      </c>
      <c r="CV589" s="537" t="str">
        <f t="shared" si="1730"/>
        <v/>
      </c>
      <c r="CW589" s="538" t="str">
        <f t="shared" si="1730"/>
        <v/>
      </c>
      <c r="CX589" s="538" t="str">
        <f t="shared" si="1730"/>
        <v/>
      </c>
      <c r="CY589" s="538">
        <f t="shared" si="1730"/>
        <v>0</v>
      </c>
      <c r="CZ589" s="538">
        <f t="shared" si="1730"/>
        <v>0</v>
      </c>
      <c r="DA589" s="538">
        <f t="shared" si="1730"/>
        <v>0</v>
      </c>
      <c r="DB589" s="539">
        <f t="shared" si="1730"/>
        <v>0</v>
      </c>
      <c r="DC589" s="539">
        <f t="shared" si="1730"/>
        <v>4.9575994781474229E-4</v>
      </c>
      <c r="DD589" s="539">
        <f t="shared" si="1730"/>
        <v>1.6731898238747554E-3</v>
      </c>
      <c r="DE589" s="538">
        <f t="shared" si="1730"/>
        <v>2.2309197651663405E-3</v>
      </c>
      <c r="DF589" s="538">
        <f t="shared" si="1730"/>
        <v>6.6927592954990215E-3</v>
      </c>
      <c r="DG589" s="538">
        <f t="shared" si="1730"/>
        <v>2.5496225887615319E-2</v>
      </c>
      <c r="DH589" s="538" t="str">
        <f t="shared" si="1730"/>
        <v/>
      </c>
      <c r="DI589" s="538" t="str">
        <f t="shared" si="1730"/>
        <v/>
      </c>
      <c r="DJ589" s="537" t="str">
        <f t="shared" si="1730"/>
        <v/>
      </c>
      <c r="DK589" s="536" t="str">
        <f t="shared" si="1731"/>
        <v/>
      </c>
      <c r="DL589" s="653">
        <f t="shared" si="1732"/>
        <v>9</v>
      </c>
      <c r="DM589" s="106">
        <f t="shared" si="1733"/>
        <v>9</v>
      </c>
      <c r="DN589" s="106">
        <f t="shared" si="1734"/>
        <v>0</v>
      </c>
      <c r="DO589" s="106">
        <f t="shared" si="1735"/>
        <v>9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763" t="s">
        <v>269</v>
      </c>
      <c r="B590" s="643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4"/>
      <c r="T590" s="641"/>
      <c r="U590" s="641"/>
      <c r="V590" s="641"/>
      <c r="W590" s="641"/>
      <c r="X590" s="641">
        <v>1</v>
      </c>
      <c r="Y590" s="641"/>
      <c r="Z590" s="641"/>
      <c r="AA590" s="641">
        <v>1.25</v>
      </c>
      <c r="AB590" s="641">
        <v>0.75</v>
      </c>
      <c r="AC590" s="641"/>
      <c r="AD590" s="641"/>
      <c r="AE590" s="641"/>
      <c r="AF590" s="641"/>
      <c r="AG590" s="643"/>
      <c r="AH590" s="641"/>
      <c r="AI590" s="641"/>
      <c r="AJ590" s="643"/>
      <c r="AK590" s="654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4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4"/>
      <c r="BV590" s="641"/>
      <c r="BW590" s="641"/>
      <c r="BX590" s="641"/>
      <c r="BY590" s="641"/>
      <c r="BZ590" s="889"/>
      <c r="CA590" s="889"/>
      <c r="CB590" s="889"/>
      <c r="CC590" s="890"/>
      <c r="CD590" s="520" t="str">
        <f t="shared" si="1741"/>
        <v/>
      </c>
      <c r="CE590" s="89" t="str">
        <f t="shared" si="1736"/>
        <v/>
      </c>
      <c r="CF590" s="90" t="str">
        <f t="shared" si="1736"/>
        <v/>
      </c>
      <c r="CG590" s="90" t="str">
        <f t="shared" si="1736"/>
        <v/>
      </c>
      <c r="CH590" s="90" t="str">
        <f t="shared" si="1736"/>
        <v/>
      </c>
      <c r="CI590" s="90" t="str">
        <f t="shared" si="1736"/>
        <v/>
      </c>
      <c r="CJ590" s="90" t="str">
        <f t="shared" si="1736"/>
        <v/>
      </c>
      <c r="CK590" s="153" t="str">
        <f t="shared" si="1736"/>
        <v/>
      </c>
      <c r="CL590" s="153" t="str">
        <f t="shared" si="1736"/>
        <v/>
      </c>
      <c r="CM590" s="153" t="str">
        <f t="shared" si="1736"/>
        <v/>
      </c>
      <c r="CN590" s="90" t="str">
        <f t="shared" si="1736"/>
        <v/>
      </c>
      <c r="CO590" s="90" t="str">
        <f t="shared" si="1736"/>
        <v/>
      </c>
      <c r="CP590" s="90" t="str">
        <f t="shared" si="1736"/>
        <v/>
      </c>
      <c r="CQ590" s="90" t="str">
        <f t="shared" si="1736"/>
        <v/>
      </c>
      <c r="CR590" s="90" t="str">
        <f t="shared" si="1736"/>
        <v/>
      </c>
      <c r="CS590" s="89" t="str">
        <f t="shared" si="1736"/>
        <v/>
      </c>
      <c r="CT590" s="521" t="str">
        <f t="shared" si="1736"/>
        <v/>
      </c>
      <c r="CU590" s="548" t="str">
        <f t="shared" si="1730"/>
        <v/>
      </c>
      <c r="CV590" s="549" t="str">
        <f t="shared" si="1730"/>
        <v/>
      </c>
      <c r="CW590" s="550" t="str">
        <f t="shared" si="1730"/>
        <v/>
      </c>
      <c r="CX590" s="550" t="str">
        <f t="shared" si="1730"/>
        <v/>
      </c>
      <c r="CY590" s="550" t="str">
        <f t="shared" si="1730"/>
        <v/>
      </c>
      <c r="CZ590" s="550" t="str">
        <f t="shared" si="1730"/>
        <v/>
      </c>
      <c r="DA590" s="550" t="str">
        <f t="shared" si="1730"/>
        <v/>
      </c>
      <c r="DB590" s="551">
        <f t="shared" si="1730"/>
        <v>0.75</v>
      </c>
      <c r="DC590" s="551">
        <f t="shared" si="1730"/>
        <v>1</v>
      </c>
      <c r="DD590" s="551">
        <f t="shared" si="1730"/>
        <v>1.25</v>
      </c>
      <c r="DE590" s="550" t="str">
        <f t="shared" si="1730"/>
        <v/>
      </c>
      <c r="DF590" s="550" t="str">
        <f t="shared" si="1730"/>
        <v/>
      </c>
      <c r="DG590" s="550" t="str">
        <f t="shared" si="1730"/>
        <v/>
      </c>
      <c r="DH590" s="550" t="str">
        <f t="shared" si="1730"/>
        <v/>
      </c>
      <c r="DI590" s="550" t="str">
        <f t="shared" si="1730"/>
        <v/>
      </c>
      <c r="DJ590" s="549" t="str">
        <f t="shared" si="1730"/>
        <v/>
      </c>
      <c r="DK590" s="548" t="str">
        <f t="shared" si="1701"/>
        <v/>
      </c>
      <c r="DL590" s="891">
        <f t="shared" si="1732"/>
        <v>0</v>
      </c>
      <c r="DM590" s="846">
        <f t="shared" si="1733"/>
        <v>3</v>
      </c>
      <c r="DN590" s="846">
        <f t="shared" si="1734"/>
        <v>0</v>
      </c>
      <c r="DO590" s="846">
        <f t="shared" si="1735"/>
        <v>0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648" t="s">
        <v>267</v>
      </c>
      <c r="B591" s="761" t="str">
        <f t="shared" ref="B591:R591" si="1751">IF(B590="","",B587*B590)</f>
        <v/>
      </c>
      <c r="C591" s="761" t="str">
        <f t="shared" si="1751"/>
        <v/>
      </c>
      <c r="D591" s="761" t="str">
        <f t="shared" si="1751"/>
        <v/>
      </c>
      <c r="E591" s="761" t="str">
        <f t="shared" si="1751"/>
        <v/>
      </c>
      <c r="F591" s="761" t="str">
        <f t="shared" si="1751"/>
        <v/>
      </c>
      <c r="G591" s="761" t="str">
        <f t="shared" si="1751"/>
        <v/>
      </c>
      <c r="H591" s="761" t="str">
        <f t="shared" si="1751"/>
        <v/>
      </c>
      <c r="I591" s="761" t="str">
        <f t="shared" si="1751"/>
        <v/>
      </c>
      <c r="J591" s="761" t="str">
        <f t="shared" si="1751"/>
        <v/>
      </c>
      <c r="K591" s="761" t="str">
        <f t="shared" si="1751"/>
        <v/>
      </c>
      <c r="L591" s="761" t="str">
        <f t="shared" si="1751"/>
        <v/>
      </c>
      <c r="M591" s="761" t="str">
        <f t="shared" si="1751"/>
        <v/>
      </c>
      <c r="N591" s="761" t="str">
        <f t="shared" si="1751"/>
        <v/>
      </c>
      <c r="O591" s="761" t="str">
        <f t="shared" si="1751"/>
        <v/>
      </c>
      <c r="P591" s="761" t="str">
        <f t="shared" si="1751"/>
        <v/>
      </c>
      <c r="Q591" s="761" t="str">
        <f t="shared" si="1751"/>
        <v/>
      </c>
      <c r="R591" s="761" t="str">
        <f t="shared" si="1751"/>
        <v/>
      </c>
      <c r="S591" s="767"/>
      <c r="T591" s="761" t="str">
        <f t="shared" ref="T591:AJ591" si="1752">IF(T590="","",T587*T590)</f>
        <v/>
      </c>
      <c r="U591" s="761" t="str">
        <f t="shared" si="1752"/>
        <v/>
      </c>
      <c r="V591" s="761" t="str">
        <f t="shared" si="1752"/>
        <v/>
      </c>
      <c r="W591" s="761" t="str">
        <f t="shared" si="1752"/>
        <v/>
      </c>
      <c r="X591" s="761">
        <f t="shared" si="1752"/>
        <v>4</v>
      </c>
      <c r="Y591" s="761" t="str">
        <f t="shared" si="1752"/>
        <v/>
      </c>
      <c r="Z591" s="761" t="str">
        <f t="shared" si="1752"/>
        <v/>
      </c>
      <c r="AA591" s="761">
        <f t="shared" si="1752"/>
        <v>1.25</v>
      </c>
      <c r="AB591" s="761">
        <f t="shared" si="1752"/>
        <v>30</v>
      </c>
      <c r="AC591" s="761" t="str">
        <f t="shared" si="1752"/>
        <v/>
      </c>
      <c r="AD591" s="761" t="str">
        <f t="shared" si="1752"/>
        <v/>
      </c>
      <c r="AE591" s="761" t="str">
        <f t="shared" si="1752"/>
        <v/>
      </c>
      <c r="AF591" s="761" t="str">
        <f t="shared" si="1752"/>
        <v/>
      </c>
      <c r="AG591" s="761" t="str">
        <f t="shared" si="1752"/>
        <v/>
      </c>
      <c r="AH591" s="761" t="str">
        <f t="shared" si="1752"/>
        <v/>
      </c>
      <c r="AI591" s="761" t="str">
        <f t="shared" si="1752"/>
        <v/>
      </c>
      <c r="AJ591" s="761" t="str">
        <f t="shared" si="1752"/>
        <v/>
      </c>
      <c r="AK591" s="767"/>
      <c r="AL591" s="761" t="str">
        <f t="shared" ref="AL591:BB591" si="1753">IF(AL590="","",AL587*AL590)</f>
        <v/>
      </c>
      <c r="AM591" s="761" t="str">
        <f t="shared" si="1753"/>
        <v/>
      </c>
      <c r="AN591" s="761" t="str">
        <f t="shared" si="1753"/>
        <v/>
      </c>
      <c r="AO591" s="761" t="str">
        <f t="shared" si="1753"/>
        <v/>
      </c>
      <c r="AP591" s="761" t="str">
        <f t="shared" si="1753"/>
        <v/>
      </c>
      <c r="AQ591" s="761" t="str">
        <f t="shared" si="1753"/>
        <v/>
      </c>
      <c r="AR591" s="761" t="str">
        <f t="shared" si="1753"/>
        <v/>
      </c>
      <c r="AS591" s="761" t="str">
        <f t="shared" si="1753"/>
        <v/>
      </c>
      <c r="AT591" s="761" t="str">
        <f t="shared" si="1753"/>
        <v/>
      </c>
      <c r="AU591" s="761" t="str">
        <f t="shared" si="1753"/>
        <v/>
      </c>
      <c r="AV591" s="761" t="str">
        <f t="shared" si="1753"/>
        <v/>
      </c>
      <c r="AW591" s="761" t="str">
        <f t="shared" si="1753"/>
        <v/>
      </c>
      <c r="AX591" s="761" t="str">
        <f t="shared" si="1753"/>
        <v/>
      </c>
      <c r="AY591" s="761" t="str">
        <f t="shared" si="1753"/>
        <v/>
      </c>
      <c r="AZ591" s="761" t="str">
        <f t="shared" si="1753"/>
        <v/>
      </c>
      <c r="BA591" s="761" t="str">
        <f t="shared" si="1753"/>
        <v/>
      </c>
      <c r="BB591" s="761" t="str">
        <f t="shared" si="1753"/>
        <v/>
      </c>
      <c r="BC591" s="767"/>
      <c r="BD591" s="761" t="str">
        <f t="shared" ref="BD591:BT591" si="1754">IF(BD590="","",BD587*BD590)</f>
        <v/>
      </c>
      <c r="BE591" s="761" t="str">
        <f t="shared" si="1754"/>
        <v/>
      </c>
      <c r="BF591" s="761" t="str">
        <f t="shared" si="1754"/>
        <v/>
      </c>
      <c r="BG591" s="761" t="str">
        <f t="shared" si="1754"/>
        <v/>
      </c>
      <c r="BH591" s="761" t="str">
        <f t="shared" si="1754"/>
        <v/>
      </c>
      <c r="BI591" s="761" t="str">
        <f t="shared" si="1754"/>
        <v/>
      </c>
      <c r="BJ591" s="761" t="str">
        <f t="shared" si="1754"/>
        <v/>
      </c>
      <c r="BK591" s="761" t="str">
        <f t="shared" si="1754"/>
        <v/>
      </c>
      <c r="BL591" s="761" t="str">
        <f t="shared" si="1754"/>
        <v/>
      </c>
      <c r="BM591" s="761" t="str">
        <f t="shared" si="1754"/>
        <v/>
      </c>
      <c r="BN591" s="761" t="str">
        <f t="shared" si="1754"/>
        <v/>
      </c>
      <c r="BO591" s="761" t="str">
        <f t="shared" si="1754"/>
        <v/>
      </c>
      <c r="BP591" s="761" t="str">
        <f t="shared" si="1754"/>
        <v/>
      </c>
      <c r="BQ591" s="761" t="str">
        <f t="shared" si="1754"/>
        <v/>
      </c>
      <c r="BR591" s="761" t="str">
        <f t="shared" si="1754"/>
        <v/>
      </c>
      <c r="BS591" s="761" t="str">
        <f t="shared" si="1754"/>
        <v/>
      </c>
      <c r="BT591" s="761" t="str">
        <f t="shared" si="1754"/>
        <v/>
      </c>
      <c r="BU591" s="767"/>
      <c r="BV591" s="761" t="str">
        <f>IF(BV590="","",BV587*BV590)</f>
        <v/>
      </c>
      <c r="BW591" s="761" t="str">
        <f>IF(BW590="","",BW587*BW590)</f>
        <v/>
      </c>
      <c r="BX591" s="761" t="str">
        <f>IF(BX590="","",BX587*BX590)</f>
        <v/>
      </c>
      <c r="BY591" s="761" t="str">
        <f>IF(BY590="","",BY587*BY590)</f>
        <v/>
      </c>
      <c r="BZ591" s="889"/>
      <c r="CA591" s="889"/>
      <c r="CB591" s="889"/>
      <c r="CC591" s="890"/>
      <c r="CD591" s="520" t="str">
        <f t="shared" si="1741"/>
        <v/>
      </c>
      <c r="CE591" s="89" t="str">
        <f t="shared" si="1736"/>
        <v/>
      </c>
      <c r="CF591" s="90" t="str">
        <f t="shared" si="1736"/>
        <v/>
      </c>
      <c r="CG591" s="90" t="str">
        <f t="shared" si="1736"/>
        <v/>
      </c>
      <c r="CH591" s="90" t="str">
        <f t="shared" si="1736"/>
        <v/>
      </c>
      <c r="CI591" s="90" t="str">
        <f t="shared" si="1736"/>
        <v/>
      </c>
      <c r="CJ591" s="90" t="str">
        <f t="shared" si="1736"/>
        <v/>
      </c>
      <c r="CK591" s="153" t="str">
        <f t="shared" si="1736"/>
        <v/>
      </c>
      <c r="CL591" s="153" t="str">
        <f t="shared" ref="CL591:CT591" si="175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55"/>
        <v/>
      </c>
      <c r="CN591" s="90" t="str">
        <f t="shared" si="1755"/>
        <v/>
      </c>
      <c r="CO591" s="90" t="str">
        <f t="shared" si="1755"/>
        <v/>
      </c>
      <c r="CP591" s="90" t="str">
        <f t="shared" si="1755"/>
        <v/>
      </c>
      <c r="CQ591" s="90" t="str">
        <f t="shared" si="1755"/>
        <v/>
      </c>
      <c r="CR591" s="90" t="str">
        <f t="shared" si="1755"/>
        <v/>
      </c>
      <c r="CS591" s="89" t="str">
        <f t="shared" si="1755"/>
        <v/>
      </c>
      <c r="CT591" s="521" t="str">
        <f t="shared" si="1755"/>
        <v/>
      </c>
      <c r="CU591" s="548" t="str">
        <f t="shared" si="1730"/>
        <v/>
      </c>
      <c r="CV591" s="549" t="str">
        <f t="shared" si="1730"/>
        <v/>
      </c>
      <c r="CW591" s="550" t="str">
        <f t="shared" si="1730"/>
        <v/>
      </c>
      <c r="CX591" s="550" t="str">
        <f t="shared" si="1730"/>
        <v/>
      </c>
      <c r="CY591" s="550" t="str">
        <f t="shared" si="1730"/>
        <v/>
      </c>
      <c r="CZ591" s="550" t="str">
        <f t="shared" si="1730"/>
        <v/>
      </c>
      <c r="DA591" s="550" t="str">
        <f t="shared" si="1730"/>
        <v/>
      </c>
      <c r="DB591" s="551">
        <f t="shared" si="1730"/>
        <v>1.25</v>
      </c>
      <c r="DC591" s="551">
        <f t="shared" si="1730"/>
        <v>4</v>
      </c>
      <c r="DD591" s="551">
        <f t="shared" si="1730"/>
        <v>30</v>
      </c>
      <c r="DE591" s="550" t="str">
        <f t="shared" si="1730"/>
        <v/>
      </c>
      <c r="DF591" s="550" t="str">
        <f t="shared" si="1730"/>
        <v/>
      </c>
      <c r="DG591" s="550" t="str">
        <f t="shared" si="1730"/>
        <v/>
      </c>
      <c r="DH591" s="550" t="str">
        <f t="shared" si="1730"/>
        <v/>
      </c>
      <c r="DI591" s="550" t="str">
        <f t="shared" si="1730"/>
        <v/>
      </c>
      <c r="DJ591" s="549" t="str">
        <f t="shared" si="1730"/>
        <v/>
      </c>
      <c r="DK591" s="548" t="str">
        <f t="shared" si="1701"/>
        <v/>
      </c>
      <c r="DL591" s="891">
        <f>COUNT(B591:R591)</f>
        <v>0</v>
      </c>
      <c r="DM591" s="846">
        <f>COUNT(T591:AJ591)</f>
        <v>3</v>
      </c>
      <c r="DN591" s="846">
        <f>COUNT(AL591:BB591)</f>
        <v>0</v>
      </c>
      <c r="DO591" s="846">
        <f>COUNT(BD591:BT591)</f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1465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602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602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602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602"/>
      <c r="BV592" s="224"/>
      <c r="BW592" s="224"/>
      <c r="BX592" s="224"/>
      <c r="BY592" s="224"/>
      <c r="BZ592" s="896"/>
      <c r="CA592" s="896"/>
      <c r="CB592" s="896"/>
      <c r="CC592" s="897"/>
      <c r="CD592" s="898"/>
      <c r="CE592" s="898"/>
      <c r="CF592" s="898"/>
      <c r="CG592" s="898"/>
      <c r="CH592" s="898"/>
      <c r="CI592" s="898"/>
      <c r="CJ592" s="898"/>
      <c r="CK592" s="898"/>
      <c r="CL592" s="898"/>
      <c r="CM592" s="898"/>
      <c r="CN592" s="898"/>
      <c r="CO592" s="898"/>
      <c r="CP592" s="898"/>
      <c r="CQ592" s="898"/>
      <c r="CR592" s="898"/>
      <c r="CS592" s="898"/>
      <c r="CT592" s="899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8"/>
      <c r="DM592" s="108"/>
      <c r="DN592" s="108"/>
      <c r="DO592" s="108"/>
      <c r="DP592" s="591"/>
      <c r="DQ592" s="617"/>
      <c r="DR592" s="617"/>
      <c r="DS592" s="617"/>
      <c r="DT592" s="617"/>
      <c r="DU592" s="617"/>
      <c r="DV592" s="617"/>
      <c r="DW592" s="617"/>
      <c r="DX592" s="617"/>
      <c r="DY592" s="484"/>
    </row>
    <row r="593" spans="1:129" s="486" customFormat="1" ht="15.75" customHeight="1">
      <c r="A593" s="648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96"/>
      <c r="AJ593" s="224"/>
      <c r="AK593" s="602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89"/>
      <c r="CA593" s="889"/>
      <c r="CB593" s="889"/>
      <c r="CC593" s="890"/>
      <c r="CD593" s="520" t="str">
        <f t="shared" ref="CD593:CM596" si="17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6"/>
        <v/>
      </c>
      <c r="CF593" s="90" t="str">
        <f t="shared" si="1756"/>
        <v/>
      </c>
      <c r="CG593" s="90" t="str">
        <f t="shared" si="1756"/>
        <v/>
      </c>
      <c r="CH593" s="90">
        <f t="shared" si="1756"/>
        <v>0</v>
      </c>
      <c r="CI593" s="90">
        <f t="shared" si="1756"/>
        <v>0</v>
      </c>
      <c r="CJ593" s="90">
        <f t="shared" si="1756"/>
        <v>0</v>
      </c>
      <c r="CK593" s="153">
        <f t="shared" si="1756"/>
        <v>0</v>
      </c>
      <c r="CL593" s="153">
        <f t="shared" si="1756"/>
        <v>8</v>
      </c>
      <c r="CM593" s="153">
        <f t="shared" si="1756"/>
        <v>10</v>
      </c>
      <c r="CN593" s="90">
        <f t="shared" ref="CN593:CT596" si="17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10</v>
      </c>
      <c r="CO593" s="90">
        <f t="shared" si="1757"/>
        <v>12</v>
      </c>
      <c r="CP593" s="90">
        <f t="shared" si="1757"/>
        <v>20</v>
      </c>
      <c r="CQ593" s="90" t="str">
        <f t="shared" si="1757"/>
        <v/>
      </c>
      <c r="CR593" s="90" t="str">
        <f t="shared" si="1757"/>
        <v/>
      </c>
      <c r="CS593" s="89" t="str">
        <f t="shared" si="1757"/>
        <v/>
      </c>
      <c r="CT593" s="521" t="str">
        <f t="shared" si="1757"/>
        <v/>
      </c>
      <c r="CU593" s="548" t="str">
        <f t="shared" si="1730"/>
        <v/>
      </c>
      <c r="CV593" s="549" t="str">
        <f t="shared" si="1730"/>
        <v/>
      </c>
      <c r="CW593" s="550" t="str">
        <f t="shared" si="1730"/>
        <v/>
      </c>
      <c r="CX593" s="550" t="str">
        <f t="shared" si="1730"/>
        <v/>
      </c>
      <c r="CY593" s="550">
        <f t="shared" si="1730"/>
        <v>0</v>
      </c>
      <c r="CZ593" s="550">
        <f t="shared" si="1730"/>
        <v>0</v>
      </c>
      <c r="DA593" s="550">
        <f t="shared" si="1730"/>
        <v>0</v>
      </c>
      <c r="DB593" s="551">
        <f t="shared" si="1730"/>
        <v>0</v>
      </c>
      <c r="DC593" s="551">
        <f t="shared" si="1730"/>
        <v>0</v>
      </c>
      <c r="DD593" s="551">
        <f t="shared" si="1730"/>
        <v>0</v>
      </c>
      <c r="DE593" s="550">
        <f t="shared" si="1730"/>
        <v>0</v>
      </c>
      <c r="DF593" s="550">
        <f t="shared" si="1730"/>
        <v>0</v>
      </c>
      <c r="DG593" s="550">
        <f t="shared" si="1730"/>
        <v>1.2</v>
      </c>
      <c r="DH593" s="550" t="str">
        <f t="shared" si="1730"/>
        <v/>
      </c>
      <c r="DI593" s="550" t="str">
        <f t="shared" si="1730"/>
        <v/>
      </c>
      <c r="DJ593" s="549" t="str">
        <f t="shared" si="1730"/>
        <v/>
      </c>
      <c r="DK593" s="548" t="str">
        <f t="shared" si="1701"/>
        <v/>
      </c>
      <c r="DL593" s="891">
        <f t="shared" ref="DL593:DL598" si="1758">COUNT(B593:R593)</f>
        <v>9</v>
      </c>
      <c r="DM593" s="846">
        <f t="shared" ref="DM593:DM598" si="1759">COUNT(T593:AJ593)</f>
        <v>9</v>
      </c>
      <c r="DN593" s="846">
        <f t="shared" ref="DN593:DN598" si="1760">COUNT(AL593:BB593)</f>
        <v>9</v>
      </c>
      <c r="DO593" s="846">
        <f t="shared" ref="DO593:DO598" si="1761">COUNT(BD593:BT593)</f>
        <v>9</v>
      </c>
      <c r="DP593" s="483"/>
      <c r="DQ593" s="618"/>
      <c r="DR593" s="618"/>
      <c r="DS593" s="618"/>
      <c r="DT593" s="618"/>
      <c r="DU593" s="618"/>
      <c r="DV593" s="618"/>
      <c r="DW593" s="618"/>
      <c r="DX593" s="618"/>
      <c r="DY593" s="484"/>
    </row>
    <row r="594" spans="1:129" s="486" customFormat="1" ht="15.75" customHeight="1">
      <c r="A594" s="648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88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96"/>
      <c r="AJ594" s="224"/>
      <c r="AK594" s="588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88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88"/>
      <c r="BV594" s="224"/>
      <c r="BW594" s="224"/>
      <c r="BX594" s="296"/>
      <c r="BY594" s="224"/>
      <c r="BZ594" s="889"/>
      <c r="CA594" s="889"/>
      <c r="CB594" s="889"/>
      <c r="CC594" s="890"/>
      <c r="CD594" s="520" t="str">
        <f t="shared" si="1756"/>
        <v/>
      </c>
      <c r="CE594" s="89" t="str">
        <f t="shared" si="1756"/>
        <v/>
      </c>
      <c r="CF594" s="90" t="str">
        <f t="shared" si="1756"/>
        <v/>
      </c>
      <c r="CG594" s="90" t="str">
        <f t="shared" si="1756"/>
        <v/>
      </c>
      <c r="CH594" s="90" t="str">
        <f t="shared" si="1756"/>
        <v/>
      </c>
      <c r="CI594" s="90" t="str">
        <f t="shared" si="1756"/>
        <v/>
      </c>
      <c r="CJ594" s="90">
        <f t="shared" si="1756"/>
        <v>12</v>
      </c>
      <c r="CK594" s="153">
        <f t="shared" si="1756"/>
        <v>12</v>
      </c>
      <c r="CL594" s="153">
        <f t="shared" si="1756"/>
        <v>12</v>
      </c>
      <c r="CM594" s="153">
        <f t="shared" si="1756"/>
        <v>12</v>
      </c>
      <c r="CN594" s="90">
        <f t="shared" si="1757"/>
        <v>12</v>
      </c>
      <c r="CO594" s="90" t="str">
        <f t="shared" si="1757"/>
        <v/>
      </c>
      <c r="CP594" s="90" t="str">
        <f t="shared" si="1757"/>
        <v/>
      </c>
      <c r="CQ594" s="90" t="str">
        <f t="shared" si="1757"/>
        <v/>
      </c>
      <c r="CR594" s="90" t="str">
        <f t="shared" si="1757"/>
        <v/>
      </c>
      <c r="CS594" s="89" t="str">
        <f t="shared" si="1757"/>
        <v/>
      </c>
      <c r="CT594" s="521" t="str">
        <f t="shared" si="1757"/>
        <v/>
      </c>
      <c r="CU594" s="548" t="str">
        <f t="shared" si="1730"/>
        <v/>
      </c>
      <c r="CV594" s="549" t="str">
        <f t="shared" si="1730"/>
        <v/>
      </c>
      <c r="CW594" s="550" t="str">
        <f t="shared" si="1730"/>
        <v/>
      </c>
      <c r="CX594" s="550" t="str">
        <f t="shared" si="1730"/>
        <v/>
      </c>
      <c r="CY594" s="550" t="str">
        <f t="shared" si="1730"/>
        <v/>
      </c>
      <c r="CZ594" s="550" t="str">
        <f t="shared" si="1730"/>
        <v/>
      </c>
      <c r="DA594" s="550" t="str">
        <f t="shared" si="1730"/>
        <v/>
      </c>
      <c r="DB594" s="551" t="str">
        <f t="shared" si="1730"/>
        <v/>
      </c>
      <c r="DC594" s="551">
        <f t="shared" si="1730"/>
        <v>12</v>
      </c>
      <c r="DD594" s="551" t="str">
        <f t="shared" si="1730"/>
        <v/>
      </c>
      <c r="DE594" s="550" t="str">
        <f t="shared" si="1730"/>
        <v/>
      </c>
      <c r="DF594" s="550" t="str">
        <f t="shared" si="1730"/>
        <v/>
      </c>
      <c r="DG594" s="550" t="str">
        <f t="shared" si="1730"/>
        <v/>
      </c>
      <c r="DH594" s="550" t="str">
        <f t="shared" ref="CU594:DJ595" si="17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0" t="str">
        <f t="shared" si="1762"/>
        <v/>
      </c>
      <c r="DJ594" s="549" t="str">
        <f t="shared" si="1762"/>
        <v/>
      </c>
      <c r="DK594" s="548" t="str">
        <f t="shared" si="1701"/>
        <v/>
      </c>
      <c r="DL594" s="891">
        <f t="shared" si="1758"/>
        <v>5</v>
      </c>
      <c r="DM594" s="846">
        <f t="shared" si="1759"/>
        <v>1</v>
      </c>
      <c r="DN594" s="846">
        <f t="shared" si="1760"/>
        <v>6</v>
      </c>
      <c r="DO594" s="846">
        <f t="shared" si="1761"/>
        <v>0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701" t="str">
        <f>$H$1 &amp; "/kg"</f>
        <v>kcal/kg</v>
      </c>
      <c r="B595" s="762">
        <f t="shared" ref="B595:R595" si="1763">330*$K$1</f>
        <v>330</v>
      </c>
      <c r="C595" s="762">
        <f t="shared" si="1763"/>
        <v>330</v>
      </c>
      <c r="D595" s="762">
        <f t="shared" si="1763"/>
        <v>330</v>
      </c>
      <c r="E595" s="762">
        <f t="shared" si="1763"/>
        <v>330</v>
      </c>
      <c r="F595" s="762">
        <f t="shared" si="1763"/>
        <v>330</v>
      </c>
      <c r="G595" s="762">
        <f t="shared" si="1763"/>
        <v>330</v>
      </c>
      <c r="H595" s="762">
        <f t="shared" si="1763"/>
        <v>330</v>
      </c>
      <c r="I595" s="762">
        <f t="shared" si="1763"/>
        <v>330</v>
      </c>
      <c r="J595" s="762">
        <f t="shared" si="1763"/>
        <v>330</v>
      </c>
      <c r="K595" s="762">
        <f t="shared" si="1763"/>
        <v>330</v>
      </c>
      <c r="L595" s="762">
        <f t="shared" si="1763"/>
        <v>330</v>
      </c>
      <c r="M595" s="762">
        <f t="shared" si="1763"/>
        <v>330</v>
      </c>
      <c r="N595" s="762">
        <f t="shared" si="1763"/>
        <v>330</v>
      </c>
      <c r="O595" s="762">
        <f t="shared" si="1763"/>
        <v>330</v>
      </c>
      <c r="P595" s="762">
        <f t="shared" si="1763"/>
        <v>330</v>
      </c>
      <c r="Q595" s="762">
        <f t="shared" si="1763"/>
        <v>330</v>
      </c>
      <c r="R595" s="762">
        <f t="shared" si="1763"/>
        <v>330</v>
      </c>
      <c r="S595" s="588"/>
      <c r="T595" s="762">
        <f t="shared" ref="T595:AJ595" si="1764">330*$K$1</f>
        <v>330</v>
      </c>
      <c r="U595" s="762">
        <f t="shared" si="1764"/>
        <v>330</v>
      </c>
      <c r="V595" s="762">
        <f t="shared" si="1764"/>
        <v>330</v>
      </c>
      <c r="W595" s="762">
        <f t="shared" si="1764"/>
        <v>330</v>
      </c>
      <c r="X595" s="762">
        <f t="shared" si="1764"/>
        <v>330</v>
      </c>
      <c r="Y595" s="762">
        <f t="shared" si="1764"/>
        <v>330</v>
      </c>
      <c r="Z595" s="762">
        <f t="shared" si="1764"/>
        <v>330</v>
      </c>
      <c r="AA595" s="762">
        <f t="shared" si="1764"/>
        <v>330</v>
      </c>
      <c r="AB595" s="762">
        <f t="shared" si="1764"/>
        <v>330</v>
      </c>
      <c r="AC595" s="762">
        <f t="shared" si="1764"/>
        <v>330</v>
      </c>
      <c r="AD595" s="762">
        <f t="shared" si="1764"/>
        <v>330</v>
      </c>
      <c r="AE595" s="762">
        <f t="shared" si="1764"/>
        <v>330</v>
      </c>
      <c r="AF595" s="762">
        <f t="shared" si="1764"/>
        <v>330</v>
      </c>
      <c r="AG595" s="762">
        <f t="shared" si="1764"/>
        <v>330</v>
      </c>
      <c r="AH595" s="762">
        <f t="shared" si="1764"/>
        <v>330</v>
      </c>
      <c r="AI595" s="762">
        <f t="shared" si="1764"/>
        <v>330</v>
      </c>
      <c r="AJ595" s="762">
        <f t="shared" si="1764"/>
        <v>330</v>
      </c>
      <c r="AK595" s="588"/>
      <c r="AL595" s="762">
        <v>330</v>
      </c>
      <c r="AM595" s="762">
        <f t="shared" ref="AM595:BB595" si="1765">330*$K$1</f>
        <v>330</v>
      </c>
      <c r="AN595" s="762">
        <f t="shared" si="1765"/>
        <v>330</v>
      </c>
      <c r="AO595" s="762">
        <f t="shared" si="1765"/>
        <v>330</v>
      </c>
      <c r="AP595" s="762">
        <f t="shared" si="1765"/>
        <v>330</v>
      </c>
      <c r="AQ595" s="762">
        <f t="shared" si="1765"/>
        <v>330</v>
      </c>
      <c r="AR595" s="762">
        <f t="shared" si="1765"/>
        <v>330</v>
      </c>
      <c r="AS595" s="762">
        <f t="shared" si="1765"/>
        <v>330</v>
      </c>
      <c r="AT595" s="762">
        <f t="shared" si="1765"/>
        <v>330</v>
      </c>
      <c r="AU595" s="762">
        <f t="shared" si="1765"/>
        <v>330</v>
      </c>
      <c r="AV595" s="762">
        <f t="shared" si="1765"/>
        <v>330</v>
      </c>
      <c r="AW595" s="762">
        <f t="shared" si="1765"/>
        <v>330</v>
      </c>
      <c r="AX595" s="762">
        <f t="shared" si="1765"/>
        <v>330</v>
      </c>
      <c r="AY595" s="762">
        <f t="shared" si="1765"/>
        <v>330</v>
      </c>
      <c r="AZ595" s="762">
        <f t="shared" si="1765"/>
        <v>330</v>
      </c>
      <c r="BA595" s="762">
        <f t="shared" si="1765"/>
        <v>330</v>
      </c>
      <c r="BB595" s="762">
        <f t="shared" si="1765"/>
        <v>330</v>
      </c>
      <c r="BC595" s="588"/>
      <c r="BD595" s="762">
        <f t="shared" ref="BD595:BT595" si="1766">330*$K$1</f>
        <v>330</v>
      </c>
      <c r="BE595" s="762">
        <f t="shared" si="1766"/>
        <v>330</v>
      </c>
      <c r="BF595" s="762">
        <f t="shared" si="1766"/>
        <v>330</v>
      </c>
      <c r="BG595" s="762">
        <f t="shared" si="1766"/>
        <v>330</v>
      </c>
      <c r="BH595" s="762">
        <f t="shared" si="1766"/>
        <v>330</v>
      </c>
      <c r="BI595" s="762">
        <f t="shared" si="1766"/>
        <v>330</v>
      </c>
      <c r="BJ595" s="762">
        <f t="shared" si="1766"/>
        <v>330</v>
      </c>
      <c r="BK595" s="762">
        <f t="shared" si="1766"/>
        <v>330</v>
      </c>
      <c r="BL595" s="762">
        <f t="shared" si="1766"/>
        <v>330</v>
      </c>
      <c r="BM595" s="762">
        <f t="shared" si="1766"/>
        <v>330</v>
      </c>
      <c r="BN595" s="762">
        <f t="shared" si="1766"/>
        <v>330</v>
      </c>
      <c r="BO595" s="762">
        <f t="shared" si="1766"/>
        <v>330</v>
      </c>
      <c r="BP595" s="762">
        <f t="shared" si="1766"/>
        <v>330</v>
      </c>
      <c r="BQ595" s="762">
        <f t="shared" si="1766"/>
        <v>330</v>
      </c>
      <c r="BR595" s="762">
        <f t="shared" si="1766"/>
        <v>330</v>
      </c>
      <c r="BS595" s="762">
        <f t="shared" si="1766"/>
        <v>330</v>
      </c>
      <c r="BT595" s="762">
        <f t="shared" si="1766"/>
        <v>330</v>
      </c>
      <c r="BU595" s="588"/>
      <c r="BV595" s="762">
        <f>330*$K$1</f>
        <v>330</v>
      </c>
      <c r="BW595" s="762">
        <f>330*$K$1</f>
        <v>330</v>
      </c>
      <c r="BX595" s="762">
        <f>330*$K$1</f>
        <v>330</v>
      </c>
      <c r="BY595" s="762">
        <f>330*$K$1</f>
        <v>330</v>
      </c>
      <c r="BZ595" s="889"/>
      <c r="CA595" s="889"/>
      <c r="CB595" s="889"/>
      <c r="CC595" s="890"/>
      <c r="CD595" s="520">
        <f t="shared" si="1756"/>
        <v>330</v>
      </c>
      <c r="CE595" s="89">
        <f t="shared" si="1756"/>
        <v>330</v>
      </c>
      <c r="CF595" s="90">
        <f t="shared" si="1756"/>
        <v>330</v>
      </c>
      <c r="CG595" s="90">
        <f t="shared" si="1756"/>
        <v>330</v>
      </c>
      <c r="CH595" s="90">
        <f t="shared" si="1756"/>
        <v>330</v>
      </c>
      <c r="CI595" s="90">
        <f t="shared" si="1756"/>
        <v>330</v>
      </c>
      <c r="CJ595" s="90">
        <f t="shared" si="1756"/>
        <v>330</v>
      </c>
      <c r="CK595" s="153">
        <f t="shared" si="1756"/>
        <v>330</v>
      </c>
      <c r="CL595" s="153">
        <f t="shared" si="1756"/>
        <v>330</v>
      </c>
      <c r="CM595" s="153">
        <f t="shared" si="1756"/>
        <v>330</v>
      </c>
      <c r="CN595" s="90">
        <f t="shared" si="1757"/>
        <v>330</v>
      </c>
      <c r="CO595" s="90">
        <f t="shared" si="1757"/>
        <v>330</v>
      </c>
      <c r="CP595" s="90">
        <f t="shared" si="1757"/>
        <v>330</v>
      </c>
      <c r="CQ595" s="90">
        <f t="shared" si="1757"/>
        <v>330</v>
      </c>
      <c r="CR595" s="90">
        <f t="shared" si="1757"/>
        <v>330</v>
      </c>
      <c r="CS595" s="89">
        <f t="shared" si="1757"/>
        <v>330</v>
      </c>
      <c r="CT595" s="521">
        <f t="shared" si="1757"/>
        <v>330</v>
      </c>
      <c r="CU595" s="548">
        <f t="shared" si="1762"/>
        <v>330</v>
      </c>
      <c r="CV595" s="549">
        <f t="shared" si="1762"/>
        <v>330</v>
      </c>
      <c r="CW595" s="550">
        <f t="shared" si="1762"/>
        <v>330</v>
      </c>
      <c r="CX595" s="550">
        <f t="shared" si="1762"/>
        <v>330</v>
      </c>
      <c r="CY595" s="550">
        <f t="shared" si="1762"/>
        <v>330</v>
      </c>
      <c r="CZ595" s="550">
        <f t="shared" si="1762"/>
        <v>330</v>
      </c>
      <c r="DA595" s="550">
        <f t="shared" si="1762"/>
        <v>330</v>
      </c>
      <c r="DB595" s="551">
        <f t="shared" si="1762"/>
        <v>330</v>
      </c>
      <c r="DC595" s="551">
        <f t="shared" si="1762"/>
        <v>330</v>
      </c>
      <c r="DD595" s="551">
        <f t="shared" si="1762"/>
        <v>330</v>
      </c>
      <c r="DE595" s="550">
        <f t="shared" si="1762"/>
        <v>330</v>
      </c>
      <c r="DF595" s="550">
        <f t="shared" si="1762"/>
        <v>330</v>
      </c>
      <c r="DG595" s="550">
        <f t="shared" si="1762"/>
        <v>330</v>
      </c>
      <c r="DH595" s="550">
        <f t="shared" si="1762"/>
        <v>330</v>
      </c>
      <c r="DI595" s="550">
        <f t="shared" si="1762"/>
        <v>330</v>
      </c>
      <c r="DJ595" s="549">
        <f t="shared" si="1762"/>
        <v>330</v>
      </c>
      <c r="DK595" s="548">
        <f t="shared" si="1701"/>
        <v>330</v>
      </c>
      <c r="DL595" s="891">
        <f t="shared" si="1758"/>
        <v>17</v>
      </c>
      <c r="DM595" s="846">
        <f t="shared" si="1759"/>
        <v>17</v>
      </c>
      <c r="DN595" s="846">
        <f t="shared" si="1760"/>
        <v>17</v>
      </c>
      <c r="DO595" s="846">
        <f t="shared" si="1761"/>
        <v>17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648" t="str">
        <f>$H$1 &amp; " (%)"</f>
        <v>kcal (%)</v>
      </c>
      <c r="B596" s="632">
        <f t="shared" ref="B596:R596" si="1767">IF(B593="","",B593*B594*B595/B$46/365/$G$1)</f>
        <v>0</v>
      </c>
      <c r="C596" s="632">
        <f t="shared" si="1767"/>
        <v>0</v>
      </c>
      <c r="D596" s="632">
        <f t="shared" si="1767"/>
        <v>7.3804864411518029E-3</v>
      </c>
      <c r="E596" s="632">
        <f t="shared" si="1767"/>
        <v>0</v>
      </c>
      <c r="F596" s="632">
        <f t="shared" si="1767"/>
        <v>5.1663405088062629E-3</v>
      </c>
      <c r="G596" s="632">
        <f t="shared" si="1767"/>
        <v>6.4579256360078278E-3</v>
      </c>
      <c r="H596" s="632">
        <f t="shared" si="1767"/>
        <v>0</v>
      </c>
      <c r="I596" s="632">
        <f t="shared" si="1767"/>
        <v>1.0332681017612526E-2</v>
      </c>
      <c r="J596" s="632">
        <f t="shared" si="1767"/>
        <v>5.9043891529214423E-3</v>
      </c>
      <c r="K596" s="632" t="str">
        <f t="shared" si="1767"/>
        <v/>
      </c>
      <c r="L596" s="632" t="str">
        <f t="shared" si="1767"/>
        <v/>
      </c>
      <c r="M596" s="632" t="str">
        <f t="shared" si="1767"/>
        <v/>
      </c>
      <c r="N596" s="632" t="str">
        <f t="shared" si="1767"/>
        <v/>
      </c>
      <c r="O596" s="632" t="str">
        <f t="shared" si="1767"/>
        <v/>
      </c>
      <c r="P596" s="632" t="str">
        <f t="shared" si="1767"/>
        <v/>
      </c>
      <c r="Q596" s="632" t="str">
        <f t="shared" si="1767"/>
        <v/>
      </c>
      <c r="R596" s="632" t="str">
        <f t="shared" si="1767"/>
        <v/>
      </c>
      <c r="S596" s="652"/>
      <c r="T596" s="632">
        <f t="shared" ref="T596:AJ596" si="1768">IF(T593="","",T593*T594*T595/T$46/365/$G$1)</f>
        <v>7.7495107632093922E-4</v>
      </c>
      <c r="U596" s="632">
        <f t="shared" si="1768"/>
        <v>0</v>
      </c>
      <c r="V596" s="632">
        <f t="shared" si="1768"/>
        <v>0</v>
      </c>
      <c r="W596" s="632">
        <f t="shared" si="1768"/>
        <v>0</v>
      </c>
      <c r="X596" s="632">
        <f t="shared" si="1768"/>
        <v>0</v>
      </c>
      <c r="Y596" s="632">
        <f t="shared" si="1768"/>
        <v>0</v>
      </c>
      <c r="Z596" s="632">
        <f t="shared" si="1768"/>
        <v>0</v>
      </c>
      <c r="AA596" s="632">
        <f t="shared" si="1768"/>
        <v>0</v>
      </c>
      <c r="AB596" s="632">
        <f t="shared" si="1768"/>
        <v>0</v>
      </c>
      <c r="AC596" s="632" t="str">
        <f t="shared" si="1768"/>
        <v/>
      </c>
      <c r="AD596" s="632" t="str">
        <f t="shared" si="1768"/>
        <v/>
      </c>
      <c r="AE596" s="632" t="str">
        <f t="shared" si="1768"/>
        <v/>
      </c>
      <c r="AF596" s="632" t="str">
        <f t="shared" si="1768"/>
        <v/>
      </c>
      <c r="AG596" s="632" t="str">
        <f t="shared" si="1768"/>
        <v/>
      </c>
      <c r="AH596" s="632" t="str">
        <f t="shared" si="1768"/>
        <v/>
      </c>
      <c r="AI596" s="632" t="str">
        <f t="shared" si="1768"/>
        <v/>
      </c>
      <c r="AJ596" s="632" t="str">
        <f t="shared" si="1768"/>
        <v/>
      </c>
      <c r="AK596" s="652"/>
      <c r="AL596" s="632">
        <f t="shared" ref="AL596:BB596" si="1769">IF(AL593="","",AL593*AL594*AL595/AL$46/365/$G$1)</f>
        <v>1.4465753424657534E-2</v>
      </c>
      <c r="AM596" s="632">
        <f t="shared" si="1769"/>
        <v>0</v>
      </c>
      <c r="AN596" s="632">
        <f t="shared" si="1769"/>
        <v>8.2661448140900189E-3</v>
      </c>
      <c r="AO596" s="632">
        <f t="shared" si="1769"/>
        <v>2.6118721461187214E-2</v>
      </c>
      <c r="AP596" s="632">
        <f t="shared" si="1769"/>
        <v>4.4774951076320939E-3</v>
      </c>
      <c r="AQ596" s="632">
        <f t="shared" si="1769"/>
        <v>0</v>
      </c>
      <c r="AR596" s="632">
        <f t="shared" si="1769"/>
        <v>1.0332681017612526E-2</v>
      </c>
      <c r="AS596" s="632">
        <f t="shared" si="1769"/>
        <v>0</v>
      </c>
      <c r="AT596" s="632">
        <f t="shared" si="1769"/>
        <v>1.0332681017612524E-3</v>
      </c>
      <c r="AU596" s="632" t="str">
        <f t="shared" si="1769"/>
        <v/>
      </c>
      <c r="AV596" s="632" t="str">
        <f t="shared" si="1769"/>
        <v/>
      </c>
      <c r="AW596" s="632" t="str">
        <f t="shared" si="1769"/>
        <v/>
      </c>
      <c r="AX596" s="632" t="str">
        <f t="shared" si="1769"/>
        <v/>
      </c>
      <c r="AY596" s="632" t="str">
        <f t="shared" si="1769"/>
        <v/>
      </c>
      <c r="AZ596" s="632" t="str">
        <f t="shared" si="1769"/>
        <v/>
      </c>
      <c r="BA596" s="632" t="str">
        <f t="shared" si="1769"/>
        <v/>
      </c>
      <c r="BB596" s="632" t="str">
        <f t="shared" si="1769"/>
        <v/>
      </c>
      <c r="BC596" s="652"/>
      <c r="BD596" s="632">
        <f t="shared" ref="BD596:BT596" si="1770">IF(BD593="","",BD593*BD594*BD595/BD$46/365/$G$1)</f>
        <v>0</v>
      </c>
      <c r="BE596" s="632">
        <f t="shared" si="1770"/>
        <v>0</v>
      </c>
      <c r="BF596" s="632">
        <f t="shared" si="1770"/>
        <v>0</v>
      </c>
      <c r="BG596" s="632">
        <f t="shared" si="1770"/>
        <v>0</v>
      </c>
      <c r="BH596" s="632">
        <f t="shared" si="1770"/>
        <v>0</v>
      </c>
      <c r="BI596" s="632">
        <f t="shared" si="1770"/>
        <v>0</v>
      </c>
      <c r="BJ596" s="632">
        <f t="shared" si="1770"/>
        <v>0</v>
      </c>
      <c r="BK596" s="632">
        <f t="shared" si="1770"/>
        <v>0</v>
      </c>
      <c r="BL596" s="632">
        <f t="shared" si="1770"/>
        <v>0</v>
      </c>
      <c r="BM596" s="632" t="str">
        <f t="shared" si="1770"/>
        <v/>
      </c>
      <c r="BN596" s="632" t="str">
        <f t="shared" si="1770"/>
        <v/>
      </c>
      <c r="BO596" s="632" t="str">
        <f t="shared" si="1770"/>
        <v/>
      </c>
      <c r="BP596" s="632" t="str">
        <f t="shared" si="1770"/>
        <v/>
      </c>
      <c r="BQ596" s="632" t="str">
        <f t="shared" si="1770"/>
        <v/>
      </c>
      <c r="BR596" s="632" t="str">
        <f t="shared" si="1770"/>
        <v/>
      </c>
      <c r="BS596" s="632" t="str">
        <f t="shared" si="1770"/>
        <v/>
      </c>
      <c r="BT596" s="632" t="str">
        <f t="shared" si="1770"/>
        <v/>
      </c>
      <c r="BU596" s="652"/>
      <c r="BV596" s="632" t="str">
        <f>IF(BV593="","",BV593*BV594*BV595/BV$46/365/$G$1)</f>
        <v/>
      </c>
      <c r="BW596" s="632" t="str">
        <f>IF(BW593="","",BW593*BW594*BW595/BW$46/365/$G$1)</f>
        <v/>
      </c>
      <c r="BX596" s="632" t="str">
        <f>IF(BX593="","",BX593*BX594*BX595/BX$46/365/$G$1)</f>
        <v/>
      </c>
      <c r="BY596" s="632" t="str">
        <f>IF(BY593="","",BY593*BY594*BY595/BY$46/365/$G$1)</f>
        <v/>
      </c>
      <c r="BZ596" s="622">
        <f>IF(DL596&lt;3,"",(SUM(B596:R596)-MIN(B596:R596)-MAX(B596:R596))/(DL596-2))</f>
        <v>3.558448819841048E-3</v>
      </c>
      <c r="CA596" s="622">
        <f>IF(DM596&lt;3,"",(SUM(T596:AJ596)-MIN(T596:AJ596)-MAX(T596:AJ596))/(DM596-2))</f>
        <v>0</v>
      </c>
      <c r="CB596" s="622">
        <f>IF(DN596&lt;3,"",(SUM(AL596:BB596)-MIN(AL596:BB596)-MAX(AL596:BB596))/(DN596-2))</f>
        <v>5.5107632093933474E-3</v>
      </c>
      <c r="CC596" s="622">
        <f>IF(DO596&lt;3,"",(SUM(BD596:BT596)-MIN(BD596:BT596)-MAX(BD596:BT596))/(DO596-2))</f>
        <v>0</v>
      </c>
      <c r="CD596" s="1349" t="str">
        <f t="shared" si="1756"/>
        <v/>
      </c>
      <c r="CE596" s="1350" t="str">
        <f t="shared" si="1756"/>
        <v/>
      </c>
      <c r="CF596" s="1351" t="str">
        <f t="shared" si="1756"/>
        <v/>
      </c>
      <c r="CG596" s="1351" t="str">
        <f t="shared" si="1756"/>
        <v/>
      </c>
      <c r="CH596" s="1351">
        <f t="shared" si="1756"/>
        <v>0</v>
      </c>
      <c r="CI596" s="1351">
        <f t="shared" si="1756"/>
        <v>0</v>
      </c>
      <c r="CJ596" s="1351">
        <f t="shared" si="1756"/>
        <v>0</v>
      </c>
      <c r="CK596" s="1352">
        <f t="shared" si="1756"/>
        <v>0</v>
      </c>
      <c r="CL596" s="1352">
        <f t="shared" si="1756"/>
        <v>5.1663405088062629E-3</v>
      </c>
      <c r="CM596" s="1352">
        <f t="shared" si="1756"/>
        <v>5.9043891529214423E-3</v>
      </c>
      <c r="CN596" s="1351">
        <f t="shared" si="1757"/>
        <v>6.4579256360078278E-3</v>
      </c>
      <c r="CO596" s="1351">
        <f t="shared" si="1757"/>
        <v>7.3804864411518029E-3</v>
      </c>
      <c r="CP596" s="1351">
        <f t="shared" si="1757"/>
        <v>1.0332681017612526E-2</v>
      </c>
      <c r="CQ596" s="1351" t="str">
        <f t="shared" si="1757"/>
        <v/>
      </c>
      <c r="CR596" s="1351" t="str">
        <f t="shared" si="1757"/>
        <v/>
      </c>
      <c r="CS596" s="1350" t="str">
        <f t="shared" si="1757"/>
        <v/>
      </c>
      <c r="CT596" s="1353" t="str">
        <f t="shared" si="1757"/>
        <v/>
      </c>
      <c r="CU596" s="536" t="str">
        <f t="shared" ref="CU596:DK596" si="17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7" t="str">
        <f t="shared" si="1771"/>
        <v/>
      </c>
      <c r="CW596" s="538" t="str">
        <f t="shared" si="1771"/>
        <v/>
      </c>
      <c r="CX596" s="538" t="str">
        <f t="shared" si="1771"/>
        <v/>
      </c>
      <c r="CY596" s="538">
        <f t="shared" si="1771"/>
        <v>0</v>
      </c>
      <c r="CZ596" s="538">
        <f t="shared" si="1771"/>
        <v>0</v>
      </c>
      <c r="DA596" s="538">
        <f t="shared" si="1771"/>
        <v>0</v>
      </c>
      <c r="DB596" s="539">
        <f t="shared" si="1771"/>
        <v>0</v>
      </c>
      <c r="DC596" s="539">
        <f t="shared" si="1771"/>
        <v>0</v>
      </c>
      <c r="DD596" s="539">
        <f t="shared" si="1771"/>
        <v>0</v>
      </c>
      <c r="DE596" s="538">
        <f t="shared" si="1771"/>
        <v>0</v>
      </c>
      <c r="DF596" s="538">
        <f t="shared" si="1771"/>
        <v>0</v>
      </c>
      <c r="DG596" s="538">
        <f t="shared" si="1771"/>
        <v>7.7495107632093922E-4</v>
      </c>
      <c r="DH596" s="538" t="str">
        <f t="shared" si="1771"/>
        <v/>
      </c>
      <c r="DI596" s="538" t="str">
        <f t="shared" si="1771"/>
        <v/>
      </c>
      <c r="DJ596" s="537" t="str">
        <f t="shared" si="1771"/>
        <v/>
      </c>
      <c r="DK596" s="536" t="str">
        <f t="shared" si="1771"/>
        <v/>
      </c>
      <c r="DL596" s="653">
        <f t="shared" si="1758"/>
        <v>9</v>
      </c>
      <c r="DM596" s="106">
        <f t="shared" si="1759"/>
        <v>9</v>
      </c>
      <c r="DN596" s="106">
        <f t="shared" si="1760"/>
        <v>9</v>
      </c>
      <c r="DO596" s="106">
        <f t="shared" si="1761"/>
        <v>9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763" t="s">
        <v>269</v>
      </c>
      <c r="B597" s="320"/>
      <c r="C597" s="320"/>
      <c r="D597" s="320">
        <v>0.5</v>
      </c>
      <c r="E597" s="320"/>
      <c r="F597" s="320">
        <v>1</v>
      </c>
      <c r="G597" s="320">
        <v>2</v>
      </c>
      <c r="H597" s="320"/>
      <c r="I597" s="320">
        <v>2</v>
      </c>
      <c r="J597" s="320">
        <v>2</v>
      </c>
      <c r="K597" s="320"/>
      <c r="L597" s="320"/>
      <c r="M597" s="320"/>
      <c r="N597" s="320"/>
      <c r="O597" s="320"/>
      <c r="P597" s="320"/>
      <c r="Q597" s="320"/>
      <c r="R597" s="320"/>
      <c r="S597" s="602"/>
      <c r="T597" s="320">
        <v>1.66</v>
      </c>
      <c r="U597" s="320"/>
      <c r="V597" s="320"/>
      <c r="W597" s="320"/>
      <c r="X597" s="320"/>
      <c r="Y597" s="320"/>
      <c r="Z597" s="320"/>
      <c r="AA597" s="320"/>
      <c r="AB597" s="320"/>
      <c r="AC597" s="320"/>
      <c r="AD597" s="320"/>
      <c r="AE597" s="320"/>
      <c r="AF597" s="320"/>
      <c r="AG597" s="320"/>
      <c r="AH597" s="320"/>
      <c r="AI597" s="320"/>
      <c r="AJ597" s="320"/>
      <c r="AK597" s="602"/>
      <c r="AL597" s="320">
        <v>1</v>
      </c>
      <c r="AM597" s="320"/>
      <c r="AN597" s="320">
        <v>0.5</v>
      </c>
      <c r="AO597" s="320">
        <v>1</v>
      </c>
      <c r="AP597" s="320">
        <v>0.5</v>
      </c>
      <c r="AQ597" s="320"/>
      <c r="AR597" s="320">
        <v>0.5</v>
      </c>
      <c r="AS597" s="320"/>
      <c r="AT597" s="320">
        <v>0.5</v>
      </c>
      <c r="AU597" s="320"/>
      <c r="AV597" s="320"/>
      <c r="AW597" s="320"/>
      <c r="AX597" s="320"/>
      <c r="AY597" s="320"/>
      <c r="AZ597" s="320"/>
      <c r="BA597" s="320"/>
      <c r="BB597" s="320"/>
      <c r="BC597" s="642"/>
      <c r="BD597" s="320"/>
      <c r="BE597" s="320"/>
      <c r="BF597" s="320"/>
      <c r="BG597" s="320"/>
      <c r="BH597" s="320"/>
      <c r="BI597" s="320"/>
      <c r="BJ597" s="320"/>
      <c r="BK597" s="320"/>
      <c r="BL597" s="320"/>
      <c r="BM597" s="320"/>
      <c r="BN597" s="320"/>
      <c r="BO597" s="320"/>
      <c r="BP597" s="320"/>
      <c r="BQ597" s="320"/>
      <c r="BR597" s="320"/>
      <c r="BS597" s="320"/>
      <c r="BT597" s="320"/>
      <c r="BU597" s="642"/>
      <c r="BV597" s="320"/>
      <c r="BW597" s="320"/>
      <c r="BX597" s="320"/>
      <c r="BY597" s="320"/>
      <c r="BZ597" s="1452"/>
      <c r="CA597" s="1452"/>
      <c r="CB597" s="1452"/>
      <c r="CC597" s="1453"/>
      <c r="CD597" s="1454"/>
      <c r="CE597" s="1455"/>
      <c r="CF597" s="1456"/>
      <c r="CG597" s="1456"/>
      <c r="CH597" s="1456"/>
      <c r="CI597" s="1456"/>
      <c r="CJ597" s="1456"/>
      <c r="CK597" s="1457"/>
      <c r="CL597" s="1457"/>
      <c r="CM597" s="1457"/>
      <c r="CN597" s="1456"/>
      <c r="CO597" s="1456"/>
      <c r="CP597" s="1456"/>
      <c r="CQ597" s="1456"/>
      <c r="CR597" s="1456"/>
      <c r="CS597" s="1455"/>
      <c r="CT597" s="1458"/>
      <c r="CU597" s="1459">
        <v>0</v>
      </c>
      <c r="CV597" s="1460">
        <v>0</v>
      </c>
      <c r="CW597" s="1460">
        <v>0</v>
      </c>
      <c r="CX597" s="1460">
        <v>0</v>
      </c>
      <c r="CY597" s="1461"/>
      <c r="CZ597" s="550" t="str">
        <f t="shared" ref="CZ597:DK598" si="177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0" t="str">
        <f t="shared" si="1772"/>
        <v/>
      </c>
      <c r="DB597" s="551" t="str">
        <f t="shared" si="1772"/>
        <v/>
      </c>
      <c r="DC597" s="551">
        <f t="shared" si="1772"/>
        <v>1.66</v>
      </c>
      <c r="DD597" s="551" t="str">
        <f t="shared" si="1772"/>
        <v/>
      </c>
      <c r="DE597" s="550" t="str">
        <f t="shared" si="1772"/>
        <v/>
      </c>
      <c r="DF597" s="550" t="str">
        <f t="shared" si="1772"/>
        <v/>
      </c>
      <c r="DG597" s="550" t="str">
        <f t="shared" si="1772"/>
        <v/>
      </c>
      <c r="DH597" s="550" t="str">
        <f t="shared" si="1772"/>
        <v/>
      </c>
      <c r="DI597" s="550" t="str">
        <f t="shared" si="1772"/>
        <v/>
      </c>
      <c r="DJ597" s="549" t="str">
        <f t="shared" si="1772"/>
        <v/>
      </c>
      <c r="DK597" s="548" t="str">
        <f t="shared" si="1772"/>
        <v/>
      </c>
      <c r="DL597" s="653">
        <f t="shared" si="1758"/>
        <v>5</v>
      </c>
      <c r="DM597" s="106">
        <f t="shared" si="1759"/>
        <v>1</v>
      </c>
      <c r="DN597" s="106">
        <f t="shared" si="1760"/>
        <v>6</v>
      </c>
      <c r="DO597" s="106">
        <f t="shared" si="1761"/>
        <v>0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648" t="s">
        <v>267</v>
      </c>
      <c r="B598" s="629" t="str">
        <f t="shared" ref="B598:R598" si="1773">IF(B597="","",B593*B594*B597)</f>
        <v/>
      </c>
      <c r="C598" s="629" t="str">
        <f t="shared" si="1773"/>
        <v/>
      </c>
      <c r="D598" s="629">
        <f t="shared" si="1773"/>
        <v>60</v>
      </c>
      <c r="E598" s="629" t="str">
        <f t="shared" si="1773"/>
        <v/>
      </c>
      <c r="F598" s="629">
        <f t="shared" si="1773"/>
        <v>144</v>
      </c>
      <c r="G598" s="629">
        <f t="shared" si="1773"/>
        <v>240</v>
      </c>
      <c r="H598" s="629" t="str">
        <f t="shared" si="1773"/>
        <v/>
      </c>
      <c r="I598" s="629">
        <f t="shared" si="1773"/>
        <v>480</v>
      </c>
      <c r="J598" s="629">
        <f t="shared" si="1773"/>
        <v>192</v>
      </c>
      <c r="K598" s="629" t="str">
        <f t="shared" si="1773"/>
        <v/>
      </c>
      <c r="L598" s="629" t="str">
        <f t="shared" si="1773"/>
        <v/>
      </c>
      <c r="M598" s="629" t="str">
        <f t="shared" si="1773"/>
        <v/>
      </c>
      <c r="N598" s="629" t="str">
        <f t="shared" si="1773"/>
        <v/>
      </c>
      <c r="O598" s="629" t="str">
        <f t="shared" si="1773"/>
        <v/>
      </c>
      <c r="P598" s="629" t="str">
        <f t="shared" si="1773"/>
        <v/>
      </c>
      <c r="Q598" s="629" t="str">
        <f t="shared" si="1773"/>
        <v/>
      </c>
      <c r="R598" s="629" t="str">
        <f t="shared" si="1773"/>
        <v/>
      </c>
      <c r="S598" s="662"/>
      <c r="T598" s="629">
        <f t="shared" ref="T598:AJ598" si="1774">IF(T597="","",T593*T594*T597)</f>
        <v>23.903999999999996</v>
      </c>
      <c r="U598" s="629" t="str">
        <f t="shared" si="1774"/>
        <v/>
      </c>
      <c r="V598" s="629" t="str">
        <f t="shared" si="1774"/>
        <v/>
      </c>
      <c r="W598" s="629" t="str">
        <f t="shared" si="1774"/>
        <v/>
      </c>
      <c r="X598" s="629" t="str">
        <f t="shared" si="1774"/>
        <v/>
      </c>
      <c r="Y598" s="629" t="str">
        <f t="shared" si="1774"/>
        <v/>
      </c>
      <c r="Z598" s="629" t="str">
        <f t="shared" si="1774"/>
        <v/>
      </c>
      <c r="AA598" s="629" t="str">
        <f t="shared" si="1774"/>
        <v/>
      </c>
      <c r="AB598" s="629" t="str">
        <f t="shared" si="1774"/>
        <v/>
      </c>
      <c r="AC598" s="629" t="str">
        <f t="shared" si="1774"/>
        <v/>
      </c>
      <c r="AD598" s="629" t="str">
        <f t="shared" si="1774"/>
        <v/>
      </c>
      <c r="AE598" s="629" t="str">
        <f t="shared" si="1774"/>
        <v/>
      </c>
      <c r="AF598" s="629" t="str">
        <f t="shared" si="1774"/>
        <v/>
      </c>
      <c r="AG598" s="629" t="str">
        <f t="shared" si="1774"/>
        <v/>
      </c>
      <c r="AH598" s="629" t="str">
        <f t="shared" si="1774"/>
        <v/>
      </c>
      <c r="AI598" s="629" t="str">
        <f t="shared" si="1774"/>
        <v/>
      </c>
      <c r="AJ598" s="629" t="str">
        <f t="shared" si="1774"/>
        <v/>
      </c>
      <c r="AK598" s="662"/>
      <c r="AL598" s="629">
        <f t="shared" ref="AL598:BB598" si="1775">IF(AL597="","",AL593*AL594*AL597)</f>
        <v>336</v>
      </c>
      <c r="AM598" s="629" t="str">
        <f t="shared" si="1775"/>
        <v/>
      </c>
      <c r="AN598" s="629">
        <f t="shared" si="1775"/>
        <v>96</v>
      </c>
      <c r="AO598" s="629">
        <f t="shared" si="1775"/>
        <v>728</v>
      </c>
      <c r="AP598" s="629">
        <f t="shared" si="1775"/>
        <v>52</v>
      </c>
      <c r="AQ598" s="629" t="str">
        <f t="shared" si="1775"/>
        <v/>
      </c>
      <c r="AR598" s="629">
        <f t="shared" si="1775"/>
        <v>96</v>
      </c>
      <c r="AS598" s="629" t="str">
        <f t="shared" si="1775"/>
        <v/>
      </c>
      <c r="AT598" s="629">
        <f t="shared" si="1775"/>
        <v>12</v>
      </c>
      <c r="AU598" s="629" t="str">
        <f t="shared" si="1775"/>
        <v/>
      </c>
      <c r="AV598" s="629" t="str">
        <f t="shared" si="1775"/>
        <v/>
      </c>
      <c r="AW598" s="629" t="str">
        <f t="shared" si="1775"/>
        <v/>
      </c>
      <c r="AX598" s="629" t="str">
        <f t="shared" si="1775"/>
        <v/>
      </c>
      <c r="AY598" s="629" t="str">
        <f t="shared" si="1775"/>
        <v/>
      </c>
      <c r="AZ598" s="629" t="str">
        <f t="shared" si="1775"/>
        <v/>
      </c>
      <c r="BA598" s="629" t="str">
        <f t="shared" si="1775"/>
        <v/>
      </c>
      <c r="BB598" s="629" t="str">
        <f t="shared" si="1775"/>
        <v/>
      </c>
      <c r="BC598" s="662"/>
      <c r="BD598" s="629" t="str">
        <f t="shared" ref="BD598:BT598" si="1776">IF(BD597="","",BD593*BD594*BD597)</f>
        <v/>
      </c>
      <c r="BE598" s="629" t="str">
        <f t="shared" si="1776"/>
        <v/>
      </c>
      <c r="BF598" s="629" t="str">
        <f t="shared" si="1776"/>
        <v/>
      </c>
      <c r="BG598" s="629" t="str">
        <f t="shared" si="1776"/>
        <v/>
      </c>
      <c r="BH598" s="629" t="str">
        <f t="shared" si="1776"/>
        <v/>
      </c>
      <c r="BI598" s="629" t="str">
        <f t="shared" si="1776"/>
        <v/>
      </c>
      <c r="BJ598" s="629" t="str">
        <f t="shared" si="1776"/>
        <v/>
      </c>
      <c r="BK598" s="629" t="str">
        <f t="shared" si="1776"/>
        <v/>
      </c>
      <c r="BL598" s="629" t="str">
        <f t="shared" si="1776"/>
        <v/>
      </c>
      <c r="BM598" s="629" t="str">
        <f t="shared" si="1776"/>
        <v/>
      </c>
      <c r="BN598" s="629" t="str">
        <f t="shared" si="1776"/>
        <v/>
      </c>
      <c r="BO598" s="629" t="str">
        <f t="shared" si="1776"/>
        <v/>
      </c>
      <c r="BP598" s="629" t="str">
        <f t="shared" si="1776"/>
        <v/>
      </c>
      <c r="BQ598" s="629" t="str">
        <f t="shared" si="1776"/>
        <v/>
      </c>
      <c r="BR598" s="629" t="str">
        <f t="shared" si="1776"/>
        <v/>
      </c>
      <c r="BS598" s="629" t="str">
        <f t="shared" si="1776"/>
        <v/>
      </c>
      <c r="BT598" s="629" t="str">
        <f t="shared" si="1776"/>
        <v/>
      </c>
      <c r="BU598" s="662"/>
      <c r="BV598" s="629" t="str">
        <f>IF(BV597="","",BV593*BV594*BV597)</f>
        <v/>
      </c>
      <c r="BW598" s="629" t="str">
        <f>IF(BW597="","",BW593*BW594*BW597)</f>
        <v/>
      </c>
      <c r="BX598" s="629" t="str">
        <f>IF(BX597="","",BX593*BX594*BX597)</f>
        <v/>
      </c>
      <c r="BY598" s="629" t="str">
        <f>IF(BY597="","",BY593*BY594*BY597)</f>
        <v/>
      </c>
      <c r="BZ598" s="1452"/>
      <c r="CA598" s="1452"/>
      <c r="CB598" s="1452"/>
      <c r="CC598" s="1453"/>
      <c r="CD598" s="1454"/>
      <c r="CE598" s="1455"/>
      <c r="CF598" s="1456"/>
      <c r="CG598" s="1456"/>
      <c r="CH598" s="1456"/>
      <c r="CI598" s="1456"/>
      <c r="CJ598" s="1456"/>
      <c r="CK598" s="1457"/>
      <c r="CL598" s="1457"/>
      <c r="CM598" s="1457"/>
      <c r="CN598" s="1456"/>
      <c r="CO598" s="1456"/>
      <c r="CP598" s="1456"/>
      <c r="CQ598" s="1456"/>
      <c r="CR598" s="1456"/>
      <c r="CS598" s="1455"/>
      <c r="CT598" s="1458"/>
      <c r="CU598" s="1459">
        <v>0</v>
      </c>
      <c r="CV598" s="1460">
        <v>0</v>
      </c>
      <c r="CW598" s="1460">
        <v>0</v>
      </c>
      <c r="CX598" s="1460">
        <v>0</v>
      </c>
      <c r="CY598" s="1461"/>
      <c r="CZ598" s="550" t="str">
        <f t="shared" si="1772"/>
        <v/>
      </c>
      <c r="DA598" s="550" t="str">
        <f t="shared" si="1772"/>
        <v/>
      </c>
      <c r="DB598" s="551" t="str">
        <f t="shared" si="1772"/>
        <v/>
      </c>
      <c r="DC598" s="551">
        <f t="shared" si="1772"/>
        <v>23.903999999999996</v>
      </c>
      <c r="DD598" s="551" t="str">
        <f t="shared" si="1772"/>
        <v/>
      </c>
      <c r="DE598" s="550" t="str">
        <f t="shared" si="1772"/>
        <v/>
      </c>
      <c r="DF598" s="550" t="str">
        <f t="shared" si="1772"/>
        <v/>
      </c>
      <c r="DG598" s="550" t="str">
        <f t="shared" si="1772"/>
        <v/>
      </c>
      <c r="DH598" s="550" t="str">
        <f t="shared" si="1772"/>
        <v/>
      </c>
      <c r="DI598" s="550" t="str">
        <f t="shared" si="1772"/>
        <v/>
      </c>
      <c r="DJ598" s="549" t="str">
        <f t="shared" si="1772"/>
        <v/>
      </c>
      <c r="DK598" s="548" t="str">
        <f t="shared" si="1772"/>
        <v/>
      </c>
      <c r="DL598" s="653">
        <f t="shared" si="1758"/>
        <v>5</v>
      </c>
      <c r="DM598" s="106">
        <f t="shared" si="1759"/>
        <v>1</v>
      </c>
      <c r="DN598" s="106">
        <f t="shared" si="1760"/>
        <v>6</v>
      </c>
      <c r="DO598" s="106">
        <f t="shared" si="1761"/>
        <v>0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1465" t="s">
        <v>725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4"/>
      <c r="T599" s="641"/>
      <c r="U599" s="641"/>
      <c r="V599" s="641"/>
      <c r="W599" s="641"/>
      <c r="X599" s="641"/>
      <c r="Y599" s="641"/>
      <c r="Z599" s="641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714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714"/>
      <c r="BD599" s="641"/>
      <c r="BE599" s="641"/>
      <c r="BF599" s="641"/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4"/>
      <c r="BV599" s="641"/>
      <c r="BW599" s="641"/>
      <c r="BX599" s="641"/>
      <c r="BY599" s="641"/>
      <c r="BZ599" s="896"/>
      <c r="CA599" s="896"/>
      <c r="CB599" s="896"/>
      <c r="CC599" s="897"/>
      <c r="CD599" s="898"/>
      <c r="CE599" s="898"/>
      <c r="CF599" s="898"/>
      <c r="CG599" s="898"/>
      <c r="CH599" s="898"/>
      <c r="CI599" s="898"/>
      <c r="CJ599" s="898"/>
      <c r="CK599" s="898"/>
      <c r="CL599" s="898"/>
      <c r="CM599" s="898"/>
      <c r="CN599" s="898"/>
      <c r="CO599" s="898"/>
      <c r="CP599" s="898"/>
      <c r="CQ599" s="898"/>
      <c r="CR599" s="898"/>
      <c r="CS599" s="898"/>
      <c r="CT599" s="899"/>
      <c r="CU599" s="635"/>
      <c r="CV599" s="635"/>
      <c r="CW599" s="635"/>
      <c r="CX599" s="635"/>
      <c r="CY599" s="635"/>
      <c r="CZ599" s="635"/>
      <c r="DA599" s="635"/>
      <c r="DB599" s="635"/>
      <c r="DC599" s="635"/>
      <c r="DD599" s="635"/>
      <c r="DE599" s="635"/>
      <c r="DF599" s="635"/>
      <c r="DG599" s="635"/>
      <c r="DH599" s="635"/>
      <c r="DI599" s="635"/>
      <c r="DJ599" s="635"/>
      <c r="DK599" s="635"/>
      <c r="DL599" s="598"/>
      <c r="DM599" s="108"/>
      <c r="DN599" s="108"/>
      <c r="DO599" s="108"/>
      <c r="DP599" s="591"/>
      <c r="DQ599" s="617"/>
      <c r="DR599" s="617"/>
      <c r="DS599" s="617"/>
      <c r="DT599" s="617"/>
      <c r="DU599" s="617"/>
      <c r="DV599" s="617"/>
      <c r="DW599" s="617"/>
      <c r="DX599" s="617"/>
      <c r="DY599" s="484"/>
    </row>
    <row r="600" spans="1:129" s="486" customFormat="1" ht="15.75" customHeight="1">
      <c r="A600" s="648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14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14"/>
      <c r="AL600" s="641">
        <v>0</v>
      </c>
      <c r="AM600" s="641">
        <v>0</v>
      </c>
      <c r="AN600" s="641">
        <v>0</v>
      </c>
      <c r="AO600" s="641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14"/>
      <c r="BD600" s="641">
        <v>0</v>
      </c>
      <c r="BE600" s="641">
        <v>0</v>
      </c>
      <c r="BF600" s="641">
        <v>0</v>
      </c>
      <c r="BG600" s="641">
        <v>0</v>
      </c>
      <c r="BH600" s="641">
        <v>0</v>
      </c>
      <c r="BI600" s="641">
        <v>0</v>
      </c>
      <c r="BJ600" s="641">
        <v>0</v>
      </c>
      <c r="BK600" s="641">
        <v>0</v>
      </c>
      <c r="BL600" s="641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14"/>
      <c r="BV600" s="224"/>
      <c r="BW600" s="224"/>
      <c r="BX600" s="224"/>
      <c r="BY600" s="224"/>
      <c r="BZ600" s="889"/>
      <c r="CA600" s="889"/>
      <c r="CB600" s="889"/>
      <c r="CC600" s="890"/>
      <c r="CD600" s="520" t="str">
        <f t="shared" ref="CD600:CT604" si="177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7"/>
        <v/>
      </c>
      <c r="CF600" s="90" t="str">
        <f t="shared" si="1777"/>
        <v/>
      </c>
      <c r="CG600" s="90" t="str">
        <f t="shared" si="1777"/>
        <v/>
      </c>
      <c r="CH600" s="90">
        <f t="shared" si="1777"/>
        <v>0</v>
      </c>
      <c r="CI600" s="90">
        <f t="shared" si="1777"/>
        <v>0</v>
      </c>
      <c r="CJ600" s="90">
        <f t="shared" si="1777"/>
        <v>0</v>
      </c>
      <c r="CK600" s="153">
        <f t="shared" si="1777"/>
        <v>0</v>
      </c>
      <c r="CL600" s="153">
        <f t="shared" si="1777"/>
        <v>0</v>
      </c>
      <c r="CM600" s="153">
        <f t="shared" si="1777"/>
        <v>0</v>
      </c>
      <c r="CN600" s="90">
        <f t="shared" si="1777"/>
        <v>0</v>
      </c>
      <c r="CO600" s="90">
        <f t="shared" si="1777"/>
        <v>0</v>
      </c>
      <c r="CP600" s="90">
        <f t="shared" si="1777"/>
        <v>0</v>
      </c>
      <c r="CQ600" s="90" t="str">
        <f t="shared" si="1777"/>
        <v/>
      </c>
      <c r="CR600" s="90" t="str">
        <f t="shared" si="1777"/>
        <v/>
      </c>
      <c r="CS600" s="89" t="str">
        <f t="shared" si="1777"/>
        <v/>
      </c>
      <c r="CT600" s="521" t="str">
        <f t="shared" si="1777"/>
        <v/>
      </c>
      <c r="CU600" s="548" t="str">
        <f t="shared" ref="CU600:DK604" si="177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9" t="str">
        <f t="shared" si="1778"/>
        <v/>
      </c>
      <c r="CW600" s="550" t="str">
        <f t="shared" si="1778"/>
        <v/>
      </c>
      <c r="CX600" s="550" t="str">
        <f t="shared" si="1778"/>
        <v/>
      </c>
      <c r="CY600" s="550">
        <f t="shared" si="1778"/>
        <v>0</v>
      </c>
      <c r="CZ600" s="550">
        <f t="shared" si="1778"/>
        <v>0</v>
      </c>
      <c r="DA600" s="550">
        <f t="shared" si="1778"/>
        <v>0</v>
      </c>
      <c r="DB600" s="551">
        <f t="shared" si="1778"/>
        <v>0</v>
      </c>
      <c r="DC600" s="551">
        <f t="shared" si="1778"/>
        <v>0</v>
      </c>
      <c r="DD600" s="551">
        <f t="shared" si="1778"/>
        <v>0</v>
      </c>
      <c r="DE600" s="550">
        <f t="shared" si="1778"/>
        <v>0</v>
      </c>
      <c r="DF600" s="550">
        <f t="shared" si="1778"/>
        <v>0</v>
      </c>
      <c r="DG600" s="550">
        <f t="shared" si="1778"/>
        <v>0</v>
      </c>
      <c r="DH600" s="550" t="str">
        <f t="shared" si="1778"/>
        <v/>
      </c>
      <c r="DI600" s="550" t="str">
        <f t="shared" si="1778"/>
        <v/>
      </c>
      <c r="DJ600" s="549" t="str">
        <f t="shared" si="1778"/>
        <v/>
      </c>
      <c r="DK600" s="548" t="str">
        <f t="shared" si="1778"/>
        <v/>
      </c>
      <c r="DL600" s="891">
        <f>COUNT(B600:R600)</f>
        <v>9</v>
      </c>
      <c r="DM600" s="846">
        <f>COUNT(T600:AJ600)</f>
        <v>9</v>
      </c>
      <c r="DN600" s="846">
        <f>COUNT(AL600:BB600)</f>
        <v>9</v>
      </c>
      <c r="DO600" s="846">
        <f>COUNT(BD600:BT600)</f>
        <v>9</v>
      </c>
      <c r="DP600" s="483"/>
      <c r="DQ600" s="618"/>
      <c r="DR600" s="618"/>
      <c r="DS600" s="618"/>
      <c r="DT600" s="618"/>
      <c r="DU600" s="618"/>
      <c r="DV600" s="618"/>
      <c r="DW600" s="618"/>
      <c r="DX600" s="618"/>
      <c r="DY600" s="484"/>
    </row>
    <row r="601" spans="1:129" s="486" customFormat="1" ht="15.75" customHeight="1">
      <c r="A601" s="648" t="str">
        <f>$H$1 &amp; "/kg"</f>
        <v>kcal/kg</v>
      </c>
      <c r="B601" s="610">
        <f>950*$K$1</f>
        <v>950</v>
      </c>
      <c r="C601" s="610">
        <f t="shared" ref="C601:R601" si="1779">950*$K$1</f>
        <v>950</v>
      </c>
      <c r="D601" s="610">
        <f t="shared" si="1779"/>
        <v>950</v>
      </c>
      <c r="E601" s="610">
        <f t="shared" si="1779"/>
        <v>950</v>
      </c>
      <c r="F601" s="610">
        <v>950</v>
      </c>
      <c r="G601" s="610">
        <f t="shared" si="1779"/>
        <v>950</v>
      </c>
      <c r="H601" s="610">
        <f t="shared" si="1779"/>
        <v>950</v>
      </c>
      <c r="I601" s="610">
        <f t="shared" si="1779"/>
        <v>950</v>
      </c>
      <c r="J601" s="610">
        <f t="shared" si="1779"/>
        <v>950</v>
      </c>
      <c r="K601" s="610">
        <f t="shared" si="1779"/>
        <v>950</v>
      </c>
      <c r="L601" s="610">
        <f t="shared" si="1779"/>
        <v>950</v>
      </c>
      <c r="M601" s="610">
        <f t="shared" si="1779"/>
        <v>950</v>
      </c>
      <c r="N601" s="610">
        <f t="shared" si="1779"/>
        <v>950</v>
      </c>
      <c r="O601" s="610">
        <f t="shared" si="1779"/>
        <v>950</v>
      </c>
      <c r="P601" s="610">
        <f t="shared" si="1779"/>
        <v>950</v>
      </c>
      <c r="Q601" s="610">
        <f t="shared" si="1779"/>
        <v>950</v>
      </c>
      <c r="R601" s="610">
        <f t="shared" si="1779"/>
        <v>950</v>
      </c>
      <c r="S601" s="714"/>
      <c r="T601" s="610">
        <f>950*$K$1</f>
        <v>950</v>
      </c>
      <c r="U601" s="610">
        <f t="shared" ref="U601:AJ601" si="1780">950*$K$1</f>
        <v>950</v>
      </c>
      <c r="V601" s="610">
        <f t="shared" si="1780"/>
        <v>950</v>
      </c>
      <c r="W601" s="610">
        <f t="shared" si="1780"/>
        <v>950</v>
      </c>
      <c r="X601" s="610">
        <f t="shared" si="1780"/>
        <v>950</v>
      </c>
      <c r="Y601" s="610">
        <f t="shared" si="1780"/>
        <v>950</v>
      </c>
      <c r="Z601" s="610">
        <f t="shared" si="1780"/>
        <v>950</v>
      </c>
      <c r="AA601" s="610">
        <f t="shared" si="1780"/>
        <v>950</v>
      </c>
      <c r="AB601" s="610">
        <f t="shared" si="1780"/>
        <v>950</v>
      </c>
      <c r="AC601" s="610">
        <f t="shared" si="1780"/>
        <v>950</v>
      </c>
      <c r="AD601" s="610">
        <f t="shared" si="1780"/>
        <v>950</v>
      </c>
      <c r="AE601" s="610">
        <f t="shared" si="1780"/>
        <v>950</v>
      </c>
      <c r="AF601" s="610">
        <f t="shared" si="1780"/>
        <v>950</v>
      </c>
      <c r="AG601" s="610">
        <f t="shared" si="1780"/>
        <v>950</v>
      </c>
      <c r="AH601" s="610">
        <f t="shared" si="1780"/>
        <v>950</v>
      </c>
      <c r="AI601" s="610">
        <f t="shared" si="1780"/>
        <v>950</v>
      </c>
      <c r="AJ601" s="610">
        <f t="shared" si="1780"/>
        <v>950</v>
      </c>
      <c r="AK601" s="714"/>
      <c r="AL601" s="610">
        <f>950*$K$1</f>
        <v>950</v>
      </c>
      <c r="AM601" s="610">
        <f t="shared" ref="AM601:BB601" si="1781">950*$K$1</f>
        <v>950</v>
      </c>
      <c r="AN601" s="610">
        <f t="shared" si="1781"/>
        <v>950</v>
      </c>
      <c r="AO601" s="610">
        <f t="shared" si="1781"/>
        <v>950</v>
      </c>
      <c r="AP601" s="610">
        <f t="shared" si="1781"/>
        <v>950</v>
      </c>
      <c r="AQ601" s="610">
        <f t="shared" si="1781"/>
        <v>950</v>
      </c>
      <c r="AR601" s="610">
        <f t="shared" si="1781"/>
        <v>950</v>
      </c>
      <c r="AS601" s="610">
        <f t="shared" si="1781"/>
        <v>950</v>
      </c>
      <c r="AT601" s="610">
        <f t="shared" si="1781"/>
        <v>950</v>
      </c>
      <c r="AU601" s="610">
        <f t="shared" si="1781"/>
        <v>950</v>
      </c>
      <c r="AV601" s="610">
        <f t="shared" si="1781"/>
        <v>950</v>
      </c>
      <c r="AW601" s="610">
        <f t="shared" si="1781"/>
        <v>950</v>
      </c>
      <c r="AX601" s="610">
        <f t="shared" si="1781"/>
        <v>950</v>
      </c>
      <c r="AY601" s="610">
        <f t="shared" si="1781"/>
        <v>950</v>
      </c>
      <c r="AZ601" s="610">
        <f t="shared" si="1781"/>
        <v>950</v>
      </c>
      <c r="BA601" s="610">
        <f t="shared" si="1781"/>
        <v>950</v>
      </c>
      <c r="BB601" s="610">
        <f t="shared" si="1781"/>
        <v>950</v>
      </c>
      <c r="BC601" s="714"/>
      <c r="BD601" s="610">
        <f>950*$K$1</f>
        <v>950</v>
      </c>
      <c r="BE601" s="610">
        <f t="shared" ref="BE601:BY601" si="1782">950*$K$1</f>
        <v>950</v>
      </c>
      <c r="BF601" s="610">
        <f t="shared" si="1782"/>
        <v>950</v>
      </c>
      <c r="BG601" s="610">
        <f t="shared" si="1782"/>
        <v>950</v>
      </c>
      <c r="BH601" s="610">
        <f t="shared" si="1782"/>
        <v>950</v>
      </c>
      <c r="BI601" s="610">
        <f t="shared" si="1782"/>
        <v>950</v>
      </c>
      <c r="BJ601" s="610">
        <f t="shared" si="1782"/>
        <v>950</v>
      </c>
      <c r="BK601" s="610">
        <f t="shared" si="1782"/>
        <v>950</v>
      </c>
      <c r="BL601" s="610">
        <f t="shared" si="1782"/>
        <v>950</v>
      </c>
      <c r="BM601" s="610">
        <f t="shared" si="1782"/>
        <v>950</v>
      </c>
      <c r="BN601" s="610">
        <f t="shared" si="1782"/>
        <v>950</v>
      </c>
      <c r="BO601" s="610">
        <f t="shared" si="1782"/>
        <v>950</v>
      </c>
      <c r="BP601" s="610">
        <f t="shared" si="1782"/>
        <v>950</v>
      </c>
      <c r="BQ601" s="610">
        <f t="shared" si="1782"/>
        <v>950</v>
      </c>
      <c r="BR601" s="610">
        <f t="shared" si="1782"/>
        <v>950</v>
      </c>
      <c r="BS601" s="610">
        <f t="shared" si="1782"/>
        <v>950</v>
      </c>
      <c r="BT601" s="610">
        <f t="shared" si="1782"/>
        <v>950</v>
      </c>
      <c r="BU601" s="714"/>
      <c r="BV601" s="610">
        <f t="shared" si="1782"/>
        <v>950</v>
      </c>
      <c r="BW601" s="610">
        <f t="shared" si="1782"/>
        <v>950</v>
      </c>
      <c r="BX601" s="610">
        <f t="shared" si="1782"/>
        <v>950</v>
      </c>
      <c r="BY601" s="610">
        <f t="shared" si="1782"/>
        <v>950</v>
      </c>
      <c r="BZ601" s="889"/>
      <c r="CA601" s="889"/>
      <c r="CB601" s="889"/>
      <c r="CC601" s="890"/>
      <c r="CD601" s="520">
        <f t="shared" si="1777"/>
        <v>950</v>
      </c>
      <c r="CE601" s="89">
        <f t="shared" si="1777"/>
        <v>950</v>
      </c>
      <c r="CF601" s="90">
        <f t="shared" si="1777"/>
        <v>950</v>
      </c>
      <c r="CG601" s="90">
        <f t="shared" si="1777"/>
        <v>950</v>
      </c>
      <c r="CH601" s="90">
        <f t="shared" si="1777"/>
        <v>950</v>
      </c>
      <c r="CI601" s="90">
        <f t="shared" si="1777"/>
        <v>950</v>
      </c>
      <c r="CJ601" s="90">
        <f t="shared" si="1777"/>
        <v>950</v>
      </c>
      <c r="CK601" s="153">
        <f t="shared" si="1777"/>
        <v>950</v>
      </c>
      <c r="CL601" s="153">
        <f t="shared" si="1777"/>
        <v>950</v>
      </c>
      <c r="CM601" s="153">
        <f t="shared" si="1777"/>
        <v>950</v>
      </c>
      <c r="CN601" s="90">
        <f t="shared" si="1777"/>
        <v>950</v>
      </c>
      <c r="CO601" s="90">
        <f t="shared" si="1777"/>
        <v>950</v>
      </c>
      <c r="CP601" s="90">
        <f t="shared" si="1777"/>
        <v>950</v>
      </c>
      <c r="CQ601" s="90">
        <f t="shared" si="1777"/>
        <v>950</v>
      </c>
      <c r="CR601" s="90">
        <f t="shared" si="1777"/>
        <v>950</v>
      </c>
      <c r="CS601" s="89">
        <f t="shared" si="1777"/>
        <v>950</v>
      </c>
      <c r="CT601" s="521">
        <f t="shared" si="1777"/>
        <v>950</v>
      </c>
      <c r="CU601" s="548">
        <f t="shared" si="1778"/>
        <v>950</v>
      </c>
      <c r="CV601" s="549">
        <f t="shared" si="1778"/>
        <v>950</v>
      </c>
      <c r="CW601" s="550">
        <f t="shared" si="1778"/>
        <v>950</v>
      </c>
      <c r="CX601" s="550">
        <f t="shared" si="1778"/>
        <v>950</v>
      </c>
      <c r="CY601" s="550">
        <f t="shared" si="1778"/>
        <v>950</v>
      </c>
      <c r="CZ601" s="550">
        <f t="shared" si="1778"/>
        <v>950</v>
      </c>
      <c r="DA601" s="550">
        <f t="shared" si="1778"/>
        <v>950</v>
      </c>
      <c r="DB601" s="551">
        <f t="shared" si="1778"/>
        <v>950</v>
      </c>
      <c r="DC601" s="551">
        <f t="shared" si="1778"/>
        <v>950</v>
      </c>
      <c r="DD601" s="551">
        <f t="shared" si="1778"/>
        <v>950</v>
      </c>
      <c r="DE601" s="550">
        <f t="shared" si="1778"/>
        <v>950</v>
      </c>
      <c r="DF601" s="550">
        <f t="shared" si="1778"/>
        <v>950</v>
      </c>
      <c r="DG601" s="550">
        <f t="shared" si="1778"/>
        <v>950</v>
      </c>
      <c r="DH601" s="550">
        <f t="shared" si="1778"/>
        <v>950</v>
      </c>
      <c r="DI601" s="550">
        <f t="shared" si="1778"/>
        <v>950</v>
      </c>
      <c r="DJ601" s="549">
        <f t="shared" si="1778"/>
        <v>950</v>
      </c>
      <c r="DK601" s="548">
        <f t="shared" si="1778"/>
        <v>950</v>
      </c>
      <c r="DL601" s="891">
        <f>COUNT(B601:R601)</f>
        <v>17</v>
      </c>
      <c r="DM601" s="846">
        <f>COUNT(T601:AJ601)</f>
        <v>17</v>
      </c>
      <c r="DN601" s="846">
        <f>COUNT(AL601:BB601)</f>
        <v>17</v>
      </c>
      <c r="DO601" s="846">
        <f>COUNT(BD601:BT601)</f>
        <v>17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 (%)"</f>
        <v>kcal (%)</v>
      </c>
      <c r="B602" s="632">
        <f t="shared" ref="B602:R602" si="1783">IF(B600="","",B600*B601/B$46/365/$G$1)</f>
        <v>0</v>
      </c>
      <c r="C602" s="632">
        <f t="shared" si="1783"/>
        <v>0</v>
      </c>
      <c r="D602" s="632">
        <f t="shared" si="1783"/>
        <v>0</v>
      </c>
      <c r="E602" s="632">
        <f t="shared" si="1783"/>
        <v>0</v>
      </c>
      <c r="F602" s="632">
        <f t="shared" si="1783"/>
        <v>0</v>
      </c>
      <c r="G602" s="632">
        <f t="shared" si="1783"/>
        <v>0</v>
      </c>
      <c r="H602" s="632">
        <f t="shared" si="1783"/>
        <v>0</v>
      </c>
      <c r="I602" s="632">
        <f t="shared" si="1783"/>
        <v>0</v>
      </c>
      <c r="J602" s="632">
        <f t="shared" si="1783"/>
        <v>0</v>
      </c>
      <c r="K602" s="632" t="str">
        <f t="shared" si="1783"/>
        <v/>
      </c>
      <c r="L602" s="632" t="str">
        <f t="shared" si="1783"/>
        <v/>
      </c>
      <c r="M602" s="632" t="str">
        <f t="shared" si="1783"/>
        <v/>
      </c>
      <c r="N602" s="632" t="str">
        <f t="shared" si="1783"/>
        <v/>
      </c>
      <c r="O602" s="632" t="str">
        <f t="shared" si="1783"/>
        <v/>
      </c>
      <c r="P602" s="632" t="str">
        <f t="shared" si="1783"/>
        <v/>
      </c>
      <c r="Q602" s="632" t="str">
        <f t="shared" si="1783"/>
        <v/>
      </c>
      <c r="R602" s="632" t="str">
        <f t="shared" si="1783"/>
        <v/>
      </c>
      <c r="S602" s="714"/>
      <c r="T602" s="632">
        <f t="shared" ref="T602:AJ602" si="1784">IF(T600="","",T600*T601/T$46/365/$G$1)</f>
        <v>0</v>
      </c>
      <c r="U602" s="632">
        <f t="shared" si="1784"/>
        <v>0</v>
      </c>
      <c r="V602" s="632">
        <f t="shared" si="1784"/>
        <v>0</v>
      </c>
      <c r="W602" s="632">
        <f t="shared" si="1784"/>
        <v>0</v>
      </c>
      <c r="X602" s="632">
        <f t="shared" si="1784"/>
        <v>0</v>
      </c>
      <c r="Y602" s="632">
        <f t="shared" si="1784"/>
        <v>0</v>
      </c>
      <c r="Z602" s="632">
        <f t="shared" si="1784"/>
        <v>0</v>
      </c>
      <c r="AA602" s="632">
        <f t="shared" si="1784"/>
        <v>0</v>
      </c>
      <c r="AB602" s="632">
        <f t="shared" si="1784"/>
        <v>0</v>
      </c>
      <c r="AC602" s="632" t="str">
        <f t="shared" si="1784"/>
        <v/>
      </c>
      <c r="AD602" s="632" t="str">
        <f t="shared" si="1784"/>
        <v/>
      </c>
      <c r="AE602" s="632" t="str">
        <f t="shared" si="1784"/>
        <v/>
      </c>
      <c r="AF602" s="632" t="str">
        <f t="shared" si="1784"/>
        <v/>
      </c>
      <c r="AG602" s="632" t="str">
        <f t="shared" si="1784"/>
        <v/>
      </c>
      <c r="AH602" s="632" t="str">
        <f t="shared" si="1784"/>
        <v/>
      </c>
      <c r="AI602" s="632" t="str">
        <f t="shared" si="1784"/>
        <v/>
      </c>
      <c r="AJ602" s="632" t="str">
        <f t="shared" si="1784"/>
        <v/>
      </c>
      <c r="AK602" s="714"/>
      <c r="AL602" s="632">
        <f t="shared" ref="AL602:BB602" si="1785">IF(AL600="","",AL600*AL601/AL$46/365/$G$1)</f>
        <v>0</v>
      </c>
      <c r="AM602" s="632">
        <f t="shared" si="1785"/>
        <v>0</v>
      </c>
      <c r="AN602" s="632">
        <f t="shared" si="1785"/>
        <v>0</v>
      </c>
      <c r="AO602" s="632">
        <f t="shared" si="1785"/>
        <v>0</v>
      </c>
      <c r="AP602" s="632">
        <f t="shared" si="1785"/>
        <v>0</v>
      </c>
      <c r="AQ602" s="632">
        <f t="shared" si="1785"/>
        <v>0</v>
      </c>
      <c r="AR602" s="632">
        <f t="shared" si="1785"/>
        <v>0</v>
      </c>
      <c r="AS602" s="632">
        <f t="shared" si="1785"/>
        <v>0</v>
      </c>
      <c r="AT602" s="632">
        <f t="shared" si="1785"/>
        <v>0</v>
      </c>
      <c r="AU602" s="632" t="str">
        <f t="shared" si="1785"/>
        <v/>
      </c>
      <c r="AV602" s="632" t="str">
        <f t="shared" si="1785"/>
        <v/>
      </c>
      <c r="AW602" s="632" t="str">
        <f t="shared" si="1785"/>
        <v/>
      </c>
      <c r="AX602" s="632" t="str">
        <f t="shared" si="1785"/>
        <v/>
      </c>
      <c r="AY602" s="632" t="str">
        <f t="shared" si="1785"/>
        <v/>
      </c>
      <c r="AZ602" s="632" t="str">
        <f t="shared" si="1785"/>
        <v/>
      </c>
      <c r="BA602" s="632" t="str">
        <f t="shared" si="1785"/>
        <v/>
      </c>
      <c r="BB602" s="632" t="str">
        <f t="shared" si="1785"/>
        <v/>
      </c>
      <c r="BC602" s="714"/>
      <c r="BD602" s="632">
        <f t="shared" ref="BD602:BT602" si="1786">IF(BD600="","",BD600*BD601/BD$46/365/$G$1)</f>
        <v>0</v>
      </c>
      <c r="BE602" s="632">
        <f t="shared" si="1786"/>
        <v>0</v>
      </c>
      <c r="BF602" s="632">
        <f t="shared" si="1786"/>
        <v>0</v>
      </c>
      <c r="BG602" s="632">
        <f t="shared" si="1786"/>
        <v>0</v>
      </c>
      <c r="BH602" s="632">
        <f t="shared" si="1786"/>
        <v>0</v>
      </c>
      <c r="BI602" s="632">
        <f t="shared" si="1786"/>
        <v>0</v>
      </c>
      <c r="BJ602" s="632">
        <f t="shared" si="1786"/>
        <v>0</v>
      </c>
      <c r="BK602" s="632">
        <f t="shared" si="1786"/>
        <v>0</v>
      </c>
      <c r="BL602" s="632">
        <f t="shared" si="1786"/>
        <v>0</v>
      </c>
      <c r="BM602" s="632" t="str">
        <f t="shared" si="1786"/>
        <v/>
      </c>
      <c r="BN602" s="632" t="str">
        <f t="shared" si="1786"/>
        <v/>
      </c>
      <c r="BO602" s="632" t="str">
        <f t="shared" si="1786"/>
        <v/>
      </c>
      <c r="BP602" s="632" t="str">
        <f t="shared" si="1786"/>
        <v/>
      </c>
      <c r="BQ602" s="632" t="str">
        <f t="shared" si="1786"/>
        <v/>
      </c>
      <c r="BR602" s="632" t="str">
        <f t="shared" si="1786"/>
        <v/>
      </c>
      <c r="BS602" s="632" t="str">
        <f t="shared" si="1786"/>
        <v/>
      </c>
      <c r="BT602" s="632" t="str">
        <f t="shared" si="1786"/>
        <v/>
      </c>
      <c r="BU602" s="714"/>
      <c r="BV602" s="632" t="str">
        <f>IF(BV600="","",BV600*BV601/BV$46/365/$G$1)</f>
        <v/>
      </c>
      <c r="BW602" s="632" t="str">
        <f>IF(BW600="","",BW600*BW601/BW$46/365/$G$1)</f>
        <v/>
      </c>
      <c r="BX602" s="632" t="str">
        <f>IF(BX600="","",BX600*BX601/BX$46/365/$G$1)</f>
        <v/>
      </c>
      <c r="BY602" s="632" t="str">
        <f>IF(BY600="","",BY600*BY601/BY$46/365/$G$1)</f>
        <v/>
      </c>
      <c r="BZ602" s="622">
        <f>IF(DL602&lt;3,"",(SUM(B602:R602)-MIN(B602:R602)-MAX(B602:R602))/(DL602-2))</f>
        <v>0</v>
      </c>
      <c r="CA602" s="622">
        <f>IF(DM602&lt;3,"",(SUM(T602:AJ602)-MIN(T602:AJ602)-MAX(T602:AJ602))/(DM602-2))</f>
        <v>0</v>
      </c>
      <c r="CB602" s="622">
        <f>IF(DN602&lt;3,"",(SUM(AL602:BB602)-MIN(AL602:BB602)-MAX(AL602:BB602))/(DN602-2))</f>
        <v>0</v>
      </c>
      <c r="CC602" s="622">
        <f>IF(DO602&lt;3,"",(SUM(BD602:BT602)-MIN(BD602:BT602)-MAX(BD602:BT602))/(DO602-2))</f>
        <v>0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77"/>
        <v/>
      </c>
      <c r="CF602" s="1351" t="str">
        <f t="shared" si="1777"/>
        <v/>
      </c>
      <c r="CG602" s="1351" t="str">
        <f t="shared" si="1777"/>
        <v/>
      </c>
      <c r="CH602" s="1351">
        <f t="shared" si="1777"/>
        <v>0</v>
      </c>
      <c r="CI602" s="1351">
        <f t="shared" si="1777"/>
        <v>0</v>
      </c>
      <c r="CJ602" s="1351">
        <f t="shared" si="1777"/>
        <v>0</v>
      </c>
      <c r="CK602" s="1352">
        <f t="shared" si="1777"/>
        <v>0</v>
      </c>
      <c r="CL602" s="1352">
        <f t="shared" si="1777"/>
        <v>0</v>
      </c>
      <c r="CM602" s="1352">
        <f t="shared" si="1777"/>
        <v>0</v>
      </c>
      <c r="CN602" s="1351">
        <f t="shared" si="1777"/>
        <v>0</v>
      </c>
      <c r="CO602" s="1351">
        <f t="shared" si="1777"/>
        <v>0</v>
      </c>
      <c r="CP602" s="1351">
        <f t="shared" si="1777"/>
        <v>0</v>
      </c>
      <c r="CQ602" s="1351" t="str">
        <f t="shared" si="1777"/>
        <v/>
      </c>
      <c r="CR602" s="1351" t="str">
        <f t="shared" si="1777"/>
        <v/>
      </c>
      <c r="CS602" s="1350" t="str">
        <f t="shared" si="1777"/>
        <v/>
      </c>
      <c r="CT602" s="1353" t="str">
        <f t="shared" si="1777"/>
        <v/>
      </c>
      <c r="CU602" s="536" t="str">
        <f t="shared" ref="CU602:DD602" si="178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7" t="str">
        <f t="shared" si="1787"/>
        <v/>
      </c>
      <c r="CW602" s="538" t="str">
        <f t="shared" si="1787"/>
        <v/>
      </c>
      <c r="CX602" s="538" t="str">
        <f t="shared" si="1787"/>
        <v/>
      </c>
      <c r="CY602" s="538">
        <f t="shared" si="1787"/>
        <v>0</v>
      </c>
      <c r="CZ602" s="538">
        <f t="shared" si="1787"/>
        <v>0</v>
      </c>
      <c r="DA602" s="538">
        <f t="shared" si="1787"/>
        <v>0</v>
      </c>
      <c r="DB602" s="539">
        <f t="shared" si="1787"/>
        <v>0</v>
      </c>
      <c r="DC602" s="539">
        <f t="shared" si="1787"/>
        <v>0</v>
      </c>
      <c r="DD602" s="539">
        <f t="shared" si="1787"/>
        <v>0</v>
      </c>
      <c r="DE602" s="538">
        <f t="shared" ref="DE602:DK602" si="178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38">
        <f t="shared" si="1788"/>
        <v>0</v>
      </c>
      <c r="DG602" s="538">
        <f t="shared" si="1788"/>
        <v>0</v>
      </c>
      <c r="DH602" s="538" t="str">
        <f t="shared" si="1788"/>
        <v/>
      </c>
      <c r="DI602" s="538" t="str">
        <f t="shared" si="1788"/>
        <v/>
      </c>
      <c r="DJ602" s="537" t="str">
        <f t="shared" si="1788"/>
        <v/>
      </c>
      <c r="DK602" s="536" t="str">
        <f t="shared" si="1788"/>
        <v/>
      </c>
      <c r="DL602" s="653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">
        <v>269</v>
      </c>
      <c r="B603" s="320"/>
      <c r="C603" s="320"/>
      <c r="D603" s="320"/>
      <c r="E603" s="320"/>
      <c r="F603" s="320"/>
      <c r="G603" s="320"/>
      <c r="H603" s="320"/>
      <c r="I603" s="320"/>
      <c r="J603" s="320"/>
      <c r="K603" s="320"/>
      <c r="L603" s="320"/>
      <c r="M603" s="320"/>
      <c r="N603" s="320"/>
      <c r="O603" s="320"/>
      <c r="P603" s="320"/>
      <c r="Q603" s="320"/>
      <c r="R603" s="320"/>
      <c r="S603" s="714"/>
      <c r="T603" s="320"/>
      <c r="U603" s="320"/>
      <c r="V603" s="320"/>
      <c r="W603" s="320"/>
      <c r="X603" s="320"/>
      <c r="Y603" s="320"/>
      <c r="Z603" s="320"/>
      <c r="AA603" s="320"/>
      <c r="AB603" s="320"/>
      <c r="AC603" s="320"/>
      <c r="AD603" s="320"/>
      <c r="AE603" s="320"/>
      <c r="AF603" s="320"/>
      <c r="AG603" s="320"/>
      <c r="AH603" s="320"/>
      <c r="AI603" s="320"/>
      <c r="AJ603" s="320"/>
      <c r="AK603" s="714"/>
      <c r="AL603" s="320"/>
      <c r="AM603" s="320"/>
      <c r="AN603" s="320"/>
      <c r="AO603" s="320"/>
      <c r="AP603" s="320"/>
      <c r="AQ603" s="320"/>
      <c r="AR603" s="320"/>
      <c r="AS603" s="320"/>
      <c r="AT603" s="320"/>
      <c r="AU603" s="320"/>
      <c r="AV603" s="320"/>
      <c r="AW603" s="320"/>
      <c r="AX603" s="320"/>
      <c r="AY603" s="320"/>
      <c r="AZ603" s="320"/>
      <c r="BA603" s="320"/>
      <c r="BB603" s="320"/>
      <c r="BC603" s="714"/>
      <c r="BD603" s="320"/>
      <c r="BE603" s="320"/>
      <c r="BF603" s="320"/>
      <c r="BG603" s="320"/>
      <c r="BH603" s="320"/>
      <c r="BI603" s="320"/>
      <c r="BJ603" s="320"/>
      <c r="BK603" s="320"/>
      <c r="BL603" s="320"/>
      <c r="BM603" s="320"/>
      <c r="BN603" s="320"/>
      <c r="BO603" s="320"/>
      <c r="BP603" s="320"/>
      <c r="BQ603" s="320"/>
      <c r="BR603" s="320"/>
      <c r="BS603" s="320"/>
      <c r="BT603" s="320"/>
      <c r="BU603" s="714"/>
      <c r="BV603" s="320"/>
      <c r="BW603" s="320"/>
      <c r="BX603" s="320"/>
      <c r="BY603" s="320"/>
      <c r="BZ603" s="889"/>
      <c r="CA603" s="889"/>
      <c r="CB603" s="889"/>
      <c r="CC603" s="890"/>
      <c r="CD603" s="520" t="str">
        <f t="shared" si="1777"/>
        <v/>
      </c>
      <c r="CE603" s="89" t="str">
        <f t="shared" si="1777"/>
        <v/>
      </c>
      <c r="CF603" s="90" t="str">
        <f t="shared" si="1777"/>
        <v/>
      </c>
      <c r="CG603" s="90" t="str">
        <f t="shared" si="1777"/>
        <v/>
      </c>
      <c r="CH603" s="90" t="str">
        <f t="shared" si="1777"/>
        <v/>
      </c>
      <c r="CI603" s="90" t="str">
        <f t="shared" si="1777"/>
        <v/>
      </c>
      <c r="CJ603" s="90" t="str">
        <f t="shared" si="1777"/>
        <v/>
      </c>
      <c r="CK603" s="153" t="str">
        <f t="shared" si="1777"/>
        <v/>
      </c>
      <c r="CL603" s="153" t="str">
        <f t="shared" si="1777"/>
        <v/>
      </c>
      <c r="CM603" s="153" t="str">
        <f t="shared" si="1777"/>
        <v/>
      </c>
      <c r="CN603" s="90" t="str">
        <f t="shared" si="1777"/>
        <v/>
      </c>
      <c r="CO603" s="90" t="str">
        <f t="shared" si="1777"/>
        <v/>
      </c>
      <c r="CP603" s="90" t="str">
        <f t="shared" si="1777"/>
        <v/>
      </c>
      <c r="CQ603" s="90" t="str">
        <f t="shared" si="1777"/>
        <v/>
      </c>
      <c r="CR603" s="90" t="str">
        <f t="shared" si="1777"/>
        <v/>
      </c>
      <c r="CS603" s="89" t="str">
        <f t="shared" si="1777"/>
        <v/>
      </c>
      <c r="CT603" s="521" t="str">
        <f t="shared" si="1777"/>
        <v/>
      </c>
      <c r="CU603" s="548" t="str">
        <f t="shared" si="1778"/>
        <v/>
      </c>
      <c r="CV603" s="549" t="str">
        <f t="shared" si="1778"/>
        <v/>
      </c>
      <c r="CW603" s="550" t="str">
        <f t="shared" si="1778"/>
        <v/>
      </c>
      <c r="CX603" s="550" t="str">
        <f t="shared" si="1778"/>
        <v/>
      </c>
      <c r="CY603" s="550" t="str">
        <f t="shared" si="1778"/>
        <v/>
      </c>
      <c r="CZ603" s="550" t="str">
        <f t="shared" si="1778"/>
        <v/>
      </c>
      <c r="DA603" s="550" t="str">
        <f t="shared" si="1778"/>
        <v/>
      </c>
      <c r="DB603" s="551" t="str">
        <f t="shared" si="1778"/>
        <v/>
      </c>
      <c r="DC603" s="551" t="str">
        <f t="shared" si="1778"/>
        <v/>
      </c>
      <c r="DD603" s="551" t="str">
        <f t="shared" si="1778"/>
        <v/>
      </c>
      <c r="DE603" s="550" t="str">
        <f t="shared" si="1778"/>
        <v/>
      </c>
      <c r="DF603" s="550" t="str">
        <f t="shared" si="1778"/>
        <v/>
      </c>
      <c r="DG603" s="550" t="str">
        <f t="shared" si="1778"/>
        <v/>
      </c>
      <c r="DH603" s="550" t="str">
        <f t="shared" si="1778"/>
        <v/>
      </c>
      <c r="DI603" s="550" t="str">
        <f t="shared" si="1778"/>
        <v/>
      </c>
      <c r="DJ603" s="549" t="str">
        <f t="shared" si="1778"/>
        <v/>
      </c>
      <c r="DK603" s="548" t="str">
        <f t="shared" si="1778"/>
        <v/>
      </c>
      <c r="DL603" s="891">
        <f>COUNT(B603:R603)</f>
        <v>0</v>
      </c>
      <c r="DM603" s="846">
        <f>COUNT(T603:AJ603)</f>
        <v>0</v>
      </c>
      <c r="DN603" s="846">
        <f>COUNT(AL603:BB603)</f>
        <v>0</v>
      </c>
      <c r="DO603" s="846">
        <f>COUNT(BD603:BT603)</f>
        <v>0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267</v>
      </c>
      <c r="B604" s="629" t="str">
        <f t="shared" ref="B604:R604" si="1789">IF(B603="","",B600*B603)</f>
        <v/>
      </c>
      <c r="C604" s="629" t="str">
        <f t="shared" si="1789"/>
        <v/>
      </c>
      <c r="D604" s="629" t="str">
        <f t="shared" si="1789"/>
        <v/>
      </c>
      <c r="E604" s="629" t="str">
        <f t="shared" si="1789"/>
        <v/>
      </c>
      <c r="F604" s="629" t="str">
        <f t="shared" si="1789"/>
        <v/>
      </c>
      <c r="G604" s="629" t="str">
        <f t="shared" si="1789"/>
        <v/>
      </c>
      <c r="H604" s="629" t="str">
        <f t="shared" si="1789"/>
        <v/>
      </c>
      <c r="I604" s="629" t="str">
        <f t="shared" si="1789"/>
        <v/>
      </c>
      <c r="J604" s="629" t="str">
        <f t="shared" si="1789"/>
        <v/>
      </c>
      <c r="K604" s="629" t="str">
        <f t="shared" si="1789"/>
        <v/>
      </c>
      <c r="L604" s="629" t="str">
        <f t="shared" si="1789"/>
        <v/>
      </c>
      <c r="M604" s="629" t="str">
        <f t="shared" si="1789"/>
        <v/>
      </c>
      <c r="N604" s="629" t="str">
        <f t="shared" si="1789"/>
        <v/>
      </c>
      <c r="O604" s="629" t="str">
        <f t="shared" si="1789"/>
        <v/>
      </c>
      <c r="P604" s="629" t="str">
        <f t="shared" si="1789"/>
        <v/>
      </c>
      <c r="Q604" s="629" t="str">
        <f t="shared" si="1789"/>
        <v/>
      </c>
      <c r="R604" s="629" t="str">
        <f t="shared" si="1789"/>
        <v/>
      </c>
      <c r="S604" s="714"/>
      <c r="T604" s="629" t="str">
        <f t="shared" ref="T604:AJ604" si="1790">IF(T603="","",T600*T603)</f>
        <v/>
      </c>
      <c r="U604" s="629" t="str">
        <f t="shared" si="1790"/>
        <v/>
      </c>
      <c r="V604" s="629" t="str">
        <f t="shared" si="1790"/>
        <v/>
      </c>
      <c r="W604" s="629" t="str">
        <f t="shared" si="1790"/>
        <v/>
      </c>
      <c r="X604" s="629" t="str">
        <f t="shared" si="1790"/>
        <v/>
      </c>
      <c r="Y604" s="629" t="str">
        <f t="shared" si="1790"/>
        <v/>
      </c>
      <c r="Z604" s="629" t="str">
        <f t="shared" si="1790"/>
        <v/>
      </c>
      <c r="AA604" s="629" t="str">
        <f t="shared" si="1790"/>
        <v/>
      </c>
      <c r="AB604" s="629" t="str">
        <f t="shared" si="1790"/>
        <v/>
      </c>
      <c r="AC604" s="629" t="str">
        <f t="shared" si="1790"/>
        <v/>
      </c>
      <c r="AD604" s="629" t="str">
        <f t="shared" si="1790"/>
        <v/>
      </c>
      <c r="AE604" s="629" t="str">
        <f t="shared" si="1790"/>
        <v/>
      </c>
      <c r="AF604" s="629" t="str">
        <f t="shared" si="1790"/>
        <v/>
      </c>
      <c r="AG604" s="629" t="str">
        <f t="shared" si="1790"/>
        <v/>
      </c>
      <c r="AH604" s="629" t="str">
        <f t="shared" si="1790"/>
        <v/>
      </c>
      <c r="AI604" s="629" t="str">
        <f t="shared" si="1790"/>
        <v/>
      </c>
      <c r="AJ604" s="629" t="str">
        <f t="shared" si="1790"/>
        <v/>
      </c>
      <c r="AK604" s="714"/>
      <c r="AL604" s="629" t="str">
        <f t="shared" ref="AL604:BB604" si="1791">IF(AL603="","",AL600*AL603)</f>
        <v/>
      </c>
      <c r="AM604" s="629" t="str">
        <f t="shared" si="1791"/>
        <v/>
      </c>
      <c r="AN604" s="629" t="str">
        <f t="shared" si="1791"/>
        <v/>
      </c>
      <c r="AO604" s="629" t="str">
        <f t="shared" si="1791"/>
        <v/>
      </c>
      <c r="AP604" s="629" t="str">
        <f t="shared" si="1791"/>
        <v/>
      </c>
      <c r="AQ604" s="629" t="str">
        <f t="shared" si="1791"/>
        <v/>
      </c>
      <c r="AR604" s="629" t="str">
        <f t="shared" si="1791"/>
        <v/>
      </c>
      <c r="AS604" s="629" t="str">
        <f t="shared" si="1791"/>
        <v/>
      </c>
      <c r="AT604" s="629" t="str">
        <f t="shared" si="1791"/>
        <v/>
      </c>
      <c r="AU604" s="629" t="str">
        <f t="shared" si="1791"/>
        <v/>
      </c>
      <c r="AV604" s="629" t="str">
        <f t="shared" si="1791"/>
        <v/>
      </c>
      <c r="AW604" s="629" t="str">
        <f t="shared" si="1791"/>
        <v/>
      </c>
      <c r="AX604" s="629" t="str">
        <f t="shared" si="1791"/>
        <v/>
      </c>
      <c r="AY604" s="629" t="str">
        <f t="shared" si="1791"/>
        <v/>
      </c>
      <c r="AZ604" s="629" t="str">
        <f t="shared" si="1791"/>
        <v/>
      </c>
      <c r="BA604" s="629" t="str">
        <f t="shared" si="1791"/>
        <v/>
      </c>
      <c r="BB604" s="629" t="str">
        <f t="shared" si="1791"/>
        <v/>
      </c>
      <c r="BC604" s="714"/>
      <c r="BD604" s="629" t="str">
        <f t="shared" ref="BD604:BT604" si="1792">IF(BD603="","",BD600*BD603)</f>
        <v/>
      </c>
      <c r="BE604" s="629" t="str">
        <f t="shared" si="1792"/>
        <v/>
      </c>
      <c r="BF604" s="629" t="str">
        <f t="shared" si="1792"/>
        <v/>
      </c>
      <c r="BG604" s="629" t="str">
        <f t="shared" si="1792"/>
        <v/>
      </c>
      <c r="BH604" s="629" t="str">
        <f t="shared" si="1792"/>
        <v/>
      </c>
      <c r="BI604" s="629" t="str">
        <f t="shared" si="1792"/>
        <v/>
      </c>
      <c r="BJ604" s="629" t="str">
        <f t="shared" si="1792"/>
        <v/>
      </c>
      <c r="BK604" s="629" t="str">
        <f t="shared" si="1792"/>
        <v/>
      </c>
      <c r="BL604" s="629" t="str">
        <f t="shared" si="1792"/>
        <v/>
      </c>
      <c r="BM604" s="629" t="str">
        <f t="shared" si="1792"/>
        <v/>
      </c>
      <c r="BN604" s="629" t="str">
        <f t="shared" si="1792"/>
        <v/>
      </c>
      <c r="BO604" s="629" t="str">
        <f t="shared" si="1792"/>
        <v/>
      </c>
      <c r="BP604" s="629" t="str">
        <f t="shared" si="1792"/>
        <v/>
      </c>
      <c r="BQ604" s="629" t="str">
        <f t="shared" si="1792"/>
        <v/>
      </c>
      <c r="BR604" s="629" t="str">
        <f t="shared" si="1792"/>
        <v/>
      </c>
      <c r="BS604" s="629" t="str">
        <f t="shared" si="1792"/>
        <v/>
      </c>
      <c r="BT604" s="629" t="str">
        <f t="shared" si="1792"/>
        <v/>
      </c>
      <c r="BU604" s="714"/>
      <c r="BV604" s="629" t="str">
        <f>IF(BV603="","",BV600*BV603)</f>
        <v/>
      </c>
      <c r="BW604" s="629" t="str">
        <f>IF(BW603="","",BW600*BW603)</f>
        <v/>
      </c>
      <c r="BX604" s="629" t="str">
        <f>IF(BX603="","",BX600*BX603)</f>
        <v/>
      </c>
      <c r="BY604" s="629" t="str">
        <f>IF(BY603="","",BY600*BY603)</f>
        <v/>
      </c>
      <c r="BZ604" s="889"/>
      <c r="CA604" s="889"/>
      <c r="CB604" s="889"/>
      <c r="CC604" s="890"/>
      <c r="CD604" s="520" t="str">
        <f t="shared" si="1777"/>
        <v/>
      </c>
      <c r="CE604" s="89" t="str">
        <f t="shared" si="1777"/>
        <v/>
      </c>
      <c r="CF604" s="90" t="str">
        <f t="shared" si="1777"/>
        <v/>
      </c>
      <c r="CG604" s="90" t="str">
        <f t="shared" si="1777"/>
        <v/>
      </c>
      <c r="CH604" s="90" t="str">
        <f t="shared" si="1777"/>
        <v/>
      </c>
      <c r="CI604" s="90" t="str">
        <f t="shared" si="1777"/>
        <v/>
      </c>
      <c r="CJ604" s="90" t="str">
        <f t="shared" si="1777"/>
        <v/>
      </c>
      <c r="CK604" s="153" t="str">
        <f t="shared" si="1777"/>
        <v/>
      </c>
      <c r="CL604" s="153" t="str">
        <f t="shared" si="1777"/>
        <v/>
      </c>
      <c r="CM604" s="153" t="str">
        <f t="shared" si="1777"/>
        <v/>
      </c>
      <c r="CN604" s="90" t="str">
        <f t="shared" si="1777"/>
        <v/>
      </c>
      <c r="CO604" s="90" t="str">
        <f t="shared" si="1777"/>
        <v/>
      </c>
      <c r="CP604" s="90" t="str">
        <f t="shared" si="1777"/>
        <v/>
      </c>
      <c r="CQ604" s="90" t="str">
        <f t="shared" si="1777"/>
        <v/>
      </c>
      <c r="CR604" s="90" t="str">
        <f t="shared" si="1777"/>
        <v/>
      </c>
      <c r="CS604" s="89" t="str">
        <f t="shared" si="1777"/>
        <v/>
      </c>
      <c r="CT604" s="521" t="str">
        <f t="shared" si="1777"/>
        <v/>
      </c>
      <c r="CU604" s="548" t="str">
        <f t="shared" si="1778"/>
        <v/>
      </c>
      <c r="CV604" s="549" t="str">
        <f t="shared" si="1778"/>
        <v/>
      </c>
      <c r="CW604" s="550" t="str">
        <f t="shared" si="1778"/>
        <v/>
      </c>
      <c r="CX604" s="550" t="str">
        <f t="shared" si="1778"/>
        <v/>
      </c>
      <c r="CY604" s="550" t="str">
        <f t="shared" si="1778"/>
        <v/>
      </c>
      <c r="CZ604" s="550" t="str">
        <f t="shared" si="1778"/>
        <v/>
      </c>
      <c r="DA604" s="550" t="str">
        <f t="shared" si="1778"/>
        <v/>
      </c>
      <c r="DB604" s="551" t="str">
        <f t="shared" si="1778"/>
        <v/>
      </c>
      <c r="DC604" s="551" t="str">
        <f t="shared" si="1778"/>
        <v/>
      </c>
      <c r="DD604" s="551" t="str">
        <f t="shared" si="1778"/>
        <v/>
      </c>
      <c r="DE604" s="550" t="str">
        <f t="shared" si="1778"/>
        <v/>
      </c>
      <c r="DF604" s="550" t="str">
        <f t="shared" si="1778"/>
        <v/>
      </c>
      <c r="DG604" s="550" t="str">
        <f t="shared" si="1778"/>
        <v/>
      </c>
      <c r="DH604" s="550" t="str">
        <f t="shared" si="1778"/>
        <v/>
      </c>
      <c r="DI604" s="550" t="str">
        <f t="shared" si="1778"/>
        <v/>
      </c>
      <c r="DJ604" s="549" t="str">
        <f t="shared" si="1778"/>
        <v/>
      </c>
      <c r="DK604" s="548" t="str">
        <f t="shared" si="1778"/>
        <v/>
      </c>
      <c r="DL604" s="891">
        <f>COUNT(B604:R604)</f>
        <v>0</v>
      </c>
      <c r="DM604" s="846">
        <f>COUNT(T604:AJ604)</f>
        <v>0</v>
      </c>
      <c r="DN604" s="846">
        <f>COUNT(AL604:BB604)</f>
        <v>0</v>
      </c>
      <c r="DO604" s="846">
        <f>COUNT(BD604:BT604)</f>
        <v>0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1465" t="s">
        <v>730</v>
      </c>
      <c r="B605" s="641" t="s">
        <v>249</v>
      </c>
      <c r="C605" s="641" t="s">
        <v>249</v>
      </c>
      <c r="D605" s="641" t="s">
        <v>249</v>
      </c>
      <c r="E605" s="641" t="s">
        <v>249</v>
      </c>
      <c r="F605" s="641" t="s">
        <v>249</v>
      </c>
      <c r="G605" s="641" t="s">
        <v>249</v>
      </c>
      <c r="H605" s="641" t="s">
        <v>249</v>
      </c>
      <c r="I605" s="641" t="s">
        <v>249</v>
      </c>
      <c r="J605" s="641" t="s">
        <v>249</v>
      </c>
      <c r="K605" s="641"/>
      <c r="L605" s="641"/>
      <c r="M605" s="641"/>
      <c r="N605" s="641"/>
      <c r="O605" s="641"/>
      <c r="P605" s="641"/>
      <c r="Q605" s="641"/>
      <c r="R605" s="641"/>
      <c r="S605" s="714"/>
      <c r="T605" s="641" t="s">
        <v>249</v>
      </c>
      <c r="U605" s="641" t="s">
        <v>249</v>
      </c>
      <c r="V605" s="641" t="s">
        <v>249</v>
      </c>
      <c r="W605" s="641"/>
      <c r="X605" s="641" t="s">
        <v>249</v>
      </c>
      <c r="Y605" s="641" t="s">
        <v>249</v>
      </c>
      <c r="Z605" s="641" t="s">
        <v>249</v>
      </c>
      <c r="AA605" s="641" t="s">
        <v>249</v>
      </c>
      <c r="AB605" s="641" t="s">
        <v>249</v>
      </c>
      <c r="AC605" s="641"/>
      <c r="AD605" s="641"/>
      <c r="AE605" s="641"/>
      <c r="AF605" s="641"/>
      <c r="AG605" s="641"/>
      <c r="AH605" s="641"/>
      <c r="AI605" s="641"/>
      <c r="AJ605" s="641"/>
      <c r="AK605" s="714"/>
      <c r="AL605" s="641" t="s">
        <v>249</v>
      </c>
      <c r="AM605" s="641"/>
      <c r="AN605" s="641"/>
      <c r="AO605" s="641"/>
      <c r="AP605" s="641" t="s">
        <v>249</v>
      </c>
      <c r="AQ605" s="641" t="s">
        <v>249</v>
      </c>
      <c r="AR605" s="641" t="s">
        <v>249</v>
      </c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4"/>
      <c r="BD605" s="641" t="s">
        <v>249</v>
      </c>
      <c r="BE605" s="641"/>
      <c r="BF605" s="641"/>
      <c r="BG605" s="641"/>
      <c r="BH605" s="641"/>
      <c r="BI605" s="641"/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4"/>
      <c r="BV605" s="224"/>
      <c r="BW605" s="224"/>
      <c r="BX605" s="224"/>
      <c r="BY605" s="224"/>
      <c r="BZ605" s="896"/>
      <c r="CA605" s="896"/>
      <c r="CB605" s="896"/>
      <c r="CC605" s="897"/>
      <c r="CD605" s="898"/>
      <c r="CE605" s="898"/>
      <c r="CF605" s="898"/>
      <c r="CG605" s="898"/>
      <c r="CH605" s="898"/>
      <c r="CI605" s="898"/>
      <c r="CJ605" s="898"/>
      <c r="CK605" s="898"/>
      <c r="CL605" s="898"/>
      <c r="CM605" s="898"/>
      <c r="CN605" s="898"/>
      <c r="CO605" s="898"/>
      <c r="CP605" s="898"/>
      <c r="CQ605" s="898"/>
      <c r="CR605" s="898"/>
      <c r="CS605" s="898"/>
      <c r="CT605" s="899"/>
      <c r="CU605" s="635"/>
      <c r="CV605" s="635"/>
      <c r="CW605" s="635"/>
      <c r="CX605" s="635"/>
      <c r="CY605" s="635"/>
      <c r="CZ605" s="635"/>
      <c r="DA605" s="635"/>
      <c r="DB605" s="635"/>
      <c r="DC605" s="635"/>
      <c r="DD605" s="635"/>
      <c r="DE605" s="635"/>
      <c r="DF605" s="635"/>
      <c r="DG605" s="635"/>
      <c r="DH605" s="635"/>
      <c r="DI605" s="635"/>
      <c r="DJ605" s="635"/>
      <c r="DK605" s="635"/>
      <c r="DL605" s="598"/>
      <c r="DM605" s="108"/>
      <c r="DN605" s="108"/>
      <c r="DO605" s="108"/>
      <c r="DP605" s="591"/>
      <c r="DQ605" s="617"/>
      <c r="DR605" s="617"/>
      <c r="DS605" s="617"/>
      <c r="DT605" s="617"/>
      <c r="DU605" s="617"/>
      <c r="DV605" s="617"/>
      <c r="DW605" s="617"/>
      <c r="DX605" s="617"/>
      <c r="DY605" s="484"/>
    </row>
    <row r="606" spans="1:129" s="486" customFormat="1" ht="15.75" customHeight="1">
      <c r="A606" s="648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14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14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14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14"/>
      <c r="BV606" s="224"/>
      <c r="BW606" s="224"/>
      <c r="BX606" s="224"/>
      <c r="BY606" s="224"/>
      <c r="BZ606" s="597"/>
      <c r="CA606" s="597"/>
      <c r="CB606" s="597"/>
      <c r="CC606" s="688"/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9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93"/>
        <v/>
      </c>
      <c r="CG606" s="1346" t="str">
        <f t="shared" si="1793"/>
        <v/>
      </c>
      <c r="CH606" s="1346">
        <f t="shared" si="1793"/>
        <v>6</v>
      </c>
      <c r="CI606" s="1346">
        <f t="shared" si="1793"/>
        <v>12</v>
      </c>
      <c r="CJ606" s="1346">
        <f t="shared" si="1793"/>
        <v>12</v>
      </c>
      <c r="CK606" s="1347">
        <f t="shared" si="1793"/>
        <v>12</v>
      </c>
      <c r="CL606" s="1347">
        <f t="shared" si="1793"/>
        <v>12</v>
      </c>
      <c r="CM606" s="1347">
        <f t="shared" si="1793"/>
        <v>12</v>
      </c>
      <c r="CN606" s="1346">
        <f t="shared" si="1793"/>
        <v>12</v>
      </c>
      <c r="CO606" s="1346">
        <f t="shared" si="1793"/>
        <v>24</v>
      </c>
      <c r="CP606" s="1346">
        <f t="shared" si="1793"/>
        <v>48</v>
      </c>
      <c r="CQ606" s="1346" t="str">
        <f t="shared" si="1793"/>
        <v/>
      </c>
      <c r="CR606" s="1346" t="str">
        <f t="shared" si="1793"/>
        <v/>
      </c>
      <c r="CS606" s="1345" t="str">
        <f t="shared" si="1793"/>
        <v/>
      </c>
      <c r="CT606" s="1348" t="str">
        <f t="shared" si="1793"/>
        <v/>
      </c>
      <c r="CU606" s="548" t="str">
        <f t="shared" ref="CU606:DD610" si="179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9" t="str">
        <f t="shared" si="1794"/>
        <v/>
      </c>
      <c r="CW606" s="550" t="str">
        <f t="shared" si="1794"/>
        <v/>
      </c>
      <c r="CX606" s="550" t="str">
        <f t="shared" si="1794"/>
        <v/>
      </c>
      <c r="CY606" s="550">
        <f t="shared" si="1794"/>
        <v>0</v>
      </c>
      <c r="CZ606" s="550">
        <f t="shared" si="1794"/>
        <v>0.4</v>
      </c>
      <c r="DA606" s="550">
        <f t="shared" si="1794"/>
        <v>3.2</v>
      </c>
      <c r="DB606" s="551">
        <f t="shared" si="1794"/>
        <v>4.8</v>
      </c>
      <c r="DC606" s="551">
        <f t="shared" si="1794"/>
        <v>6</v>
      </c>
      <c r="DD606" s="551">
        <f t="shared" si="1794"/>
        <v>6</v>
      </c>
      <c r="DE606" s="550">
        <f t="shared" ref="DE606:DK610" si="179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</v>
      </c>
      <c r="DF606" s="550">
        <f t="shared" si="1795"/>
        <v>48</v>
      </c>
      <c r="DG606" s="550">
        <f t="shared" si="1795"/>
        <v>52</v>
      </c>
      <c r="DH606" s="550" t="str">
        <f t="shared" si="1795"/>
        <v/>
      </c>
      <c r="DI606" s="550" t="str">
        <f t="shared" si="1795"/>
        <v/>
      </c>
      <c r="DJ606" s="549" t="str">
        <f t="shared" si="1795"/>
        <v/>
      </c>
      <c r="DK606" s="548" t="str">
        <f t="shared" si="1795"/>
        <v/>
      </c>
      <c r="DL606" s="653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83"/>
      <c r="DQ606" s="618"/>
      <c r="DR606" s="618"/>
      <c r="DS606" s="618"/>
      <c r="DT606" s="618"/>
      <c r="DU606" s="618"/>
      <c r="DV606" s="618"/>
      <c r="DW606" s="618"/>
      <c r="DX606" s="618"/>
      <c r="DY606" s="484"/>
    </row>
    <row r="607" spans="1:129" s="486" customFormat="1" ht="15.75" customHeight="1">
      <c r="A607" s="648" t="str">
        <f>$H$1 &amp; "/kg"</f>
        <v>kcal/kg</v>
      </c>
      <c r="B607" s="610">
        <f t="shared" ref="B607:G607" si="1796">3090*$K$1</f>
        <v>3090</v>
      </c>
      <c r="C607" s="610">
        <f t="shared" si="1796"/>
        <v>3090</v>
      </c>
      <c r="D607" s="610">
        <f t="shared" si="1796"/>
        <v>3090</v>
      </c>
      <c r="E607" s="610">
        <f t="shared" si="1796"/>
        <v>3090</v>
      </c>
      <c r="F607" s="610">
        <f t="shared" si="1796"/>
        <v>3090</v>
      </c>
      <c r="G607" s="610">
        <f t="shared" si="1796"/>
        <v>3090</v>
      </c>
      <c r="H607" s="610">
        <f>3090*$K$1</f>
        <v>3090</v>
      </c>
      <c r="I607" s="610">
        <f t="shared" ref="I607:R607" si="1797">3090*$K$1</f>
        <v>3090</v>
      </c>
      <c r="J607" s="610">
        <f t="shared" si="1797"/>
        <v>3090</v>
      </c>
      <c r="K607" s="610">
        <f t="shared" si="1797"/>
        <v>3090</v>
      </c>
      <c r="L607" s="610">
        <f t="shared" si="1797"/>
        <v>3090</v>
      </c>
      <c r="M607" s="610">
        <f t="shared" si="1797"/>
        <v>3090</v>
      </c>
      <c r="N607" s="610">
        <f t="shared" si="1797"/>
        <v>3090</v>
      </c>
      <c r="O607" s="610">
        <f t="shared" si="1797"/>
        <v>3090</v>
      </c>
      <c r="P607" s="610">
        <f t="shared" si="1797"/>
        <v>3090</v>
      </c>
      <c r="Q607" s="610">
        <f t="shared" si="1797"/>
        <v>3090</v>
      </c>
      <c r="R607" s="610">
        <f t="shared" si="1797"/>
        <v>3090</v>
      </c>
      <c r="S607" s="714"/>
      <c r="T607" s="610">
        <f t="shared" ref="T607:Y607" si="1798">3090*$K$1</f>
        <v>3090</v>
      </c>
      <c r="U607" s="610">
        <f t="shared" si="1798"/>
        <v>3090</v>
      </c>
      <c r="V607" s="610">
        <f t="shared" si="1798"/>
        <v>3090</v>
      </c>
      <c r="W607" s="610">
        <f t="shared" si="1798"/>
        <v>3090</v>
      </c>
      <c r="X607" s="610">
        <f t="shared" si="1798"/>
        <v>3090</v>
      </c>
      <c r="Y607" s="610">
        <f t="shared" si="1798"/>
        <v>3090</v>
      </c>
      <c r="Z607" s="610">
        <f t="shared" ref="Z607:AJ607" si="1799">3090*$K$1</f>
        <v>3090</v>
      </c>
      <c r="AA607" s="610">
        <f t="shared" si="1799"/>
        <v>3090</v>
      </c>
      <c r="AB607" s="610">
        <f t="shared" si="1799"/>
        <v>3090</v>
      </c>
      <c r="AC607" s="610">
        <f t="shared" si="1799"/>
        <v>3090</v>
      </c>
      <c r="AD607" s="610">
        <f t="shared" si="1799"/>
        <v>3090</v>
      </c>
      <c r="AE607" s="610">
        <f t="shared" si="1799"/>
        <v>3090</v>
      </c>
      <c r="AF607" s="610">
        <f t="shared" si="1799"/>
        <v>3090</v>
      </c>
      <c r="AG607" s="610">
        <f t="shared" si="1799"/>
        <v>3090</v>
      </c>
      <c r="AH607" s="610">
        <f t="shared" si="1799"/>
        <v>3090</v>
      </c>
      <c r="AI607" s="610">
        <f t="shared" si="1799"/>
        <v>3090</v>
      </c>
      <c r="AJ607" s="610">
        <f t="shared" si="1799"/>
        <v>3090</v>
      </c>
      <c r="AK607" s="714"/>
      <c r="AL607" s="610">
        <f t="shared" ref="AL607:AQ607" si="1800">3090*$K$1</f>
        <v>3090</v>
      </c>
      <c r="AM607" s="610">
        <f t="shared" si="1800"/>
        <v>3090</v>
      </c>
      <c r="AN607" s="610">
        <f t="shared" si="1800"/>
        <v>3090</v>
      </c>
      <c r="AO607" s="610">
        <f t="shared" si="1800"/>
        <v>3090</v>
      </c>
      <c r="AP607" s="610">
        <f t="shared" si="1800"/>
        <v>3090</v>
      </c>
      <c r="AQ607" s="610">
        <f t="shared" si="1800"/>
        <v>3090</v>
      </c>
      <c r="AR607" s="610">
        <f t="shared" ref="AR607:BB607" si="1801">3090*$K$1</f>
        <v>3090</v>
      </c>
      <c r="AS607" s="610">
        <f t="shared" si="1801"/>
        <v>3090</v>
      </c>
      <c r="AT607" s="610">
        <f t="shared" si="1801"/>
        <v>3090</v>
      </c>
      <c r="AU607" s="610">
        <f t="shared" si="1801"/>
        <v>3090</v>
      </c>
      <c r="AV607" s="610">
        <f t="shared" si="1801"/>
        <v>3090</v>
      </c>
      <c r="AW607" s="610">
        <f t="shared" si="1801"/>
        <v>3090</v>
      </c>
      <c r="AX607" s="610">
        <f t="shared" si="1801"/>
        <v>3090</v>
      </c>
      <c r="AY607" s="610">
        <f t="shared" si="1801"/>
        <v>3090</v>
      </c>
      <c r="AZ607" s="610">
        <f t="shared" si="1801"/>
        <v>3090</v>
      </c>
      <c r="BA607" s="610">
        <f t="shared" si="1801"/>
        <v>3090</v>
      </c>
      <c r="BB607" s="610">
        <f t="shared" si="1801"/>
        <v>3090</v>
      </c>
      <c r="BC607" s="714"/>
      <c r="BD607" s="610">
        <f t="shared" ref="BD607:BI607" si="1802">3090*$K$1</f>
        <v>3090</v>
      </c>
      <c r="BE607" s="610">
        <f t="shared" si="1802"/>
        <v>3090</v>
      </c>
      <c r="BF607" s="610">
        <f t="shared" si="1802"/>
        <v>3090</v>
      </c>
      <c r="BG607" s="610">
        <f t="shared" si="1802"/>
        <v>3090</v>
      </c>
      <c r="BH607" s="610">
        <f t="shared" si="1802"/>
        <v>3090</v>
      </c>
      <c r="BI607" s="610">
        <f t="shared" si="1802"/>
        <v>3090</v>
      </c>
      <c r="BJ607" s="610">
        <f t="shared" ref="BJ607:BY607" si="1803">3090*$K$1</f>
        <v>3090</v>
      </c>
      <c r="BK607" s="610">
        <f t="shared" si="1803"/>
        <v>3090</v>
      </c>
      <c r="BL607" s="610">
        <f t="shared" si="1803"/>
        <v>3090</v>
      </c>
      <c r="BM607" s="610">
        <f t="shared" si="1803"/>
        <v>3090</v>
      </c>
      <c r="BN607" s="610">
        <f t="shared" si="1803"/>
        <v>3090</v>
      </c>
      <c r="BO607" s="610">
        <f t="shared" si="1803"/>
        <v>3090</v>
      </c>
      <c r="BP607" s="610">
        <f t="shared" si="1803"/>
        <v>3090</v>
      </c>
      <c r="BQ607" s="610">
        <f t="shared" si="1803"/>
        <v>3090</v>
      </c>
      <c r="BR607" s="610">
        <f t="shared" si="1803"/>
        <v>3090</v>
      </c>
      <c r="BS607" s="610">
        <f t="shared" si="1803"/>
        <v>3090</v>
      </c>
      <c r="BT607" s="610">
        <f t="shared" si="1803"/>
        <v>3090</v>
      </c>
      <c r="BU607" s="714"/>
      <c r="BV607" s="610">
        <f t="shared" si="1803"/>
        <v>3090</v>
      </c>
      <c r="BW607" s="610">
        <f t="shared" si="1803"/>
        <v>3090</v>
      </c>
      <c r="BX607" s="610">
        <f t="shared" si="1803"/>
        <v>3090</v>
      </c>
      <c r="BY607" s="610">
        <f t="shared" si="1803"/>
        <v>3090</v>
      </c>
      <c r="BZ607" s="597"/>
      <c r="CA607" s="597"/>
      <c r="CB607" s="597"/>
      <c r="CC607" s="688"/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93"/>
        <v>3090</v>
      </c>
      <c r="CF607" s="1346">
        <f t="shared" si="1793"/>
        <v>3090</v>
      </c>
      <c r="CG607" s="1346">
        <f t="shared" si="1793"/>
        <v>3090</v>
      </c>
      <c r="CH607" s="1346">
        <f t="shared" si="1793"/>
        <v>3090</v>
      </c>
      <c r="CI607" s="1346">
        <f t="shared" si="1793"/>
        <v>3090</v>
      </c>
      <c r="CJ607" s="1346">
        <f t="shared" si="1793"/>
        <v>3090</v>
      </c>
      <c r="CK607" s="1347">
        <f t="shared" si="1793"/>
        <v>3090</v>
      </c>
      <c r="CL607" s="1347">
        <f t="shared" si="1793"/>
        <v>3090</v>
      </c>
      <c r="CM607" s="1347">
        <f t="shared" si="1793"/>
        <v>3090</v>
      </c>
      <c r="CN607" s="1346">
        <f t="shared" si="1793"/>
        <v>3090</v>
      </c>
      <c r="CO607" s="1346">
        <f t="shared" si="1793"/>
        <v>3090</v>
      </c>
      <c r="CP607" s="1346">
        <f t="shared" si="1793"/>
        <v>3090</v>
      </c>
      <c r="CQ607" s="1346">
        <f t="shared" si="1793"/>
        <v>3090</v>
      </c>
      <c r="CR607" s="1346">
        <f t="shared" si="1793"/>
        <v>3090</v>
      </c>
      <c r="CS607" s="1345">
        <f t="shared" si="1793"/>
        <v>3090</v>
      </c>
      <c r="CT607" s="1348">
        <f t="shared" si="1793"/>
        <v>3090</v>
      </c>
      <c r="CU607" s="548">
        <f t="shared" si="1794"/>
        <v>3090</v>
      </c>
      <c r="CV607" s="549">
        <f t="shared" si="1794"/>
        <v>3090</v>
      </c>
      <c r="CW607" s="550">
        <f t="shared" si="1794"/>
        <v>3090</v>
      </c>
      <c r="CX607" s="550">
        <f t="shared" si="1794"/>
        <v>3090</v>
      </c>
      <c r="CY607" s="550">
        <f t="shared" si="1794"/>
        <v>3090</v>
      </c>
      <c r="CZ607" s="550">
        <f t="shared" si="1794"/>
        <v>3090</v>
      </c>
      <c r="DA607" s="550">
        <f t="shared" si="1794"/>
        <v>3090</v>
      </c>
      <c r="DB607" s="551">
        <f t="shared" si="1794"/>
        <v>3090</v>
      </c>
      <c r="DC607" s="551">
        <f t="shared" si="1794"/>
        <v>3090</v>
      </c>
      <c r="DD607" s="551">
        <f t="shared" si="1794"/>
        <v>3090</v>
      </c>
      <c r="DE607" s="550">
        <f t="shared" si="1795"/>
        <v>3090</v>
      </c>
      <c r="DF607" s="550">
        <f t="shared" si="1795"/>
        <v>3090</v>
      </c>
      <c r="DG607" s="550">
        <f t="shared" si="1795"/>
        <v>3090</v>
      </c>
      <c r="DH607" s="550">
        <f t="shared" si="1795"/>
        <v>3090</v>
      </c>
      <c r="DI607" s="550">
        <f t="shared" si="1795"/>
        <v>3090</v>
      </c>
      <c r="DJ607" s="549">
        <f t="shared" si="1795"/>
        <v>3090</v>
      </c>
      <c r="DK607" s="548">
        <f t="shared" si="1795"/>
        <v>3090</v>
      </c>
      <c r="DL607" s="653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 (%)"</f>
        <v>kcal (%)</v>
      </c>
      <c r="B608" s="632">
        <f t="shared" ref="B608:R608" si="1804">IF(B606="","",B606*B607/B$46/365/$G$1)</f>
        <v>5.3750815394651014E-3</v>
      </c>
      <c r="C608" s="632">
        <f t="shared" si="1804"/>
        <v>6.0469667318982382E-3</v>
      </c>
      <c r="D608" s="632">
        <f t="shared" si="1804"/>
        <v>6.9108191221694155E-3</v>
      </c>
      <c r="E608" s="632">
        <f t="shared" si="1804"/>
        <v>3.0234833659491191E-3</v>
      </c>
      <c r="F608" s="632">
        <f t="shared" si="1804"/>
        <v>4.0313111545988252E-3</v>
      </c>
      <c r="G608" s="632">
        <f t="shared" si="1804"/>
        <v>1.2093933463796476E-2</v>
      </c>
      <c r="H608" s="632">
        <f t="shared" si="1804"/>
        <v>2.4187866927592953E-2</v>
      </c>
      <c r="I608" s="632">
        <f t="shared" si="1804"/>
        <v>4.8375733855185914E-3</v>
      </c>
      <c r="J608" s="632">
        <f t="shared" si="1804"/>
        <v>6.9108191221694155E-3</v>
      </c>
      <c r="K608" s="632" t="str">
        <f t="shared" si="1804"/>
        <v/>
      </c>
      <c r="L608" s="632" t="str">
        <f t="shared" si="1804"/>
        <v/>
      </c>
      <c r="M608" s="632" t="str">
        <f t="shared" si="1804"/>
        <v/>
      </c>
      <c r="N608" s="632" t="str">
        <f t="shared" si="1804"/>
        <v/>
      </c>
      <c r="O608" s="632" t="str">
        <f t="shared" si="1804"/>
        <v/>
      </c>
      <c r="P608" s="632" t="str">
        <f t="shared" si="1804"/>
        <v/>
      </c>
      <c r="Q608" s="632" t="str">
        <f t="shared" si="1804"/>
        <v/>
      </c>
      <c r="R608" s="632" t="str">
        <f t="shared" si="1804"/>
        <v/>
      </c>
      <c r="S608" s="714"/>
      <c r="T608" s="632">
        <f t="shared" ref="T608:AJ608" si="1805">IF(T606="","",T606*T607/T$46/365/$G$1)</f>
        <v>2.4187866927592953E-2</v>
      </c>
      <c r="U608" s="632">
        <f t="shared" si="1805"/>
        <v>3.0234833659491191E-3</v>
      </c>
      <c r="V608" s="632">
        <f t="shared" si="1805"/>
        <v>6.9108191221694155E-3</v>
      </c>
      <c r="W608" s="632">
        <f t="shared" si="1805"/>
        <v>0</v>
      </c>
      <c r="X608" s="632">
        <f t="shared" si="1805"/>
        <v>2.6203522504892367E-2</v>
      </c>
      <c r="Y608" s="632">
        <f t="shared" si="1805"/>
        <v>2.1988969934175415E-3</v>
      </c>
      <c r="Z608" s="632">
        <f t="shared" si="1805"/>
        <v>1.0750163078930203E-4</v>
      </c>
      <c r="AA608" s="632">
        <f t="shared" si="1805"/>
        <v>2.1500326157860403E-3</v>
      </c>
      <c r="AB608" s="632">
        <f t="shared" si="1805"/>
        <v>1.8428850992451777E-3</v>
      </c>
      <c r="AC608" s="632" t="str">
        <f t="shared" si="1805"/>
        <v/>
      </c>
      <c r="AD608" s="632" t="str">
        <f t="shared" si="1805"/>
        <v/>
      </c>
      <c r="AE608" s="632" t="str">
        <f t="shared" si="1805"/>
        <v/>
      </c>
      <c r="AF608" s="632" t="str">
        <f t="shared" si="1805"/>
        <v/>
      </c>
      <c r="AG608" s="632" t="str">
        <f t="shared" si="1805"/>
        <v/>
      </c>
      <c r="AH608" s="632" t="str">
        <f t="shared" si="1805"/>
        <v/>
      </c>
      <c r="AI608" s="632" t="str">
        <f t="shared" si="1805"/>
        <v/>
      </c>
      <c r="AJ608" s="632" t="str">
        <f t="shared" si="1805"/>
        <v/>
      </c>
      <c r="AK608" s="714"/>
      <c r="AL608" s="632">
        <f t="shared" ref="AL608:BB608" si="1806">IF(AL606="","",AL606*AL607/AL$46/365/$G$1)</f>
        <v>2.4187866927592957E-3</v>
      </c>
      <c r="AM608" s="632">
        <f t="shared" si="1806"/>
        <v>0</v>
      </c>
      <c r="AN608" s="632">
        <f t="shared" si="1806"/>
        <v>0</v>
      </c>
      <c r="AO608" s="632">
        <f t="shared" si="1806"/>
        <v>0</v>
      </c>
      <c r="AP608" s="632">
        <f t="shared" si="1806"/>
        <v>9.6751467710371828E-3</v>
      </c>
      <c r="AQ608" s="632">
        <f t="shared" si="1806"/>
        <v>2.4187866927592957E-3</v>
      </c>
      <c r="AR608" s="632">
        <f t="shared" si="1806"/>
        <v>8.0626223091976503E-3</v>
      </c>
      <c r="AS608" s="632">
        <f t="shared" si="1806"/>
        <v>0</v>
      </c>
      <c r="AT608" s="632">
        <f t="shared" si="1806"/>
        <v>0</v>
      </c>
      <c r="AU608" s="632" t="str">
        <f t="shared" si="1806"/>
        <v/>
      </c>
      <c r="AV608" s="632" t="str">
        <f t="shared" si="1806"/>
        <v/>
      </c>
      <c r="AW608" s="632" t="str">
        <f t="shared" si="1806"/>
        <v/>
      </c>
      <c r="AX608" s="632" t="str">
        <f t="shared" si="1806"/>
        <v/>
      </c>
      <c r="AY608" s="632" t="str">
        <f t="shared" si="1806"/>
        <v/>
      </c>
      <c r="AZ608" s="632" t="str">
        <f t="shared" si="1806"/>
        <v/>
      </c>
      <c r="BA608" s="632" t="str">
        <f t="shared" si="1806"/>
        <v/>
      </c>
      <c r="BB608" s="632" t="str">
        <f t="shared" si="1806"/>
        <v/>
      </c>
      <c r="BC608" s="714"/>
      <c r="BD608" s="632">
        <f t="shared" ref="BD608:BT608" si="1807">IF(BD606="","",BD606*BD607/BD$46/365/$G$1)</f>
        <v>2.4187866927592957E-3</v>
      </c>
      <c r="BE608" s="632">
        <f t="shared" si="1807"/>
        <v>0</v>
      </c>
      <c r="BF608" s="632">
        <f t="shared" si="1807"/>
        <v>0</v>
      </c>
      <c r="BG608" s="632">
        <f t="shared" si="1807"/>
        <v>0</v>
      </c>
      <c r="BH608" s="632">
        <f t="shared" si="1807"/>
        <v>0</v>
      </c>
      <c r="BI608" s="632">
        <f t="shared" si="1807"/>
        <v>0</v>
      </c>
      <c r="BJ608" s="632">
        <f t="shared" si="1807"/>
        <v>0</v>
      </c>
      <c r="BK608" s="632">
        <f t="shared" si="1807"/>
        <v>0</v>
      </c>
      <c r="BL608" s="632">
        <f t="shared" si="1807"/>
        <v>0</v>
      </c>
      <c r="BM608" s="632" t="str">
        <f t="shared" si="1807"/>
        <v/>
      </c>
      <c r="BN608" s="632" t="str">
        <f t="shared" si="1807"/>
        <v/>
      </c>
      <c r="BO608" s="632" t="str">
        <f t="shared" si="1807"/>
        <v/>
      </c>
      <c r="BP608" s="632" t="str">
        <f t="shared" si="1807"/>
        <v/>
      </c>
      <c r="BQ608" s="632" t="str">
        <f t="shared" si="1807"/>
        <v/>
      </c>
      <c r="BR608" s="632" t="str">
        <f t="shared" si="1807"/>
        <v/>
      </c>
      <c r="BS608" s="632" t="str">
        <f t="shared" si="1807"/>
        <v/>
      </c>
      <c r="BT608" s="632" t="str">
        <f t="shared" si="1807"/>
        <v/>
      </c>
      <c r="BU608" s="714"/>
      <c r="BV608" s="632" t="str">
        <f>IF(BV606="","",BV606*BV607/BV$46/365/$G$1)</f>
        <v/>
      </c>
      <c r="BW608" s="632" t="str">
        <f>IF(BW606="","",BW606*BW607/BW$46/365/$G$1)</f>
        <v/>
      </c>
      <c r="BX608" s="632" t="str">
        <f>IF(BX606="","",BX606*BX607/BX$46/365/$G$1)</f>
        <v/>
      </c>
      <c r="BY608" s="632" t="str">
        <f>IF(BY606="","",BY606*BY607/BY$46/365/$G$1)</f>
        <v/>
      </c>
      <c r="BZ608" s="622">
        <f>IF(DL608&lt;3,"",(SUM(B608:R608)-MIN(B608:R608)-MAX(B608:R608))/(DL608-2))</f>
        <v>6.6009292170880075E-3</v>
      </c>
      <c r="CA608" s="622">
        <f>IF(DM608&lt;3,"",(SUM(T608:AJ608)-MIN(T608:AJ608)-MAX(T608:AJ608))/(DM608-2))</f>
        <v>5.7744979649927957E-3</v>
      </c>
      <c r="CB608" s="622">
        <f>IF(DN608&lt;3,"",(SUM(AL608:BB608)-MIN(AL608:BB608)-MAX(AL608:BB608))/(DN608-2))</f>
        <v>1.8428850992451772E-3</v>
      </c>
      <c r="CC608" s="622">
        <f>IF(DO608&lt;3,"",(SUM(BD608:BT608)-MIN(BD608:BT608)-MAX(BD608:BT608))/(DO608-2))</f>
        <v>0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93"/>
        <v/>
      </c>
      <c r="CF608" s="1351" t="str">
        <f t="shared" si="1793"/>
        <v/>
      </c>
      <c r="CG608" s="1351" t="str">
        <f t="shared" si="1793"/>
        <v/>
      </c>
      <c r="CH608" s="1351">
        <f t="shared" si="1793"/>
        <v>3.0234833659491191E-3</v>
      </c>
      <c r="CI608" s="1351">
        <f t="shared" si="1793"/>
        <v>4.0313111545988252E-3</v>
      </c>
      <c r="CJ608" s="1351">
        <f t="shared" si="1793"/>
        <v>4.8375733855185914E-3</v>
      </c>
      <c r="CK608" s="1352">
        <f t="shared" si="1793"/>
        <v>5.3750815394651014E-3</v>
      </c>
      <c r="CL608" s="1352">
        <f t="shared" si="1793"/>
        <v>6.0469667318982382E-3</v>
      </c>
      <c r="CM608" s="1352">
        <f t="shared" si="1793"/>
        <v>6.9108191221694155E-3</v>
      </c>
      <c r="CN608" s="1351">
        <f t="shared" si="1793"/>
        <v>6.9108191221694155E-3</v>
      </c>
      <c r="CO608" s="1351">
        <f t="shared" si="1793"/>
        <v>1.2093933463796476E-2</v>
      </c>
      <c r="CP608" s="1351">
        <f t="shared" si="1793"/>
        <v>2.4187866927592953E-2</v>
      </c>
      <c r="CQ608" s="1351" t="str">
        <f t="shared" si="1793"/>
        <v/>
      </c>
      <c r="CR608" s="1351" t="str">
        <f t="shared" si="1793"/>
        <v/>
      </c>
      <c r="CS608" s="1350" t="str">
        <f t="shared" si="1793"/>
        <v/>
      </c>
      <c r="CT608" s="1353" t="str">
        <f t="shared" si="1793"/>
        <v/>
      </c>
      <c r="CU608" s="536" t="str">
        <f t="shared" si="1794"/>
        <v/>
      </c>
      <c r="CV608" s="537" t="str">
        <f t="shared" si="1794"/>
        <v/>
      </c>
      <c r="CW608" s="538" t="str">
        <f t="shared" si="1794"/>
        <v/>
      </c>
      <c r="CX608" s="538" t="str">
        <f t="shared" si="1794"/>
        <v/>
      </c>
      <c r="CY608" s="538">
        <f t="shared" si="1794"/>
        <v>0</v>
      </c>
      <c r="CZ608" s="538">
        <f t="shared" si="1794"/>
        <v>1.0750163078930203E-4</v>
      </c>
      <c r="DA608" s="538">
        <f t="shared" si="1794"/>
        <v>1.8428850992451777E-3</v>
      </c>
      <c r="DB608" s="539">
        <f t="shared" si="1794"/>
        <v>2.1500326157860403E-3</v>
      </c>
      <c r="DC608" s="539">
        <f t="shared" si="1794"/>
        <v>2.1988969934175415E-3</v>
      </c>
      <c r="DD608" s="539">
        <f t="shared" si="1794"/>
        <v>3.0234833659491191E-3</v>
      </c>
      <c r="DE608" s="538">
        <f t="shared" si="1795"/>
        <v>6.9108191221694155E-3</v>
      </c>
      <c r="DF608" s="538">
        <f t="shared" si="1795"/>
        <v>2.4187866927592953E-2</v>
      </c>
      <c r="DG608" s="538">
        <f t="shared" si="1795"/>
        <v>2.6203522504892367E-2</v>
      </c>
      <c r="DH608" s="538" t="str">
        <f t="shared" si="1795"/>
        <v/>
      </c>
      <c r="DI608" s="538" t="str">
        <f t="shared" si="1795"/>
        <v/>
      </c>
      <c r="DJ608" s="537" t="str">
        <f t="shared" si="1795"/>
        <v/>
      </c>
      <c r="DK608" s="536" t="str">
        <f t="shared" si="1795"/>
        <v/>
      </c>
      <c r="DL608" s="653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">
        <v>269</v>
      </c>
      <c r="B609" s="320">
        <v>12</v>
      </c>
      <c r="C609" s="320">
        <v>12</v>
      </c>
      <c r="D609" s="320">
        <v>12</v>
      </c>
      <c r="E609" s="320">
        <v>20</v>
      </c>
      <c r="F609" s="320">
        <v>10</v>
      </c>
      <c r="G609" s="320">
        <v>20</v>
      </c>
      <c r="H609" s="320">
        <v>10</v>
      </c>
      <c r="I609" s="320">
        <v>10</v>
      </c>
      <c r="J609" s="320">
        <v>20</v>
      </c>
      <c r="K609" s="320"/>
      <c r="L609" s="320"/>
      <c r="M609" s="320"/>
      <c r="N609" s="320"/>
      <c r="O609" s="320"/>
      <c r="P609" s="320"/>
      <c r="Q609" s="320"/>
      <c r="R609" s="320"/>
      <c r="S609" s="714"/>
      <c r="T609" s="320">
        <v>1</v>
      </c>
      <c r="U609" s="320">
        <v>2</v>
      </c>
      <c r="V609" s="320">
        <v>2</v>
      </c>
      <c r="W609" s="320"/>
      <c r="X609" s="320">
        <v>2</v>
      </c>
      <c r="Y609" s="320">
        <v>6</v>
      </c>
      <c r="Z609" s="320">
        <v>9</v>
      </c>
      <c r="AA609" s="320">
        <v>7</v>
      </c>
      <c r="AB609" s="320">
        <v>15</v>
      </c>
      <c r="AC609" s="320"/>
      <c r="AD609" s="320"/>
      <c r="AE609" s="320"/>
      <c r="AF609" s="320"/>
      <c r="AG609" s="320"/>
      <c r="AH609" s="320"/>
      <c r="AI609" s="320"/>
      <c r="AJ609" s="320"/>
      <c r="AK609" s="714"/>
      <c r="AL609" s="320">
        <v>57.6</v>
      </c>
      <c r="AM609" s="320"/>
      <c r="AN609" s="320"/>
      <c r="AO609" s="320"/>
      <c r="AP609" s="320">
        <v>30</v>
      </c>
      <c r="AQ609" s="320">
        <v>11.944000000000001</v>
      </c>
      <c r="AR609" s="320">
        <v>15</v>
      </c>
      <c r="AS609" s="320"/>
      <c r="AT609" s="320"/>
      <c r="AU609" s="320"/>
      <c r="AV609" s="320"/>
      <c r="AW609" s="320"/>
      <c r="AX609" s="320"/>
      <c r="AY609" s="320"/>
      <c r="AZ609" s="320"/>
      <c r="BA609" s="320"/>
      <c r="BB609" s="320"/>
      <c r="BC609" s="714"/>
      <c r="BD609" s="320">
        <v>4</v>
      </c>
      <c r="BE609" s="320"/>
      <c r="BF609" s="320"/>
      <c r="BG609" s="320"/>
      <c r="BH609" s="320"/>
      <c r="BI609" s="320"/>
      <c r="BJ609" s="320"/>
      <c r="BK609" s="320"/>
      <c r="BL609" s="320"/>
      <c r="BM609" s="320"/>
      <c r="BN609" s="320"/>
      <c r="BO609" s="320"/>
      <c r="BP609" s="320"/>
      <c r="BQ609" s="320"/>
      <c r="BR609" s="320"/>
      <c r="BS609" s="320"/>
      <c r="BT609" s="320"/>
      <c r="BU609" s="714"/>
      <c r="BV609" s="320"/>
      <c r="BW609" s="320"/>
      <c r="BX609" s="320"/>
      <c r="BY609" s="320"/>
      <c r="BZ609" s="597"/>
      <c r="CA609" s="597"/>
      <c r="CB609" s="597"/>
      <c r="CC609" s="688"/>
      <c r="CD609" s="1344" t="str">
        <f t="shared" ref="CD609:CS610" si="180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1808"/>
        <v/>
      </c>
      <c r="CF609" s="1346" t="str">
        <f t="shared" si="1808"/>
        <v/>
      </c>
      <c r="CG609" s="1346" t="str">
        <f t="shared" si="1808"/>
        <v/>
      </c>
      <c r="CH609" s="1346">
        <f t="shared" si="1808"/>
        <v>10</v>
      </c>
      <c r="CI609" s="1346">
        <f t="shared" si="1808"/>
        <v>10</v>
      </c>
      <c r="CJ609" s="1346">
        <f t="shared" si="1808"/>
        <v>10</v>
      </c>
      <c r="CK609" s="1347">
        <f t="shared" si="1808"/>
        <v>12</v>
      </c>
      <c r="CL609" s="1347">
        <f t="shared" si="1808"/>
        <v>12</v>
      </c>
      <c r="CM609" s="1347">
        <f t="shared" si="1808"/>
        <v>12</v>
      </c>
      <c r="CN609" s="1346">
        <f t="shared" si="1808"/>
        <v>20</v>
      </c>
      <c r="CO609" s="1346">
        <f t="shared" si="1808"/>
        <v>20</v>
      </c>
      <c r="CP609" s="1346">
        <f t="shared" si="1808"/>
        <v>20</v>
      </c>
      <c r="CQ609" s="1346" t="str">
        <f t="shared" si="1808"/>
        <v/>
      </c>
      <c r="CR609" s="1346" t="str">
        <f t="shared" si="1808"/>
        <v/>
      </c>
      <c r="CS609" s="1345" t="str">
        <f t="shared" si="1808"/>
        <v/>
      </c>
      <c r="CT609" s="1348" t="str">
        <f t="shared" ref="CE609:CT610" si="180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8" t="str">
        <f t="shared" si="1794"/>
        <v/>
      </c>
      <c r="CV609" s="549" t="str">
        <f t="shared" si="1794"/>
        <v/>
      </c>
      <c r="CW609" s="550" t="str">
        <f t="shared" si="1794"/>
        <v/>
      </c>
      <c r="CX609" s="550" t="str">
        <f t="shared" si="1794"/>
        <v/>
      </c>
      <c r="CY609" s="550" t="str">
        <f t="shared" si="1794"/>
        <v/>
      </c>
      <c r="CZ609" s="550">
        <f t="shared" si="1794"/>
        <v>1</v>
      </c>
      <c r="DA609" s="550">
        <f t="shared" si="1794"/>
        <v>2</v>
      </c>
      <c r="DB609" s="551">
        <f t="shared" si="1794"/>
        <v>2</v>
      </c>
      <c r="DC609" s="551">
        <f t="shared" si="1794"/>
        <v>2</v>
      </c>
      <c r="DD609" s="551">
        <f t="shared" si="1794"/>
        <v>6</v>
      </c>
      <c r="DE609" s="550">
        <f t="shared" si="1795"/>
        <v>7</v>
      </c>
      <c r="DF609" s="550">
        <f t="shared" si="1795"/>
        <v>9</v>
      </c>
      <c r="DG609" s="550">
        <f t="shared" si="1795"/>
        <v>15</v>
      </c>
      <c r="DH609" s="550" t="str">
        <f t="shared" si="1795"/>
        <v/>
      </c>
      <c r="DI609" s="550" t="str">
        <f t="shared" si="1795"/>
        <v/>
      </c>
      <c r="DJ609" s="549" t="str">
        <f t="shared" si="1795"/>
        <v/>
      </c>
      <c r="DK609" s="548" t="str">
        <f t="shared" si="1795"/>
        <v/>
      </c>
      <c r="DL609" s="653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267</v>
      </c>
      <c r="B610" s="629">
        <f t="shared" ref="B610:R610" si="1810">IF(B609="","",B606*B609)</f>
        <v>144</v>
      </c>
      <c r="C610" s="629">
        <f t="shared" si="1810"/>
        <v>144</v>
      </c>
      <c r="D610" s="629">
        <f t="shared" si="1810"/>
        <v>144</v>
      </c>
      <c r="E610" s="629">
        <f t="shared" si="1810"/>
        <v>120</v>
      </c>
      <c r="F610" s="629">
        <f t="shared" si="1810"/>
        <v>120</v>
      </c>
      <c r="G610" s="629">
        <f t="shared" si="1810"/>
        <v>480</v>
      </c>
      <c r="H610" s="629">
        <f t="shared" si="1810"/>
        <v>480</v>
      </c>
      <c r="I610" s="629">
        <f t="shared" si="1810"/>
        <v>120</v>
      </c>
      <c r="J610" s="629">
        <f t="shared" si="1810"/>
        <v>240</v>
      </c>
      <c r="K610" s="629" t="str">
        <f t="shared" si="1810"/>
        <v/>
      </c>
      <c r="L610" s="629" t="str">
        <f t="shared" si="1810"/>
        <v/>
      </c>
      <c r="M610" s="629" t="str">
        <f t="shared" si="1810"/>
        <v/>
      </c>
      <c r="N610" s="629" t="str">
        <f t="shared" si="1810"/>
        <v/>
      </c>
      <c r="O610" s="629" t="str">
        <f t="shared" si="1810"/>
        <v/>
      </c>
      <c r="P610" s="629" t="str">
        <f t="shared" si="1810"/>
        <v/>
      </c>
      <c r="Q610" s="629" t="str">
        <f t="shared" si="1810"/>
        <v/>
      </c>
      <c r="R610" s="629" t="str">
        <f t="shared" si="1810"/>
        <v/>
      </c>
      <c r="S610" s="714"/>
      <c r="T610" s="629">
        <f t="shared" ref="T610:AJ610" si="1811">IF(T609="","",T606*T609)</f>
        <v>48</v>
      </c>
      <c r="U610" s="629">
        <f t="shared" si="1811"/>
        <v>12</v>
      </c>
      <c r="V610" s="629">
        <f t="shared" si="1811"/>
        <v>24</v>
      </c>
      <c r="W610" s="629" t="str">
        <f t="shared" si="1811"/>
        <v/>
      </c>
      <c r="X610" s="629">
        <f t="shared" si="1811"/>
        <v>104</v>
      </c>
      <c r="Y610" s="629">
        <f t="shared" si="1811"/>
        <v>36</v>
      </c>
      <c r="Z610" s="629">
        <f t="shared" si="1811"/>
        <v>3.6</v>
      </c>
      <c r="AA610" s="629">
        <f t="shared" si="1811"/>
        <v>33.6</v>
      </c>
      <c r="AB610" s="629">
        <f t="shared" si="1811"/>
        <v>48</v>
      </c>
      <c r="AC610" s="629" t="str">
        <f t="shared" si="1811"/>
        <v/>
      </c>
      <c r="AD610" s="629" t="str">
        <f t="shared" si="1811"/>
        <v/>
      </c>
      <c r="AE610" s="629" t="str">
        <f t="shared" si="1811"/>
        <v/>
      </c>
      <c r="AF610" s="629" t="str">
        <f t="shared" si="1811"/>
        <v/>
      </c>
      <c r="AG610" s="629" t="str">
        <f t="shared" si="1811"/>
        <v/>
      </c>
      <c r="AH610" s="629" t="str">
        <f t="shared" si="1811"/>
        <v/>
      </c>
      <c r="AI610" s="629" t="str">
        <f t="shared" si="1811"/>
        <v/>
      </c>
      <c r="AJ610" s="629" t="str">
        <f t="shared" si="1811"/>
        <v/>
      </c>
      <c r="AK610" s="714"/>
      <c r="AL610" s="629">
        <f t="shared" ref="AL610:BB610" si="1812">IF(AL609="","",AL606*AL609)</f>
        <v>345.6</v>
      </c>
      <c r="AM610" s="629" t="str">
        <f t="shared" si="1812"/>
        <v/>
      </c>
      <c r="AN610" s="629" t="str">
        <f t="shared" si="1812"/>
        <v/>
      </c>
      <c r="AO610" s="629" t="str">
        <f t="shared" si="1812"/>
        <v/>
      </c>
      <c r="AP610" s="629">
        <f t="shared" si="1812"/>
        <v>720</v>
      </c>
      <c r="AQ610" s="629">
        <f t="shared" si="1812"/>
        <v>85.996800000000007</v>
      </c>
      <c r="AR610" s="629">
        <f t="shared" si="1812"/>
        <v>240</v>
      </c>
      <c r="AS610" s="629" t="str">
        <f t="shared" si="1812"/>
        <v/>
      </c>
      <c r="AT610" s="629" t="str">
        <f t="shared" si="1812"/>
        <v/>
      </c>
      <c r="AU610" s="629" t="str">
        <f t="shared" si="1812"/>
        <v/>
      </c>
      <c r="AV610" s="629" t="str">
        <f t="shared" si="1812"/>
        <v/>
      </c>
      <c r="AW610" s="629" t="str">
        <f t="shared" si="1812"/>
        <v/>
      </c>
      <c r="AX610" s="629" t="str">
        <f t="shared" si="1812"/>
        <v/>
      </c>
      <c r="AY610" s="629" t="str">
        <f t="shared" si="1812"/>
        <v/>
      </c>
      <c r="AZ610" s="629" t="str">
        <f t="shared" si="1812"/>
        <v/>
      </c>
      <c r="BA610" s="629" t="str">
        <f t="shared" si="1812"/>
        <v/>
      </c>
      <c r="BB610" s="629" t="str">
        <f t="shared" si="1812"/>
        <v/>
      </c>
      <c r="BC610" s="714"/>
      <c r="BD610" s="629">
        <f t="shared" ref="BD610:BT610" si="1813">IF(BD609="","",BD606*BD609)</f>
        <v>36</v>
      </c>
      <c r="BE610" s="629" t="str">
        <f t="shared" si="1813"/>
        <v/>
      </c>
      <c r="BF610" s="629" t="str">
        <f t="shared" si="1813"/>
        <v/>
      </c>
      <c r="BG610" s="629" t="str">
        <f t="shared" si="1813"/>
        <v/>
      </c>
      <c r="BH610" s="629" t="str">
        <f t="shared" si="1813"/>
        <v/>
      </c>
      <c r="BI610" s="629" t="str">
        <f t="shared" si="1813"/>
        <v/>
      </c>
      <c r="BJ610" s="629" t="str">
        <f t="shared" si="1813"/>
        <v/>
      </c>
      <c r="BK610" s="629" t="str">
        <f t="shared" si="1813"/>
        <v/>
      </c>
      <c r="BL610" s="629" t="str">
        <f t="shared" si="1813"/>
        <v/>
      </c>
      <c r="BM610" s="629" t="str">
        <f t="shared" si="1813"/>
        <v/>
      </c>
      <c r="BN610" s="629" t="str">
        <f t="shared" si="1813"/>
        <v/>
      </c>
      <c r="BO610" s="629" t="str">
        <f t="shared" si="1813"/>
        <v/>
      </c>
      <c r="BP610" s="629" t="str">
        <f t="shared" si="1813"/>
        <v/>
      </c>
      <c r="BQ610" s="629" t="str">
        <f t="shared" si="1813"/>
        <v/>
      </c>
      <c r="BR610" s="629" t="str">
        <f t="shared" si="1813"/>
        <v/>
      </c>
      <c r="BS610" s="629" t="str">
        <f t="shared" si="1813"/>
        <v/>
      </c>
      <c r="BT610" s="629" t="str">
        <f t="shared" si="1813"/>
        <v/>
      </c>
      <c r="BU610" s="714"/>
      <c r="BV610" s="629" t="str">
        <f>IF(BV609="","",BV606*BV609)</f>
        <v/>
      </c>
      <c r="BW610" s="629" t="str">
        <f>IF(BW609="","",BW606*BW609)</f>
        <v/>
      </c>
      <c r="BX610" s="629" t="str">
        <f>IF(BX609="","",BX606*BX609)</f>
        <v/>
      </c>
      <c r="BY610" s="629" t="str">
        <f>IF(BY609="","",BY606*BY609)</f>
        <v/>
      </c>
      <c r="BZ610" s="597"/>
      <c r="CA610" s="597"/>
      <c r="CB610" s="597"/>
      <c r="CC610" s="688"/>
      <c r="CD610" s="1344" t="str">
        <f t="shared" si="1808"/>
        <v/>
      </c>
      <c r="CE610" s="1345" t="str">
        <f t="shared" si="1809"/>
        <v/>
      </c>
      <c r="CF610" s="1346" t="str">
        <f t="shared" si="1809"/>
        <v/>
      </c>
      <c r="CG610" s="1346" t="str">
        <f t="shared" si="1809"/>
        <v/>
      </c>
      <c r="CH610" s="1346">
        <f t="shared" si="1809"/>
        <v>120</v>
      </c>
      <c r="CI610" s="1346">
        <f t="shared" si="1809"/>
        <v>120</v>
      </c>
      <c r="CJ610" s="1346">
        <f t="shared" si="1809"/>
        <v>120</v>
      </c>
      <c r="CK610" s="1347">
        <f t="shared" si="1809"/>
        <v>144</v>
      </c>
      <c r="CL610" s="1347">
        <f t="shared" si="1809"/>
        <v>144</v>
      </c>
      <c r="CM610" s="1347">
        <f t="shared" si="1809"/>
        <v>144</v>
      </c>
      <c r="CN610" s="1346">
        <f t="shared" si="1809"/>
        <v>240</v>
      </c>
      <c r="CO610" s="1346">
        <f t="shared" si="1809"/>
        <v>480</v>
      </c>
      <c r="CP610" s="1346">
        <f t="shared" si="1809"/>
        <v>480</v>
      </c>
      <c r="CQ610" s="1346" t="str">
        <f t="shared" si="1809"/>
        <v/>
      </c>
      <c r="CR610" s="1346" t="str">
        <f t="shared" si="1809"/>
        <v/>
      </c>
      <c r="CS610" s="1345" t="str">
        <f t="shared" si="1809"/>
        <v/>
      </c>
      <c r="CT610" s="1348" t="str">
        <f t="shared" si="1809"/>
        <v/>
      </c>
      <c r="CU610" s="548" t="str">
        <f t="shared" si="1794"/>
        <v/>
      </c>
      <c r="CV610" s="549" t="str">
        <f t="shared" si="1794"/>
        <v/>
      </c>
      <c r="CW610" s="550" t="str">
        <f t="shared" si="1794"/>
        <v/>
      </c>
      <c r="CX610" s="550" t="str">
        <f t="shared" si="1794"/>
        <v/>
      </c>
      <c r="CY610" s="550" t="str">
        <f t="shared" si="1794"/>
        <v/>
      </c>
      <c r="CZ610" s="550">
        <f t="shared" si="1794"/>
        <v>3.6</v>
      </c>
      <c r="DA610" s="550">
        <f t="shared" si="1794"/>
        <v>12</v>
      </c>
      <c r="DB610" s="551">
        <f t="shared" si="1794"/>
        <v>24</v>
      </c>
      <c r="DC610" s="551">
        <f t="shared" si="1794"/>
        <v>33.6</v>
      </c>
      <c r="DD610" s="551">
        <f t="shared" si="1794"/>
        <v>36</v>
      </c>
      <c r="DE610" s="550">
        <f t="shared" si="1795"/>
        <v>48</v>
      </c>
      <c r="DF610" s="550">
        <f t="shared" si="1795"/>
        <v>48</v>
      </c>
      <c r="DG610" s="550">
        <f t="shared" si="1795"/>
        <v>104</v>
      </c>
      <c r="DH610" s="550" t="str">
        <f t="shared" si="1795"/>
        <v/>
      </c>
      <c r="DI610" s="550" t="str">
        <f t="shared" si="1795"/>
        <v/>
      </c>
      <c r="DJ610" s="549" t="str">
        <f t="shared" si="1795"/>
        <v/>
      </c>
      <c r="DK610" s="548" t="str">
        <f t="shared" si="1795"/>
        <v/>
      </c>
      <c r="DL610" s="653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1465" t="s">
        <v>728</v>
      </c>
      <c r="B611" s="641"/>
      <c r="C611" s="641"/>
      <c r="D611" s="641"/>
      <c r="E611" s="641"/>
      <c r="F611" s="641"/>
      <c r="G611" s="641"/>
      <c r="H611" s="641"/>
      <c r="I611" s="641"/>
      <c r="J611" s="641"/>
      <c r="K611" s="641"/>
      <c r="L611" s="641"/>
      <c r="M611" s="641"/>
      <c r="N611" s="641"/>
      <c r="O611" s="641"/>
      <c r="P611" s="641"/>
      <c r="Q611" s="641"/>
      <c r="R611" s="641"/>
      <c r="S611" s="714"/>
      <c r="T611" s="641"/>
      <c r="U611" s="641"/>
      <c r="V611" s="641"/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4"/>
      <c r="AL611" s="641"/>
      <c r="AM611" s="641"/>
      <c r="AN611" s="641"/>
      <c r="AO611" s="641"/>
      <c r="AP611" s="641"/>
      <c r="AQ611" s="641"/>
      <c r="AR611" s="641"/>
      <c r="AS611" s="641"/>
      <c r="AT611" s="641"/>
      <c r="AU611" s="641"/>
      <c r="AV611" s="641"/>
      <c r="AW611" s="641"/>
      <c r="AX611" s="641"/>
      <c r="AY611" s="641"/>
      <c r="AZ611" s="641"/>
      <c r="BA611" s="641"/>
      <c r="BB611" s="641"/>
      <c r="BC611" s="714"/>
      <c r="BD611" s="641"/>
      <c r="BE611" s="641"/>
      <c r="BF611" s="641"/>
      <c r="BG611" s="641"/>
      <c r="BH611" s="641"/>
      <c r="BI611" s="641"/>
      <c r="BJ611" s="641"/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4"/>
      <c r="BV611" s="224"/>
      <c r="BW611" s="224"/>
      <c r="BX611" s="224"/>
      <c r="BY611" s="224"/>
      <c r="BZ611" s="589"/>
      <c r="CA611" s="589"/>
      <c r="CB611" s="589"/>
      <c r="CC611" s="687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5"/>
      <c r="CV611" s="635"/>
      <c r="CW611" s="635"/>
      <c r="CX611" s="635"/>
      <c r="CY611" s="635"/>
      <c r="CZ611" s="635"/>
      <c r="DA611" s="635"/>
      <c r="DB611" s="635"/>
      <c r="DC611" s="635"/>
      <c r="DD611" s="635"/>
      <c r="DE611" s="635"/>
      <c r="DF611" s="635"/>
      <c r="DG611" s="635"/>
      <c r="DH611" s="635"/>
      <c r="DI611" s="635"/>
      <c r="DJ611" s="635"/>
      <c r="DK611" s="635"/>
      <c r="DL611" s="598"/>
      <c r="DM611" s="108"/>
      <c r="DN611" s="108"/>
      <c r="DO611" s="108"/>
      <c r="DP611" s="591"/>
      <c r="DQ611" s="617"/>
      <c r="DR611" s="617"/>
      <c r="DS611" s="617"/>
      <c r="DT611" s="617"/>
      <c r="DU611" s="617"/>
      <c r="DV611" s="617"/>
      <c r="DW611" s="617"/>
      <c r="DX611" s="617"/>
      <c r="DY611" s="484"/>
    </row>
    <row r="612" spans="1:129" s="486" customFormat="1" ht="15.75" customHeight="1">
      <c r="A612" s="648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14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14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14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14"/>
      <c r="BV612" s="224"/>
      <c r="BW612" s="224"/>
      <c r="BX612" s="224"/>
      <c r="BY612" s="224"/>
      <c r="BZ612" s="597"/>
      <c r="CA612" s="597"/>
      <c r="CB612" s="597"/>
      <c r="CC612" s="688"/>
      <c r="CD612" s="1344" t="str">
        <f t="shared" ref="CD612:CS613" si="181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814"/>
        <v/>
      </c>
      <c r="CF612" s="1346" t="str">
        <f t="shared" si="1814"/>
        <v/>
      </c>
      <c r="CG612" s="1346" t="str">
        <f t="shared" si="1814"/>
        <v/>
      </c>
      <c r="CH612" s="1346">
        <f t="shared" si="1814"/>
        <v>0</v>
      </c>
      <c r="CI612" s="1346">
        <f t="shared" si="1814"/>
        <v>0</v>
      </c>
      <c r="CJ612" s="1346">
        <f t="shared" si="1814"/>
        <v>0</v>
      </c>
      <c r="CK612" s="1347">
        <f t="shared" si="1814"/>
        <v>0</v>
      </c>
      <c r="CL612" s="1347">
        <f t="shared" si="1814"/>
        <v>0</v>
      </c>
      <c r="CM612" s="1347">
        <f t="shared" si="1814"/>
        <v>0</v>
      </c>
      <c r="CN612" s="1346">
        <f t="shared" si="1814"/>
        <v>0</v>
      </c>
      <c r="CO612" s="1346">
        <f t="shared" si="1814"/>
        <v>0</v>
      </c>
      <c r="CP612" s="1346">
        <f t="shared" si="1814"/>
        <v>0</v>
      </c>
      <c r="CQ612" s="1346" t="str">
        <f t="shared" si="1814"/>
        <v/>
      </c>
      <c r="CR612" s="1346" t="str">
        <f t="shared" si="1814"/>
        <v/>
      </c>
      <c r="CS612" s="1345" t="str">
        <f t="shared" si="1814"/>
        <v/>
      </c>
      <c r="CT612" s="1348" t="str">
        <f t="shared" ref="CE612:CT614" si="181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8" t="str">
        <f t="shared" ref="CU612:DD616" si="181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9" t="str">
        <f t="shared" si="1816"/>
        <v/>
      </c>
      <c r="CW612" s="550" t="str">
        <f t="shared" si="1816"/>
        <v/>
      </c>
      <c r="CX612" s="550" t="str">
        <f t="shared" si="1816"/>
        <v/>
      </c>
      <c r="CY612" s="550">
        <f t="shared" si="1816"/>
        <v>0</v>
      </c>
      <c r="CZ612" s="550">
        <f t="shared" si="1816"/>
        <v>0</v>
      </c>
      <c r="DA612" s="550">
        <f t="shared" si="1816"/>
        <v>0</v>
      </c>
      <c r="DB612" s="551">
        <f t="shared" si="1816"/>
        <v>0</v>
      </c>
      <c r="DC612" s="551">
        <f t="shared" si="1816"/>
        <v>0</v>
      </c>
      <c r="DD612" s="551">
        <f t="shared" si="1816"/>
        <v>0</v>
      </c>
      <c r="DE612" s="550">
        <f t="shared" ref="DE612:DK616" si="181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50">
        <f t="shared" si="1817"/>
        <v>0</v>
      </c>
      <c r="DG612" s="550">
        <f t="shared" si="1817"/>
        <v>0</v>
      </c>
      <c r="DH612" s="550" t="str">
        <f t="shared" si="1817"/>
        <v/>
      </c>
      <c r="DI612" s="550" t="str">
        <f t="shared" si="1817"/>
        <v/>
      </c>
      <c r="DJ612" s="549" t="str">
        <f t="shared" si="1817"/>
        <v/>
      </c>
      <c r="DK612" s="548" t="str">
        <f t="shared" si="1817"/>
        <v/>
      </c>
      <c r="DL612" s="653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83"/>
      <c r="DQ612" s="618"/>
      <c r="DR612" s="618"/>
      <c r="DS612" s="618"/>
      <c r="DT612" s="618"/>
      <c r="DU612" s="618"/>
      <c r="DV612" s="618"/>
      <c r="DW612" s="618"/>
      <c r="DX612" s="618"/>
      <c r="DY612" s="484"/>
    </row>
    <row r="613" spans="1:129" s="486" customFormat="1" ht="15.75" customHeight="1">
      <c r="A613" s="648" t="str">
        <f>$H$1 &amp; "/kg"</f>
        <v>kcal/kg</v>
      </c>
      <c r="B613" s="610">
        <f>840*$K$1</f>
        <v>840</v>
      </c>
      <c r="C613" s="610">
        <f t="shared" ref="C613:R613" si="1818">840*$K$1</f>
        <v>840</v>
      </c>
      <c r="D613" s="610">
        <f t="shared" si="1818"/>
        <v>840</v>
      </c>
      <c r="E613" s="610">
        <f t="shared" si="1818"/>
        <v>840</v>
      </c>
      <c r="F613" s="610">
        <f t="shared" si="1818"/>
        <v>840</v>
      </c>
      <c r="G613" s="610">
        <f t="shared" si="1818"/>
        <v>840</v>
      </c>
      <c r="H613" s="610">
        <f t="shared" si="1818"/>
        <v>840</v>
      </c>
      <c r="I613" s="610">
        <f t="shared" si="1818"/>
        <v>840</v>
      </c>
      <c r="J613" s="610">
        <f t="shared" si="1818"/>
        <v>840</v>
      </c>
      <c r="K613" s="610">
        <f t="shared" si="1818"/>
        <v>840</v>
      </c>
      <c r="L613" s="610">
        <f t="shared" si="1818"/>
        <v>840</v>
      </c>
      <c r="M613" s="610">
        <f t="shared" si="1818"/>
        <v>840</v>
      </c>
      <c r="N613" s="610">
        <f t="shared" si="1818"/>
        <v>840</v>
      </c>
      <c r="O613" s="610">
        <f t="shared" si="1818"/>
        <v>840</v>
      </c>
      <c r="P613" s="610">
        <f t="shared" si="1818"/>
        <v>840</v>
      </c>
      <c r="Q613" s="610">
        <f t="shared" si="1818"/>
        <v>840</v>
      </c>
      <c r="R613" s="610">
        <f t="shared" si="1818"/>
        <v>840</v>
      </c>
      <c r="S613" s="714"/>
      <c r="T613" s="610">
        <f>840*$K$1</f>
        <v>840</v>
      </c>
      <c r="U613" s="610">
        <f t="shared" ref="U613:AJ613" si="1819">840*$K$1</f>
        <v>840</v>
      </c>
      <c r="V613" s="610">
        <f t="shared" si="1819"/>
        <v>840</v>
      </c>
      <c r="W613" s="610">
        <f t="shared" si="1819"/>
        <v>840</v>
      </c>
      <c r="X613" s="610">
        <f t="shared" si="1819"/>
        <v>840</v>
      </c>
      <c r="Y613" s="610">
        <f t="shared" si="1819"/>
        <v>840</v>
      </c>
      <c r="Z613" s="610">
        <f t="shared" si="1819"/>
        <v>840</v>
      </c>
      <c r="AA613" s="610">
        <f t="shared" si="1819"/>
        <v>840</v>
      </c>
      <c r="AB613" s="610">
        <f t="shared" si="1819"/>
        <v>840</v>
      </c>
      <c r="AC613" s="610">
        <f t="shared" si="1819"/>
        <v>840</v>
      </c>
      <c r="AD613" s="610">
        <f t="shared" si="1819"/>
        <v>840</v>
      </c>
      <c r="AE613" s="610">
        <f t="shared" si="1819"/>
        <v>840</v>
      </c>
      <c r="AF613" s="610">
        <f t="shared" si="1819"/>
        <v>840</v>
      </c>
      <c r="AG613" s="610">
        <f t="shared" si="1819"/>
        <v>840</v>
      </c>
      <c r="AH613" s="610">
        <f t="shared" si="1819"/>
        <v>840</v>
      </c>
      <c r="AI613" s="610">
        <f t="shared" si="1819"/>
        <v>840</v>
      </c>
      <c r="AJ613" s="610">
        <f t="shared" si="1819"/>
        <v>840</v>
      </c>
      <c r="AK613" s="714"/>
      <c r="AL613" s="610">
        <f>840*$K$1</f>
        <v>840</v>
      </c>
      <c r="AM613" s="610">
        <f t="shared" ref="AM613:BB613" si="1820">840*$K$1</f>
        <v>840</v>
      </c>
      <c r="AN613" s="610">
        <f t="shared" si="1820"/>
        <v>840</v>
      </c>
      <c r="AO613" s="610">
        <f t="shared" si="1820"/>
        <v>840</v>
      </c>
      <c r="AP613" s="610">
        <f t="shared" si="1820"/>
        <v>840</v>
      </c>
      <c r="AQ613" s="610">
        <f t="shared" si="1820"/>
        <v>840</v>
      </c>
      <c r="AR613" s="610">
        <v>0</v>
      </c>
      <c r="AS613" s="610">
        <f t="shared" si="1820"/>
        <v>840</v>
      </c>
      <c r="AT613" s="610">
        <f t="shared" si="1820"/>
        <v>840</v>
      </c>
      <c r="AU613" s="610">
        <f t="shared" si="1820"/>
        <v>840</v>
      </c>
      <c r="AV613" s="610">
        <f t="shared" si="1820"/>
        <v>840</v>
      </c>
      <c r="AW613" s="610">
        <f t="shared" si="1820"/>
        <v>840</v>
      </c>
      <c r="AX613" s="610">
        <f t="shared" si="1820"/>
        <v>840</v>
      </c>
      <c r="AY613" s="610">
        <f t="shared" si="1820"/>
        <v>840</v>
      </c>
      <c r="AZ613" s="610">
        <f t="shared" si="1820"/>
        <v>840</v>
      </c>
      <c r="BA613" s="610">
        <f t="shared" si="1820"/>
        <v>840</v>
      </c>
      <c r="BB613" s="610">
        <f t="shared" si="1820"/>
        <v>840</v>
      </c>
      <c r="BC613" s="714"/>
      <c r="BD613" s="610">
        <f>840*$K$1</f>
        <v>840</v>
      </c>
      <c r="BE613" s="610">
        <f t="shared" ref="BE613:BY613" si="1821">840*$K$1</f>
        <v>840</v>
      </c>
      <c r="BF613" s="610">
        <f t="shared" si="1821"/>
        <v>840</v>
      </c>
      <c r="BG613" s="610">
        <f t="shared" si="1821"/>
        <v>840</v>
      </c>
      <c r="BH613" s="610">
        <f t="shared" si="1821"/>
        <v>840</v>
      </c>
      <c r="BI613" s="610">
        <f t="shared" si="1821"/>
        <v>840</v>
      </c>
      <c r="BJ613" s="610">
        <f t="shared" si="1821"/>
        <v>840</v>
      </c>
      <c r="BK613" s="610">
        <f t="shared" si="1821"/>
        <v>840</v>
      </c>
      <c r="BL613" s="610">
        <f t="shared" si="1821"/>
        <v>840</v>
      </c>
      <c r="BM613" s="610">
        <f t="shared" si="1821"/>
        <v>840</v>
      </c>
      <c r="BN613" s="610">
        <f t="shared" si="1821"/>
        <v>840</v>
      </c>
      <c r="BO613" s="610">
        <f t="shared" si="1821"/>
        <v>840</v>
      </c>
      <c r="BP613" s="610">
        <f t="shared" si="1821"/>
        <v>840</v>
      </c>
      <c r="BQ613" s="610">
        <f t="shared" si="1821"/>
        <v>840</v>
      </c>
      <c r="BR613" s="610">
        <f t="shared" si="1821"/>
        <v>840</v>
      </c>
      <c r="BS613" s="610">
        <f t="shared" si="1821"/>
        <v>840</v>
      </c>
      <c r="BT613" s="610">
        <f t="shared" si="1821"/>
        <v>840</v>
      </c>
      <c r="BU613" s="714"/>
      <c r="BV613" s="610">
        <f t="shared" si="1821"/>
        <v>840</v>
      </c>
      <c r="BW613" s="610">
        <f t="shared" si="1821"/>
        <v>840</v>
      </c>
      <c r="BX613" s="610">
        <f t="shared" si="1821"/>
        <v>840</v>
      </c>
      <c r="BY613" s="610">
        <f t="shared" si="1821"/>
        <v>840</v>
      </c>
      <c r="BZ613" s="597"/>
      <c r="CA613" s="597"/>
      <c r="CB613" s="597"/>
      <c r="CC613" s="688"/>
      <c r="CD613" s="1344">
        <f t="shared" si="1814"/>
        <v>840</v>
      </c>
      <c r="CE613" s="1345">
        <f t="shared" si="1815"/>
        <v>840</v>
      </c>
      <c r="CF613" s="1346">
        <f t="shared" si="1815"/>
        <v>840</v>
      </c>
      <c r="CG613" s="1346">
        <f t="shared" si="1815"/>
        <v>840</v>
      </c>
      <c r="CH613" s="1346">
        <f t="shared" si="1815"/>
        <v>840</v>
      </c>
      <c r="CI613" s="1346">
        <f t="shared" si="1815"/>
        <v>840</v>
      </c>
      <c r="CJ613" s="1346">
        <f t="shared" si="1815"/>
        <v>840</v>
      </c>
      <c r="CK613" s="1347">
        <f t="shared" si="1815"/>
        <v>840</v>
      </c>
      <c r="CL613" s="1347">
        <f t="shared" si="1815"/>
        <v>840</v>
      </c>
      <c r="CM613" s="1347">
        <f t="shared" si="1815"/>
        <v>840</v>
      </c>
      <c r="CN613" s="1346">
        <f t="shared" si="1815"/>
        <v>840</v>
      </c>
      <c r="CO613" s="1346">
        <f t="shared" si="1815"/>
        <v>840</v>
      </c>
      <c r="CP613" s="1346">
        <f t="shared" si="1815"/>
        <v>840</v>
      </c>
      <c r="CQ613" s="1346">
        <f t="shared" si="1815"/>
        <v>840</v>
      </c>
      <c r="CR613" s="1346">
        <f t="shared" si="1815"/>
        <v>840</v>
      </c>
      <c r="CS613" s="1345">
        <f t="shared" si="1815"/>
        <v>840</v>
      </c>
      <c r="CT613" s="1348">
        <f t="shared" si="1815"/>
        <v>840</v>
      </c>
      <c r="CU613" s="548">
        <f t="shared" si="1816"/>
        <v>840</v>
      </c>
      <c r="CV613" s="549">
        <f t="shared" si="1816"/>
        <v>840</v>
      </c>
      <c r="CW613" s="550">
        <f t="shared" si="1816"/>
        <v>840</v>
      </c>
      <c r="CX613" s="550">
        <f t="shared" si="1816"/>
        <v>840</v>
      </c>
      <c r="CY613" s="550">
        <f t="shared" si="1816"/>
        <v>840</v>
      </c>
      <c r="CZ613" s="550">
        <f t="shared" si="1816"/>
        <v>840</v>
      </c>
      <c r="DA613" s="550">
        <f t="shared" si="1816"/>
        <v>840</v>
      </c>
      <c r="DB613" s="551">
        <f t="shared" si="1816"/>
        <v>840</v>
      </c>
      <c r="DC613" s="551">
        <f t="shared" si="1816"/>
        <v>840</v>
      </c>
      <c r="DD613" s="551">
        <f t="shared" si="1816"/>
        <v>840</v>
      </c>
      <c r="DE613" s="550">
        <f t="shared" si="1817"/>
        <v>840</v>
      </c>
      <c r="DF613" s="550">
        <f t="shared" si="1817"/>
        <v>840</v>
      </c>
      <c r="DG613" s="550">
        <f t="shared" si="1817"/>
        <v>840</v>
      </c>
      <c r="DH613" s="550">
        <f t="shared" si="1817"/>
        <v>840</v>
      </c>
      <c r="DI613" s="550">
        <f t="shared" si="1817"/>
        <v>840</v>
      </c>
      <c r="DJ613" s="549">
        <f t="shared" si="1817"/>
        <v>840</v>
      </c>
      <c r="DK613" s="548">
        <f t="shared" si="1817"/>
        <v>840</v>
      </c>
      <c r="DL613" s="653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 (%)"</f>
        <v>kcal (%)</v>
      </c>
      <c r="B614" s="632">
        <f t="shared" ref="B614:R614" si="1822">IF(B612="","",B612*B613/B$46/365/$G$1)</f>
        <v>0</v>
      </c>
      <c r="C614" s="632">
        <f t="shared" si="1822"/>
        <v>0</v>
      </c>
      <c r="D614" s="632">
        <f t="shared" si="1822"/>
        <v>0</v>
      </c>
      <c r="E614" s="632">
        <f t="shared" si="1822"/>
        <v>0</v>
      </c>
      <c r="F614" s="632">
        <f t="shared" si="1822"/>
        <v>0</v>
      </c>
      <c r="G614" s="632">
        <f t="shared" si="1822"/>
        <v>0</v>
      </c>
      <c r="H614" s="632">
        <f t="shared" si="1822"/>
        <v>0</v>
      </c>
      <c r="I614" s="632">
        <f t="shared" si="1822"/>
        <v>0</v>
      </c>
      <c r="J614" s="632">
        <f t="shared" si="1822"/>
        <v>0</v>
      </c>
      <c r="K614" s="632" t="str">
        <f t="shared" si="1822"/>
        <v/>
      </c>
      <c r="L614" s="632" t="str">
        <f t="shared" si="1822"/>
        <v/>
      </c>
      <c r="M614" s="632" t="str">
        <f t="shared" si="1822"/>
        <v/>
      </c>
      <c r="N614" s="632" t="str">
        <f t="shared" si="1822"/>
        <v/>
      </c>
      <c r="O614" s="632" t="str">
        <f t="shared" si="1822"/>
        <v/>
      </c>
      <c r="P614" s="632" t="str">
        <f t="shared" si="1822"/>
        <v/>
      </c>
      <c r="Q614" s="632" t="str">
        <f t="shared" si="1822"/>
        <v/>
      </c>
      <c r="R614" s="632" t="str">
        <f t="shared" si="1822"/>
        <v/>
      </c>
      <c r="S614" s="714"/>
      <c r="T614" s="632">
        <f t="shared" ref="T614:AJ614" si="1823">IF(T612="","",T612*T613/T$46/365/$G$1)</f>
        <v>0</v>
      </c>
      <c r="U614" s="632">
        <f t="shared" si="1823"/>
        <v>0</v>
      </c>
      <c r="V614" s="632">
        <f t="shared" si="1823"/>
        <v>0</v>
      </c>
      <c r="W614" s="632">
        <f t="shared" si="1823"/>
        <v>0</v>
      </c>
      <c r="X614" s="632">
        <f t="shared" si="1823"/>
        <v>0</v>
      </c>
      <c r="Y614" s="632">
        <f t="shared" si="1823"/>
        <v>0</v>
      </c>
      <c r="Z614" s="632">
        <f t="shared" si="1823"/>
        <v>0</v>
      </c>
      <c r="AA614" s="632">
        <f t="shared" si="1823"/>
        <v>0</v>
      </c>
      <c r="AB614" s="632">
        <f t="shared" si="1823"/>
        <v>0</v>
      </c>
      <c r="AC614" s="632" t="str">
        <f t="shared" si="1823"/>
        <v/>
      </c>
      <c r="AD614" s="632" t="str">
        <f t="shared" si="1823"/>
        <v/>
      </c>
      <c r="AE614" s="632" t="str">
        <f t="shared" si="1823"/>
        <v/>
      </c>
      <c r="AF614" s="632" t="str">
        <f t="shared" si="1823"/>
        <v/>
      </c>
      <c r="AG614" s="632" t="str">
        <f t="shared" si="1823"/>
        <v/>
      </c>
      <c r="AH614" s="632" t="str">
        <f t="shared" si="1823"/>
        <v/>
      </c>
      <c r="AI614" s="632" t="str">
        <f t="shared" si="1823"/>
        <v/>
      </c>
      <c r="AJ614" s="632" t="str">
        <f t="shared" si="1823"/>
        <v/>
      </c>
      <c r="AK614" s="714"/>
      <c r="AL614" s="632">
        <f t="shared" ref="AL614:BB614" si="1824">IF(AL612="","",AL612*AL613/AL$46/365/$G$1)</f>
        <v>0</v>
      </c>
      <c r="AM614" s="632">
        <f t="shared" si="1824"/>
        <v>0</v>
      </c>
      <c r="AN614" s="632">
        <f t="shared" si="1824"/>
        <v>0</v>
      </c>
      <c r="AO614" s="632">
        <f t="shared" si="1824"/>
        <v>0</v>
      </c>
      <c r="AP614" s="632">
        <f t="shared" si="1824"/>
        <v>0</v>
      </c>
      <c r="AQ614" s="632">
        <f t="shared" si="1824"/>
        <v>0</v>
      </c>
      <c r="AR614" s="632">
        <f t="shared" si="1824"/>
        <v>0</v>
      </c>
      <c r="AS614" s="632">
        <f t="shared" si="1824"/>
        <v>0</v>
      </c>
      <c r="AT614" s="632">
        <f t="shared" si="1824"/>
        <v>0</v>
      </c>
      <c r="AU614" s="632" t="str">
        <f t="shared" si="1824"/>
        <v/>
      </c>
      <c r="AV614" s="632" t="str">
        <f t="shared" si="1824"/>
        <v/>
      </c>
      <c r="AW614" s="632" t="str">
        <f t="shared" si="1824"/>
        <v/>
      </c>
      <c r="AX614" s="632" t="str">
        <f t="shared" si="1824"/>
        <v/>
      </c>
      <c r="AY614" s="632" t="str">
        <f t="shared" si="1824"/>
        <v/>
      </c>
      <c r="AZ614" s="632" t="str">
        <f t="shared" si="1824"/>
        <v/>
      </c>
      <c r="BA614" s="632" t="str">
        <f t="shared" si="1824"/>
        <v/>
      </c>
      <c r="BB614" s="632" t="str">
        <f t="shared" si="1824"/>
        <v/>
      </c>
      <c r="BC614" s="714"/>
      <c r="BD614" s="632">
        <f t="shared" ref="BD614:BT614" si="1825">IF(BD612="","",BD612*BD613/BD$46/365/$G$1)</f>
        <v>0</v>
      </c>
      <c r="BE614" s="632">
        <f t="shared" si="1825"/>
        <v>0</v>
      </c>
      <c r="BF614" s="632">
        <f t="shared" si="1825"/>
        <v>0</v>
      </c>
      <c r="BG614" s="632">
        <f t="shared" si="1825"/>
        <v>0</v>
      </c>
      <c r="BH614" s="632">
        <f t="shared" si="1825"/>
        <v>0</v>
      </c>
      <c r="BI614" s="632">
        <f t="shared" si="1825"/>
        <v>0</v>
      </c>
      <c r="BJ614" s="632">
        <f t="shared" si="1825"/>
        <v>0</v>
      </c>
      <c r="BK614" s="632">
        <f t="shared" si="1825"/>
        <v>0</v>
      </c>
      <c r="BL614" s="632">
        <f t="shared" si="1825"/>
        <v>0</v>
      </c>
      <c r="BM614" s="632" t="str">
        <f t="shared" si="1825"/>
        <v/>
      </c>
      <c r="BN614" s="632" t="str">
        <f t="shared" si="1825"/>
        <v/>
      </c>
      <c r="BO614" s="632" t="str">
        <f t="shared" si="1825"/>
        <v/>
      </c>
      <c r="BP614" s="632" t="str">
        <f t="shared" si="1825"/>
        <v/>
      </c>
      <c r="BQ614" s="632" t="str">
        <f t="shared" si="1825"/>
        <v/>
      </c>
      <c r="BR614" s="632" t="str">
        <f t="shared" si="1825"/>
        <v/>
      </c>
      <c r="BS614" s="632" t="str">
        <f t="shared" si="1825"/>
        <v/>
      </c>
      <c r="BT614" s="632" t="str">
        <f t="shared" si="1825"/>
        <v/>
      </c>
      <c r="BU614" s="714"/>
      <c r="BV614" s="632" t="str">
        <f>IF(BV612="","",BV612*BV613/BV$46/365/$G$1)</f>
        <v/>
      </c>
      <c r="BW614" s="632" t="str">
        <f>IF(BW612="","",BW612*BW613/BW$46/365/$G$1)</f>
        <v/>
      </c>
      <c r="BX614" s="632" t="str">
        <f>IF(BX612="","",BX612*BX613/BX$46/365/$G$1)</f>
        <v/>
      </c>
      <c r="BY614" s="632" t="str">
        <f>IF(BY612="","",BY612*BY613/BY$46/365/$G$1)</f>
        <v/>
      </c>
      <c r="BZ614" s="622">
        <f>IF(DL614&lt;3,"",(SUM(B614:R614)-MIN(B614:R614)-MAX(B614:R614))/(DL614-2))</f>
        <v>0</v>
      </c>
      <c r="CA614" s="622">
        <f>IF(DM614&lt;3,"",(SUM(T614:AJ614)-MIN(T614:AJ614)-MAX(T614:AJ614))/(DM614-2))</f>
        <v>0</v>
      </c>
      <c r="CB614" s="622">
        <f>IF(DN614&lt;3,"",(SUM(AL614:BB614)-MIN(AL614:BB614)-MAX(AL614:BB614))/(DN614-2))</f>
        <v>0</v>
      </c>
      <c r="CC614" s="622">
        <f>IF(DO614&lt;3,"",(SUM(BD614:BT614)-MIN(BD614:BT614)-MAX(BD614:BT614))/(DO614-2))</f>
        <v>0</v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815"/>
        <v/>
      </c>
      <c r="CF614" s="1351" t="str">
        <f t="shared" si="1815"/>
        <v/>
      </c>
      <c r="CG614" s="1351" t="str">
        <f t="shared" si="1815"/>
        <v/>
      </c>
      <c r="CH614" s="1351">
        <f t="shared" si="1815"/>
        <v>0</v>
      </c>
      <c r="CI614" s="1351">
        <f t="shared" si="1815"/>
        <v>0</v>
      </c>
      <c r="CJ614" s="1351">
        <f t="shared" si="1815"/>
        <v>0</v>
      </c>
      <c r="CK614" s="1352">
        <f t="shared" si="1815"/>
        <v>0</v>
      </c>
      <c r="CL614" s="1352">
        <f t="shared" si="1815"/>
        <v>0</v>
      </c>
      <c r="CM614" s="1352">
        <f t="shared" si="1815"/>
        <v>0</v>
      </c>
      <c r="CN614" s="1351">
        <f t="shared" si="1815"/>
        <v>0</v>
      </c>
      <c r="CO614" s="1351">
        <f t="shared" si="1815"/>
        <v>0</v>
      </c>
      <c r="CP614" s="1351">
        <f t="shared" si="1815"/>
        <v>0</v>
      </c>
      <c r="CQ614" s="1351" t="str">
        <f t="shared" si="1815"/>
        <v/>
      </c>
      <c r="CR614" s="1351" t="str">
        <f t="shared" si="1815"/>
        <v/>
      </c>
      <c r="CS614" s="1350" t="str">
        <f t="shared" si="1815"/>
        <v/>
      </c>
      <c r="CT614" s="1353" t="str">
        <f t="shared" si="1815"/>
        <v/>
      </c>
      <c r="CU614" s="536" t="str">
        <f t="shared" si="1816"/>
        <v/>
      </c>
      <c r="CV614" s="537" t="str">
        <f t="shared" si="1816"/>
        <v/>
      </c>
      <c r="CW614" s="538" t="str">
        <f t="shared" si="1816"/>
        <v/>
      </c>
      <c r="CX614" s="538" t="str">
        <f t="shared" si="1816"/>
        <v/>
      </c>
      <c r="CY614" s="538">
        <f t="shared" si="1816"/>
        <v>0</v>
      </c>
      <c r="CZ614" s="538">
        <f t="shared" si="1816"/>
        <v>0</v>
      </c>
      <c r="DA614" s="538">
        <f t="shared" si="1816"/>
        <v>0</v>
      </c>
      <c r="DB614" s="539">
        <f t="shared" si="1816"/>
        <v>0</v>
      </c>
      <c r="DC614" s="539">
        <f t="shared" si="1816"/>
        <v>0</v>
      </c>
      <c r="DD614" s="539">
        <f t="shared" si="1816"/>
        <v>0</v>
      </c>
      <c r="DE614" s="538">
        <f t="shared" si="1817"/>
        <v>0</v>
      </c>
      <c r="DF614" s="538">
        <f t="shared" si="1817"/>
        <v>0</v>
      </c>
      <c r="DG614" s="538">
        <f t="shared" si="1817"/>
        <v>0</v>
      </c>
      <c r="DH614" s="538" t="str">
        <f t="shared" si="1817"/>
        <v/>
      </c>
      <c r="DI614" s="538" t="str">
        <f t="shared" si="1817"/>
        <v/>
      </c>
      <c r="DJ614" s="537" t="str">
        <f t="shared" si="1817"/>
        <v/>
      </c>
      <c r="DK614" s="536" t="str">
        <f t="shared" si="1817"/>
        <v/>
      </c>
      <c r="DL614" s="653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">
        <v>269</v>
      </c>
      <c r="B615" s="320"/>
      <c r="C615" s="320"/>
      <c r="D615" s="320"/>
      <c r="E615" s="320"/>
      <c r="F615" s="320"/>
      <c r="G615" s="320"/>
      <c r="H615" s="320"/>
      <c r="I615" s="320"/>
      <c r="J615" s="320"/>
      <c r="K615" s="320"/>
      <c r="L615" s="320"/>
      <c r="M615" s="320"/>
      <c r="N615" s="320"/>
      <c r="O615" s="320"/>
      <c r="P615" s="320"/>
      <c r="Q615" s="320"/>
      <c r="R615" s="320"/>
      <c r="S615" s="714"/>
      <c r="T615" s="320"/>
      <c r="U615" s="320"/>
      <c r="V615" s="320"/>
      <c r="W615" s="320"/>
      <c r="X615" s="320"/>
      <c r="Y615" s="320"/>
      <c r="Z615" s="320"/>
      <c r="AA615" s="320"/>
      <c r="AB615" s="320"/>
      <c r="AC615" s="320"/>
      <c r="AD615" s="320"/>
      <c r="AE615" s="320"/>
      <c r="AF615" s="320"/>
      <c r="AG615" s="320"/>
      <c r="AH615" s="320"/>
      <c r="AI615" s="320"/>
      <c r="AJ615" s="320"/>
      <c r="AK615" s="714"/>
      <c r="AL615" s="320"/>
      <c r="AM615" s="320"/>
      <c r="AN615" s="320"/>
      <c r="AO615" s="320"/>
      <c r="AP615" s="320"/>
      <c r="AQ615" s="320"/>
      <c r="AR615" s="320"/>
      <c r="AS615" s="320"/>
      <c r="AT615" s="320"/>
      <c r="AU615" s="320"/>
      <c r="AV615" s="320"/>
      <c r="AW615" s="320"/>
      <c r="AX615" s="320"/>
      <c r="AY615" s="320"/>
      <c r="AZ615" s="320"/>
      <c r="BA615" s="320"/>
      <c r="BB615" s="320"/>
      <c r="BC615" s="714"/>
      <c r="BD615" s="320"/>
      <c r="BE615" s="320"/>
      <c r="BF615" s="320"/>
      <c r="BG615" s="320"/>
      <c r="BH615" s="320"/>
      <c r="BI615" s="320"/>
      <c r="BJ615" s="320"/>
      <c r="BK615" s="320"/>
      <c r="BL615" s="320"/>
      <c r="BM615" s="320"/>
      <c r="BN615" s="320"/>
      <c r="BO615" s="320"/>
      <c r="BP615" s="320"/>
      <c r="BQ615" s="320"/>
      <c r="BR615" s="320"/>
      <c r="BS615" s="320"/>
      <c r="BT615" s="320"/>
      <c r="BU615" s="714"/>
      <c r="BV615" s="320"/>
      <c r="BW615" s="320"/>
      <c r="BX615" s="320"/>
      <c r="BY615" s="320"/>
      <c r="BZ615" s="597"/>
      <c r="CA615" s="597"/>
      <c r="CB615" s="597"/>
      <c r="CC615" s="688"/>
      <c r="CD615" s="1344" t="str">
        <f t="shared" ref="CD615:CS616" si="182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1826"/>
        <v/>
      </c>
      <c r="CF615" s="1346" t="str">
        <f t="shared" si="1826"/>
        <v/>
      </c>
      <c r="CG615" s="1346" t="str">
        <f t="shared" si="1826"/>
        <v/>
      </c>
      <c r="CH615" s="1346" t="str">
        <f t="shared" si="1826"/>
        <v/>
      </c>
      <c r="CI615" s="1346" t="str">
        <f t="shared" si="1826"/>
        <v/>
      </c>
      <c r="CJ615" s="1346" t="str">
        <f t="shared" si="1826"/>
        <v/>
      </c>
      <c r="CK615" s="1347" t="str">
        <f t="shared" si="1826"/>
        <v/>
      </c>
      <c r="CL615" s="1347" t="str">
        <f t="shared" si="1826"/>
        <v/>
      </c>
      <c r="CM615" s="1347" t="str">
        <f t="shared" si="1826"/>
        <v/>
      </c>
      <c r="CN615" s="1346" t="str">
        <f t="shared" si="1826"/>
        <v/>
      </c>
      <c r="CO615" s="1346" t="str">
        <f t="shared" si="1826"/>
        <v/>
      </c>
      <c r="CP615" s="1346" t="str">
        <f t="shared" si="1826"/>
        <v/>
      </c>
      <c r="CQ615" s="1346" t="str">
        <f t="shared" si="1826"/>
        <v/>
      </c>
      <c r="CR615" s="1346" t="str">
        <f t="shared" si="1826"/>
        <v/>
      </c>
      <c r="CS615" s="1345" t="str">
        <f t="shared" si="1826"/>
        <v/>
      </c>
      <c r="CT615" s="1348" t="str">
        <f t="shared" ref="CE615:CT616" si="182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8" t="str">
        <f t="shared" si="1816"/>
        <v/>
      </c>
      <c r="CV615" s="549" t="str">
        <f t="shared" si="1816"/>
        <v/>
      </c>
      <c r="CW615" s="550" t="str">
        <f t="shared" si="1816"/>
        <v/>
      </c>
      <c r="CX615" s="550" t="str">
        <f t="shared" si="1816"/>
        <v/>
      </c>
      <c r="CY615" s="550" t="str">
        <f t="shared" si="1816"/>
        <v/>
      </c>
      <c r="CZ615" s="550" t="str">
        <f t="shared" si="1816"/>
        <v/>
      </c>
      <c r="DA615" s="550" t="str">
        <f t="shared" si="1816"/>
        <v/>
      </c>
      <c r="DB615" s="551" t="str">
        <f t="shared" si="1816"/>
        <v/>
      </c>
      <c r="DC615" s="551" t="str">
        <f t="shared" si="1816"/>
        <v/>
      </c>
      <c r="DD615" s="551" t="str">
        <f t="shared" si="1816"/>
        <v/>
      </c>
      <c r="DE615" s="550" t="str">
        <f t="shared" si="1817"/>
        <v/>
      </c>
      <c r="DF615" s="550" t="str">
        <f t="shared" si="1817"/>
        <v/>
      </c>
      <c r="DG615" s="550" t="str">
        <f t="shared" si="1817"/>
        <v/>
      </c>
      <c r="DH615" s="550" t="str">
        <f t="shared" si="1817"/>
        <v/>
      </c>
      <c r="DI615" s="550" t="str">
        <f t="shared" si="1817"/>
        <v/>
      </c>
      <c r="DJ615" s="549" t="str">
        <f t="shared" si="1817"/>
        <v/>
      </c>
      <c r="DK615" s="548" t="str">
        <f t="shared" si="1817"/>
        <v/>
      </c>
      <c r="DL615" s="653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267</v>
      </c>
      <c r="B616" s="629" t="str">
        <f t="shared" ref="B616:R616" si="1828">IF(B615="","",B612*B615)</f>
        <v/>
      </c>
      <c r="C616" s="629" t="str">
        <f t="shared" si="1828"/>
        <v/>
      </c>
      <c r="D616" s="629" t="str">
        <f t="shared" si="1828"/>
        <v/>
      </c>
      <c r="E616" s="629" t="str">
        <f t="shared" si="1828"/>
        <v/>
      </c>
      <c r="F616" s="629" t="str">
        <f t="shared" si="1828"/>
        <v/>
      </c>
      <c r="G616" s="629" t="str">
        <f t="shared" si="1828"/>
        <v/>
      </c>
      <c r="H616" s="629" t="str">
        <f t="shared" si="1828"/>
        <v/>
      </c>
      <c r="I616" s="629" t="str">
        <f t="shared" si="1828"/>
        <v/>
      </c>
      <c r="J616" s="629" t="str">
        <f t="shared" si="1828"/>
        <v/>
      </c>
      <c r="K616" s="629" t="str">
        <f t="shared" si="1828"/>
        <v/>
      </c>
      <c r="L616" s="629" t="str">
        <f t="shared" si="1828"/>
        <v/>
      </c>
      <c r="M616" s="629" t="str">
        <f t="shared" si="1828"/>
        <v/>
      </c>
      <c r="N616" s="629" t="str">
        <f t="shared" si="1828"/>
        <v/>
      </c>
      <c r="O616" s="629" t="str">
        <f t="shared" si="1828"/>
        <v/>
      </c>
      <c r="P616" s="629" t="str">
        <f t="shared" si="1828"/>
        <v/>
      </c>
      <c r="Q616" s="629" t="str">
        <f t="shared" si="1828"/>
        <v/>
      </c>
      <c r="R616" s="629" t="str">
        <f t="shared" si="1828"/>
        <v/>
      </c>
      <c r="S616" s="714"/>
      <c r="T616" s="629" t="str">
        <f t="shared" ref="T616:AJ616" si="1829">IF(T615="","",T612*T615)</f>
        <v/>
      </c>
      <c r="U616" s="629" t="str">
        <f t="shared" si="1829"/>
        <v/>
      </c>
      <c r="V616" s="629" t="str">
        <f t="shared" si="1829"/>
        <v/>
      </c>
      <c r="W616" s="629" t="str">
        <f t="shared" si="1829"/>
        <v/>
      </c>
      <c r="X616" s="629" t="str">
        <f t="shared" si="1829"/>
        <v/>
      </c>
      <c r="Y616" s="629" t="str">
        <f t="shared" si="1829"/>
        <v/>
      </c>
      <c r="Z616" s="629" t="str">
        <f t="shared" si="1829"/>
        <v/>
      </c>
      <c r="AA616" s="629" t="str">
        <f t="shared" si="1829"/>
        <v/>
      </c>
      <c r="AB616" s="629" t="str">
        <f t="shared" si="1829"/>
        <v/>
      </c>
      <c r="AC616" s="629" t="str">
        <f t="shared" si="1829"/>
        <v/>
      </c>
      <c r="AD616" s="629" t="str">
        <f t="shared" si="1829"/>
        <v/>
      </c>
      <c r="AE616" s="629" t="str">
        <f t="shared" si="1829"/>
        <v/>
      </c>
      <c r="AF616" s="629" t="str">
        <f t="shared" si="1829"/>
        <v/>
      </c>
      <c r="AG616" s="629" t="str">
        <f t="shared" si="1829"/>
        <v/>
      </c>
      <c r="AH616" s="629" t="str">
        <f t="shared" si="1829"/>
        <v/>
      </c>
      <c r="AI616" s="629" t="str">
        <f t="shared" si="1829"/>
        <v/>
      </c>
      <c r="AJ616" s="629" t="str">
        <f t="shared" si="1829"/>
        <v/>
      </c>
      <c r="AK616" s="714"/>
      <c r="AL616" s="629" t="str">
        <f t="shared" ref="AL616:BB616" si="1830">IF(AL615="","",AL612*AL615)</f>
        <v/>
      </c>
      <c r="AM616" s="629" t="str">
        <f t="shared" si="1830"/>
        <v/>
      </c>
      <c r="AN616" s="629" t="str">
        <f t="shared" si="1830"/>
        <v/>
      </c>
      <c r="AO616" s="629" t="str">
        <f t="shared" si="1830"/>
        <v/>
      </c>
      <c r="AP616" s="629" t="str">
        <f t="shared" si="1830"/>
        <v/>
      </c>
      <c r="AQ616" s="629" t="str">
        <f t="shared" si="1830"/>
        <v/>
      </c>
      <c r="AR616" s="629" t="str">
        <f t="shared" si="1830"/>
        <v/>
      </c>
      <c r="AS616" s="629" t="str">
        <f t="shared" si="1830"/>
        <v/>
      </c>
      <c r="AT616" s="629" t="str">
        <f t="shared" si="1830"/>
        <v/>
      </c>
      <c r="AU616" s="629" t="str">
        <f t="shared" si="1830"/>
        <v/>
      </c>
      <c r="AV616" s="629" t="str">
        <f t="shared" si="1830"/>
        <v/>
      </c>
      <c r="AW616" s="629" t="str">
        <f t="shared" si="1830"/>
        <v/>
      </c>
      <c r="AX616" s="629" t="str">
        <f t="shared" si="1830"/>
        <v/>
      </c>
      <c r="AY616" s="629" t="str">
        <f t="shared" si="1830"/>
        <v/>
      </c>
      <c r="AZ616" s="629" t="str">
        <f t="shared" si="1830"/>
        <v/>
      </c>
      <c r="BA616" s="629" t="str">
        <f t="shared" si="1830"/>
        <v/>
      </c>
      <c r="BB616" s="629" t="str">
        <f t="shared" si="1830"/>
        <v/>
      </c>
      <c r="BC616" s="714"/>
      <c r="BD616" s="629" t="str">
        <f t="shared" ref="BD616:BT616" si="1831">IF(BD615="","",BD612*BD615)</f>
        <v/>
      </c>
      <c r="BE616" s="629" t="str">
        <f t="shared" si="1831"/>
        <v/>
      </c>
      <c r="BF616" s="629" t="str">
        <f t="shared" si="1831"/>
        <v/>
      </c>
      <c r="BG616" s="629" t="str">
        <f t="shared" si="1831"/>
        <v/>
      </c>
      <c r="BH616" s="629" t="str">
        <f t="shared" si="1831"/>
        <v/>
      </c>
      <c r="BI616" s="629" t="str">
        <f t="shared" si="1831"/>
        <v/>
      </c>
      <c r="BJ616" s="629" t="str">
        <f t="shared" si="1831"/>
        <v/>
      </c>
      <c r="BK616" s="629" t="str">
        <f t="shared" si="1831"/>
        <v/>
      </c>
      <c r="BL616" s="629" t="str">
        <f t="shared" si="1831"/>
        <v/>
      </c>
      <c r="BM616" s="629" t="str">
        <f t="shared" si="1831"/>
        <v/>
      </c>
      <c r="BN616" s="629" t="str">
        <f t="shared" si="1831"/>
        <v/>
      </c>
      <c r="BO616" s="629" t="str">
        <f t="shared" si="1831"/>
        <v/>
      </c>
      <c r="BP616" s="629" t="str">
        <f t="shared" si="1831"/>
        <v/>
      </c>
      <c r="BQ616" s="629" t="str">
        <f t="shared" si="1831"/>
        <v/>
      </c>
      <c r="BR616" s="629" t="str">
        <f t="shared" si="1831"/>
        <v/>
      </c>
      <c r="BS616" s="629" t="str">
        <f t="shared" si="1831"/>
        <v/>
      </c>
      <c r="BT616" s="629" t="str">
        <f t="shared" si="1831"/>
        <v/>
      </c>
      <c r="BU616" s="714"/>
      <c r="BV616" s="629" t="str">
        <f>IF(BV615="","",BV612*BV615)</f>
        <v/>
      </c>
      <c r="BW616" s="629" t="str">
        <f>IF(BW615="","",BW612*BW615)</f>
        <v/>
      </c>
      <c r="BX616" s="629" t="str">
        <f>IF(BX615="","",BX612*BX615)</f>
        <v/>
      </c>
      <c r="BY616" s="629" t="str">
        <f>IF(BY615="","",BY612*BY615)</f>
        <v/>
      </c>
      <c r="BZ616" s="597"/>
      <c r="CA616" s="597"/>
      <c r="CB616" s="597"/>
      <c r="CC616" s="688"/>
      <c r="CD616" s="1344" t="str">
        <f t="shared" si="1826"/>
        <v/>
      </c>
      <c r="CE616" s="1345" t="str">
        <f t="shared" si="1827"/>
        <v/>
      </c>
      <c r="CF616" s="1346" t="str">
        <f t="shared" si="1827"/>
        <v/>
      </c>
      <c r="CG616" s="1346" t="str">
        <f t="shared" si="1827"/>
        <v/>
      </c>
      <c r="CH616" s="1346" t="str">
        <f t="shared" si="1827"/>
        <v/>
      </c>
      <c r="CI616" s="1346" t="str">
        <f t="shared" si="1827"/>
        <v/>
      </c>
      <c r="CJ616" s="1346" t="str">
        <f t="shared" si="1827"/>
        <v/>
      </c>
      <c r="CK616" s="1347" t="str">
        <f t="shared" si="1827"/>
        <v/>
      </c>
      <c r="CL616" s="1347" t="str">
        <f t="shared" si="1827"/>
        <v/>
      </c>
      <c r="CM616" s="1347" t="str">
        <f t="shared" si="1827"/>
        <v/>
      </c>
      <c r="CN616" s="1346" t="str">
        <f t="shared" si="1827"/>
        <v/>
      </c>
      <c r="CO616" s="1346" t="str">
        <f t="shared" si="1827"/>
        <v/>
      </c>
      <c r="CP616" s="1346" t="str">
        <f t="shared" si="1827"/>
        <v/>
      </c>
      <c r="CQ616" s="1346" t="str">
        <f t="shared" si="1827"/>
        <v/>
      </c>
      <c r="CR616" s="1346" t="str">
        <f t="shared" si="1827"/>
        <v/>
      </c>
      <c r="CS616" s="1345" t="str">
        <f t="shared" si="1827"/>
        <v/>
      </c>
      <c r="CT616" s="1348" t="str">
        <f t="shared" si="1827"/>
        <v/>
      </c>
      <c r="CU616" s="548" t="str">
        <f t="shared" si="1816"/>
        <v/>
      </c>
      <c r="CV616" s="549" t="str">
        <f t="shared" si="1816"/>
        <v/>
      </c>
      <c r="CW616" s="550" t="str">
        <f t="shared" si="1816"/>
        <v/>
      </c>
      <c r="CX616" s="550" t="str">
        <f t="shared" si="1816"/>
        <v/>
      </c>
      <c r="CY616" s="550" t="str">
        <f t="shared" si="1816"/>
        <v/>
      </c>
      <c r="CZ616" s="550" t="str">
        <f t="shared" si="1816"/>
        <v/>
      </c>
      <c r="DA616" s="550" t="str">
        <f t="shared" si="1816"/>
        <v/>
      </c>
      <c r="DB616" s="551" t="str">
        <f t="shared" si="1816"/>
        <v/>
      </c>
      <c r="DC616" s="551" t="str">
        <f t="shared" si="1816"/>
        <v/>
      </c>
      <c r="DD616" s="551" t="str">
        <f t="shared" si="1816"/>
        <v/>
      </c>
      <c r="DE616" s="550" t="str">
        <f t="shared" si="1817"/>
        <v/>
      </c>
      <c r="DF616" s="550" t="str">
        <f t="shared" si="1817"/>
        <v/>
      </c>
      <c r="DG616" s="550" t="str">
        <f t="shared" si="1817"/>
        <v/>
      </c>
      <c r="DH616" s="550" t="str">
        <f t="shared" si="1817"/>
        <v/>
      </c>
      <c r="DI616" s="550" t="str">
        <f t="shared" si="1817"/>
        <v/>
      </c>
      <c r="DJ616" s="549" t="str">
        <f t="shared" si="1817"/>
        <v/>
      </c>
      <c r="DK616" s="548" t="str">
        <f t="shared" si="1817"/>
        <v/>
      </c>
      <c r="DL616" s="653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1465" t="s">
        <v>729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4"/>
      <c r="T617" s="641"/>
      <c r="U617" s="641"/>
      <c r="V617" s="641"/>
      <c r="W617" s="641"/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4"/>
      <c r="AL617" s="641">
        <v>0</v>
      </c>
      <c r="AM617" s="641">
        <v>0</v>
      </c>
      <c r="AN617" s="641">
        <v>0</v>
      </c>
      <c r="AO617" s="641">
        <v>0</v>
      </c>
      <c r="AP617" s="641">
        <v>0</v>
      </c>
      <c r="AQ617" s="641">
        <v>0</v>
      </c>
      <c r="AR617" s="641">
        <v>0</v>
      </c>
      <c r="AS617" s="641">
        <v>0</v>
      </c>
      <c r="AT617" s="641">
        <v>0</v>
      </c>
      <c r="AU617" s="641"/>
      <c r="AV617" s="641"/>
      <c r="AW617" s="641"/>
      <c r="AX617" s="641"/>
      <c r="AY617" s="641"/>
      <c r="AZ617" s="641"/>
      <c r="BA617" s="641"/>
      <c r="BB617" s="641"/>
      <c r="BC617" s="714"/>
      <c r="BD617" s="641"/>
      <c r="BE617" s="641"/>
      <c r="BF617" s="641"/>
      <c r="BG617" s="641"/>
      <c r="BH617" s="641"/>
      <c r="BI617" s="641"/>
      <c r="BJ617" s="641"/>
      <c r="BK617" s="641"/>
      <c r="BL617" s="641"/>
      <c r="BM617" s="641"/>
      <c r="BN617" s="641"/>
      <c r="BO617" s="641"/>
      <c r="BP617" s="641"/>
      <c r="BQ617" s="641"/>
      <c r="BR617" s="641"/>
      <c r="BS617" s="641"/>
      <c r="BT617" s="641"/>
      <c r="BU617" s="714"/>
      <c r="BV617" s="224"/>
      <c r="BW617" s="224"/>
      <c r="BX617" s="224"/>
      <c r="BY617" s="224"/>
      <c r="BZ617" s="589"/>
      <c r="CA617" s="589"/>
      <c r="CB617" s="589"/>
      <c r="CC617" s="687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5"/>
      <c r="CV617" s="635"/>
      <c r="CW617" s="635"/>
      <c r="CX617" s="635"/>
      <c r="CY617" s="635"/>
      <c r="CZ617" s="635"/>
      <c r="DA617" s="635"/>
      <c r="DB617" s="635"/>
      <c r="DC617" s="635"/>
      <c r="DD617" s="635"/>
      <c r="DE617" s="635"/>
      <c r="DF617" s="635"/>
      <c r="DG617" s="635"/>
      <c r="DH617" s="635"/>
      <c r="DI617" s="635"/>
      <c r="DJ617" s="635"/>
      <c r="DK617" s="635"/>
      <c r="DL617" s="598"/>
      <c r="DM617" s="108"/>
      <c r="DN617" s="108"/>
      <c r="DO617" s="108"/>
      <c r="DP617" s="591"/>
      <c r="DQ617" s="617"/>
      <c r="DR617" s="617"/>
      <c r="DS617" s="617"/>
      <c r="DT617" s="617"/>
      <c r="DU617" s="617"/>
      <c r="DV617" s="617"/>
      <c r="DW617" s="617"/>
      <c r="DX617" s="617"/>
      <c r="DY617" s="484"/>
    </row>
    <row r="618" spans="1:129" s="486" customFormat="1" ht="15.75" customHeight="1">
      <c r="A618" s="648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14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14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14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14"/>
      <c r="BV618" s="224"/>
      <c r="BW618" s="224"/>
      <c r="BX618" s="224"/>
      <c r="BY618" s="224"/>
      <c r="BZ618" s="597"/>
      <c r="CA618" s="597"/>
      <c r="CB618" s="597"/>
      <c r="CC618" s="688"/>
      <c r="CD618" s="1344" t="str">
        <f t="shared" ref="CD618:CS619" si="183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832"/>
        <v/>
      </c>
      <c r="CF618" s="1346" t="str">
        <f t="shared" si="1832"/>
        <v/>
      </c>
      <c r="CG618" s="1346" t="str">
        <f t="shared" si="1832"/>
        <v/>
      </c>
      <c r="CH618" s="1346">
        <f t="shared" si="1832"/>
        <v>0</v>
      </c>
      <c r="CI618" s="1346">
        <f t="shared" si="1832"/>
        <v>0</v>
      </c>
      <c r="CJ618" s="1346">
        <f t="shared" si="1832"/>
        <v>0</v>
      </c>
      <c r="CK618" s="1347">
        <f t="shared" si="1832"/>
        <v>0</v>
      </c>
      <c r="CL618" s="1347">
        <f t="shared" si="1832"/>
        <v>0</v>
      </c>
      <c r="CM618" s="1347">
        <f t="shared" si="1832"/>
        <v>0</v>
      </c>
      <c r="CN618" s="1346">
        <f t="shared" si="1832"/>
        <v>0</v>
      </c>
      <c r="CO618" s="1346">
        <f t="shared" si="1832"/>
        <v>0</v>
      </c>
      <c r="CP618" s="1346">
        <f t="shared" si="1832"/>
        <v>0</v>
      </c>
      <c r="CQ618" s="1346" t="str">
        <f t="shared" si="1832"/>
        <v/>
      </c>
      <c r="CR618" s="1346" t="str">
        <f t="shared" si="1832"/>
        <v/>
      </c>
      <c r="CS618" s="1345" t="str">
        <f t="shared" si="1832"/>
        <v/>
      </c>
      <c r="CT618" s="1348" t="str">
        <f t="shared" ref="CE618:CT620" si="183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8" t="str">
        <f t="shared" ref="CU618:DD622" si="183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9" t="str">
        <f t="shared" si="1834"/>
        <v/>
      </c>
      <c r="CW618" s="550" t="str">
        <f t="shared" si="1834"/>
        <v/>
      </c>
      <c r="CX618" s="550" t="str">
        <f t="shared" si="1834"/>
        <v/>
      </c>
      <c r="CY618" s="550">
        <f t="shared" si="1834"/>
        <v>0</v>
      </c>
      <c r="CZ618" s="550">
        <f t="shared" si="1834"/>
        <v>0</v>
      </c>
      <c r="DA618" s="550">
        <f t="shared" si="1834"/>
        <v>0</v>
      </c>
      <c r="DB618" s="551">
        <f t="shared" si="1834"/>
        <v>0</v>
      </c>
      <c r="DC618" s="551">
        <f t="shared" si="1834"/>
        <v>0</v>
      </c>
      <c r="DD618" s="551">
        <f t="shared" si="1834"/>
        <v>0</v>
      </c>
      <c r="DE618" s="550">
        <f t="shared" ref="DE618:DK622" si="183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50">
        <f t="shared" si="1835"/>
        <v>0</v>
      </c>
      <c r="DG618" s="550">
        <f t="shared" si="1835"/>
        <v>0</v>
      </c>
      <c r="DH618" s="550" t="str">
        <f t="shared" si="1835"/>
        <v/>
      </c>
      <c r="DI618" s="550" t="str">
        <f t="shared" si="1835"/>
        <v/>
      </c>
      <c r="DJ618" s="549" t="str">
        <f t="shared" si="1835"/>
        <v/>
      </c>
      <c r="DK618" s="548" t="str">
        <f t="shared" si="1835"/>
        <v/>
      </c>
      <c r="DL618" s="653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83"/>
      <c r="DQ618" s="618"/>
      <c r="DR618" s="618"/>
      <c r="DS618" s="618"/>
      <c r="DT618" s="618"/>
      <c r="DU618" s="618"/>
      <c r="DV618" s="618"/>
      <c r="DW618" s="618"/>
      <c r="DX618" s="618"/>
      <c r="DY618" s="484"/>
    </row>
    <row r="619" spans="1:129" s="486" customFormat="1" ht="15.75" customHeight="1">
      <c r="A619" s="648" t="str">
        <f>$H$1 &amp; "/kg"</f>
        <v>kcal/kg</v>
      </c>
      <c r="B619" s="610">
        <f>5790*$K$1</f>
        <v>5790</v>
      </c>
      <c r="C619" s="610">
        <f t="shared" ref="C619:R619" si="1836">5790*$K$1</f>
        <v>5790</v>
      </c>
      <c r="D619" s="610">
        <f t="shared" si="1836"/>
        <v>5790</v>
      </c>
      <c r="E619" s="610">
        <f t="shared" si="1836"/>
        <v>5790</v>
      </c>
      <c r="F619" s="610">
        <f t="shared" si="1836"/>
        <v>5790</v>
      </c>
      <c r="G619" s="610">
        <f t="shared" si="1836"/>
        <v>5790</v>
      </c>
      <c r="H619" s="610">
        <f t="shared" si="1836"/>
        <v>5790</v>
      </c>
      <c r="I619" s="610">
        <f t="shared" si="1836"/>
        <v>5790</v>
      </c>
      <c r="J619" s="610">
        <f t="shared" si="1836"/>
        <v>5790</v>
      </c>
      <c r="K619" s="610">
        <f t="shared" si="1836"/>
        <v>5790</v>
      </c>
      <c r="L619" s="610">
        <f t="shared" si="1836"/>
        <v>5790</v>
      </c>
      <c r="M619" s="610">
        <f t="shared" si="1836"/>
        <v>5790</v>
      </c>
      <c r="N619" s="610">
        <f t="shared" si="1836"/>
        <v>5790</v>
      </c>
      <c r="O619" s="610">
        <f t="shared" si="1836"/>
        <v>5790</v>
      </c>
      <c r="P619" s="610">
        <f t="shared" si="1836"/>
        <v>5790</v>
      </c>
      <c r="Q619" s="610">
        <f t="shared" si="1836"/>
        <v>5790</v>
      </c>
      <c r="R619" s="610">
        <f t="shared" si="1836"/>
        <v>5790</v>
      </c>
      <c r="S619" s="714"/>
      <c r="T619" s="610">
        <f>5790*$K$1</f>
        <v>5790</v>
      </c>
      <c r="U619" s="610">
        <f t="shared" ref="U619:AJ619" si="1837">5790*$K$1</f>
        <v>5790</v>
      </c>
      <c r="V619" s="610">
        <v>5790</v>
      </c>
      <c r="W619" s="610">
        <f t="shared" si="1837"/>
        <v>5790</v>
      </c>
      <c r="X619" s="610">
        <f t="shared" si="1837"/>
        <v>5790</v>
      </c>
      <c r="Y619" s="610">
        <f t="shared" si="1837"/>
        <v>5790</v>
      </c>
      <c r="Z619" s="610">
        <f t="shared" si="1837"/>
        <v>5790</v>
      </c>
      <c r="AA619" s="610">
        <f t="shared" si="1837"/>
        <v>5790</v>
      </c>
      <c r="AB619" s="610">
        <f t="shared" si="1837"/>
        <v>5790</v>
      </c>
      <c r="AC619" s="610">
        <f t="shared" si="1837"/>
        <v>5790</v>
      </c>
      <c r="AD619" s="610">
        <f t="shared" si="1837"/>
        <v>5790</v>
      </c>
      <c r="AE619" s="610">
        <f t="shared" si="1837"/>
        <v>5790</v>
      </c>
      <c r="AF619" s="610">
        <f t="shared" si="1837"/>
        <v>5790</v>
      </c>
      <c r="AG619" s="610">
        <f t="shared" si="1837"/>
        <v>5790</v>
      </c>
      <c r="AH619" s="610">
        <f t="shared" si="1837"/>
        <v>5790</v>
      </c>
      <c r="AI619" s="610">
        <f t="shared" si="1837"/>
        <v>5790</v>
      </c>
      <c r="AJ619" s="610">
        <f t="shared" si="1837"/>
        <v>5790</v>
      </c>
      <c r="AK619" s="714"/>
      <c r="AL619" s="610">
        <f>5790*$K$1</f>
        <v>5790</v>
      </c>
      <c r="AM619" s="610">
        <f t="shared" ref="AM619:BB619" si="1838">5790*$K$1</f>
        <v>5790</v>
      </c>
      <c r="AN619" s="610">
        <f t="shared" si="1838"/>
        <v>5790</v>
      </c>
      <c r="AO619" s="610">
        <f t="shared" si="1838"/>
        <v>5790</v>
      </c>
      <c r="AP619" s="610">
        <f t="shared" si="1838"/>
        <v>5790</v>
      </c>
      <c r="AQ619" s="610">
        <f t="shared" si="1838"/>
        <v>5790</v>
      </c>
      <c r="AR619" s="610">
        <f t="shared" si="1838"/>
        <v>5790</v>
      </c>
      <c r="AS619" s="610">
        <f t="shared" si="1838"/>
        <v>5790</v>
      </c>
      <c r="AT619" s="610">
        <f t="shared" si="1838"/>
        <v>5790</v>
      </c>
      <c r="AU619" s="610">
        <f t="shared" si="1838"/>
        <v>5790</v>
      </c>
      <c r="AV619" s="610">
        <f t="shared" si="1838"/>
        <v>5790</v>
      </c>
      <c r="AW619" s="610">
        <f t="shared" si="1838"/>
        <v>5790</v>
      </c>
      <c r="AX619" s="610">
        <f t="shared" si="1838"/>
        <v>5790</v>
      </c>
      <c r="AY619" s="610">
        <f t="shared" si="1838"/>
        <v>5790</v>
      </c>
      <c r="AZ619" s="610">
        <f t="shared" si="1838"/>
        <v>5790</v>
      </c>
      <c r="BA619" s="610">
        <f t="shared" si="1838"/>
        <v>5790</v>
      </c>
      <c r="BB619" s="610">
        <f t="shared" si="1838"/>
        <v>5790</v>
      </c>
      <c r="BC619" s="714"/>
      <c r="BD619" s="610">
        <v>5790</v>
      </c>
      <c r="BE619" s="610">
        <f t="shared" ref="BE619:BY619" si="1839">5790*$K$1</f>
        <v>5790</v>
      </c>
      <c r="BF619" s="610">
        <f t="shared" si="1839"/>
        <v>5790</v>
      </c>
      <c r="BG619" s="610">
        <f t="shared" si="1839"/>
        <v>5790</v>
      </c>
      <c r="BH619" s="610">
        <f t="shared" si="1839"/>
        <v>5790</v>
      </c>
      <c r="BI619" s="610">
        <f t="shared" si="1839"/>
        <v>5790</v>
      </c>
      <c r="BJ619" s="610">
        <f t="shared" si="1839"/>
        <v>5790</v>
      </c>
      <c r="BK619" s="610">
        <f t="shared" si="1839"/>
        <v>5790</v>
      </c>
      <c r="BL619" s="610">
        <f t="shared" si="1839"/>
        <v>5790</v>
      </c>
      <c r="BM619" s="610">
        <f t="shared" si="1839"/>
        <v>5790</v>
      </c>
      <c r="BN619" s="610">
        <f t="shared" si="1839"/>
        <v>5790</v>
      </c>
      <c r="BO619" s="610">
        <f t="shared" si="1839"/>
        <v>5790</v>
      </c>
      <c r="BP619" s="610">
        <f t="shared" si="1839"/>
        <v>5790</v>
      </c>
      <c r="BQ619" s="610">
        <f t="shared" si="1839"/>
        <v>5790</v>
      </c>
      <c r="BR619" s="610">
        <f t="shared" si="1839"/>
        <v>5790</v>
      </c>
      <c r="BS619" s="610">
        <f t="shared" si="1839"/>
        <v>5790</v>
      </c>
      <c r="BT619" s="610">
        <f t="shared" si="1839"/>
        <v>5790</v>
      </c>
      <c r="BU619" s="714"/>
      <c r="BV619" s="610">
        <f t="shared" si="1839"/>
        <v>5790</v>
      </c>
      <c r="BW619" s="610">
        <f t="shared" si="1839"/>
        <v>5790</v>
      </c>
      <c r="BX619" s="610">
        <f t="shared" si="1839"/>
        <v>5790</v>
      </c>
      <c r="BY619" s="610">
        <f t="shared" si="1839"/>
        <v>5790</v>
      </c>
      <c r="BZ619" s="597"/>
      <c r="CA619" s="597"/>
      <c r="CB619" s="597"/>
      <c r="CC619" s="688"/>
      <c r="CD619" s="1344">
        <f t="shared" si="1832"/>
        <v>5790</v>
      </c>
      <c r="CE619" s="1345">
        <f t="shared" si="1833"/>
        <v>5790</v>
      </c>
      <c r="CF619" s="1346">
        <f t="shared" si="1833"/>
        <v>5790</v>
      </c>
      <c r="CG619" s="1346">
        <f t="shared" si="1833"/>
        <v>5790</v>
      </c>
      <c r="CH619" s="1346">
        <f t="shared" si="1833"/>
        <v>5790</v>
      </c>
      <c r="CI619" s="1346">
        <f t="shared" si="1833"/>
        <v>5790</v>
      </c>
      <c r="CJ619" s="1346">
        <f t="shared" si="1833"/>
        <v>5790</v>
      </c>
      <c r="CK619" s="1347">
        <f t="shared" si="1833"/>
        <v>5790</v>
      </c>
      <c r="CL619" s="1347">
        <f t="shared" si="1833"/>
        <v>5790</v>
      </c>
      <c r="CM619" s="1347">
        <f t="shared" si="1833"/>
        <v>5790</v>
      </c>
      <c r="CN619" s="1346">
        <f t="shared" si="1833"/>
        <v>5790</v>
      </c>
      <c r="CO619" s="1346">
        <f t="shared" si="1833"/>
        <v>5790</v>
      </c>
      <c r="CP619" s="1346">
        <f t="shared" si="1833"/>
        <v>5790</v>
      </c>
      <c r="CQ619" s="1346">
        <f t="shared" si="1833"/>
        <v>5790</v>
      </c>
      <c r="CR619" s="1346">
        <f t="shared" si="1833"/>
        <v>5790</v>
      </c>
      <c r="CS619" s="1345">
        <f t="shared" si="1833"/>
        <v>5790</v>
      </c>
      <c r="CT619" s="1348">
        <f t="shared" si="1833"/>
        <v>5790</v>
      </c>
      <c r="CU619" s="548">
        <f t="shared" si="1834"/>
        <v>5790</v>
      </c>
      <c r="CV619" s="549">
        <f t="shared" si="1834"/>
        <v>5790</v>
      </c>
      <c r="CW619" s="550">
        <f t="shared" si="1834"/>
        <v>5790</v>
      </c>
      <c r="CX619" s="550">
        <f t="shared" si="1834"/>
        <v>5790</v>
      </c>
      <c r="CY619" s="550">
        <f t="shared" si="1834"/>
        <v>5790</v>
      </c>
      <c r="CZ619" s="550">
        <f t="shared" si="1834"/>
        <v>5790</v>
      </c>
      <c r="DA619" s="550">
        <f t="shared" si="1834"/>
        <v>5790</v>
      </c>
      <c r="DB619" s="551">
        <f t="shared" si="1834"/>
        <v>5790</v>
      </c>
      <c r="DC619" s="551">
        <f t="shared" si="1834"/>
        <v>5790</v>
      </c>
      <c r="DD619" s="551">
        <f t="shared" si="1834"/>
        <v>5790</v>
      </c>
      <c r="DE619" s="550">
        <f t="shared" si="1835"/>
        <v>5790</v>
      </c>
      <c r="DF619" s="550">
        <f t="shared" si="1835"/>
        <v>5790</v>
      </c>
      <c r="DG619" s="550">
        <f t="shared" si="1835"/>
        <v>5790</v>
      </c>
      <c r="DH619" s="550">
        <f t="shared" si="1835"/>
        <v>5790</v>
      </c>
      <c r="DI619" s="550">
        <f t="shared" si="1835"/>
        <v>5790</v>
      </c>
      <c r="DJ619" s="549">
        <f t="shared" si="1835"/>
        <v>5790</v>
      </c>
      <c r="DK619" s="548">
        <f t="shared" si="1835"/>
        <v>5790</v>
      </c>
      <c r="DL619" s="653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 (%)"</f>
        <v>kcal (%)</v>
      </c>
      <c r="B620" s="632">
        <f t="shared" ref="B620:R620" si="1840">IF(B618="","",B618*B619/B$46/365/$G$1)</f>
        <v>0</v>
      </c>
      <c r="C620" s="632">
        <f t="shared" si="1840"/>
        <v>0</v>
      </c>
      <c r="D620" s="632">
        <f t="shared" si="1840"/>
        <v>0</v>
      </c>
      <c r="E620" s="632">
        <f t="shared" si="1840"/>
        <v>0</v>
      </c>
      <c r="F620" s="632">
        <f t="shared" si="1840"/>
        <v>0</v>
      </c>
      <c r="G620" s="632">
        <f t="shared" si="1840"/>
        <v>0</v>
      </c>
      <c r="H620" s="632">
        <f t="shared" si="1840"/>
        <v>0</v>
      </c>
      <c r="I620" s="632">
        <f t="shared" si="1840"/>
        <v>0</v>
      </c>
      <c r="J620" s="632">
        <f t="shared" si="1840"/>
        <v>0</v>
      </c>
      <c r="K620" s="632" t="str">
        <f t="shared" si="1840"/>
        <v/>
      </c>
      <c r="L620" s="632" t="str">
        <f t="shared" si="1840"/>
        <v/>
      </c>
      <c r="M620" s="632" t="str">
        <f t="shared" si="1840"/>
        <v/>
      </c>
      <c r="N620" s="632" t="str">
        <f t="shared" si="1840"/>
        <v/>
      </c>
      <c r="O620" s="632" t="str">
        <f t="shared" si="1840"/>
        <v/>
      </c>
      <c r="P620" s="632" t="str">
        <f t="shared" si="1840"/>
        <v/>
      </c>
      <c r="Q620" s="632" t="str">
        <f t="shared" si="1840"/>
        <v/>
      </c>
      <c r="R620" s="632" t="str">
        <f t="shared" si="1840"/>
        <v/>
      </c>
      <c r="S620" s="714"/>
      <c r="T620" s="632">
        <f t="shared" ref="T620:AJ620" si="1841">IF(T618="","",T618*T619/T$46/365/$G$1)</f>
        <v>0</v>
      </c>
      <c r="U620" s="632">
        <f t="shared" si="1841"/>
        <v>0</v>
      </c>
      <c r="V620" s="632">
        <f t="shared" si="1841"/>
        <v>0</v>
      </c>
      <c r="W620" s="632">
        <f t="shared" si="1841"/>
        <v>0</v>
      </c>
      <c r="X620" s="632">
        <f t="shared" si="1841"/>
        <v>0</v>
      </c>
      <c r="Y620" s="632">
        <f t="shared" si="1841"/>
        <v>0</v>
      </c>
      <c r="Z620" s="632">
        <f t="shared" si="1841"/>
        <v>0</v>
      </c>
      <c r="AA620" s="632">
        <f t="shared" si="1841"/>
        <v>0</v>
      </c>
      <c r="AB620" s="632">
        <f t="shared" si="1841"/>
        <v>0</v>
      </c>
      <c r="AC620" s="632" t="str">
        <f t="shared" si="1841"/>
        <v/>
      </c>
      <c r="AD620" s="632" t="str">
        <f t="shared" si="1841"/>
        <v/>
      </c>
      <c r="AE620" s="632" t="str">
        <f t="shared" si="1841"/>
        <v/>
      </c>
      <c r="AF620" s="632" t="str">
        <f t="shared" si="1841"/>
        <v/>
      </c>
      <c r="AG620" s="632" t="str">
        <f t="shared" si="1841"/>
        <v/>
      </c>
      <c r="AH620" s="632" t="str">
        <f t="shared" si="1841"/>
        <v/>
      </c>
      <c r="AI620" s="632" t="str">
        <f t="shared" si="1841"/>
        <v/>
      </c>
      <c r="AJ620" s="632" t="str">
        <f t="shared" si="1841"/>
        <v/>
      </c>
      <c r="AK620" s="714"/>
      <c r="AL620" s="632">
        <f t="shared" ref="AL620:BB620" si="1842">IF(AL618="","",AL618*AL619/AL$46/365/$G$1)</f>
        <v>0</v>
      </c>
      <c r="AM620" s="632" t="str">
        <f t="shared" si="1842"/>
        <v/>
      </c>
      <c r="AN620" s="632" t="str">
        <f t="shared" si="1842"/>
        <v/>
      </c>
      <c r="AO620" s="632" t="str">
        <f t="shared" si="1842"/>
        <v/>
      </c>
      <c r="AP620" s="632" t="str">
        <f t="shared" si="1842"/>
        <v/>
      </c>
      <c r="AQ620" s="632" t="str">
        <f t="shared" si="1842"/>
        <v/>
      </c>
      <c r="AR620" s="632" t="str">
        <f t="shared" si="1842"/>
        <v/>
      </c>
      <c r="AS620" s="632" t="str">
        <f t="shared" si="1842"/>
        <v/>
      </c>
      <c r="AT620" s="632" t="str">
        <f t="shared" si="1842"/>
        <v/>
      </c>
      <c r="AU620" s="632" t="str">
        <f t="shared" si="1842"/>
        <v/>
      </c>
      <c r="AV620" s="632" t="str">
        <f t="shared" si="1842"/>
        <v/>
      </c>
      <c r="AW620" s="632" t="str">
        <f t="shared" si="1842"/>
        <v/>
      </c>
      <c r="AX620" s="632" t="str">
        <f t="shared" si="1842"/>
        <v/>
      </c>
      <c r="AY620" s="632" t="str">
        <f t="shared" si="1842"/>
        <v/>
      </c>
      <c r="AZ620" s="632" t="str">
        <f t="shared" si="1842"/>
        <v/>
      </c>
      <c r="BA620" s="632" t="str">
        <f t="shared" si="1842"/>
        <v/>
      </c>
      <c r="BB620" s="632" t="str">
        <f t="shared" si="1842"/>
        <v/>
      </c>
      <c r="BC620" s="714"/>
      <c r="BD620" s="632">
        <f t="shared" ref="BD620:BT620" si="1843">IF(BD618="","",BD618*BD619/BD$46/365/$G$1)</f>
        <v>0</v>
      </c>
      <c r="BE620" s="632">
        <f t="shared" si="1843"/>
        <v>0</v>
      </c>
      <c r="BF620" s="632">
        <f t="shared" si="1843"/>
        <v>0</v>
      </c>
      <c r="BG620" s="632">
        <f t="shared" si="1843"/>
        <v>0</v>
      </c>
      <c r="BH620" s="632">
        <f t="shared" si="1843"/>
        <v>0</v>
      </c>
      <c r="BI620" s="632">
        <f t="shared" si="1843"/>
        <v>0</v>
      </c>
      <c r="BJ620" s="632">
        <f t="shared" si="1843"/>
        <v>0</v>
      </c>
      <c r="BK620" s="632">
        <f t="shared" si="1843"/>
        <v>0</v>
      </c>
      <c r="BL620" s="632">
        <f t="shared" si="1843"/>
        <v>0</v>
      </c>
      <c r="BM620" s="632" t="str">
        <f t="shared" si="1843"/>
        <v/>
      </c>
      <c r="BN620" s="632" t="str">
        <f t="shared" si="1843"/>
        <v/>
      </c>
      <c r="BO620" s="632" t="str">
        <f t="shared" si="1843"/>
        <v/>
      </c>
      <c r="BP620" s="632" t="str">
        <f t="shared" si="1843"/>
        <v/>
      </c>
      <c r="BQ620" s="632" t="str">
        <f t="shared" si="1843"/>
        <v/>
      </c>
      <c r="BR620" s="632" t="str">
        <f t="shared" si="1843"/>
        <v/>
      </c>
      <c r="BS620" s="632" t="str">
        <f t="shared" si="1843"/>
        <v/>
      </c>
      <c r="BT620" s="632" t="str">
        <f t="shared" si="1843"/>
        <v/>
      </c>
      <c r="BU620" s="714"/>
      <c r="BV620" s="632" t="str">
        <f>IF(BV618="","",BV618*BV619/BV$46/365/$G$1)</f>
        <v/>
      </c>
      <c r="BW620" s="632" t="str">
        <f>IF(BW618="","",BW618*BW619/BW$46/365/$G$1)</f>
        <v/>
      </c>
      <c r="BX620" s="632" t="str">
        <f>IF(BX618="","",BX618*BX619/BX$46/365/$G$1)</f>
        <v/>
      </c>
      <c r="BY620" s="632" t="str">
        <f>IF(BY618="","",BY618*BY619/BY$46/365/$G$1)</f>
        <v/>
      </c>
      <c r="BZ620" s="622">
        <f>IF(DL620&lt;3,"",(SUM(B620:R620)-MIN(B620:R620)-MAX(B620:R620))/(DL620-2))</f>
        <v>0</v>
      </c>
      <c r="CA620" s="622">
        <f>IF(DM620&lt;3,"",(SUM(T620:AJ620)-MIN(T620:AJ620)-MAX(T620:AJ620))/(DM620-2))</f>
        <v>0</v>
      </c>
      <c r="CB620" s="622" t="str">
        <f>IF(DN620&lt;3,"",(SUM(AL620:BB620)-MIN(AL620:BB620)-MAX(AL620:BB620))/(DN620-2))</f>
        <v/>
      </c>
      <c r="CC620" s="622">
        <f>IF(DO620&lt;3,"",(SUM(BD620:BT620)-MIN(BD620:BT620)-MAX(BD620:BT620))/(DO620-2))</f>
        <v>0</v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833"/>
        <v/>
      </c>
      <c r="CF620" s="1351" t="str">
        <f t="shared" si="1833"/>
        <v/>
      </c>
      <c r="CG620" s="1351" t="str">
        <f t="shared" si="1833"/>
        <v/>
      </c>
      <c r="CH620" s="1351">
        <f t="shared" si="1833"/>
        <v>0</v>
      </c>
      <c r="CI620" s="1351">
        <f t="shared" si="1833"/>
        <v>0</v>
      </c>
      <c r="CJ620" s="1351">
        <f t="shared" si="1833"/>
        <v>0</v>
      </c>
      <c r="CK620" s="1352">
        <f t="shared" si="1833"/>
        <v>0</v>
      </c>
      <c r="CL620" s="1352">
        <f t="shared" si="1833"/>
        <v>0</v>
      </c>
      <c r="CM620" s="1352">
        <f t="shared" si="1833"/>
        <v>0</v>
      </c>
      <c r="CN620" s="1351">
        <f t="shared" si="1833"/>
        <v>0</v>
      </c>
      <c r="CO620" s="1351">
        <f t="shared" si="1833"/>
        <v>0</v>
      </c>
      <c r="CP620" s="1351">
        <f t="shared" si="1833"/>
        <v>0</v>
      </c>
      <c r="CQ620" s="1351" t="str">
        <f t="shared" si="1833"/>
        <v/>
      </c>
      <c r="CR620" s="1351" t="str">
        <f t="shared" si="1833"/>
        <v/>
      </c>
      <c r="CS620" s="1350" t="str">
        <f t="shared" si="1833"/>
        <v/>
      </c>
      <c r="CT620" s="1353" t="str">
        <f t="shared" si="1833"/>
        <v/>
      </c>
      <c r="CU620" s="536" t="str">
        <f t="shared" si="1834"/>
        <v/>
      </c>
      <c r="CV620" s="537" t="str">
        <f t="shared" si="1834"/>
        <v/>
      </c>
      <c r="CW620" s="538" t="str">
        <f t="shared" si="1834"/>
        <v/>
      </c>
      <c r="CX620" s="538" t="str">
        <f t="shared" si="1834"/>
        <v/>
      </c>
      <c r="CY620" s="538">
        <f t="shared" si="1834"/>
        <v>0</v>
      </c>
      <c r="CZ620" s="538">
        <f t="shared" si="1834"/>
        <v>0</v>
      </c>
      <c r="DA620" s="538">
        <f t="shared" si="1834"/>
        <v>0</v>
      </c>
      <c r="DB620" s="539">
        <f t="shared" si="1834"/>
        <v>0</v>
      </c>
      <c r="DC620" s="539">
        <f t="shared" si="1834"/>
        <v>0</v>
      </c>
      <c r="DD620" s="539">
        <f t="shared" si="1834"/>
        <v>0</v>
      </c>
      <c r="DE620" s="538">
        <f t="shared" si="1835"/>
        <v>0</v>
      </c>
      <c r="DF620" s="538">
        <f t="shared" si="1835"/>
        <v>0</v>
      </c>
      <c r="DG620" s="538">
        <f t="shared" si="1835"/>
        <v>0</v>
      </c>
      <c r="DH620" s="538" t="str">
        <f t="shared" si="1835"/>
        <v/>
      </c>
      <c r="DI620" s="538" t="str">
        <f t="shared" si="1835"/>
        <v/>
      </c>
      <c r="DJ620" s="537" t="str">
        <f t="shared" si="1835"/>
        <v/>
      </c>
      <c r="DK620" s="536" t="str">
        <f t="shared" si="1835"/>
        <v/>
      </c>
      <c r="DL620" s="653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">
        <v>269</v>
      </c>
      <c r="B621" s="320"/>
      <c r="C621" s="320"/>
      <c r="D621" s="320"/>
      <c r="E621" s="320"/>
      <c r="F621" s="320"/>
      <c r="G621" s="320"/>
      <c r="H621" s="320"/>
      <c r="I621" s="320"/>
      <c r="J621" s="320"/>
      <c r="K621" s="320"/>
      <c r="L621" s="320"/>
      <c r="M621" s="320"/>
      <c r="N621" s="320"/>
      <c r="O621" s="320"/>
      <c r="P621" s="320"/>
      <c r="Q621" s="320"/>
      <c r="R621" s="320"/>
      <c r="S621" s="714"/>
      <c r="T621" s="320"/>
      <c r="U621" s="320"/>
      <c r="V621" s="320"/>
      <c r="W621" s="320"/>
      <c r="X621" s="320"/>
      <c r="Y621" s="320"/>
      <c r="Z621" s="320"/>
      <c r="AA621" s="320"/>
      <c r="AB621" s="320"/>
      <c r="AC621" s="320"/>
      <c r="AD621" s="320"/>
      <c r="AE621" s="320"/>
      <c r="AF621" s="320"/>
      <c r="AG621" s="320"/>
      <c r="AH621" s="320"/>
      <c r="AI621" s="320"/>
      <c r="AJ621" s="320"/>
      <c r="AK621" s="714"/>
      <c r="AL621" s="320"/>
      <c r="AM621" s="320"/>
      <c r="AN621" s="320"/>
      <c r="AO621" s="320"/>
      <c r="AP621" s="320"/>
      <c r="AQ621" s="320"/>
      <c r="AR621" s="320"/>
      <c r="AS621" s="320"/>
      <c r="AT621" s="320"/>
      <c r="AU621" s="320"/>
      <c r="AV621" s="320"/>
      <c r="AW621" s="320"/>
      <c r="AX621" s="320"/>
      <c r="AY621" s="320"/>
      <c r="AZ621" s="320"/>
      <c r="BA621" s="320"/>
      <c r="BB621" s="320"/>
      <c r="BC621" s="714"/>
      <c r="BD621" s="320"/>
      <c r="BE621" s="320"/>
      <c r="BF621" s="320"/>
      <c r="BG621" s="320"/>
      <c r="BH621" s="320"/>
      <c r="BI621" s="320"/>
      <c r="BJ621" s="320"/>
      <c r="BK621" s="320"/>
      <c r="BL621" s="320"/>
      <c r="BM621" s="320"/>
      <c r="BN621" s="320"/>
      <c r="BO621" s="320"/>
      <c r="BP621" s="320"/>
      <c r="BQ621" s="320"/>
      <c r="BR621" s="320"/>
      <c r="BS621" s="320"/>
      <c r="BT621" s="320"/>
      <c r="BU621" s="714"/>
      <c r="BV621" s="320"/>
      <c r="BW621" s="320"/>
      <c r="BX621" s="320"/>
      <c r="BY621" s="320"/>
      <c r="BZ621" s="597"/>
      <c r="CA621" s="597"/>
      <c r="CB621" s="597"/>
      <c r="CC621" s="688"/>
      <c r="CD621" s="1344" t="str">
        <f t="shared" ref="CD621:CS622" si="184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1844"/>
        <v/>
      </c>
      <c r="CF621" s="1346" t="str">
        <f t="shared" si="1844"/>
        <v/>
      </c>
      <c r="CG621" s="1346" t="str">
        <f t="shared" si="1844"/>
        <v/>
      </c>
      <c r="CH621" s="1346" t="str">
        <f t="shared" si="1844"/>
        <v/>
      </c>
      <c r="CI621" s="1346" t="str">
        <f t="shared" si="1844"/>
        <v/>
      </c>
      <c r="CJ621" s="1346" t="str">
        <f t="shared" si="1844"/>
        <v/>
      </c>
      <c r="CK621" s="1347" t="str">
        <f t="shared" si="1844"/>
        <v/>
      </c>
      <c r="CL621" s="1347" t="str">
        <f t="shared" si="1844"/>
        <v/>
      </c>
      <c r="CM621" s="1347" t="str">
        <f t="shared" si="1844"/>
        <v/>
      </c>
      <c r="CN621" s="1346" t="str">
        <f t="shared" si="1844"/>
        <v/>
      </c>
      <c r="CO621" s="1346" t="str">
        <f t="shared" si="1844"/>
        <v/>
      </c>
      <c r="CP621" s="1346" t="str">
        <f t="shared" si="1844"/>
        <v/>
      </c>
      <c r="CQ621" s="1346" t="str">
        <f t="shared" si="1844"/>
        <v/>
      </c>
      <c r="CR621" s="1346" t="str">
        <f t="shared" si="1844"/>
        <v/>
      </c>
      <c r="CS621" s="1345" t="str">
        <f t="shared" si="1844"/>
        <v/>
      </c>
      <c r="CT621" s="1348" t="str">
        <f t="shared" ref="CE621:CT622" si="184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8" t="str">
        <f t="shared" si="1834"/>
        <v/>
      </c>
      <c r="CV621" s="549" t="str">
        <f t="shared" si="1834"/>
        <v/>
      </c>
      <c r="CW621" s="550" t="str">
        <f t="shared" si="1834"/>
        <v/>
      </c>
      <c r="CX621" s="550" t="str">
        <f t="shared" si="1834"/>
        <v/>
      </c>
      <c r="CY621" s="550" t="str">
        <f t="shared" si="1834"/>
        <v/>
      </c>
      <c r="CZ621" s="550" t="str">
        <f t="shared" si="1834"/>
        <v/>
      </c>
      <c r="DA621" s="550" t="str">
        <f t="shared" si="1834"/>
        <v/>
      </c>
      <c r="DB621" s="551" t="str">
        <f t="shared" si="1834"/>
        <v/>
      </c>
      <c r="DC621" s="551" t="str">
        <f t="shared" si="1834"/>
        <v/>
      </c>
      <c r="DD621" s="551" t="str">
        <f t="shared" si="1834"/>
        <v/>
      </c>
      <c r="DE621" s="550" t="str">
        <f t="shared" si="1835"/>
        <v/>
      </c>
      <c r="DF621" s="550" t="str">
        <f t="shared" si="1835"/>
        <v/>
      </c>
      <c r="DG621" s="550" t="str">
        <f t="shared" si="1835"/>
        <v/>
      </c>
      <c r="DH621" s="550" t="str">
        <f t="shared" si="1835"/>
        <v/>
      </c>
      <c r="DI621" s="550" t="str">
        <f t="shared" si="1835"/>
        <v/>
      </c>
      <c r="DJ621" s="549" t="str">
        <f t="shared" si="1835"/>
        <v/>
      </c>
      <c r="DK621" s="548" t="str">
        <f t="shared" si="1835"/>
        <v/>
      </c>
      <c r="DL621" s="653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267</v>
      </c>
      <c r="B622" s="629" t="str">
        <f t="shared" ref="B622:R622" si="1846">IF(B621="","",B618*B621)</f>
        <v/>
      </c>
      <c r="C622" s="629" t="str">
        <f t="shared" si="1846"/>
        <v/>
      </c>
      <c r="D622" s="629" t="str">
        <f t="shared" si="1846"/>
        <v/>
      </c>
      <c r="E622" s="629" t="str">
        <f t="shared" si="1846"/>
        <v/>
      </c>
      <c r="F622" s="629" t="str">
        <f t="shared" si="1846"/>
        <v/>
      </c>
      <c r="G622" s="629" t="str">
        <f t="shared" si="1846"/>
        <v/>
      </c>
      <c r="H622" s="629" t="str">
        <f t="shared" si="1846"/>
        <v/>
      </c>
      <c r="I622" s="629" t="str">
        <f t="shared" si="1846"/>
        <v/>
      </c>
      <c r="J622" s="629" t="str">
        <f t="shared" si="1846"/>
        <v/>
      </c>
      <c r="K622" s="629" t="str">
        <f t="shared" si="1846"/>
        <v/>
      </c>
      <c r="L622" s="629" t="str">
        <f t="shared" si="1846"/>
        <v/>
      </c>
      <c r="M622" s="629" t="str">
        <f t="shared" si="1846"/>
        <v/>
      </c>
      <c r="N622" s="629" t="str">
        <f t="shared" si="1846"/>
        <v/>
      </c>
      <c r="O622" s="629" t="str">
        <f t="shared" si="1846"/>
        <v/>
      </c>
      <c r="P622" s="629" t="str">
        <f t="shared" si="1846"/>
        <v/>
      </c>
      <c r="Q622" s="629" t="str">
        <f t="shared" si="1846"/>
        <v/>
      </c>
      <c r="R622" s="629" t="str">
        <f t="shared" si="1846"/>
        <v/>
      </c>
      <c r="S622" s="714"/>
      <c r="T622" s="629" t="str">
        <f t="shared" ref="T622:AJ622" si="1847">IF(T621="","",T618*T621)</f>
        <v/>
      </c>
      <c r="U622" s="629" t="str">
        <f t="shared" si="1847"/>
        <v/>
      </c>
      <c r="V622" s="629" t="str">
        <f t="shared" si="1847"/>
        <v/>
      </c>
      <c r="W622" s="629" t="str">
        <f t="shared" si="1847"/>
        <v/>
      </c>
      <c r="X622" s="629" t="str">
        <f t="shared" si="1847"/>
        <v/>
      </c>
      <c r="Y622" s="629" t="str">
        <f t="shared" si="1847"/>
        <v/>
      </c>
      <c r="Z622" s="629" t="str">
        <f t="shared" si="1847"/>
        <v/>
      </c>
      <c r="AA622" s="629" t="str">
        <f t="shared" si="1847"/>
        <v/>
      </c>
      <c r="AB622" s="629" t="str">
        <f t="shared" si="1847"/>
        <v/>
      </c>
      <c r="AC622" s="629" t="str">
        <f t="shared" si="1847"/>
        <v/>
      </c>
      <c r="AD622" s="629" t="str">
        <f t="shared" si="1847"/>
        <v/>
      </c>
      <c r="AE622" s="629" t="str">
        <f t="shared" si="1847"/>
        <v/>
      </c>
      <c r="AF622" s="629" t="str">
        <f t="shared" si="1847"/>
        <v/>
      </c>
      <c r="AG622" s="629" t="str">
        <f t="shared" si="1847"/>
        <v/>
      </c>
      <c r="AH622" s="629" t="str">
        <f t="shared" si="1847"/>
        <v/>
      </c>
      <c r="AI622" s="629" t="str">
        <f t="shared" si="1847"/>
        <v/>
      </c>
      <c r="AJ622" s="629" t="str">
        <f t="shared" si="1847"/>
        <v/>
      </c>
      <c r="AK622" s="714"/>
      <c r="AL622" s="629" t="str">
        <f t="shared" ref="AL622:BB622" si="1848">IF(AL621="","",AL618*AL621)</f>
        <v/>
      </c>
      <c r="AM622" s="629" t="str">
        <f t="shared" si="1848"/>
        <v/>
      </c>
      <c r="AN622" s="629" t="str">
        <f t="shared" si="1848"/>
        <v/>
      </c>
      <c r="AO622" s="629" t="str">
        <f t="shared" si="1848"/>
        <v/>
      </c>
      <c r="AP622" s="629" t="str">
        <f t="shared" si="1848"/>
        <v/>
      </c>
      <c r="AQ622" s="629" t="str">
        <f t="shared" si="1848"/>
        <v/>
      </c>
      <c r="AR622" s="629" t="str">
        <f t="shared" si="1848"/>
        <v/>
      </c>
      <c r="AS622" s="629" t="str">
        <f t="shared" si="1848"/>
        <v/>
      </c>
      <c r="AT622" s="629" t="str">
        <f t="shared" si="1848"/>
        <v/>
      </c>
      <c r="AU622" s="629" t="str">
        <f t="shared" si="1848"/>
        <v/>
      </c>
      <c r="AV622" s="629" t="str">
        <f t="shared" si="1848"/>
        <v/>
      </c>
      <c r="AW622" s="629" t="str">
        <f t="shared" si="1848"/>
        <v/>
      </c>
      <c r="AX622" s="629" t="str">
        <f t="shared" si="1848"/>
        <v/>
      </c>
      <c r="AY622" s="629" t="str">
        <f t="shared" si="1848"/>
        <v/>
      </c>
      <c r="AZ622" s="629" t="str">
        <f t="shared" si="1848"/>
        <v/>
      </c>
      <c r="BA622" s="629" t="str">
        <f t="shared" si="1848"/>
        <v/>
      </c>
      <c r="BB622" s="629" t="str">
        <f t="shared" si="1848"/>
        <v/>
      </c>
      <c r="BC622" s="714"/>
      <c r="BD622" s="629" t="str">
        <f t="shared" ref="BD622:BT622" si="1849">IF(BD621="","",BD618*BD621)</f>
        <v/>
      </c>
      <c r="BE622" s="629" t="str">
        <f t="shared" si="1849"/>
        <v/>
      </c>
      <c r="BF622" s="629" t="str">
        <f t="shared" si="1849"/>
        <v/>
      </c>
      <c r="BG622" s="629" t="str">
        <f t="shared" si="1849"/>
        <v/>
      </c>
      <c r="BH622" s="629" t="str">
        <f t="shared" si="1849"/>
        <v/>
      </c>
      <c r="BI622" s="629" t="str">
        <f t="shared" si="1849"/>
        <v/>
      </c>
      <c r="BJ622" s="629" t="str">
        <f t="shared" si="1849"/>
        <v/>
      </c>
      <c r="BK622" s="629" t="str">
        <f t="shared" si="1849"/>
        <v/>
      </c>
      <c r="BL622" s="629" t="str">
        <f t="shared" si="1849"/>
        <v/>
      </c>
      <c r="BM622" s="629" t="str">
        <f t="shared" si="1849"/>
        <v/>
      </c>
      <c r="BN622" s="629" t="str">
        <f t="shared" si="1849"/>
        <v/>
      </c>
      <c r="BO622" s="629" t="str">
        <f t="shared" si="1849"/>
        <v/>
      </c>
      <c r="BP622" s="629" t="str">
        <f t="shared" si="1849"/>
        <v/>
      </c>
      <c r="BQ622" s="629" t="str">
        <f t="shared" si="1849"/>
        <v/>
      </c>
      <c r="BR622" s="629" t="str">
        <f t="shared" si="1849"/>
        <v/>
      </c>
      <c r="BS622" s="629" t="str">
        <f t="shared" si="1849"/>
        <v/>
      </c>
      <c r="BT622" s="629" t="str">
        <f t="shared" si="1849"/>
        <v/>
      </c>
      <c r="BU622" s="714"/>
      <c r="BV622" s="629" t="str">
        <f>IF(BV621="","",BV618*BV621)</f>
        <v/>
      </c>
      <c r="BW622" s="629" t="str">
        <f>IF(BW621="","",BW618*BW621)</f>
        <v/>
      </c>
      <c r="BX622" s="629" t="str">
        <f>IF(BX621="","",BX618*BX621)</f>
        <v/>
      </c>
      <c r="BY622" s="629" t="str">
        <f>IF(BY621="","",BY618*BY621)</f>
        <v/>
      </c>
      <c r="BZ622" s="597"/>
      <c r="CA622" s="597"/>
      <c r="CB622" s="597"/>
      <c r="CC622" s="688"/>
      <c r="CD622" s="1344" t="str">
        <f t="shared" si="1844"/>
        <v/>
      </c>
      <c r="CE622" s="1345" t="str">
        <f t="shared" si="1845"/>
        <v/>
      </c>
      <c r="CF622" s="1346" t="str">
        <f t="shared" si="1845"/>
        <v/>
      </c>
      <c r="CG622" s="1346" t="str">
        <f t="shared" si="1845"/>
        <v/>
      </c>
      <c r="CH622" s="1346" t="str">
        <f t="shared" si="1845"/>
        <v/>
      </c>
      <c r="CI622" s="1346" t="str">
        <f t="shared" si="1845"/>
        <v/>
      </c>
      <c r="CJ622" s="1346" t="str">
        <f t="shared" si="1845"/>
        <v/>
      </c>
      <c r="CK622" s="1347" t="str">
        <f t="shared" si="1845"/>
        <v/>
      </c>
      <c r="CL622" s="1347" t="str">
        <f t="shared" si="1845"/>
        <v/>
      </c>
      <c r="CM622" s="1347" t="str">
        <f t="shared" si="1845"/>
        <v/>
      </c>
      <c r="CN622" s="1346" t="str">
        <f t="shared" si="1845"/>
        <v/>
      </c>
      <c r="CO622" s="1346" t="str">
        <f t="shared" si="1845"/>
        <v/>
      </c>
      <c r="CP622" s="1346" t="str">
        <f t="shared" si="1845"/>
        <v/>
      </c>
      <c r="CQ622" s="1346" t="str">
        <f t="shared" si="1845"/>
        <v/>
      </c>
      <c r="CR622" s="1346" t="str">
        <f t="shared" si="1845"/>
        <v/>
      </c>
      <c r="CS622" s="1345" t="str">
        <f t="shared" si="1845"/>
        <v/>
      </c>
      <c r="CT622" s="1348" t="str">
        <f t="shared" si="1845"/>
        <v/>
      </c>
      <c r="CU622" s="548" t="str">
        <f t="shared" si="1834"/>
        <v/>
      </c>
      <c r="CV622" s="549" t="str">
        <f t="shared" si="1834"/>
        <v/>
      </c>
      <c r="CW622" s="550" t="str">
        <f t="shared" si="1834"/>
        <v/>
      </c>
      <c r="CX622" s="550" t="str">
        <f t="shared" si="1834"/>
        <v/>
      </c>
      <c r="CY622" s="550" t="str">
        <f t="shared" si="1834"/>
        <v/>
      </c>
      <c r="CZ622" s="550" t="str">
        <f t="shared" si="1834"/>
        <v/>
      </c>
      <c r="DA622" s="550" t="str">
        <f t="shared" si="1834"/>
        <v/>
      </c>
      <c r="DB622" s="551" t="str">
        <f t="shared" si="1834"/>
        <v/>
      </c>
      <c r="DC622" s="551" t="str">
        <f t="shared" si="1834"/>
        <v/>
      </c>
      <c r="DD622" s="551" t="str">
        <f t="shared" si="1834"/>
        <v/>
      </c>
      <c r="DE622" s="550" t="str">
        <f t="shared" si="1835"/>
        <v/>
      </c>
      <c r="DF622" s="550" t="str">
        <f t="shared" si="1835"/>
        <v/>
      </c>
      <c r="DG622" s="550" t="str">
        <f t="shared" si="1835"/>
        <v/>
      </c>
      <c r="DH622" s="550" t="str">
        <f t="shared" si="1835"/>
        <v/>
      </c>
      <c r="DI622" s="550" t="str">
        <f t="shared" si="1835"/>
        <v/>
      </c>
      <c r="DJ622" s="549" t="str">
        <f t="shared" si="1835"/>
        <v/>
      </c>
      <c r="DK622" s="548" t="str">
        <f t="shared" si="1835"/>
        <v/>
      </c>
      <c r="DL622" s="653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1465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14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14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14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14"/>
      <c r="BV623" s="224"/>
      <c r="BW623" s="224"/>
      <c r="BX623" s="224"/>
      <c r="BY623" s="224"/>
      <c r="BZ623" s="589"/>
      <c r="CA623" s="589"/>
      <c r="CB623" s="589"/>
      <c r="CC623" s="687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5"/>
      <c r="CV623" s="635"/>
      <c r="CW623" s="635"/>
      <c r="CX623" s="635"/>
      <c r="CY623" s="635"/>
      <c r="CZ623" s="635"/>
      <c r="DA623" s="635"/>
      <c r="DB623" s="635"/>
      <c r="DC623" s="635"/>
      <c r="DD623" s="635"/>
      <c r="DE623" s="635"/>
      <c r="DF623" s="635"/>
      <c r="DG623" s="635"/>
      <c r="DH623" s="635"/>
      <c r="DI623" s="635"/>
      <c r="DJ623" s="635"/>
      <c r="DK623" s="635"/>
      <c r="DL623" s="598"/>
      <c r="DM623" s="108"/>
      <c r="DN623" s="108"/>
      <c r="DO623" s="108"/>
      <c r="DP623" s="591"/>
      <c r="DQ623" s="617"/>
      <c r="DR623" s="617"/>
      <c r="DS623" s="617"/>
      <c r="DT623" s="617"/>
      <c r="DU623" s="617"/>
      <c r="DV623" s="617"/>
      <c r="DW623" s="617"/>
      <c r="DX623" s="617"/>
      <c r="DY623" s="484"/>
    </row>
    <row r="624" spans="1:129" s="486" customFormat="1" ht="15.75" customHeight="1">
      <c r="A624" s="648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14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597"/>
      <c r="CA624" s="597"/>
      <c r="CB624" s="597"/>
      <c r="CC624" s="688"/>
      <c r="CD624" s="1344" t="str">
        <f t="shared" ref="CD624:CS625" si="185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50"/>
        <v/>
      </c>
      <c r="CF624" s="1346" t="str">
        <f t="shared" si="1850"/>
        <v/>
      </c>
      <c r="CG624" s="1346" t="str">
        <f t="shared" si="1850"/>
        <v/>
      </c>
      <c r="CH624" s="1346">
        <f t="shared" si="1850"/>
        <v>0</v>
      </c>
      <c r="CI624" s="1346">
        <f t="shared" si="1850"/>
        <v>0</v>
      </c>
      <c r="CJ624" s="1346">
        <f t="shared" si="1850"/>
        <v>0</v>
      </c>
      <c r="CK624" s="1347">
        <f t="shared" si="1850"/>
        <v>0</v>
      </c>
      <c r="CL624" s="1347">
        <f t="shared" si="1850"/>
        <v>0</v>
      </c>
      <c r="CM624" s="1347">
        <f t="shared" si="1850"/>
        <v>0</v>
      </c>
      <c r="CN624" s="1346">
        <f t="shared" si="1850"/>
        <v>0</v>
      </c>
      <c r="CO624" s="1346">
        <f t="shared" si="1850"/>
        <v>0</v>
      </c>
      <c r="CP624" s="1346">
        <f t="shared" si="1850"/>
        <v>24</v>
      </c>
      <c r="CQ624" s="1346" t="str">
        <f t="shared" si="1850"/>
        <v/>
      </c>
      <c r="CR624" s="1346" t="str">
        <f t="shared" si="1850"/>
        <v/>
      </c>
      <c r="CS624" s="1345" t="str">
        <f t="shared" si="1850"/>
        <v/>
      </c>
      <c r="CT624" s="1348" t="str">
        <f t="shared" ref="CE624:CT626" si="185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8" t="str">
        <f t="shared" ref="CU624:DD628" si="185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9" t="str">
        <f t="shared" si="1852"/>
        <v/>
      </c>
      <c r="CW624" s="550" t="str">
        <f t="shared" si="1852"/>
        <v/>
      </c>
      <c r="CX624" s="550" t="str">
        <f t="shared" si="1852"/>
        <v/>
      </c>
      <c r="CY624" s="550">
        <f t="shared" si="1852"/>
        <v>0</v>
      </c>
      <c r="CZ624" s="550">
        <f t="shared" si="1852"/>
        <v>0</v>
      </c>
      <c r="DA624" s="550">
        <f t="shared" si="1852"/>
        <v>0</v>
      </c>
      <c r="DB624" s="551">
        <f t="shared" si="1852"/>
        <v>0</v>
      </c>
      <c r="DC624" s="551">
        <f t="shared" si="1852"/>
        <v>0</v>
      </c>
      <c r="DD624" s="551">
        <f t="shared" si="1852"/>
        <v>6</v>
      </c>
      <c r="DE624" s="550">
        <f t="shared" ref="DE624:DK628" si="185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</v>
      </c>
      <c r="DF624" s="550">
        <f t="shared" si="1853"/>
        <v>16</v>
      </c>
      <c r="DG624" s="550">
        <f t="shared" si="1853"/>
        <v>72</v>
      </c>
      <c r="DH624" s="550" t="str">
        <f t="shared" si="1853"/>
        <v/>
      </c>
      <c r="DI624" s="550" t="str">
        <f t="shared" si="1853"/>
        <v/>
      </c>
      <c r="DJ624" s="549" t="str">
        <f t="shared" si="1853"/>
        <v/>
      </c>
      <c r="DK624" s="548" t="str">
        <f t="shared" si="1853"/>
        <v/>
      </c>
      <c r="DL624" s="653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83"/>
      <c r="DQ624" s="618"/>
      <c r="DR624" s="618"/>
      <c r="DS624" s="618"/>
      <c r="DT624" s="618"/>
      <c r="DU624" s="618"/>
      <c r="DV624" s="618"/>
      <c r="DW624" s="618"/>
      <c r="DX624" s="618"/>
      <c r="DY624" s="484"/>
    </row>
    <row r="625" spans="1:129" s="486" customFormat="1" ht="15.75" customHeight="1">
      <c r="A625" s="648" t="str">
        <f>$H$1 &amp; "/kg"</f>
        <v>kcal/kg</v>
      </c>
      <c r="B625" s="610">
        <f>3390*$K$1</f>
        <v>3390</v>
      </c>
      <c r="C625" s="610">
        <f t="shared" ref="C625:R625" si="1854">3390*$K$1</f>
        <v>3390</v>
      </c>
      <c r="D625" s="610">
        <f t="shared" si="1854"/>
        <v>3390</v>
      </c>
      <c r="E625" s="610">
        <f t="shared" si="1854"/>
        <v>3390</v>
      </c>
      <c r="F625" s="610">
        <f t="shared" si="1854"/>
        <v>3390</v>
      </c>
      <c r="G625" s="610">
        <f t="shared" si="1854"/>
        <v>3390</v>
      </c>
      <c r="H625" s="610">
        <f t="shared" si="1854"/>
        <v>3390</v>
      </c>
      <c r="I625" s="610">
        <v>3390</v>
      </c>
      <c r="J625" s="610">
        <f t="shared" si="1854"/>
        <v>3390</v>
      </c>
      <c r="K625" s="610">
        <f t="shared" si="1854"/>
        <v>3390</v>
      </c>
      <c r="L625" s="610">
        <f t="shared" si="1854"/>
        <v>3390</v>
      </c>
      <c r="M625" s="610">
        <f t="shared" si="1854"/>
        <v>3390</v>
      </c>
      <c r="N625" s="610">
        <f t="shared" si="1854"/>
        <v>3390</v>
      </c>
      <c r="O625" s="610">
        <f t="shared" si="1854"/>
        <v>3390</v>
      </c>
      <c r="P625" s="610">
        <f t="shared" si="1854"/>
        <v>3390</v>
      </c>
      <c r="Q625" s="610">
        <f t="shared" si="1854"/>
        <v>3390</v>
      </c>
      <c r="R625" s="610">
        <f t="shared" si="1854"/>
        <v>3390</v>
      </c>
      <c r="S625" s="714"/>
      <c r="T625" s="610">
        <f>3390*$K$1</f>
        <v>3390</v>
      </c>
      <c r="U625" s="610">
        <f t="shared" ref="U625:AJ625" si="1855">3390*$K$1</f>
        <v>3390</v>
      </c>
      <c r="V625" s="610">
        <f t="shared" si="1855"/>
        <v>3390</v>
      </c>
      <c r="W625" s="610">
        <f t="shared" si="1855"/>
        <v>3390</v>
      </c>
      <c r="X625" s="610">
        <f t="shared" si="1855"/>
        <v>3390</v>
      </c>
      <c r="Y625" s="610">
        <f t="shared" si="1855"/>
        <v>3390</v>
      </c>
      <c r="Z625" s="610">
        <f t="shared" si="1855"/>
        <v>3390</v>
      </c>
      <c r="AA625" s="610">
        <f t="shared" si="1855"/>
        <v>3390</v>
      </c>
      <c r="AB625" s="610">
        <f t="shared" si="1855"/>
        <v>3390</v>
      </c>
      <c r="AC625" s="610">
        <f t="shared" si="1855"/>
        <v>3390</v>
      </c>
      <c r="AD625" s="610">
        <f t="shared" si="1855"/>
        <v>3390</v>
      </c>
      <c r="AE625" s="610">
        <f t="shared" si="1855"/>
        <v>3390</v>
      </c>
      <c r="AF625" s="610">
        <f t="shared" si="1855"/>
        <v>3390</v>
      </c>
      <c r="AG625" s="610">
        <f t="shared" si="1855"/>
        <v>3390</v>
      </c>
      <c r="AH625" s="610">
        <f t="shared" si="1855"/>
        <v>3390</v>
      </c>
      <c r="AI625" s="610">
        <f t="shared" si="1855"/>
        <v>3390</v>
      </c>
      <c r="AJ625" s="610">
        <f t="shared" si="1855"/>
        <v>3390</v>
      </c>
      <c r="AK625" s="714"/>
      <c r="AL625" s="610">
        <f>3390*$K$1</f>
        <v>3390</v>
      </c>
      <c r="AM625" s="610">
        <f t="shared" ref="AM625:BB625" si="1856">3390*$K$1</f>
        <v>3390</v>
      </c>
      <c r="AN625" s="610">
        <f t="shared" si="1856"/>
        <v>3390</v>
      </c>
      <c r="AO625" s="610">
        <f t="shared" si="1856"/>
        <v>3390</v>
      </c>
      <c r="AP625" s="610">
        <f t="shared" si="1856"/>
        <v>3390</v>
      </c>
      <c r="AQ625" s="610">
        <f t="shared" si="1856"/>
        <v>3390</v>
      </c>
      <c r="AR625" s="610">
        <f t="shared" si="1856"/>
        <v>3390</v>
      </c>
      <c r="AS625" s="610">
        <f t="shared" si="1856"/>
        <v>3390</v>
      </c>
      <c r="AT625" s="610">
        <f t="shared" si="1856"/>
        <v>3390</v>
      </c>
      <c r="AU625" s="610">
        <f t="shared" si="1856"/>
        <v>3390</v>
      </c>
      <c r="AV625" s="610">
        <f t="shared" si="1856"/>
        <v>3390</v>
      </c>
      <c r="AW625" s="610">
        <f t="shared" si="1856"/>
        <v>3390</v>
      </c>
      <c r="AX625" s="610">
        <f t="shared" si="1856"/>
        <v>3390</v>
      </c>
      <c r="AY625" s="610">
        <f t="shared" si="1856"/>
        <v>3390</v>
      </c>
      <c r="AZ625" s="610">
        <f t="shared" si="1856"/>
        <v>3390</v>
      </c>
      <c r="BA625" s="610">
        <f t="shared" si="1856"/>
        <v>3390</v>
      </c>
      <c r="BB625" s="610">
        <f t="shared" si="1856"/>
        <v>3390</v>
      </c>
      <c r="BC625" s="714"/>
      <c r="BD625" s="610">
        <f>3390*$K$1</f>
        <v>3390</v>
      </c>
      <c r="BE625" s="610">
        <f t="shared" ref="BE625:BY625" si="1857">3390*$K$1</f>
        <v>3390</v>
      </c>
      <c r="BF625" s="610">
        <f t="shared" si="1857"/>
        <v>3390</v>
      </c>
      <c r="BG625" s="610">
        <f t="shared" si="1857"/>
        <v>3390</v>
      </c>
      <c r="BH625" s="610">
        <f t="shared" si="1857"/>
        <v>3390</v>
      </c>
      <c r="BI625" s="610">
        <f t="shared" si="1857"/>
        <v>3390</v>
      </c>
      <c r="BJ625" s="610">
        <f t="shared" si="1857"/>
        <v>3390</v>
      </c>
      <c r="BK625" s="610">
        <f t="shared" si="1857"/>
        <v>3390</v>
      </c>
      <c r="BL625" s="610">
        <f t="shared" si="1857"/>
        <v>3390</v>
      </c>
      <c r="BM625" s="610">
        <f t="shared" si="1857"/>
        <v>3390</v>
      </c>
      <c r="BN625" s="610">
        <f t="shared" si="1857"/>
        <v>3390</v>
      </c>
      <c r="BO625" s="610">
        <f t="shared" si="1857"/>
        <v>3390</v>
      </c>
      <c r="BP625" s="610">
        <f t="shared" si="1857"/>
        <v>3390</v>
      </c>
      <c r="BQ625" s="610">
        <f t="shared" si="1857"/>
        <v>3390</v>
      </c>
      <c r="BR625" s="610">
        <f t="shared" si="1857"/>
        <v>3390</v>
      </c>
      <c r="BS625" s="610">
        <f t="shared" si="1857"/>
        <v>3390</v>
      </c>
      <c r="BT625" s="610">
        <f t="shared" si="1857"/>
        <v>3390</v>
      </c>
      <c r="BU625" s="714"/>
      <c r="BV625" s="610">
        <f t="shared" si="1857"/>
        <v>3390</v>
      </c>
      <c r="BW625" s="610">
        <f t="shared" si="1857"/>
        <v>3390</v>
      </c>
      <c r="BX625" s="610">
        <f t="shared" si="1857"/>
        <v>3390</v>
      </c>
      <c r="BY625" s="610">
        <f t="shared" si="1857"/>
        <v>3390</v>
      </c>
      <c r="BZ625" s="597"/>
      <c r="CA625" s="597"/>
      <c r="CB625" s="597"/>
      <c r="CC625" s="688"/>
      <c r="CD625" s="1344">
        <f t="shared" si="1850"/>
        <v>3390</v>
      </c>
      <c r="CE625" s="1345">
        <f t="shared" si="1851"/>
        <v>3390</v>
      </c>
      <c r="CF625" s="1346">
        <f t="shared" si="1851"/>
        <v>3390</v>
      </c>
      <c r="CG625" s="1346">
        <f t="shared" si="1851"/>
        <v>3390</v>
      </c>
      <c r="CH625" s="1346">
        <f t="shared" si="1851"/>
        <v>3390</v>
      </c>
      <c r="CI625" s="1346">
        <f t="shared" si="1851"/>
        <v>3390</v>
      </c>
      <c r="CJ625" s="1346">
        <f t="shared" si="1851"/>
        <v>3390</v>
      </c>
      <c r="CK625" s="1347">
        <f t="shared" si="1851"/>
        <v>3390</v>
      </c>
      <c r="CL625" s="1347">
        <f t="shared" si="1851"/>
        <v>3390</v>
      </c>
      <c r="CM625" s="1347">
        <f t="shared" si="1851"/>
        <v>3390</v>
      </c>
      <c r="CN625" s="1346">
        <f t="shared" si="1851"/>
        <v>3390</v>
      </c>
      <c r="CO625" s="1346">
        <f t="shared" si="1851"/>
        <v>3390</v>
      </c>
      <c r="CP625" s="1346">
        <f t="shared" si="1851"/>
        <v>3390</v>
      </c>
      <c r="CQ625" s="1346">
        <f t="shared" si="1851"/>
        <v>3390</v>
      </c>
      <c r="CR625" s="1346">
        <f t="shared" si="1851"/>
        <v>3390</v>
      </c>
      <c r="CS625" s="1345">
        <f t="shared" si="1851"/>
        <v>3390</v>
      </c>
      <c r="CT625" s="1348">
        <f t="shared" si="1851"/>
        <v>3390</v>
      </c>
      <c r="CU625" s="548">
        <f t="shared" si="1852"/>
        <v>3390</v>
      </c>
      <c r="CV625" s="549">
        <f t="shared" si="1852"/>
        <v>3390</v>
      </c>
      <c r="CW625" s="550">
        <f t="shared" si="1852"/>
        <v>3390</v>
      </c>
      <c r="CX625" s="550">
        <f t="shared" si="1852"/>
        <v>3390</v>
      </c>
      <c r="CY625" s="550">
        <f t="shared" si="1852"/>
        <v>3390</v>
      </c>
      <c r="CZ625" s="550">
        <f t="shared" si="1852"/>
        <v>3390</v>
      </c>
      <c r="DA625" s="550">
        <f t="shared" si="1852"/>
        <v>3390</v>
      </c>
      <c r="DB625" s="551">
        <f t="shared" si="1852"/>
        <v>3390</v>
      </c>
      <c r="DC625" s="551">
        <f t="shared" si="1852"/>
        <v>3390</v>
      </c>
      <c r="DD625" s="551">
        <f t="shared" si="1852"/>
        <v>3390</v>
      </c>
      <c r="DE625" s="550">
        <f t="shared" si="1853"/>
        <v>3390</v>
      </c>
      <c r="DF625" s="550">
        <f t="shared" si="1853"/>
        <v>3390</v>
      </c>
      <c r="DG625" s="550">
        <f t="shared" si="1853"/>
        <v>3390</v>
      </c>
      <c r="DH625" s="550">
        <f t="shared" si="1853"/>
        <v>3390</v>
      </c>
      <c r="DI625" s="550">
        <f t="shared" si="1853"/>
        <v>3390</v>
      </c>
      <c r="DJ625" s="549">
        <f t="shared" si="1853"/>
        <v>3390</v>
      </c>
      <c r="DK625" s="548">
        <f t="shared" si="1853"/>
        <v>3390</v>
      </c>
      <c r="DL625" s="653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 (%)"</f>
        <v>kcal (%)</v>
      </c>
      <c r="B626" s="632">
        <f t="shared" ref="B626:R626" si="1858">IF(B624="","",B624*B625/B$46/365/$G$1)</f>
        <v>0</v>
      </c>
      <c r="C626" s="632">
        <f t="shared" si="1858"/>
        <v>0</v>
      </c>
      <c r="D626" s="632">
        <f t="shared" si="1858"/>
        <v>0</v>
      </c>
      <c r="E626" s="632">
        <f t="shared" si="1858"/>
        <v>0</v>
      </c>
      <c r="F626" s="632">
        <f t="shared" si="1858"/>
        <v>0</v>
      </c>
      <c r="G626" s="632">
        <f t="shared" si="1858"/>
        <v>0</v>
      </c>
      <c r="H626" s="632">
        <f t="shared" si="1858"/>
        <v>0</v>
      </c>
      <c r="I626" s="632">
        <f t="shared" si="1858"/>
        <v>1.0614481409001958E-2</v>
      </c>
      <c r="J626" s="632">
        <f t="shared" si="1858"/>
        <v>0</v>
      </c>
      <c r="K626" s="632" t="str">
        <f t="shared" si="1858"/>
        <v/>
      </c>
      <c r="L626" s="632" t="str">
        <f t="shared" si="1858"/>
        <v/>
      </c>
      <c r="M626" s="632" t="str">
        <f t="shared" si="1858"/>
        <v/>
      </c>
      <c r="N626" s="632" t="str">
        <f t="shared" si="1858"/>
        <v/>
      </c>
      <c r="O626" s="632" t="str">
        <f t="shared" si="1858"/>
        <v/>
      </c>
      <c r="P626" s="632" t="str">
        <f t="shared" si="1858"/>
        <v/>
      </c>
      <c r="Q626" s="632" t="str">
        <f t="shared" si="1858"/>
        <v/>
      </c>
      <c r="R626" s="632" t="str">
        <f t="shared" si="1858"/>
        <v/>
      </c>
      <c r="S626" s="714"/>
      <c r="T626" s="632">
        <f t="shared" ref="T626:AJ626" si="1859">IF(T624="","",T624*T625/T$46/365/$G$1)</f>
        <v>3.9804305283757335E-2</v>
      </c>
      <c r="U626" s="632">
        <f t="shared" si="1859"/>
        <v>3.3170254403131114E-3</v>
      </c>
      <c r="V626" s="632">
        <f t="shared" si="1859"/>
        <v>7.5817724350013983E-3</v>
      </c>
      <c r="W626" s="632">
        <f t="shared" si="1859"/>
        <v>0</v>
      </c>
      <c r="X626" s="632">
        <f t="shared" si="1859"/>
        <v>0</v>
      </c>
      <c r="Y626" s="632">
        <f t="shared" si="1859"/>
        <v>0</v>
      </c>
      <c r="Z626" s="632">
        <f t="shared" si="1859"/>
        <v>0</v>
      </c>
      <c r="AA626" s="632">
        <f t="shared" si="1859"/>
        <v>0</v>
      </c>
      <c r="AB626" s="632">
        <f t="shared" si="1859"/>
        <v>1.0109029913335198E-2</v>
      </c>
      <c r="AC626" s="632" t="str">
        <f t="shared" si="1859"/>
        <v/>
      </c>
      <c r="AD626" s="632" t="str">
        <f t="shared" si="1859"/>
        <v/>
      </c>
      <c r="AE626" s="632" t="str">
        <f t="shared" si="1859"/>
        <v/>
      </c>
      <c r="AF626" s="632" t="str">
        <f t="shared" si="1859"/>
        <v/>
      </c>
      <c r="AG626" s="632" t="str">
        <f t="shared" si="1859"/>
        <v/>
      </c>
      <c r="AH626" s="632" t="str">
        <f t="shared" si="1859"/>
        <v/>
      </c>
      <c r="AI626" s="632" t="str">
        <f t="shared" si="1859"/>
        <v/>
      </c>
      <c r="AJ626" s="632" t="str">
        <f t="shared" si="1859"/>
        <v/>
      </c>
      <c r="AK626" s="714"/>
      <c r="AL626" s="632">
        <f t="shared" ref="AL626:BB626" si="1860">IF(AL624="","",AL624*AL625/AL$46/365/$G$1)</f>
        <v>1.0614481409001958E-2</v>
      </c>
      <c r="AM626" s="632">
        <f t="shared" si="1860"/>
        <v>0</v>
      </c>
      <c r="AN626" s="632">
        <f t="shared" si="1860"/>
        <v>6.6340508806262228E-3</v>
      </c>
      <c r="AO626" s="632">
        <f t="shared" si="1860"/>
        <v>0</v>
      </c>
      <c r="AP626" s="632">
        <f t="shared" si="1860"/>
        <v>0</v>
      </c>
      <c r="AQ626" s="632">
        <f t="shared" si="1860"/>
        <v>0</v>
      </c>
      <c r="AR626" s="632">
        <f t="shared" si="1860"/>
        <v>0</v>
      </c>
      <c r="AS626" s="632">
        <f t="shared" si="1860"/>
        <v>0</v>
      </c>
      <c r="AT626" s="632">
        <f t="shared" si="1860"/>
        <v>0</v>
      </c>
      <c r="AU626" s="632" t="str">
        <f t="shared" si="1860"/>
        <v/>
      </c>
      <c r="AV626" s="632" t="str">
        <f t="shared" si="1860"/>
        <v/>
      </c>
      <c r="AW626" s="632" t="str">
        <f t="shared" si="1860"/>
        <v/>
      </c>
      <c r="AX626" s="632" t="str">
        <f t="shared" si="1860"/>
        <v/>
      </c>
      <c r="AY626" s="632" t="str">
        <f t="shared" si="1860"/>
        <v/>
      </c>
      <c r="AZ626" s="632" t="str">
        <f t="shared" si="1860"/>
        <v/>
      </c>
      <c r="BA626" s="632" t="str">
        <f t="shared" si="1860"/>
        <v/>
      </c>
      <c r="BB626" s="632" t="str">
        <f t="shared" si="1860"/>
        <v/>
      </c>
      <c r="BC626" s="714"/>
      <c r="BD626" s="632">
        <f t="shared" ref="BD626:BT626" si="1861">IF(BD624="","",BD624*BD625/BD$46/365/$G$1)</f>
        <v>0</v>
      </c>
      <c r="BE626" s="632">
        <f t="shared" si="1861"/>
        <v>0</v>
      </c>
      <c r="BF626" s="632">
        <f t="shared" si="1861"/>
        <v>0</v>
      </c>
      <c r="BG626" s="632">
        <f t="shared" si="1861"/>
        <v>0</v>
      </c>
      <c r="BH626" s="632">
        <f t="shared" si="1861"/>
        <v>0</v>
      </c>
      <c r="BI626" s="632">
        <f t="shared" si="1861"/>
        <v>0</v>
      </c>
      <c r="BJ626" s="632">
        <f t="shared" si="1861"/>
        <v>0</v>
      </c>
      <c r="BK626" s="632">
        <f t="shared" si="1861"/>
        <v>0</v>
      </c>
      <c r="BL626" s="632">
        <f t="shared" si="1861"/>
        <v>0</v>
      </c>
      <c r="BM626" s="632" t="str">
        <f t="shared" si="1861"/>
        <v/>
      </c>
      <c r="BN626" s="632" t="str">
        <f t="shared" si="1861"/>
        <v/>
      </c>
      <c r="BO626" s="632" t="str">
        <f t="shared" si="1861"/>
        <v/>
      </c>
      <c r="BP626" s="632" t="str">
        <f t="shared" si="1861"/>
        <v/>
      </c>
      <c r="BQ626" s="632" t="str">
        <f t="shared" si="1861"/>
        <v/>
      </c>
      <c r="BR626" s="632" t="str">
        <f t="shared" si="1861"/>
        <v/>
      </c>
      <c r="BS626" s="632" t="str">
        <f t="shared" si="1861"/>
        <v/>
      </c>
      <c r="BT626" s="632" t="str">
        <f t="shared" si="1861"/>
        <v/>
      </c>
      <c r="BU626" s="714"/>
      <c r="BV626" s="632" t="str">
        <f>IF(BV624="","",BV624*BV625/BV$46/365/$G$1)</f>
        <v/>
      </c>
      <c r="BW626" s="632" t="str">
        <f>IF(BW624="","",BW624*BW625/BW$46/365/$G$1)</f>
        <v/>
      </c>
      <c r="BX626" s="632" t="str">
        <f>IF(BX624="","",BX624*BX625/BX$46/365/$G$1)</f>
        <v/>
      </c>
      <c r="BY626" s="632" t="str">
        <f>IF(BY624="","",BY624*BY625/BY$46/365/$G$1)</f>
        <v/>
      </c>
      <c r="BZ626" s="622">
        <f>IF(DL626&lt;3,"",(SUM(B626:R626)-MIN(B626:R626)-MAX(B626:R626))/(DL626-2))</f>
        <v>0</v>
      </c>
      <c r="CA626" s="622">
        <f>IF(DM626&lt;3,"",(SUM(T626:AJ626)-MIN(T626:AJ626)-MAX(T626:AJ626))/(DM626-2))</f>
        <v>3.0011182555213867E-3</v>
      </c>
      <c r="CB626" s="622">
        <f>IF(DN626&lt;3,"",(SUM(AL626:BB626)-MIN(AL626:BB626)-MAX(AL626:BB626))/(DN626-2))</f>
        <v>9.4772155437517457E-4</v>
      </c>
      <c r="CC626" s="622">
        <f>IF(DO626&lt;3,"",(SUM(BD626:BT626)-MIN(BD626:BT626)-MAX(BD626:BT626))/(DO626-2))</f>
        <v>0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51"/>
        <v/>
      </c>
      <c r="CF626" s="1351" t="str">
        <f t="shared" si="1851"/>
        <v/>
      </c>
      <c r="CG626" s="1351" t="str">
        <f t="shared" si="1851"/>
        <v/>
      </c>
      <c r="CH626" s="1351">
        <f t="shared" si="1851"/>
        <v>0</v>
      </c>
      <c r="CI626" s="1351">
        <f t="shared" si="1851"/>
        <v>0</v>
      </c>
      <c r="CJ626" s="1351">
        <f t="shared" si="1851"/>
        <v>0</v>
      </c>
      <c r="CK626" s="1352">
        <f t="shared" si="1851"/>
        <v>0</v>
      </c>
      <c r="CL626" s="1352">
        <f t="shared" si="1851"/>
        <v>0</v>
      </c>
      <c r="CM626" s="1352">
        <f t="shared" si="1851"/>
        <v>0</v>
      </c>
      <c r="CN626" s="1351">
        <f t="shared" si="1851"/>
        <v>0</v>
      </c>
      <c r="CO626" s="1351">
        <f t="shared" si="1851"/>
        <v>0</v>
      </c>
      <c r="CP626" s="1351">
        <f t="shared" si="1851"/>
        <v>1.0614481409001958E-2</v>
      </c>
      <c r="CQ626" s="1351" t="str">
        <f t="shared" si="1851"/>
        <v/>
      </c>
      <c r="CR626" s="1351" t="str">
        <f t="shared" si="1851"/>
        <v/>
      </c>
      <c r="CS626" s="1350" t="str">
        <f t="shared" si="1851"/>
        <v/>
      </c>
      <c r="CT626" s="1353" t="str">
        <f t="shared" si="1851"/>
        <v/>
      </c>
      <c r="CU626" s="536" t="str">
        <f t="shared" si="1852"/>
        <v/>
      </c>
      <c r="CV626" s="537" t="str">
        <f t="shared" si="1852"/>
        <v/>
      </c>
      <c r="CW626" s="538" t="str">
        <f t="shared" si="1852"/>
        <v/>
      </c>
      <c r="CX626" s="538" t="str">
        <f t="shared" si="1852"/>
        <v/>
      </c>
      <c r="CY626" s="538">
        <f t="shared" si="1852"/>
        <v>0</v>
      </c>
      <c r="CZ626" s="538">
        <f t="shared" si="1852"/>
        <v>0</v>
      </c>
      <c r="DA626" s="538">
        <f t="shared" si="1852"/>
        <v>0</v>
      </c>
      <c r="DB626" s="539">
        <f t="shared" si="1852"/>
        <v>0</v>
      </c>
      <c r="DC626" s="539">
        <f t="shared" si="1852"/>
        <v>0</v>
      </c>
      <c r="DD626" s="539">
        <f t="shared" si="1852"/>
        <v>3.3170254403131114E-3</v>
      </c>
      <c r="DE626" s="538">
        <f t="shared" si="1853"/>
        <v>7.5817724350013983E-3</v>
      </c>
      <c r="DF626" s="538">
        <f t="shared" si="1853"/>
        <v>1.0109029913335198E-2</v>
      </c>
      <c r="DG626" s="538">
        <f t="shared" si="1853"/>
        <v>3.9804305283757335E-2</v>
      </c>
      <c r="DH626" s="538" t="str">
        <f t="shared" si="1853"/>
        <v/>
      </c>
      <c r="DI626" s="538" t="str">
        <f t="shared" si="1853"/>
        <v/>
      </c>
      <c r="DJ626" s="537" t="str">
        <f t="shared" si="1853"/>
        <v/>
      </c>
      <c r="DK626" s="536" t="str">
        <f t="shared" si="1853"/>
        <v/>
      </c>
      <c r="DL626" s="653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">
        <v>269</v>
      </c>
      <c r="B627" s="320"/>
      <c r="C627" s="320"/>
      <c r="D627" s="320"/>
      <c r="E627" s="320"/>
      <c r="F627" s="320"/>
      <c r="G627" s="320"/>
      <c r="H627" s="320"/>
      <c r="I627" s="320">
        <v>10</v>
      </c>
      <c r="J627" s="320"/>
      <c r="K627" s="320"/>
      <c r="L627" s="320"/>
      <c r="M627" s="320"/>
      <c r="N627" s="320"/>
      <c r="O627" s="320"/>
      <c r="P627" s="320"/>
      <c r="Q627" s="320"/>
      <c r="R627" s="320"/>
      <c r="S627" s="714"/>
      <c r="T627" s="320">
        <v>1.33</v>
      </c>
      <c r="U627" s="320">
        <v>3</v>
      </c>
      <c r="V627" s="320">
        <v>2</v>
      </c>
      <c r="W627" s="320"/>
      <c r="X627" s="320"/>
      <c r="Y627" s="320"/>
      <c r="Z627" s="320"/>
      <c r="AA627" s="320"/>
      <c r="AB627" s="320">
        <v>6</v>
      </c>
      <c r="AC627" s="320"/>
      <c r="AD627" s="320"/>
      <c r="AE627" s="320"/>
      <c r="AF627" s="320"/>
      <c r="AG627" s="320"/>
      <c r="AH627" s="320"/>
      <c r="AI627" s="320"/>
      <c r="AJ627" s="320"/>
      <c r="AK627" s="714"/>
      <c r="AL627" s="320">
        <v>5</v>
      </c>
      <c r="AM627" s="320"/>
      <c r="AN627" s="320">
        <v>10</v>
      </c>
      <c r="AO627" s="320"/>
      <c r="AP627" s="320"/>
      <c r="AQ627" s="320"/>
      <c r="AR627" s="320"/>
      <c r="AS627" s="320"/>
      <c r="AT627" s="320"/>
      <c r="AU627" s="320"/>
      <c r="AV627" s="320"/>
      <c r="AW627" s="320"/>
      <c r="AX627" s="320"/>
      <c r="AY627" s="320"/>
      <c r="AZ627" s="320"/>
      <c r="BA627" s="320"/>
      <c r="BB627" s="320"/>
      <c r="BC627" s="714"/>
      <c r="BD627" s="320"/>
      <c r="BE627" s="320"/>
      <c r="BF627" s="320"/>
      <c r="BG627" s="320"/>
      <c r="BH627" s="320"/>
      <c r="BI627" s="320"/>
      <c r="BJ627" s="320"/>
      <c r="BK627" s="320"/>
      <c r="BL627" s="320"/>
      <c r="BM627" s="320"/>
      <c r="BN627" s="320"/>
      <c r="BO627" s="320"/>
      <c r="BP627" s="320"/>
      <c r="BQ627" s="320"/>
      <c r="BR627" s="320"/>
      <c r="BS627" s="320"/>
      <c r="BT627" s="320"/>
      <c r="BU627" s="714"/>
      <c r="BV627" s="320"/>
      <c r="BW627" s="320"/>
      <c r="BX627" s="320"/>
      <c r="BY627" s="320"/>
      <c r="BZ627" s="597"/>
      <c r="CA627" s="597"/>
      <c r="CB627" s="597"/>
      <c r="CC627" s="688"/>
      <c r="CD627" s="1344" t="str">
        <f t="shared" ref="CD627:CS628" si="186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1862"/>
        <v/>
      </c>
      <c r="CF627" s="1346" t="str">
        <f t="shared" si="1862"/>
        <v/>
      </c>
      <c r="CG627" s="1346" t="str">
        <f t="shared" si="1862"/>
        <v/>
      </c>
      <c r="CH627" s="1346" t="str">
        <f t="shared" si="1862"/>
        <v/>
      </c>
      <c r="CI627" s="1346" t="str">
        <f t="shared" si="1862"/>
        <v/>
      </c>
      <c r="CJ627" s="1346" t="str">
        <f t="shared" si="1862"/>
        <v/>
      </c>
      <c r="CK627" s="1347" t="str">
        <f t="shared" si="1862"/>
        <v/>
      </c>
      <c r="CL627" s="1347">
        <f t="shared" si="1862"/>
        <v>10</v>
      </c>
      <c r="CM627" s="1347" t="str">
        <f t="shared" si="1862"/>
        <v/>
      </c>
      <c r="CN627" s="1346" t="str">
        <f t="shared" si="1862"/>
        <v/>
      </c>
      <c r="CO627" s="1346" t="str">
        <f t="shared" si="1862"/>
        <v/>
      </c>
      <c r="CP627" s="1346" t="str">
        <f t="shared" si="1862"/>
        <v/>
      </c>
      <c r="CQ627" s="1346" t="str">
        <f t="shared" si="1862"/>
        <v/>
      </c>
      <c r="CR627" s="1346" t="str">
        <f t="shared" si="1862"/>
        <v/>
      </c>
      <c r="CS627" s="1345" t="str">
        <f t="shared" si="1862"/>
        <v/>
      </c>
      <c r="CT627" s="1348" t="str">
        <f t="shared" ref="CE627:CT628" si="186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8" t="str">
        <f t="shared" si="1852"/>
        <v/>
      </c>
      <c r="CV627" s="549" t="str">
        <f t="shared" si="1852"/>
        <v/>
      </c>
      <c r="CW627" s="550" t="str">
        <f t="shared" si="1852"/>
        <v/>
      </c>
      <c r="CX627" s="550" t="str">
        <f t="shared" si="1852"/>
        <v/>
      </c>
      <c r="CY627" s="550" t="str">
        <f t="shared" si="1852"/>
        <v/>
      </c>
      <c r="CZ627" s="550" t="str">
        <f t="shared" si="1852"/>
        <v/>
      </c>
      <c r="DA627" s="550" t="str">
        <f t="shared" si="1852"/>
        <v/>
      </c>
      <c r="DB627" s="551">
        <f t="shared" si="1852"/>
        <v>1.33</v>
      </c>
      <c r="DC627" s="551">
        <f t="shared" si="1852"/>
        <v>2</v>
      </c>
      <c r="DD627" s="551">
        <f t="shared" si="1852"/>
        <v>3</v>
      </c>
      <c r="DE627" s="550">
        <f t="shared" si="1853"/>
        <v>6</v>
      </c>
      <c r="DF627" s="550" t="str">
        <f t="shared" si="1853"/>
        <v/>
      </c>
      <c r="DG627" s="550" t="str">
        <f t="shared" si="1853"/>
        <v/>
      </c>
      <c r="DH627" s="550" t="str">
        <f t="shared" si="1853"/>
        <v/>
      </c>
      <c r="DI627" s="550" t="str">
        <f t="shared" si="1853"/>
        <v/>
      </c>
      <c r="DJ627" s="549" t="str">
        <f t="shared" si="1853"/>
        <v/>
      </c>
      <c r="DK627" s="548" t="str">
        <f t="shared" si="1853"/>
        <v/>
      </c>
      <c r="DL627" s="653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267</v>
      </c>
      <c r="B628" s="629" t="str">
        <f t="shared" ref="B628:R628" si="1864">IF(B627="","",B624*B627)</f>
        <v/>
      </c>
      <c r="C628" s="629" t="str">
        <f t="shared" si="1864"/>
        <v/>
      </c>
      <c r="D628" s="629" t="str">
        <f t="shared" si="1864"/>
        <v/>
      </c>
      <c r="E628" s="629" t="str">
        <f t="shared" si="1864"/>
        <v/>
      </c>
      <c r="F628" s="629" t="str">
        <f t="shared" si="1864"/>
        <v/>
      </c>
      <c r="G628" s="629" t="str">
        <f t="shared" si="1864"/>
        <v/>
      </c>
      <c r="H628" s="629" t="str">
        <f t="shared" si="1864"/>
        <v/>
      </c>
      <c r="I628" s="629">
        <f t="shared" si="1864"/>
        <v>240</v>
      </c>
      <c r="J628" s="629" t="str">
        <f t="shared" si="1864"/>
        <v/>
      </c>
      <c r="K628" s="629" t="str">
        <f t="shared" si="1864"/>
        <v/>
      </c>
      <c r="L628" s="629" t="str">
        <f t="shared" si="1864"/>
        <v/>
      </c>
      <c r="M628" s="629" t="str">
        <f t="shared" si="1864"/>
        <v/>
      </c>
      <c r="N628" s="629" t="str">
        <f t="shared" si="1864"/>
        <v/>
      </c>
      <c r="O628" s="629" t="str">
        <f t="shared" si="1864"/>
        <v/>
      </c>
      <c r="P628" s="629" t="str">
        <f t="shared" si="1864"/>
        <v/>
      </c>
      <c r="Q628" s="629" t="str">
        <f t="shared" si="1864"/>
        <v/>
      </c>
      <c r="R628" s="629" t="str">
        <f t="shared" si="1864"/>
        <v/>
      </c>
      <c r="S628" s="714"/>
      <c r="T628" s="629">
        <f t="shared" ref="T628:AJ628" si="1865">IF(T627="","",T624*T627)</f>
        <v>95.76</v>
      </c>
      <c r="U628" s="629">
        <f t="shared" si="1865"/>
        <v>18</v>
      </c>
      <c r="V628" s="629">
        <f t="shared" si="1865"/>
        <v>24</v>
      </c>
      <c r="W628" s="629" t="str">
        <f t="shared" si="1865"/>
        <v/>
      </c>
      <c r="X628" s="629" t="str">
        <f t="shared" si="1865"/>
        <v/>
      </c>
      <c r="Y628" s="629" t="str">
        <f t="shared" si="1865"/>
        <v/>
      </c>
      <c r="Z628" s="629" t="str">
        <f t="shared" si="1865"/>
        <v/>
      </c>
      <c r="AA628" s="629" t="str">
        <f t="shared" si="1865"/>
        <v/>
      </c>
      <c r="AB628" s="629">
        <f t="shared" si="1865"/>
        <v>96</v>
      </c>
      <c r="AC628" s="629" t="str">
        <f t="shared" si="1865"/>
        <v/>
      </c>
      <c r="AD628" s="629" t="str">
        <f t="shared" si="1865"/>
        <v/>
      </c>
      <c r="AE628" s="629" t="str">
        <f t="shared" si="1865"/>
        <v/>
      </c>
      <c r="AF628" s="629" t="str">
        <f t="shared" si="1865"/>
        <v/>
      </c>
      <c r="AG628" s="629" t="str">
        <f t="shared" si="1865"/>
        <v/>
      </c>
      <c r="AH628" s="629" t="str">
        <f t="shared" si="1865"/>
        <v/>
      </c>
      <c r="AI628" s="629" t="str">
        <f t="shared" si="1865"/>
        <v/>
      </c>
      <c r="AJ628" s="629" t="str">
        <f t="shared" si="1865"/>
        <v/>
      </c>
      <c r="AK628" s="714"/>
      <c r="AL628" s="629">
        <f t="shared" ref="AL628:BB628" si="1866">IF(AL627="","",AL624*AL627)</f>
        <v>120</v>
      </c>
      <c r="AM628" s="629" t="str">
        <f t="shared" si="1866"/>
        <v/>
      </c>
      <c r="AN628" s="629">
        <f t="shared" si="1866"/>
        <v>150</v>
      </c>
      <c r="AO628" s="629" t="str">
        <f t="shared" si="1866"/>
        <v/>
      </c>
      <c r="AP628" s="629" t="str">
        <f t="shared" si="1866"/>
        <v/>
      </c>
      <c r="AQ628" s="629" t="str">
        <f t="shared" si="1866"/>
        <v/>
      </c>
      <c r="AR628" s="629" t="str">
        <f t="shared" si="1866"/>
        <v/>
      </c>
      <c r="AS628" s="629" t="str">
        <f t="shared" si="1866"/>
        <v/>
      </c>
      <c r="AT628" s="629" t="str">
        <f t="shared" si="1866"/>
        <v/>
      </c>
      <c r="AU628" s="629" t="str">
        <f t="shared" si="1866"/>
        <v/>
      </c>
      <c r="AV628" s="629" t="str">
        <f t="shared" si="1866"/>
        <v/>
      </c>
      <c r="AW628" s="629" t="str">
        <f t="shared" si="1866"/>
        <v/>
      </c>
      <c r="AX628" s="629" t="str">
        <f t="shared" si="1866"/>
        <v/>
      </c>
      <c r="AY628" s="629" t="str">
        <f t="shared" si="1866"/>
        <v/>
      </c>
      <c r="AZ628" s="629" t="str">
        <f t="shared" si="1866"/>
        <v/>
      </c>
      <c r="BA628" s="629" t="str">
        <f t="shared" si="1866"/>
        <v/>
      </c>
      <c r="BB628" s="629" t="str">
        <f t="shared" si="1866"/>
        <v/>
      </c>
      <c r="BC628" s="714"/>
      <c r="BD628" s="629" t="str">
        <f t="shared" ref="BD628:BT628" si="1867">IF(BD627="","",BD624*BD627)</f>
        <v/>
      </c>
      <c r="BE628" s="629" t="str">
        <f t="shared" si="1867"/>
        <v/>
      </c>
      <c r="BF628" s="629" t="str">
        <f t="shared" si="1867"/>
        <v/>
      </c>
      <c r="BG628" s="629" t="str">
        <f t="shared" si="1867"/>
        <v/>
      </c>
      <c r="BH628" s="629" t="str">
        <f t="shared" si="1867"/>
        <v/>
      </c>
      <c r="BI628" s="629" t="str">
        <f t="shared" si="1867"/>
        <v/>
      </c>
      <c r="BJ628" s="629" t="str">
        <f t="shared" si="1867"/>
        <v/>
      </c>
      <c r="BK628" s="629" t="str">
        <f t="shared" si="1867"/>
        <v/>
      </c>
      <c r="BL628" s="629" t="str">
        <f t="shared" si="1867"/>
        <v/>
      </c>
      <c r="BM628" s="629" t="str">
        <f t="shared" si="1867"/>
        <v/>
      </c>
      <c r="BN628" s="629" t="str">
        <f t="shared" si="1867"/>
        <v/>
      </c>
      <c r="BO628" s="629" t="str">
        <f t="shared" si="1867"/>
        <v/>
      </c>
      <c r="BP628" s="629" t="str">
        <f t="shared" si="1867"/>
        <v/>
      </c>
      <c r="BQ628" s="629" t="str">
        <f t="shared" si="1867"/>
        <v/>
      </c>
      <c r="BR628" s="629" t="str">
        <f t="shared" si="1867"/>
        <v/>
      </c>
      <c r="BS628" s="629" t="str">
        <f t="shared" si="1867"/>
        <v/>
      </c>
      <c r="BT628" s="629" t="str">
        <f t="shared" si="1867"/>
        <v/>
      </c>
      <c r="BU628" s="714"/>
      <c r="BV628" s="629" t="str">
        <f>IF(BV627="","",BV624*BV627)</f>
        <v/>
      </c>
      <c r="BW628" s="629" t="str">
        <f>IF(BW627="","",BW624*BW627)</f>
        <v/>
      </c>
      <c r="BX628" s="629" t="str">
        <f>IF(BX627="","",BX624*BX627)</f>
        <v/>
      </c>
      <c r="BY628" s="629" t="str">
        <f>IF(BY627="","",BY624*BY627)</f>
        <v/>
      </c>
      <c r="BZ628" s="597"/>
      <c r="CA628" s="597"/>
      <c r="CB628" s="597"/>
      <c r="CC628" s="688"/>
      <c r="CD628" s="1344" t="str">
        <f t="shared" si="1862"/>
        <v/>
      </c>
      <c r="CE628" s="1345" t="str">
        <f t="shared" si="1863"/>
        <v/>
      </c>
      <c r="CF628" s="1346" t="str">
        <f t="shared" si="1863"/>
        <v/>
      </c>
      <c r="CG628" s="1346" t="str">
        <f t="shared" si="1863"/>
        <v/>
      </c>
      <c r="CH628" s="1346" t="str">
        <f t="shared" si="1863"/>
        <v/>
      </c>
      <c r="CI628" s="1346" t="str">
        <f t="shared" si="1863"/>
        <v/>
      </c>
      <c r="CJ628" s="1346" t="str">
        <f t="shared" si="1863"/>
        <v/>
      </c>
      <c r="CK628" s="1347" t="str">
        <f t="shared" si="1863"/>
        <v/>
      </c>
      <c r="CL628" s="1347">
        <f t="shared" si="1863"/>
        <v>240</v>
      </c>
      <c r="CM628" s="1347" t="str">
        <f t="shared" si="1863"/>
        <v/>
      </c>
      <c r="CN628" s="1346" t="str">
        <f t="shared" si="1863"/>
        <v/>
      </c>
      <c r="CO628" s="1346" t="str">
        <f t="shared" si="1863"/>
        <v/>
      </c>
      <c r="CP628" s="1346" t="str">
        <f t="shared" si="1863"/>
        <v/>
      </c>
      <c r="CQ628" s="1346" t="str">
        <f t="shared" si="1863"/>
        <v/>
      </c>
      <c r="CR628" s="1346" t="str">
        <f t="shared" si="1863"/>
        <v/>
      </c>
      <c r="CS628" s="1345" t="str">
        <f t="shared" si="1863"/>
        <v/>
      </c>
      <c r="CT628" s="1348" t="str">
        <f t="shared" si="1863"/>
        <v/>
      </c>
      <c r="CU628" s="548" t="str">
        <f t="shared" si="1852"/>
        <v/>
      </c>
      <c r="CV628" s="549" t="str">
        <f t="shared" si="1852"/>
        <v/>
      </c>
      <c r="CW628" s="550" t="str">
        <f t="shared" si="1852"/>
        <v/>
      </c>
      <c r="CX628" s="550" t="str">
        <f t="shared" si="1852"/>
        <v/>
      </c>
      <c r="CY628" s="550" t="str">
        <f t="shared" si="1852"/>
        <v/>
      </c>
      <c r="CZ628" s="550" t="str">
        <f t="shared" si="1852"/>
        <v/>
      </c>
      <c r="DA628" s="550" t="str">
        <f t="shared" si="1852"/>
        <v/>
      </c>
      <c r="DB628" s="551">
        <f t="shared" si="1852"/>
        <v>18</v>
      </c>
      <c r="DC628" s="551">
        <f t="shared" si="1852"/>
        <v>24</v>
      </c>
      <c r="DD628" s="551">
        <f t="shared" si="1852"/>
        <v>95.76</v>
      </c>
      <c r="DE628" s="550">
        <f t="shared" si="1853"/>
        <v>96</v>
      </c>
      <c r="DF628" s="550" t="str">
        <f t="shared" si="1853"/>
        <v/>
      </c>
      <c r="DG628" s="550" t="str">
        <f t="shared" si="1853"/>
        <v/>
      </c>
      <c r="DH628" s="550" t="str">
        <f t="shared" si="1853"/>
        <v/>
      </c>
      <c r="DI628" s="550" t="str">
        <f t="shared" si="1853"/>
        <v/>
      </c>
      <c r="DJ628" s="549" t="str">
        <f t="shared" si="1853"/>
        <v/>
      </c>
      <c r="DK628" s="548" t="str">
        <f t="shared" si="1853"/>
        <v/>
      </c>
      <c r="DL628" s="653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1465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14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14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14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14"/>
      <c r="BV629" s="224"/>
      <c r="BW629" s="224"/>
      <c r="BX629" s="224"/>
      <c r="BY629" s="224"/>
      <c r="BZ629" s="589"/>
      <c r="CA629" s="589"/>
      <c r="CB629" s="589"/>
      <c r="CC629" s="687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5"/>
      <c r="CV629" s="635"/>
      <c r="CW629" s="635"/>
      <c r="CX629" s="635"/>
      <c r="CY629" s="635"/>
      <c r="CZ629" s="635"/>
      <c r="DA629" s="635"/>
      <c r="DB629" s="635"/>
      <c r="DC629" s="635"/>
      <c r="DD629" s="635"/>
      <c r="DE629" s="635"/>
      <c r="DF629" s="635"/>
      <c r="DG629" s="635"/>
      <c r="DH629" s="635"/>
      <c r="DI629" s="635"/>
      <c r="DJ629" s="635"/>
      <c r="DK629" s="635"/>
      <c r="DL629" s="598"/>
      <c r="DM629" s="108"/>
      <c r="DN629" s="108"/>
      <c r="DO629" s="108"/>
      <c r="DP629" s="591"/>
      <c r="DQ629" s="617"/>
      <c r="DR629" s="617"/>
      <c r="DS629" s="617"/>
      <c r="DT629" s="617"/>
      <c r="DU629" s="617"/>
      <c r="DV629" s="617"/>
      <c r="DW629" s="617"/>
      <c r="DX629" s="617"/>
      <c r="DY629" s="484"/>
    </row>
    <row r="630" spans="1:129" s="486" customFormat="1" ht="15.75" customHeight="1">
      <c r="A630" s="648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14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597"/>
      <c r="CA630" s="597"/>
      <c r="CB630" s="597"/>
      <c r="CC630" s="688"/>
      <c r="CD630" s="1344" t="str">
        <f t="shared" ref="CD630:CS631" si="186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68"/>
        <v/>
      </c>
      <c r="CF630" s="1346" t="str">
        <f t="shared" si="1868"/>
        <v/>
      </c>
      <c r="CG630" s="1346" t="str">
        <f t="shared" si="1868"/>
        <v/>
      </c>
      <c r="CH630" s="1346">
        <f t="shared" si="1868"/>
        <v>0</v>
      </c>
      <c r="CI630" s="1346">
        <f t="shared" si="1868"/>
        <v>0</v>
      </c>
      <c r="CJ630" s="1346">
        <f t="shared" si="1868"/>
        <v>0</v>
      </c>
      <c r="CK630" s="1347">
        <f t="shared" si="1868"/>
        <v>0</v>
      </c>
      <c r="CL630" s="1347">
        <f t="shared" si="1868"/>
        <v>0</v>
      </c>
      <c r="CM630" s="1347">
        <f t="shared" si="1868"/>
        <v>0</v>
      </c>
      <c r="CN630" s="1346">
        <f t="shared" si="1868"/>
        <v>0</v>
      </c>
      <c r="CO630" s="1346">
        <f t="shared" si="1868"/>
        <v>0</v>
      </c>
      <c r="CP630" s="1346">
        <f t="shared" si="1868"/>
        <v>0</v>
      </c>
      <c r="CQ630" s="1346" t="str">
        <f t="shared" si="1868"/>
        <v/>
      </c>
      <c r="CR630" s="1346" t="str">
        <f t="shared" si="1868"/>
        <v/>
      </c>
      <c r="CS630" s="1345" t="str">
        <f t="shared" si="1868"/>
        <v/>
      </c>
      <c r="CT630" s="1348" t="str">
        <f t="shared" ref="CE630:CT632" si="186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8" t="str">
        <f t="shared" ref="CU630:DD634" si="187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9" t="str">
        <f t="shared" si="1870"/>
        <v/>
      </c>
      <c r="CW630" s="550" t="str">
        <f t="shared" si="1870"/>
        <v/>
      </c>
      <c r="CX630" s="550" t="str">
        <f t="shared" si="1870"/>
        <v/>
      </c>
      <c r="CY630" s="550">
        <f t="shared" si="1870"/>
        <v>0</v>
      </c>
      <c r="CZ630" s="550">
        <f t="shared" si="1870"/>
        <v>0</v>
      </c>
      <c r="DA630" s="550">
        <f t="shared" si="1870"/>
        <v>0</v>
      </c>
      <c r="DB630" s="551">
        <f t="shared" si="1870"/>
        <v>0</v>
      </c>
      <c r="DC630" s="551">
        <f t="shared" si="1870"/>
        <v>0</v>
      </c>
      <c r="DD630" s="551">
        <f t="shared" si="1870"/>
        <v>0</v>
      </c>
      <c r="DE630" s="550">
        <f t="shared" ref="DE630:DK634" si="187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50">
        <f t="shared" si="1871"/>
        <v>0</v>
      </c>
      <c r="DG630" s="550">
        <f t="shared" si="1871"/>
        <v>0</v>
      </c>
      <c r="DH630" s="550" t="str">
        <f t="shared" si="1871"/>
        <v/>
      </c>
      <c r="DI630" s="550" t="str">
        <f t="shared" si="1871"/>
        <v/>
      </c>
      <c r="DJ630" s="549" t="str">
        <f t="shared" si="1871"/>
        <v/>
      </c>
      <c r="DK630" s="548" t="str">
        <f t="shared" si="1871"/>
        <v/>
      </c>
      <c r="DL630" s="653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83"/>
      <c r="DQ630" s="618"/>
      <c r="DR630" s="618"/>
      <c r="DS630" s="618"/>
      <c r="DT630" s="618"/>
      <c r="DU630" s="618"/>
      <c r="DV630" s="618"/>
      <c r="DW630" s="618"/>
      <c r="DX630" s="618"/>
      <c r="DY630" s="484"/>
    </row>
    <row r="631" spans="1:129" s="486" customFormat="1" ht="15.75" customHeight="1">
      <c r="A631" s="648" t="str">
        <f>$H$1 &amp; "/kg"</f>
        <v>kcal/kg</v>
      </c>
      <c r="B631" s="610">
        <f>470*$K$1</f>
        <v>470</v>
      </c>
      <c r="C631" s="610">
        <f t="shared" ref="C631:R631" si="1872">470*$K$1</f>
        <v>470</v>
      </c>
      <c r="D631" s="610">
        <f t="shared" si="1872"/>
        <v>470</v>
      </c>
      <c r="E631" s="610">
        <f t="shared" si="1872"/>
        <v>470</v>
      </c>
      <c r="F631" s="610">
        <f t="shared" si="1872"/>
        <v>470</v>
      </c>
      <c r="G631" s="610">
        <f t="shared" si="1872"/>
        <v>470</v>
      </c>
      <c r="H631" s="610">
        <f t="shared" si="1872"/>
        <v>470</v>
      </c>
      <c r="I631" s="610">
        <f t="shared" si="1872"/>
        <v>470</v>
      </c>
      <c r="J631" s="610">
        <f t="shared" si="1872"/>
        <v>470</v>
      </c>
      <c r="K631" s="610">
        <f t="shared" si="1872"/>
        <v>470</v>
      </c>
      <c r="L631" s="610">
        <f t="shared" si="1872"/>
        <v>470</v>
      </c>
      <c r="M631" s="610">
        <f t="shared" si="1872"/>
        <v>470</v>
      </c>
      <c r="N631" s="610">
        <f t="shared" si="1872"/>
        <v>470</v>
      </c>
      <c r="O631" s="610">
        <f t="shared" si="1872"/>
        <v>470</v>
      </c>
      <c r="P631" s="610">
        <f t="shared" si="1872"/>
        <v>470</v>
      </c>
      <c r="Q631" s="610">
        <f t="shared" si="1872"/>
        <v>470</v>
      </c>
      <c r="R631" s="610">
        <f t="shared" si="1872"/>
        <v>470</v>
      </c>
      <c r="S631" s="714"/>
      <c r="T631" s="610">
        <f>470*$K$1</f>
        <v>470</v>
      </c>
      <c r="U631" s="610">
        <f t="shared" ref="U631:AJ631" si="1873">470*$K$1</f>
        <v>470</v>
      </c>
      <c r="V631" s="610">
        <f t="shared" si="1873"/>
        <v>470</v>
      </c>
      <c r="W631" s="610">
        <f t="shared" si="1873"/>
        <v>470</v>
      </c>
      <c r="X631" s="610">
        <f t="shared" si="1873"/>
        <v>470</v>
      </c>
      <c r="Y631" s="610">
        <f t="shared" si="1873"/>
        <v>470</v>
      </c>
      <c r="Z631" s="610">
        <f t="shared" si="1873"/>
        <v>470</v>
      </c>
      <c r="AA631" s="610">
        <f t="shared" si="1873"/>
        <v>470</v>
      </c>
      <c r="AB631" s="610">
        <f t="shared" si="1873"/>
        <v>470</v>
      </c>
      <c r="AC631" s="610">
        <f t="shared" si="1873"/>
        <v>470</v>
      </c>
      <c r="AD631" s="610">
        <f t="shared" si="1873"/>
        <v>470</v>
      </c>
      <c r="AE631" s="610">
        <f t="shared" si="1873"/>
        <v>470</v>
      </c>
      <c r="AF631" s="610">
        <f t="shared" si="1873"/>
        <v>470</v>
      </c>
      <c r="AG631" s="610">
        <f t="shared" si="1873"/>
        <v>470</v>
      </c>
      <c r="AH631" s="610">
        <f t="shared" si="1873"/>
        <v>470</v>
      </c>
      <c r="AI631" s="610">
        <f t="shared" si="1873"/>
        <v>470</v>
      </c>
      <c r="AJ631" s="610">
        <f t="shared" si="1873"/>
        <v>470</v>
      </c>
      <c r="AK631" s="714"/>
      <c r="AL631" s="610">
        <f>470*$K$1</f>
        <v>470</v>
      </c>
      <c r="AM631" s="610">
        <f t="shared" ref="AM631:BB631" si="1874">470*$K$1</f>
        <v>470</v>
      </c>
      <c r="AN631" s="610">
        <f t="shared" si="1874"/>
        <v>470</v>
      </c>
      <c r="AO631" s="610">
        <f t="shared" si="1874"/>
        <v>470</v>
      </c>
      <c r="AP631" s="610">
        <f t="shared" si="1874"/>
        <v>470</v>
      </c>
      <c r="AQ631" s="610">
        <f t="shared" si="1874"/>
        <v>470</v>
      </c>
      <c r="AR631" s="610">
        <f t="shared" si="1874"/>
        <v>470</v>
      </c>
      <c r="AS631" s="610">
        <f t="shared" si="1874"/>
        <v>470</v>
      </c>
      <c r="AT631" s="610">
        <f t="shared" si="1874"/>
        <v>470</v>
      </c>
      <c r="AU631" s="610">
        <f t="shared" si="1874"/>
        <v>470</v>
      </c>
      <c r="AV631" s="610">
        <f t="shared" si="1874"/>
        <v>470</v>
      </c>
      <c r="AW631" s="610">
        <f t="shared" si="1874"/>
        <v>470</v>
      </c>
      <c r="AX631" s="610">
        <f t="shared" si="1874"/>
        <v>470</v>
      </c>
      <c r="AY631" s="610">
        <f t="shared" si="1874"/>
        <v>470</v>
      </c>
      <c r="AZ631" s="610">
        <f t="shared" si="1874"/>
        <v>470</v>
      </c>
      <c r="BA631" s="610">
        <f t="shared" si="1874"/>
        <v>470</v>
      </c>
      <c r="BB631" s="610">
        <f t="shared" si="1874"/>
        <v>470</v>
      </c>
      <c r="BC631" s="714"/>
      <c r="BD631" s="610">
        <f>470*$K$1</f>
        <v>470</v>
      </c>
      <c r="BE631" s="610">
        <f t="shared" ref="BE631:BY631" si="1875">470*$K$1</f>
        <v>470</v>
      </c>
      <c r="BF631" s="610">
        <f t="shared" si="1875"/>
        <v>470</v>
      </c>
      <c r="BG631" s="610">
        <f t="shared" si="1875"/>
        <v>470</v>
      </c>
      <c r="BH631" s="610">
        <f t="shared" si="1875"/>
        <v>470</v>
      </c>
      <c r="BI631" s="610">
        <f t="shared" si="1875"/>
        <v>470</v>
      </c>
      <c r="BJ631" s="610">
        <f t="shared" si="1875"/>
        <v>470</v>
      </c>
      <c r="BK631" s="610">
        <f t="shared" si="1875"/>
        <v>470</v>
      </c>
      <c r="BL631" s="610">
        <f t="shared" si="1875"/>
        <v>470</v>
      </c>
      <c r="BM631" s="610">
        <f t="shared" si="1875"/>
        <v>470</v>
      </c>
      <c r="BN631" s="610">
        <f t="shared" si="1875"/>
        <v>470</v>
      </c>
      <c r="BO631" s="610">
        <f t="shared" si="1875"/>
        <v>470</v>
      </c>
      <c r="BP631" s="610">
        <f t="shared" si="1875"/>
        <v>470</v>
      </c>
      <c r="BQ631" s="610">
        <f t="shared" si="1875"/>
        <v>470</v>
      </c>
      <c r="BR631" s="610">
        <f t="shared" si="1875"/>
        <v>470</v>
      </c>
      <c r="BS631" s="610">
        <f t="shared" si="1875"/>
        <v>470</v>
      </c>
      <c r="BT631" s="610">
        <f t="shared" si="1875"/>
        <v>470</v>
      </c>
      <c r="BU631" s="714"/>
      <c r="BV631" s="610">
        <f t="shared" si="1875"/>
        <v>470</v>
      </c>
      <c r="BW631" s="610">
        <f t="shared" si="1875"/>
        <v>470</v>
      </c>
      <c r="BX631" s="610">
        <f t="shared" si="1875"/>
        <v>470</v>
      </c>
      <c r="BY631" s="610">
        <f t="shared" si="1875"/>
        <v>470</v>
      </c>
      <c r="BZ631" s="597"/>
      <c r="CA631" s="597"/>
      <c r="CB631" s="597"/>
      <c r="CC631" s="688"/>
      <c r="CD631" s="1344">
        <f t="shared" si="1868"/>
        <v>470</v>
      </c>
      <c r="CE631" s="1345">
        <f t="shared" si="1869"/>
        <v>470</v>
      </c>
      <c r="CF631" s="1346">
        <f t="shared" si="1869"/>
        <v>470</v>
      </c>
      <c r="CG631" s="1346">
        <f t="shared" si="1869"/>
        <v>470</v>
      </c>
      <c r="CH631" s="1346">
        <f t="shared" si="1869"/>
        <v>470</v>
      </c>
      <c r="CI631" s="1346">
        <f t="shared" si="1869"/>
        <v>470</v>
      </c>
      <c r="CJ631" s="1346">
        <f t="shared" si="1869"/>
        <v>470</v>
      </c>
      <c r="CK631" s="1347">
        <f t="shared" si="1869"/>
        <v>470</v>
      </c>
      <c r="CL631" s="1347">
        <f t="shared" si="1869"/>
        <v>470</v>
      </c>
      <c r="CM631" s="1347">
        <f t="shared" si="1869"/>
        <v>470</v>
      </c>
      <c r="CN631" s="1346">
        <f t="shared" si="1869"/>
        <v>470</v>
      </c>
      <c r="CO631" s="1346">
        <f t="shared" si="1869"/>
        <v>470</v>
      </c>
      <c r="CP631" s="1346">
        <f t="shared" si="1869"/>
        <v>470</v>
      </c>
      <c r="CQ631" s="1346">
        <f t="shared" si="1869"/>
        <v>470</v>
      </c>
      <c r="CR631" s="1346">
        <f t="shared" si="1869"/>
        <v>470</v>
      </c>
      <c r="CS631" s="1345">
        <f t="shared" si="1869"/>
        <v>470</v>
      </c>
      <c r="CT631" s="1348">
        <f t="shared" si="1869"/>
        <v>470</v>
      </c>
      <c r="CU631" s="548">
        <f t="shared" si="1870"/>
        <v>470</v>
      </c>
      <c r="CV631" s="549">
        <f t="shared" si="1870"/>
        <v>470</v>
      </c>
      <c r="CW631" s="550">
        <f t="shared" si="1870"/>
        <v>470</v>
      </c>
      <c r="CX631" s="550">
        <f t="shared" si="1870"/>
        <v>470</v>
      </c>
      <c r="CY631" s="550">
        <f t="shared" si="1870"/>
        <v>470</v>
      </c>
      <c r="CZ631" s="550">
        <f t="shared" si="1870"/>
        <v>470</v>
      </c>
      <c r="DA631" s="550">
        <f t="shared" si="1870"/>
        <v>470</v>
      </c>
      <c r="DB631" s="551">
        <f t="shared" si="1870"/>
        <v>470</v>
      </c>
      <c r="DC631" s="551">
        <f t="shared" si="1870"/>
        <v>470</v>
      </c>
      <c r="DD631" s="551">
        <f t="shared" si="1870"/>
        <v>470</v>
      </c>
      <c r="DE631" s="550">
        <f t="shared" si="1871"/>
        <v>470</v>
      </c>
      <c r="DF631" s="550">
        <f t="shared" si="1871"/>
        <v>470</v>
      </c>
      <c r="DG631" s="550">
        <f t="shared" si="1871"/>
        <v>470</v>
      </c>
      <c r="DH631" s="550">
        <f t="shared" si="1871"/>
        <v>470</v>
      </c>
      <c r="DI631" s="550">
        <f t="shared" si="1871"/>
        <v>470</v>
      </c>
      <c r="DJ631" s="549">
        <f t="shared" si="1871"/>
        <v>470</v>
      </c>
      <c r="DK631" s="548">
        <f t="shared" si="1871"/>
        <v>470</v>
      </c>
      <c r="DL631" s="653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 (%)"</f>
        <v>kcal (%)</v>
      </c>
      <c r="B632" s="632">
        <f t="shared" ref="B632:R632" si="1876">IF(B630="","",B630*B631/B$46/365/$G$1)</f>
        <v>0</v>
      </c>
      <c r="C632" s="632">
        <f t="shared" si="1876"/>
        <v>0</v>
      </c>
      <c r="D632" s="632">
        <f t="shared" si="1876"/>
        <v>0</v>
      </c>
      <c r="E632" s="632">
        <f t="shared" si="1876"/>
        <v>0</v>
      </c>
      <c r="F632" s="632">
        <f t="shared" si="1876"/>
        <v>0</v>
      </c>
      <c r="G632" s="632">
        <f t="shared" si="1876"/>
        <v>0</v>
      </c>
      <c r="H632" s="632">
        <f t="shared" si="1876"/>
        <v>0</v>
      </c>
      <c r="I632" s="632">
        <f t="shared" si="1876"/>
        <v>0</v>
      </c>
      <c r="J632" s="632">
        <f t="shared" si="1876"/>
        <v>0</v>
      </c>
      <c r="K632" s="632" t="str">
        <f t="shared" si="1876"/>
        <v/>
      </c>
      <c r="L632" s="632" t="str">
        <f t="shared" si="1876"/>
        <v/>
      </c>
      <c r="M632" s="632" t="str">
        <f t="shared" si="1876"/>
        <v/>
      </c>
      <c r="N632" s="632" t="str">
        <f t="shared" si="1876"/>
        <v/>
      </c>
      <c r="O632" s="632" t="str">
        <f t="shared" si="1876"/>
        <v/>
      </c>
      <c r="P632" s="632" t="str">
        <f t="shared" si="1876"/>
        <v/>
      </c>
      <c r="Q632" s="632" t="str">
        <f t="shared" si="1876"/>
        <v/>
      </c>
      <c r="R632" s="632" t="str">
        <f t="shared" si="1876"/>
        <v/>
      </c>
      <c r="S632" s="714"/>
      <c r="T632" s="632">
        <f t="shared" ref="T632:AJ632" si="1877">IF(T630="","",T630*T631/T$46/365/$G$1)</f>
        <v>0</v>
      </c>
      <c r="U632" s="632">
        <f t="shared" si="1877"/>
        <v>0</v>
      </c>
      <c r="V632" s="632">
        <f t="shared" si="1877"/>
        <v>0</v>
      </c>
      <c r="W632" s="632">
        <f t="shared" si="1877"/>
        <v>0</v>
      </c>
      <c r="X632" s="632">
        <f t="shared" si="1877"/>
        <v>0</v>
      </c>
      <c r="Y632" s="632">
        <f t="shared" si="1877"/>
        <v>0</v>
      </c>
      <c r="Z632" s="632">
        <f t="shared" si="1877"/>
        <v>0</v>
      </c>
      <c r="AA632" s="632">
        <f t="shared" si="1877"/>
        <v>0</v>
      </c>
      <c r="AB632" s="632">
        <f t="shared" si="1877"/>
        <v>0</v>
      </c>
      <c r="AC632" s="632" t="str">
        <f t="shared" si="1877"/>
        <v/>
      </c>
      <c r="AD632" s="632" t="str">
        <f t="shared" si="1877"/>
        <v/>
      </c>
      <c r="AE632" s="632" t="str">
        <f t="shared" si="1877"/>
        <v/>
      </c>
      <c r="AF632" s="632" t="str">
        <f t="shared" si="1877"/>
        <v/>
      </c>
      <c r="AG632" s="632" t="str">
        <f t="shared" si="1877"/>
        <v/>
      </c>
      <c r="AH632" s="632" t="str">
        <f t="shared" si="1877"/>
        <v/>
      </c>
      <c r="AI632" s="632" t="str">
        <f t="shared" si="1877"/>
        <v/>
      </c>
      <c r="AJ632" s="632" t="str">
        <f t="shared" si="1877"/>
        <v/>
      </c>
      <c r="AK632" s="714"/>
      <c r="AL632" s="632">
        <f t="shared" ref="AL632:BB632" si="1878">IF(AL630="","",AL630*AL631/AL$46/365/$G$1)</f>
        <v>0</v>
      </c>
      <c r="AM632" s="632">
        <f t="shared" si="1878"/>
        <v>0</v>
      </c>
      <c r="AN632" s="632">
        <f t="shared" si="1878"/>
        <v>0</v>
      </c>
      <c r="AO632" s="632">
        <f t="shared" si="1878"/>
        <v>0</v>
      </c>
      <c r="AP632" s="632">
        <f t="shared" si="1878"/>
        <v>0</v>
      </c>
      <c r="AQ632" s="632">
        <f t="shared" si="1878"/>
        <v>0</v>
      </c>
      <c r="AR632" s="632">
        <f t="shared" si="1878"/>
        <v>0</v>
      </c>
      <c r="AS632" s="632">
        <f t="shared" si="1878"/>
        <v>0</v>
      </c>
      <c r="AT632" s="632">
        <f t="shared" si="1878"/>
        <v>0</v>
      </c>
      <c r="AU632" s="632" t="str">
        <f t="shared" si="1878"/>
        <v/>
      </c>
      <c r="AV632" s="632" t="str">
        <f t="shared" si="1878"/>
        <v/>
      </c>
      <c r="AW632" s="632" t="str">
        <f t="shared" si="1878"/>
        <v/>
      </c>
      <c r="AX632" s="632" t="str">
        <f t="shared" si="1878"/>
        <v/>
      </c>
      <c r="AY632" s="632" t="str">
        <f t="shared" si="1878"/>
        <v/>
      </c>
      <c r="AZ632" s="632" t="str">
        <f t="shared" si="1878"/>
        <v/>
      </c>
      <c r="BA632" s="632" t="str">
        <f t="shared" si="1878"/>
        <v/>
      </c>
      <c r="BB632" s="632" t="str">
        <f t="shared" si="1878"/>
        <v/>
      </c>
      <c r="BC632" s="714"/>
      <c r="BD632" s="632">
        <f t="shared" ref="BD632:BT632" si="1879">IF(BD630="","",BD630*BD631/BD$46/365/$G$1)</f>
        <v>0</v>
      </c>
      <c r="BE632" s="632">
        <f t="shared" si="1879"/>
        <v>0</v>
      </c>
      <c r="BF632" s="632">
        <f t="shared" si="1879"/>
        <v>0</v>
      </c>
      <c r="BG632" s="632">
        <f t="shared" si="1879"/>
        <v>0</v>
      </c>
      <c r="BH632" s="632">
        <f t="shared" si="1879"/>
        <v>0</v>
      </c>
      <c r="BI632" s="632">
        <f t="shared" si="1879"/>
        <v>0</v>
      </c>
      <c r="BJ632" s="632">
        <f t="shared" si="1879"/>
        <v>0</v>
      </c>
      <c r="BK632" s="632">
        <f t="shared" si="1879"/>
        <v>0</v>
      </c>
      <c r="BL632" s="632">
        <f t="shared" si="1879"/>
        <v>0</v>
      </c>
      <c r="BM632" s="632" t="str">
        <f t="shared" si="1879"/>
        <v/>
      </c>
      <c r="BN632" s="632" t="str">
        <f t="shared" si="1879"/>
        <v/>
      </c>
      <c r="BO632" s="632" t="str">
        <f t="shared" si="1879"/>
        <v/>
      </c>
      <c r="BP632" s="632" t="str">
        <f t="shared" si="1879"/>
        <v/>
      </c>
      <c r="BQ632" s="632" t="str">
        <f t="shared" si="1879"/>
        <v/>
      </c>
      <c r="BR632" s="632" t="str">
        <f t="shared" si="1879"/>
        <v/>
      </c>
      <c r="BS632" s="632" t="str">
        <f t="shared" si="1879"/>
        <v/>
      </c>
      <c r="BT632" s="632" t="str">
        <f t="shared" si="1879"/>
        <v/>
      </c>
      <c r="BU632" s="714"/>
      <c r="BV632" s="632" t="str">
        <f>IF(BV630="","",BV630*BV631/BV$46/365/$G$1)</f>
        <v/>
      </c>
      <c r="BW632" s="632" t="str">
        <f>IF(BW630="","",BW630*BW631/BW$46/365/$G$1)</f>
        <v/>
      </c>
      <c r="BX632" s="632" t="str">
        <f>IF(BX630="","",BX630*BX631/BX$46/365/$G$1)</f>
        <v/>
      </c>
      <c r="BY632" s="632" t="str">
        <f>IF(BY630="","",BY630*BY631/BY$46/365/$G$1)</f>
        <v/>
      </c>
      <c r="BZ632" s="597"/>
      <c r="CA632" s="597"/>
      <c r="CB632" s="597"/>
      <c r="CC632" s="688"/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69"/>
        <v/>
      </c>
      <c r="CF632" s="1351" t="str">
        <f t="shared" si="1869"/>
        <v/>
      </c>
      <c r="CG632" s="1351" t="str">
        <f t="shared" si="1869"/>
        <v/>
      </c>
      <c r="CH632" s="1351">
        <f t="shared" si="1869"/>
        <v>0</v>
      </c>
      <c r="CI632" s="1351">
        <f t="shared" si="1869"/>
        <v>0</v>
      </c>
      <c r="CJ632" s="1351">
        <f t="shared" si="1869"/>
        <v>0</v>
      </c>
      <c r="CK632" s="1352">
        <f t="shared" si="1869"/>
        <v>0</v>
      </c>
      <c r="CL632" s="1352">
        <f t="shared" si="1869"/>
        <v>0</v>
      </c>
      <c r="CM632" s="1352">
        <f t="shared" si="1869"/>
        <v>0</v>
      </c>
      <c r="CN632" s="1351">
        <f t="shared" si="1869"/>
        <v>0</v>
      </c>
      <c r="CO632" s="1351">
        <f t="shared" si="1869"/>
        <v>0</v>
      </c>
      <c r="CP632" s="1351">
        <f t="shared" si="1869"/>
        <v>0</v>
      </c>
      <c r="CQ632" s="1351" t="str">
        <f t="shared" si="1869"/>
        <v/>
      </c>
      <c r="CR632" s="1351" t="str">
        <f t="shared" si="1869"/>
        <v/>
      </c>
      <c r="CS632" s="1350" t="str">
        <f t="shared" si="1869"/>
        <v/>
      </c>
      <c r="CT632" s="1353" t="str">
        <f t="shared" si="1869"/>
        <v/>
      </c>
      <c r="CU632" s="536" t="str">
        <f t="shared" si="1870"/>
        <v/>
      </c>
      <c r="CV632" s="537" t="str">
        <f t="shared" si="1870"/>
        <v/>
      </c>
      <c r="CW632" s="538" t="str">
        <f t="shared" si="1870"/>
        <v/>
      </c>
      <c r="CX632" s="538" t="str">
        <f t="shared" si="1870"/>
        <v/>
      </c>
      <c r="CY632" s="538">
        <f t="shared" si="1870"/>
        <v>0</v>
      </c>
      <c r="CZ632" s="538">
        <f t="shared" si="1870"/>
        <v>0</v>
      </c>
      <c r="DA632" s="538">
        <f t="shared" si="1870"/>
        <v>0</v>
      </c>
      <c r="DB632" s="539">
        <f t="shared" si="1870"/>
        <v>0</v>
      </c>
      <c r="DC632" s="539">
        <f t="shared" si="1870"/>
        <v>0</v>
      </c>
      <c r="DD632" s="539">
        <f t="shared" si="1870"/>
        <v>0</v>
      </c>
      <c r="DE632" s="538">
        <f t="shared" si="1871"/>
        <v>0</v>
      </c>
      <c r="DF632" s="538">
        <f t="shared" si="1871"/>
        <v>0</v>
      </c>
      <c r="DG632" s="538">
        <f t="shared" si="1871"/>
        <v>0</v>
      </c>
      <c r="DH632" s="538" t="str">
        <f t="shared" si="1871"/>
        <v/>
      </c>
      <c r="DI632" s="538" t="str">
        <f t="shared" si="1871"/>
        <v/>
      </c>
      <c r="DJ632" s="537" t="str">
        <f t="shared" si="1871"/>
        <v/>
      </c>
      <c r="DK632" s="536" t="str">
        <f t="shared" si="1871"/>
        <v/>
      </c>
      <c r="DL632" s="653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">
        <v>269</v>
      </c>
      <c r="B633" s="320"/>
      <c r="C633" s="320"/>
      <c r="D633" s="320"/>
      <c r="E633" s="320"/>
      <c r="F633" s="320"/>
      <c r="G633" s="320"/>
      <c r="H633" s="320"/>
      <c r="I633" s="320"/>
      <c r="J633" s="320"/>
      <c r="K633" s="320"/>
      <c r="L633" s="320"/>
      <c r="M633" s="320"/>
      <c r="N633" s="320"/>
      <c r="O633" s="320"/>
      <c r="P633" s="320"/>
      <c r="Q633" s="320"/>
      <c r="R633" s="320"/>
      <c r="S633" s="714"/>
      <c r="T633" s="320"/>
      <c r="U633" s="320"/>
      <c r="V633" s="320"/>
      <c r="W633" s="320"/>
      <c r="X633" s="320"/>
      <c r="Y633" s="320"/>
      <c r="Z633" s="320"/>
      <c r="AA633" s="320"/>
      <c r="AB633" s="320"/>
      <c r="AC633" s="320"/>
      <c r="AD633" s="320"/>
      <c r="AE633" s="320"/>
      <c r="AF633" s="320"/>
      <c r="AG633" s="320"/>
      <c r="AH633" s="320"/>
      <c r="AI633" s="320"/>
      <c r="AJ633" s="320"/>
      <c r="AK633" s="714"/>
      <c r="AL633" s="320"/>
      <c r="AM633" s="320"/>
      <c r="AN633" s="320"/>
      <c r="AO633" s="320"/>
      <c r="AP633" s="320"/>
      <c r="AQ633" s="320"/>
      <c r="AR633" s="320"/>
      <c r="AS633" s="320"/>
      <c r="AT633" s="320"/>
      <c r="AU633" s="320"/>
      <c r="AV633" s="320"/>
      <c r="AW633" s="320"/>
      <c r="AX633" s="320"/>
      <c r="AY633" s="320"/>
      <c r="AZ633" s="320"/>
      <c r="BA633" s="320"/>
      <c r="BB633" s="320"/>
      <c r="BC633" s="714"/>
      <c r="BD633" s="320"/>
      <c r="BE633" s="320"/>
      <c r="BF633" s="320"/>
      <c r="BG633" s="320"/>
      <c r="BH633" s="320"/>
      <c r="BI633" s="320"/>
      <c r="BJ633" s="320"/>
      <c r="BK633" s="320"/>
      <c r="BL633" s="320"/>
      <c r="BM633" s="320"/>
      <c r="BN633" s="320"/>
      <c r="BO633" s="320"/>
      <c r="BP633" s="320"/>
      <c r="BQ633" s="320"/>
      <c r="BR633" s="320"/>
      <c r="BS633" s="320"/>
      <c r="BT633" s="320"/>
      <c r="BU633" s="714"/>
      <c r="BV633" s="320"/>
      <c r="BW633" s="320"/>
      <c r="BX633" s="320"/>
      <c r="BY633" s="320"/>
      <c r="BZ633" s="597"/>
      <c r="CA633" s="597"/>
      <c r="CB633" s="597"/>
      <c r="CC633" s="688"/>
      <c r="CD633" s="1344" t="str">
        <f t="shared" ref="CD633:CS633" si="188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1880"/>
        <v/>
      </c>
      <c r="CF633" s="1346" t="str">
        <f t="shared" si="1880"/>
        <v/>
      </c>
      <c r="CG633" s="1346" t="str">
        <f t="shared" si="1880"/>
        <v/>
      </c>
      <c r="CH633" s="1346" t="str">
        <f t="shared" si="1880"/>
        <v/>
      </c>
      <c r="CI633" s="1346" t="str">
        <f t="shared" si="1880"/>
        <v/>
      </c>
      <c r="CJ633" s="1346" t="str">
        <f t="shared" si="1880"/>
        <v/>
      </c>
      <c r="CK633" s="1347" t="str">
        <f t="shared" si="1880"/>
        <v/>
      </c>
      <c r="CL633" s="1347" t="str">
        <f t="shared" si="1880"/>
        <v/>
      </c>
      <c r="CM633" s="1347" t="str">
        <f t="shared" si="1880"/>
        <v/>
      </c>
      <c r="CN633" s="1346" t="str">
        <f t="shared" si="1880"/>
        <v/>
      </c>
      <c r="CO633" s="1346" t="str">
        <f t="shared" si="1880"/>
        <v/>
      </c>
      <c r="CP633" s="1346" t="str">
        <f t="shared" si="1880"/>
        <v/>
      </c>
      <c r="CQ633" s="1346" t="str">
        <f t="shared" si="1880"/>
        <v/>
      </c>
      <c r="CR633" s="1346" t="str">
        <f t="shared" si="1880"/>
        <v/>
      </c>
      <c r="CS633" s="1345" t="str">
        <f t="shared" si="1880"/>
        <v/>
      </c>
      <c r="CT633" s="1348" t="str">
        <f t="shared" ref="CE633:CT634" si="188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8" t="str">
        <f t="shared" si="1870"/>
        <v/>
      </c>
      <c r="CV633" s="549" t="str">
        <f t="shared" si="1870"/>
        <v/>
      </c>
      <c r="CW633" s="550" t="str">
        <f t="shared" si="1870"/>
        <v/>
      </c>
      <c r="CX633" s="550" t="str">
        <f t="shared" si="1870"/>
        <v/>
      </c>
      <c r="CY633" s="550" t="str">
        <f t="shared" si="1870"/>
        <v/>
      </c>
      <c r="CZ633" s="550" t="str">
        <f t="shared" si="1870"/>
        <v/>
      </c>
      <c r="DA633" s="550" t="str">
        <f t="shared" si="1870"/>
        <v/>
      </c>
      <c r="DB633" s="551" t="str">
        <f t="shared" si="1870"/>
        <v/>
      </c>
      <c r="DC633" s="551" t="str">
        <f t="shared" si="1870"/>
        <v/>
      </c>
      <c r="DD633" s="551" t="str">
        <f t="shared" si="1870"/>
        <v/>
      </c>
      <c r="DE633" s="550" t="str">
        <f t="shared" si="1871"/>
        <v/>
      </c>
      <c r="DF633" s="550" t="str">
        <f t="shared" si="1871"/>
        <v/>
      </c>
      <c r="DG633" s="550" t="str">
        <f t="shared" si="1871"/>
        <v/>
      </c>
      <c r="DH633" s="550" t="str">
        <f t="shared" si="1871"/>
        <v/>
      </c>
      <c r="DI633" s="550" t="str">
        <f t="shared" si="1871"/>
        <v/>
      </c>
      <c r="DJ633" s="549" t="str">
        <f t="shared" si="1871"/>
        <v/>
      </c>
      <c r="DK633" s="548" t="str">
        <f t="shared" si="1871"/>
        <v/>
      </c>
      <c r="DL633" s="653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267</v>
      </c>
      <c r="B634" s="629" t="str">
        <f t="shared" ref="B634:R634" si="1882">IF(B633="","",B630*B633)</f>
        <v/>
      </c>
      <c r="C634" s="629" t="str">
        <f t="shared" si="1882"/>
        <v/>
      </c>
      <c r="D634" s="629" t="str">
        <f t="shared" si="1882"/>
        <v/>
      </c>
      <c r="E634" s="629" t="str">
        <f t="shared" si="1882"/>
        <v/>
      </c>
      <c r="F634" s="629" t="str">
        <f t="shared" si="1882"/>
        <v/>
      </c>
      <c r="G634" s="629" t="str">
        <f t="shared" si="1882"/>
        <v/>
      </c>
      <c r="H634" s="629" t="str">
        <f t="shared" si="1882"/>
        <v/>
      </c>
      <c r="I634" s="629" t="str">
        <f t="shared" si="1882"/>
        <v/>
      </c>
      <c r="J634" s="629" t="str">
        <f t="shared" si="1882"/>
        <v/>
      </c>
      <c r="K634" s="629" t="str">
        <f t="shared" si="1882"/>
        <v/>
      </c>
      <c r="L634" s="629" t="str">
        <f t="shared" si="1882"/>
        <v/>
      </c>
      <c r="M634" s="629" t="str">
        <f t="shared" si="1882"/>
        <v/>
      </c>
      <c r="N634" s="629" t="str">
        <f t="shared" si="1882"/>
        <v/>
      </c>
      <c r="O634" s="629" t="str">
        <f t="shared" si="1882"/>
        <v/>
      </c>
      <c r="P634" s="629" t="str">
        <f t="shared" si="1882"/>
        <v/>
      </c>
      <c r="Q634" s="629" t="str">
        <f t="shared" si="1882"/>
        <v/>
      </c>
      <c r="R634" s="629" t="str">
        <f t="shared" si="1882"/>
        <v/>
      </c>
      <c r="S634" s="714"/>
      <c r="T634" s="629" t="str">
        <f t="shared" ref="T634:AJ634" si="1883">IF(T633="","",T630*T633)</f>
        <v/>
      </c>
      <c r="U634" s="629" t="str">
        <f t="shared" si="1883"/>
        <v/>
      </c>
      <c r="V634" s="629" t="str">
        <f t="shared" si="1883"/>
        <v/>
      </c>
      <c r="W634" s="629" t="str">
        <f t="shared" si="1883"/>
        <v/>
      </c>
      <c r="X634" s="629" t="str">
        <f t="shared" si="1883"/>
        <v/>
      </c>
      <c r="Y634" s="629" t="str">
        <f t="shared" si="1883"/>
        <v/>
      </c>
      <c r="Z634" s="629" t="str">
        <f t="shared" si="1883"/>
        <v/>
      </c>
      <c r="AA634" s="629" t="str">
        <f t="shared" si="1883"/>
        <v/>
      </c>
      <c r="AB634" s="629" t="str">
        <f t="shared" si="1883"/>
        <v/>
      </c>
      <c r="AC634" s="629" t="str">
        <f t="shared" si="1883"/>
        <v/>
      </c>
      <c r="AD634" s="629" t="str">
        <f t="shared" si="1883"/>
        <v/>
      </c>
      <c r="AE634" s="629" t="str">
        <f t="shared" si="1883"/>
        <v/>
      </c>
      <c r="AF634" s="629" t="str">
        <f t="shared" si="1883"/>
        <v/>
      </c>
      <c r="AG634" s="629" t="str">
        <f t="shared" si="1883"/>
        <v/>
      </c>
      <c r="AH634" s="629" t="str">
        <f t="shared" si="1883"/>
        <v/>
      </c>
      <c r="AI634" s="629" t="str">
        <f t="shared" si="1883"/>
        <v/>
      </c>
      <c r="AJ634" s="629" t="str">
        <f t="shared" si="1883"/>
        <v/>
      </c>
      <c r="AK634" s="714"/>
      <c r="AL634" s="629" t="str">
        <f t="shared" ref="AL634:BB634" si="1884">IF(AL633="","",AL630*AL633)</f>
        <v/>
      </c>
      <c r="AM634" s="629" t="str">
        <f t="shared" si="1884"/>
        <v/>
      </c>
      <c r="AN634" s="629" t="str">
        <f t="shared" si="1884"/>
        <v/>
      </c>
      <c r="AO634" s="629" t="str">
        <f t="shared" si="1884"/>
        <v/>
      </c>
      <c r="AP634" s="629" t="str">
        <f t="shared" si="1884"/>
        <v/>
      </c>
      <c r="AQ634" s="629" t="str">
        <f t="shared" si="1884"/>
        <v/>
      </c>
      <c r="AR634" s="629" t="str">
        <f t="shared" si="1884"/>
        <v/>
      </c>
      <c r="AS634" s="629" t="str">
        <f t="shared" si="1884"/>
        <v/>
      </c>
      <c r="AT634" s="629" t="str">
        <f t="shared" si="1884"/>
        <v/>
      </c>
      <c r="AU634" s="629" t="str">
        <f t="shared" si="1884"/>
        <v/>
      </c>
      <c r="AV634" s="629" t="str">
        <f t="shared" si="1884"/>
        <v/>
      </c>
      <c r="AW634" s="629" t="str">
        <f t="shared" si="1884"/>
        <v/>
      </c>
      <c r="AX634" s="629" t="str">
        <f t="shared" si="1884"/>
        <v/>
      </c>
      <c r="AY634" s="629" t="str">
        <f t="shared" si="1884"/>
        <v/>
      </c>
      <c r="AZ634" s="629" t="str">
        <f t="shared" si="1884"/>
        <v/>
      </c>
      <c r="BA634" s="629" t="str">
        <f t="shared" si="1884"/>
        <v/>
      </c>
      <c r="BB634" s="629" t="str">
        <f t="shared" si="1884"/>
        <v/>
      </c>
      <c r="BC634" s="714"/>
      <c r="BD634" s="629" t="str">
        <f t="shared" ref="BD634:BT634" si="1885">IF(BD633="","",BD630*BD633)</f>
        <v/>
      </c>
      <c r="BE634" s="629" t="str">
        <f t="shared" si="1885"/>
        <v/>
      </c>
      <c r="BF634" s="629" t="str">
        <f t="shared" si="1885"/>
        <v/>
      </c>
      <c r="BG634" s="629" t="str">
        <f t="shared" si="1885"/>
        <v/>
      </c>
      <c r="BH634" s="629" t="str">
        <f t="shared" si="1885"/>
        <v/>
      </c>
      <c r="BI634" s="629" t="str">
        <f t="shared" si="1885"/>
        <v/>
      </c>
      <c r="BJ634" s="629" t="str">
        <f t="shared" si="1885"/>
        <v/>
      </c>
      <c r="BK634" s="629" t="str">
        <f t="shared" si="1885"/>
        <v/>
      </c>
      <c r="BL634" s="629" t="str">
        <f t="shared" si="1885"/>
        <v/>
      </c>
      <c r="BM634" s="629" t="str">
        <f t="shared" si="1885"/>
        <v/>
      </c>
      <c r="BN634" s="629" t="str">
        <f t="shared" si="1885"/>
        <v/>
      </c>
      <c r="BO634" s="629" t="str">
        <f t="shared" si="1885"/>
        <v/>
      </c>
      <c r="BP634" s="629" t="str">
        <f t="shared" si="1885"/>
        <v/>
      </c>
      <c r="BQ634" s="629" t="str">
        <f t="shared" si="1885"/>
        <v/>
      </c>
      <c r="BR634" s="629" t="str">
        <f t="shared" si="1885"/>
        <v/>
      </c>
      <c r="BS634" s="629" t="str">
        <f t="shared" si="1885"/>
        <v/>
      </c>
      <c r="BT634" s="629" t="str">
        <f t="shared" si="1885"/>
        <v/>
      </c>
      <c r="BU634" s="714"/>
      <c r="BV634" s="629" t="str">
        <f>IF(BV633="","",BV630*BV633)</f>
        <v/>
      </c>
      <c r="BW634" s="629" t="str">
        <f>IF(BW633="","",BW630*BW633)</f>
        <v/>
      </c>
      <c r="BX634" s="629" t="str">
        <f>IF(BX633="","",BX630*BX633)</f>
        <v/>
      </c>
      <c r="BY634" s="629" t="str">
        <f>IF(BY633="","",BY630*BY633)</f>
        <v/>
      </c>
      <c r="BZ634" s="597"/>
      <c r="CA634" s="597"/>
      <c r="CB634" s="597"/>
      <c r="CC634" s="688"/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81"/>
        <v/>
      </c>
      <c r="CF634" s="1346" t="str">
        <f t="shared" si="1881"/>
        <v/>
      </c>
      <c r="CG634" s="1346" t="str">
        <f t="shared" si="1881"/>
        <v/>
      </c>
      <c r="CH634" s="1346" t="str">
        <f t="shared" si="1881"/>
        <v/>
      </c>
      <c r="CI634" s="1346" t="str">
        <f t="shared" si="1881"/>
        <v/>
      </c>
      <c r="CJ634" s="1346" t="str">
        <f t="shared" si="1881"/>
        <v/>
      </c>
      <c r="CK634" s="1347" t="str">
        <f t="shared" si="1881"/>
        <v/>
      </c>
      <c r="CL634" s="1347" t="str">
        <f t="shared" si="1881"/>
        <v/>
      </c>
      <c r="CM634" s="1347" t="str">
        <f t="shared" si="1881"/>
        <v/>
      </c>
      <c r="CN634" s="1346" t="str">
        <f t="shared" si="1881"/>
        <v/>
      </c>
      <c r="CO634" s="1346" t="str">
        <f t="shared" si="1881"/>
        <v/>
      </c>
      <c r="CP634" s="1346" t="str">
        <f t="shared" si="1881"/>
        <v/>
      </c>
      <c r="CQ634" s="1346" t="str">
        <f t="shared" si="1881"/>
        <v/>
      </c>
      <c r="CR634" s="1346" t="str">
        <f t="shared" si="1881"/>
        <v/>
      </c>
      <c r="CS634" s="1345" t="str">
        <f t="shared" si="1881"/>
        <v/>
      </c>
      <c r="CT634" s="1348" t="str">
        <f t="shared" si="1881"/>
        <v/>
      </c>
      <c r="CU634" s="548" t="str">
        <f t="shared" si="1870"/>
        <v/>
      </c>
      <c r="CV634" s="549" t="str">
        <f t="shared" si="1870"/>
        <v/>
      </c>
      <c r="CW634" s="550" t="str">
        <f t="shared" si="1870"/>
        <v/>
      </c>
      <c r="CX634" s="550" t="str">
        <f t="shared" si="1870"/>
        <v/>
      </c>
      <c r="CY634" s="550" t="str">
        <f t="shared" si="1870"/>
        <v/>
      </c>
      <c r="CZ634" s="550" t="str">
        <f t="shared" si="1870"/>
        <v/>
      </c>
      <c r="DA634" s="550" t="str">
        <f t="shared" si="1870"/>
        <v/>
      </c>
      <c r="DB634" s="551" t="str">
        <f t="shared" si="1870"/>
        <v/>
      </c>
      <c r="DC634" s="551" t="str">
        <f t="shared" si="1870"/>
        <v/>
      </c>
      <c r="DD634" s="551" t="str">
        <f t="shared" si="1870"/>
        <v/>
      </c>
      <c r="DE634" s="550" t="str">
        <f t="shared" si="1871"/>
        <v/>
      </c>
      <c r="DF634" s="550" t="str">
        <f t="shared" si="1871"/>
        <v/>
      </c>
      <c r="DG634" s="550" t="str">
        <f t="shared" si="1871"/>
        <v/>
      </c>
      <c r="DH634" s="550" t="str">
        <f t="shared" si="1871"/>
        <v/>
      </c>
      <c r="DI634" s="550" t="str">
        <f t="shared" si="1871"/>
        <v/>
      </c>
      <c r="DJ634" s="549" t="str">
        <f t="shared" si="1871"/>
        <v/>
      </c>
      <c r="DK634" s="548" t="str">
        <f t="shared" si="1871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748" t="s">
        <v>274</v>
      </c>
      <c r="B635" s="686"/>
      <c r="C635" s="686"/>
      <c r="D635" s="686"/>
      <c r="E635" s="686"/>
      <c r="F635" s="686"/>
      <c r="G635" s="686"/>
      <c r="H635" s="686"/>
      <c r="I635" s="686"/>
      <c r="J635" s="686"/>
      <c r="K635" s="686"/>
      <c r="L635" s="686"/>
      <c r="M635" s="686"/>
      <c r="N635" s="686"/>
      <c r="O635" s="686"/>
      <c r="P635" s="686"/>
      <c r="Q635" s="686"/>
      <c r="R635" s="768"/>
      <c r="S635" s="602"/>
      <c r="T635" s="686"/>
      <c r="U635" s="686"/>
      <c r="V635" s="686"/>
      <c r="W635" s="686"/>
      <c r="X635" s="686"/>
      <c r="Y635" s="686"/>
      <c r="Z635" s="686"/>
      <c r="AA635" s="686"/>
      <c r="AB635" s="686"/>
      <c r="AC635" s="686"/>
      <c r="AD635" s="686"/>
      <c r="AE635" s="617"/>
      <c r="AF635" s="686"/>
      <c r="AG635" s="686"/>
      <c r="AH635" s="686"/>
      <c r="AI635" s="686"/>
      <c r="AJ635" s="686"/>
      <c r="AK635" s="602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  <c r="AV635" s="769"/>
      <c r="AW635" s="769"/>
      <c r="AX635" s="769"/>
      <c r="AY635" s="769"/>
      <c r="AZ635" s="769"/>
      <c r="BA635" s="769"/>
      <c r="BB635" s="769"/>
      <c r="BC635" s="602"/>
      <c r="BD635" s="686"/>
      <c r="BE635" s="686"/>
      <c r="BF635" s="686"/>
      <c r="BG635" s="686"/>
      <c r="BH635" s="686"/>
      <c r="BI635" s="686"/>
      <c r="BJ635" s="686"/>
      <c r="BK635" s="686"/>
      <c r="BL635" s="686"/>
      <c r="BM635" s="686"/>
      <c r="BN635" s="686"/>
      <c r="BO635" s="686"/>
      <c r="BP635" s="686"/>
      <c r="BQ635" s="686"/>
      <c r="BR635" s="686"/>
      <c r="BS635" s="686"/>
      <c r="BT635" s="686"/>
      <c r="BU635" s="602"/>
      <c r="BV635" s="686"/>
      <c r="BW635" s="686"/>
      <c r="BX635" s="686"/>
      <c r="BY635" s="686"/>
      <c r="BZ635" s="589" t="str">
        <f t="shared" ref="BZ635:BZ642" si="1886">IF(DL635&lt;3,"",(SUM(B635:R635)-MIN(B635:R635)-MAX(B635:R635))/(DL635-2))</f>
        <v/>
      </c>
      <c r="CA635" s="589" t="str">
        <f t="shared" ref="CA635:CA642" si="1887">IF(DM635&lt;3,"",(SUM(T635:AJ635)-MIN(T635:AJ635)-MAX(T635:AJ635))/(DM635-2))</f>
        <v/>
      </c>
      <c r="CB635" s="589" t="str">
        <f t="shared" ref="CB635:CB642" si="1888">IF(DN635&lt;3,"",(SUM(AL635:BB635)-MIN(AL635:BB635)-MAX(AL635:BB635))/(DN635-2))</f>
        <v/>
      </c>
      <c r="CC635" s="687" t="str">
        <f t="shared" ref="CC635:CC642" si="1889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8"/>
      <c r="DM635" s="108"/>
      <c r="DN635" s="108"/>
      <c r="DO635" s="108"/>
      <c r="DP635" s="591"/>
      <c r="DQ635" s="617"/>
      <c r="DR635" s="617"/>
      <c r="DS635" s="617"/>
      <c r="DT635" s="617"/>
      <c r="DU635" s="617"/>
      <c r="DV635" s="617"/>
      <c r="DW635" s="617"/>
      <c r="DX635" s="617"/>
      <c r="DY635" s="484"/>
    </row>
    <row r="636" spans="1:129" s="486" customFormat="1" ht="15.75" hidden="1" customHeight="1">
      <c r="A636" s="648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69"/>
      <c r="S636" s="588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69"/>
      <c r="AF636" s="224"/>
      <c r="AG636" s="643"/>
      <c r="AH636" s="224"/>
      <c r="AI636" s="224"/>
      <c r="AJ636" s="224"/>
      <c r="AK636" s="588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88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88"/>
      <c r="BV636" s="224"/>
      <c r="BW636" s="224"/>
      <c r="BX636" s="224"/>
      <c r="BY636" s="224"/>
      <c r="BZ636" s="597" t="str">
        <f t="shared" si="1886"/>
        <v/>
      </c>
      <c r="CA636" s="597" t="str">
        <f t="shared" si="1887"/>
        <v/>
      </c>
      <c r="CB636" s="597" t="str">
        <f t="shared" si="1888"/>
        <v/>
      </c>
      <c r="CC636" s="688" t="str">
        <f t="shared" si="1889"/>
        <v/>
      </c>
      <c r="CD636" s="1344" t="str">
        <f t="shared" ref="CD636:CM638" si="189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90"/>
        <v/>
      </c>
      <c r="CF636" s="1346" t="str">
        <f t="shared" si="1890"/>
        <v/>
      </c>
      <c r="CG636" s="1346" t="str">
        <f t="shared" si="1890"/>
        <v/>
      </c>
      <c r="CH636" s="1346" t="str">
        <f t="shared" si="1890"/>
        <v/>
      </c>
      <c r="CI636" s="1346" t="str">
        <f t="shared" si="1890"/>
        <v/>
      </c>
      <c r="CJ636" s="1346" t="str">
        <f t="shared" si="1890"/>
        <v/>
      </c>
      <c r="CK636" s="1347" t="str">
        <f t="shared" si="1890"/>
        <v/>
      </c>
      <c r="CL636" s="1347" t="str">
        <f t="shared" si="1890"/>
        <v/>
      </c>
      <c r="CM636" s="1347" t="str">
        <f t="shared" si="1890"/>
        <v/>
      </c>
      <c r="CN636" s="1346" t="str">
        <f t="shared" ref="CN636:CT638" si="189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91"/>
        <v/>
      </c>
      <c r="CP636" s="1346" t="str">
        <f t="shared" si="1891"/>
        <v/>
      </c>
      <c r="CQ636" s="1346" t="str">
        <f t="shared" si="1891"/>
        <v/>
      </c>
      <c r="CR636" s="1346" t="str">
        <f t="shared" si="1891"/>
        <v/>
      </c>
      <c r="CS636" s="1345" t="str">
        <f t="shared" si="1891"/>
        <v/>
      </c>
      <c r="CT636" s="1348" t="str">
        <f t="shared" si="1891"/>
        <v/>
      </c>
      <c r="CU636" s="548" t="str">
        <f t="shared" ref="CU636:CU641" si="189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9" t="str">
        <f t="shared" ref="CV636:CV641" si="189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0" t="str">
        <f t="shared" ref="CW636:CW641" si="189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0" t="str">
        <f t="shared" ref="CX636:CX641" si="189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0" t="str">
        <f t="shared" ref="CY636:CY641" si="189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0" t="str">
        <f t="shared" ref="CZ636:CZ641" si="189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0" t="str">
        <f t="shared" ref="DA636:DA641" si="189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1" t="str">
        <f t="shared" ref="DB636:DB641" si="189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1" t="str">
        <f t="shared" ref="DC636:DC641" si="190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1" t="str">
        <f t="shared" ref="DD636:DD641" si="190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0" t="str">
        <f t="shared" ref="DE636:DE641" si="190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0" t="str">
        <f t="shared" ref="DF636:DF641" si="190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0" t="str">
        <f t="shared" ref="DG636:DG641" si="190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0" t="str">
        <f t="shared" ref="DH636:DH641" si="190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0" t="str">
        <f t="shared" ref="DI636:DI641" si="190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9" t="str">
        <f t="shared" ref="DJ636:DJ641" si="190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8" t="str">
        <f t="shared" ref="DK636:DK641" si="190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3">
        <f t="shared" ref="DL636:DL641" si="1909">COUNT(B636:R636)</f>
        <v>0</v>
      </c>
      <c r="DM636" s="106">
        <f t="shared" ref="DM636:DM641" si="1910">COUNT(T636:AJ636)</f>
        <v>0</v>
      </c>
      <c r="DN636" s="106">
        <f t="shared" ref="DN636:DN641" si="1911">COUNT(AL636:BB636)</f>
        <v>0</v>
      </c>
      <c r="DO636" s="106">
        <f t="shared" ref="DO636:DO641" si="1912">COUNT(BD636:BT636)</f>
        <v>0</v>
      </c>
      <c r="DP636" s="483"/>
      <c r="DQ636" s="618"/>
      <c r="DR636" s="618"/>
      <c r="DS636" s="618"/>
      <c r="DT636" s="618"/>
      <c r="DU636" s="618"/>
      <c r="DV636" s="618"/>
      <c r="DW636" s="618"/>
      <c r="DX636" s="618"/>
      <c r="DY636" s="484"/>
    </row>
    <row r="637" spans="1:129" s="486" customFormat="1" ht="15.75" hidden="1" customHeight="1">
      <c r="A637" s="648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96"/>
      <c r="S637" s="602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96"/>
      <c r="AF637" s="224"/>
      <c r="AG637" s="643"/>
      <c r="AH637" s="224"/>
      <c r="AI637" s="224"/>
      <c r="AJ637" s="224"/>
      <c r="AK637" s="602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602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602"/>
      <c r="BV637" s="224"/>
      <c r="BW637" s="224"/>
      <c r="BX637" s="224"/>
      <c r="BY637" s="224"/>
      <c r="BZ637" s="597" t="str">
        <f t="shared" si="1886"/>
        <v/>
      </c>
      <c r="CA637" s="597" t="str">
        <f t="shared" si="1887"/>
        <v/>
      </c>
      <c r="CB637" s="597" t="str">
        <f t="shared" si="1888"/>
        <v/>
      </c>
      <c r="CC637" s="688" t="str">
        <f t="shared" si="1889"/>
        <v/>
      </c>
      <c r="CD637" s="1344" t="str">
        <f t="shared" si="1890"/>
        <v/>
      </c>
      <c r="CE637" s="1345" t="str">
        <f t="shared" si="1890"/>
        <v/>
      </c>
      <c r="CF637" s="1346" t="str">
        <f t="shared" si="1890"/>
        <v/>
      </c>
      <c r="CG637" s="1346" t="str">
        <f t="shared" si="1890"/>
        <v/>
      </c>
      <c r="CH637" s="1346" t="str">
        <f t="shared" si="1890"/>
        <v/>
      </c>
      <c r="CI637" s="1346" t="str">
        <f t="shared" si="1890"/>
        <v/>
      </c>
      <c r="CJ637" s="1346" t="str">
        <f t="shared" si="1890"/>
        <v/>
      </c>
      <c r="CK637" s="1347" t="str">
        <f t="shared" si="1890"/>
        <v/>
      </c>
      <c r="CL637" s="1347" t="str">
        <f t="shared" si="1890"/>
        <v/>
      </c>
      <c r="CM637" s="1347" t="str">
        <f t="shared" si="1890"/>
        <v/>
      </c>
      <c r="CN637" s="1346" t="str">
        <f t="shared" si="1891"/>
        <v/>
      </c>
      <c r="CO637" s="1346" t="str">
        <f t="shared" si="1891"/>
        <v/>
      </c>
      <c r="CP637" s="1346" t="str">
        <f t="shared" si="1891"/>
        <v/>
      </c>
      <c r="CQ637" s="1346" t="str">
        <f t="shared" si="1891"/>
        <v/>
      </c>
      <c r="CR637" s="1346" t="str">
        <f t="shared" si="1891"/>
        <v/>
      </c>
      <c r="CS637" s="1345" t="str">
        <f t="shared" si="1891"/>
        <v/>
      </c>
      <c r="CT637" s="1348" t="str">
        <f t="shared" si="1891"/>
        <v/>
      </c>
      <c r="CU637" s="548" t="str">
        <f t="shared" si="1892"/>
        <v/>
      </c>
      <c r="CV637" s="549" t="str">
        <f t="shared" si="1893"/>
        <v/>
      </c>
      <c r="CW637" s="550" t="str">
        <f t="shared" si="1894"/>
        <v/>
      </c>
      <c r="CX637" s="550" t="str">
        <f t="shared" si="1895"/>
        <v/>
      </c>
      <c r="CY637" s="550" t="str">
        <f t="shared" si="1896"/>
        <v/>
      </c>
      <c r="CZ637" s="550" t="str">
        <f t="shared" si="1897"/>
        <v/>
      </c>
      <c r="DA637" s="550" t="str">
        <f t="shared" si="1898"/>
        <v/>
      </c>
      <c r="DB637" s="551" t="str">
        <f t="shared" si="1899"/>
        <v/>
      </c>
      <c r="DC637" s="551" t="str">
        <f t="shared" si="1900"/>
        <v/>
      </c>
      <c r="DD637" s="551" t="str">
        <f t="shared" si="1901"/>
        <v/>
      </c>
      <c r="DE637" s="550" t="str">
        <f t="shared" si="1902"/>
        <v/>
      </c>
      <c r="DF637" s="550" t="str">
        <f t="shared" si="1903"/>
        <v/>
      </c>
      <c r="DG637" s="550" t="str">
        <f t="shared" si="1904"/>
        <v/>
      </c>
      <c r="DH637" s="550" t="str">
        <f t="shared" si="1905"/>
        <v/>
      </c>
      <c r="DI637" s="550" t="str">
        <f t="shared" si="1906"/>
        <v/>
      </c>
      <c r="DJ637" s="549" t="str">
        <f t="shared" si="1907"/>
        <v/>
      </c>
      <c r="DK637" s="548" t="str">
        <f t="shared" si="1908"/>
        <v/>
      </c>
      <c r="DL637" s="653">
        <f t="shared" si="1909"/>
        <v>0</v>
      </c>
      <c r="DM637" s="106">
        <f t="shared" si="1910"/>
        <v>0</v>
      </c>
      <c r="DN637" s="106">
        <f t="shared" si="1911"/>
        <v>0</v>
      </c>
      <c r="DO637" s="106">
        <f t="shared" si="1912"/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701" t="str">
        <f>$H$1 &amp; "/kg"</f>
        <v>kcal/kg</v>
      </c>
      <c r="B638" s="274"/>
      <c r="C638" s="274"/>
      <c r="D638" s="770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669"/>
      <c r="R638" s="274"/>
      <c r="S638" s="602"/>
      <c r="T638" s="274"/>
      <c r="U638" s="274"/>
      <c r="V638" s="274"/>
      <c r="W638" s="274"/>
      <c r="X638" s="274"/>
      <c r="Y638" s="274"/>
      <c r="Z638" s="274"/>
      <c r="AA638" s="274"/>
      <c r="AB638" s="274"/>
      <c r="AC638" s="274"/>
      <c r="AD638" s="274"/>
      <c r="AF638" s="274"/>
      <c r="AG638" s="669"/>
      <c r="AH638" s="274"/>
      <c r="AI638" s="274"/>
      <c r="AJ638" s="274"/>
      <c r="AK638" s="602"/>
      <c r="AL638" s="274"/>
      <c r="AM638" s="274"/>
      <c r="AN638" s="274"/>
      <c r="AO638" s="274"/>
      <c r="AP638" s="274"/>
      <c r="AQ638" s="274"/>
      <c r="AR638" s="274"/>
      <c r="AS638" s="274"/>
      <c r="AT638" s="274"/>
      <c r="AU638" s="274"/>
      <c r="AV638" s="274"/>
      <c r="AW638" s="274"/>
      <c r="AX638" s="274"/>
      <c r="AY638" s="274"/>
      <c r="AZ638" s="274"/>
      <c r="BA638" s="274"/>
      <c r="BB638" s="274"/>
      <c r="BC638" s="602"/>
      <c r="BD638" s="274"/>
      <c r="BE638" s="274"/>
      <c r="BF638" s="274"/>
      <c r="BG638" s="274"/>
      <c r="BH638" s="274"/>
      <c r="BI638" s="274"/>
      <c r="BJ638" s="274"/>
      <c r="BK638" s="274"/>
      <c r="BL638" s="274"/>
      <c r="BM638" s="274"/>
      <c r="BN638" s="274"/>
      <c r="BO638" s="274"/>
      <c r="BP638" s="274"/>
      <c r="BQ638" s="274"/>
      <c r="BR638" s="274"/>
      <c r="BS638" s="274"/>
      <c r="BT638" s="274"/>
      <c r="BU638" s="602"/>
      <c r="BV638" s="274"/>
      <c r="BW638" s="274"/>
      <c r="BX638" s="274"/>
      <c r="BY638" s="274"/>
      <c r="BZ638" s="597" t="str">
        <f t="shared" si="1886"/>
        <v/>
      </c>
      <c r="CA638" s="597" t="str">
        <f t="shared" si="1887"/>
        <v/>
      </c>
      <c r="CB638" s="597" t="str">
        <f t="shared" si="1888"/>
        <v/>
      </c>
      <c r="CC638" s="688" t="str">
        <f t="shared" si="1889"/>
        <v/>
      </c>
      <c r="CD638" s="1344" t="str">
        <f t="shared" si="1890"/>
        <v/>
      </c>
      <c r="CE638" s="1345" t="str">
        <f t="shared" si="1890"/>
        <v/>
      </c>
      <c r="CF638" s="1346" t="str">
        <f t="shared" si="1890"/>
        <v/>
      </c>
      <c r="CG638" s="1346" t="str">
        <f t="shared" si="1890"/>
        <v/>
      </c>
      <c r="CH638" s="1346" t="str">
        <f t="shared" si="1890"/>
        <v/>
      </c>
      <c r="CI638" s="1346" t="str">
        <f t="shared" si="1890"/>
        <v/>
      </c>
      <c r="CJ638" s="1346" t="str">
        <f t="shared" si="1890"/>
        <v/>
      </c>
      <c r="CK638" s="1347" t="str">
        <f t="shared" si="1890"/>
        <v/>
      </c>
      <c r="CL638" s="1347" t="str">
        <f t="shared" si="1890"/>
        <v/>
      </c>
      <c r="CM638" s="1347" t="str">
        <f t="shared" si="1890"/>
        <v/>
      </c>
      <c r="CN638" s="1346" t="str">
        <f t="shared" si="1891"/>
        <v/>
      </c>
      <c r="CO638" s="1346" t="str">
        <f t="shared" si="1891"/>
        <v/>
      </c>
      <c r="CP638" s="1346" t="str">
        <f t="shared" si="1891"/>
        <v/>
      </c>
      <c r="CQ638" s="1346" t="str">
        <f t="shared" si="1891"/>
        <v/>
      </c>
      <c r="CR638" s="1346" t="str">
        <f t="shared" si="1891"/>
        <v/>
      </c>
      <c r="CS638" s="1345" t="str">
        <f t="shared" si="1891"/>
        <v/>
      </c>
      <c r="CT638" s="1348" t="str">
        <f t="shared" si="1891"/>
        <v/>
      </c>
      <c r="CU638" s="548" t="str">
        <f t="shared" si="1892"/>
        <v/>
      </c>
      <c r="CV638" s="549" t="str">
        <f t="shared" si="1893"/>
        <v/>
      </c>
      <c r="CW638" s="550" t="str">
        <f t="shared" si="1894"/>
        <v/>
      </c>
      <c r="CX638" s="550" t="str">
        <f t="shared" si="1895"/>
        <v/>
      </c>
      <c r="CY638" s="550" t="str">
        <f t="shared" si="1896"/>
        <v/>
      </c>
      <c r="CZ638" s="550" t="str">
        <f t="shared" si="1897"/>
        <v/>
      </c>
      <c r="DA638" s="550" t="str">
        <f t="shared" si="1898"/>
        <v/>
      </c>
      <c r="DB638" s="551" t="str">
        <f t="shared" si="1899"/>
        <v/>
      </c>
      <c r="DC638" s="551" t="str">
        <f t="shared" si="1900"/>
        <v/>
      </c>
      <c r="DD638" s="551" t="str">
        <f t="shared" si="1901"/>
        <v/>
      </c>
      <c r="DE638" s="550" t="str">
        <f t="shared" si="1902"/>
        <v/>
      </c>
      <c r="DF638" s="550" t="str">
        <f t="shared" si="1903"/>
        <v/>
      </c>
      <c r="DG638" s="550" t="str">
        <f t="shared" si="1904"/>
        <v/>
      </c>
      <c r="DH638" s="550" t="str">
        <f t="shared" si="1905"/>
        <v/>
      </c>
      <c r="DI638" s="550" t="str">
        <f t="shared" si="1906"/>
        <v/>
      </c>
      <c r="DJ638" s="549" t="str">
        <f t="shared" si="1907"/>
        <v/>
      </c>
      <c r="DK638" s="548" t="str">
        <f t="shared" si="1908"/>
        <v/>
      </c>
      <c r="DL638" s="653">
        <f t="shared" si="1909"/>
        <v>0</v>
      </c>
      <c r="DM638" s="106">
        <f t="shared" si="1910"/>
        <v>0</v>
      </c>
      <c r="DN638" s="106">
        <f t="shared" si="1911"/>
        <v>0</v>
      </c>
      <c r="DO638" s="106">
        <f t="shared" si="1912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customHeight="1">
      <c r="A639" s="648" t="str">
        <f>$H$1 &amp; " (%)"</f>
        <v>kcal (%)</v>
      </c>
      <c r="B639" s="632">
        <f>'Data 4'!B73</f>
        <v>0</v>
      </c>
      <c r="C639" s="632">
        <f>'Data 4'!C73</f>
        <v>0</v>
      </c>
      <c r="D639" s="632">
        <f>'Data 4'!D73</f>
        <v>0</v>
      </c>
      <c r="E639" s="632">
        <f>'Data 4'!E73</f>
        <v>0</v>
      </c>
      <c r="F639" s="632">
        <f>'Data 4'!F73</f>
        <v>0</v>
      </c>
      <c r="G639" s="632">
        <f>'Data 4'!G73</f>
        <v>0</v>
      </c>
      <c r="H639" s="632">
        <f>'Data 4'!H73</f>
        <v>0</v>
      </c>
      <c r="I639" s="632">
        <f>'Data 4'!I73</f>
        <v>0</v>
      </c>
      <c r="J639" s="632">
        <f>'Data 4'!J73</f>
        <v>0</v>
      </c>
      <c r="K639" s="632">
        <f>'Data 4'!K73</f>
        <v>0</v>
      </c>
      <c r="L639" s="632">
        <f>'Data 4'!L73</f>
        <v>0</v>
      </c>
      <c r="M639" s="632">
        <f>'Data 4'!M73</f>
        <v>0</v>
      </c>
      <c r="N639" s="632">
        <f>'Data 4'!N73</f>
        <v>0</v>
      </c>
      <c r="O639" s="632">
        <f>'Data 4'!O73</f>
        <v>0</v>
      </c>
      <c r="P639" s="632">
        <f>'Data 4'!P73</f>
        <v>0</v>
      </c>
      <c r="Q639" s="632">
        <f>'Data 4'!Q73</f>
        <v>0</v>
      </c>
      <c r="R639" s="632">
        <f>'Data 4'!R73</f>
        <v>0</v>
      </c>
      <c r="S639" s="652"/>
      <c r="T639" s="632">
        <f>'Data 4'!T73</f>
        <v>1.2502935420743639E-2</v>
      </c>
      <c r="U639" s="632">
        <f>'Data 4'!U73</f>
        <v>1.9324853228962816E-3</v>
      </c>
      <c r="V639" s="632">
        <f>'Data 4'!V73</f>
        <v>1.2859938495946323E-3</v>
      </c>
      <c r="W639" s="632">
        <f>'Data 4'!W73</f>
        <v>1.6307893020221786E-3</v>
      </c>
      <c r="X639" s="632">
        <f>'Data 4'!X73</f>
        <v>6.1154598825831699E-3</v>
      </c>
      <c r="Y639" s="632">
        <f>'Data 4'!Y73</f>
        <v>2.8108877423945917E-3</v>
      </c>
      <c r="Z639" s="632">
        <f>'Data 4'!Z73</f>
        <v>1.3742117851706891E-3</v>
      </c>
      <c r="AA639" s="632">
        <f>'Data 4'!AA73</f>
        <v>2.8629412191056029E-4</v>
      </c>
      <c r="AB639" s="632">
        <f>'Data 4'!AB73</f>
        <v>2.9447395396514772E-3</v>
      </c>
      <c r="AC639" s="632">
        <f>'Data 4'!AC73</f>
        <v>0</v>
      </c>
      <c r="AD639" s="632">
        <f>'Data 4'!AD73</f>
        <v>0</v>
      </c>
      <c r="AE639" s="632">
        <f>'Data 4'!AE73</f>
        <v>0</v>
      </c>
      <c r="AF639" s="632">
        <f>'Data 4'!AF73</f>
        <v>0</v>
      </c>
      <c r="AG639" s="632">
        <f>'Data 4'!AG73</f>
        <v>0</v>
      </c>
      <c r="AH639" s="632">
        <f>'Data 4'!AH73</f>
        <v>0</v>
      </c>
      <c r="AI639" s="632">
        <f>'Data 4'!AI73</f>
        <v>0</v>
      </c>
      <c r="AJ639" s="632">
        <f>'Data 4'!AJ73</f>
        <v>0</v>
      </c>
      <c r="AK639" s="652"/>
      <c r="AL639" s="632">
        <f>'Data 4'!AL73</f>
        <v>0</v>
      </c>
      <c r="AM639" s="632">
        <f>'Data 4'!AM73</f>
        <v>0</v>
      </c>
      <c r="AN639" s="632">
        <f>'Data 4'!AN73</f>
        <v>0</v>
      </c>
      <c r="AO639" s="632">
        <f>'Data 4'!AO73</f>
        <v>0</v>
      </c>
      <c r="AP639" s="632">
        <f>'Data 4'!AP73</f>
        <v>0</v>
      </c>
      <c r="AQ639" s="632">
        <f>'Data 4'!AQ73</f>
        <v>0</v>
      </c>
      <c r="AR639" s="632">
        <f>'Data 4'!AR73</f>
        <v>0</v>
      </c>
      <c r="AS639" s="632">
        <f>'Data 4'!AS73</f>
        <v>0</v>
      </c>
      <c r="AT639" s="632">
        <f>'Data 4'!AT73</f>
        <v>0</v>
      </c>
      <c r="AU639" s="632">
        <f>'Data 4'!AU73</f>
        <v>0</v>
      </c>
      <c r="AV639" s="632">
        <f>'Data 4'!AV73</f>
        <v>0</v>
      </c>
      <c r="AW639" s="632">
        <f>'Data 4'!AW73</f>
        <v>0</v>
      </c>
      <c r="AX639" s="632">
        <f>'Data 4'!AX73</f>
        <v>0</v>
      </c>
      <c r="AY639" s="632">
        <f>'Data 4'!AY73</f>
        <v>0</v>
      </c>
      <c r="AZ639" s="632">
        <f>'Data 4'!AZ73</f>
        <v>0</v>
      </c>
      <c r="BA639" s="632">
        <f>'Data 4'!BA73</f>
        <v>0</v>
      </c>
      <c r="BB639" s="632">
        <f>'Data 4'!BB73</f>
        <v>0</v>
      </c>
      <c r="BC639" s="652"/>
      <c r="BD639" s="632">
        <f>'Data 4'!BD73</f>
        <v>0</v>
      </c>
      <c r="BE639" s="632">
        <f>'Data 4'!BE73</f>
        <v>1.5459882583170253E-2</v>
      </c>
      <c r="BF639" s="632">
        <f>'Data 4'!BF73</f>
        <v>6.0534898891063275E-2</v>
      </c>
      <c r="BG639" s="632">
        <f>'Data 4'!BG73</f>
        <v>6.8101761252446186E-2</v>
      </c>
      <c r="BH639" s="632">
        <f>'Data 4'!BH73</f>
        <v>0</v>
      </c>
      <c r="BI639" s="632">
        <f>'Data 4'!BI73</f>
        <v>0</v>
      </c>
      <c r="BJ639" s="632">
        <f>'Data 4'!BJ73</f>
        <v>0</v>
      </c>
      <c r="BK639" s="632">
        <f>'Data 4'!BK73</f>
        <v>0</v>
      </c>
      <c r="BL639" s="632">
        <f>'Data 4'!BL73</f>
        <v>0</v>
      </c>
      <c r="BM639" s="632">
        <f>'Data 4'!BM73</f>
        <v>0</v>
      </c>
      <c r="BN639" s="632">
        <f>'Data 4'!BN73</f>
        <v>0</v>
      </c>
      <c r="BO639" s="632">
        <f>'Data 4'!BO73</f>
        <v>0</v>
      </c>
      <c r="BP639" s="632">
        <f>'Data 4'!BP73</f>
        <v>0</v>
      </c>
      <c r="BQ639" s="632">
        <f>'Data 4'!BQ73</f>
        <v>0</v>
      </c>
      <c r="BR639" s="632">
        <f>'Data 4'!BR73</f>
        <v>0</v>
      </c>
      <c r="BS639" s="632">
        <f>'Data 4'!BS73</f>
        <v>0</v>
      </c>
      <c r="BT639" s="632">
        <f>'Data 4'!BT73</f>
        <v>0</v>
      </c>
      <c r="BU639" s="652"/>
      <c r="BV639" s="632">
        <f>'Data 4'!BV73</f>
        <v>0</v>
      </c>
      <c r="BW639" s="632">
        <f>'Data 4'!BW73</f>
        <v>0</v>
      </c>
      <c r="BX639" s="632">
        <f>'Data 4'!BX73</f>
        <v>0</v>
      </c>
      <c r="BY639" s="632">
        <f>'Data 4'!BY73</f>
        <v>0</v>
      </c>
      <c r="BZ639" s="597">
        <f t="shared" si="1886"/>
        <v>0</v>
      </c>
      <c r="CA639" s="622">
        <f t="shared" si="1887"/>
        <v>1.2253907697482391E-3</v>
      </c>
      <c r="CB639" s="622">
        <f t="shared" si="1888"/>
        <v>0</v>
      </c>
      <c r="CC639" s="691">
        <f t="shared" si="1889"/>
        <v>5.0663187649489013E-3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91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913"/>
        <v>0</v>
      </c>
      <c r="CG639" s="1351">
        <f t="shared" si="1913"/>
        <v>0</v>
      </c>
      <c r="CH639" s="1351">
        <f t="shared" si="1913"/>
        <v>0</v>
      </c>
      <c r="CI639" s="1351">
        <f t="shared" si="1913"/>
        <v>0</v>
      </c>
      <c r="CJ639" s="1351">
        <f t="shared" si="1913"/>
        <v>0</v>
      </c>
      <c r="CK639" s="1352">
        <f t="shared" si="1913"/>
        <v>0</v>
      </c>
      <c r="CL639" s="1352">
        <f t="shared" si="1913"/>
        <v>0</v>
      </c>
      <c r="CM639" s="1352">
        <f t="shared" si="1913"/>
        <v>0</v>
      </c>
      <c r="CN639" s="1351">
        <f t="shared" si="1913"/>
        <v>0</v>
      </c>
      <c r="CO639" s="1351">
        <f t="shared" si="1913"/>
        <v>0</v>
      </c>
      <c r="CP639" s="1351">
        <f t="shared" si="1913"/>
        <v>0</v>
      </c>
      <c r="CQ639" s="1351">
        <f t="shared" si="1913"/>
        <v>0</v>
      </c>
      <c r="CR639" s="1351">
        <f t="shared" si="1913"/>
        <v>0</v>
      </c>
      <c r="CS639" s="1350">
        <f t="shared" si="1913"/>
        <v>0</v>
      </c>
      <c r="CT639" s="1353">
        <f t="shared" si="1913"/>
        <v>0</v>
      </c>
      <c r="CU639" s="536">
        <f t="shared" si="1892"/>
        <v>0</v>
      </c>
      <c r="CV639" s="537">
        <f t="shared" si="1893"/>
        <v>0</v>
      </c>
      <c r="CW639" s="538">
        <f t="shared" si="1894"/>
        <v>0</v>
      </c>
      <c r="CX639" s="538">
        <f t="shared" si="1895"/>
        <v>0</v>
      </c>
      <c r="CY639" s="538">
        <f t="shared" si="1896"/>
        <v>0</v>
      </c>
      <c r="CZ639" s="538">
        <f t="shared" si="1897"/>
        <v>0</v>
      </c>
      <c r="DA639" s="538">
        <f t="shared" si="1898"/>
        <v>0</v>
      </c>
      <c r="DB639" s="539">
        <f t="shared" si="1899"/>
        <v>0</v>
      </c>
      <c r="DC639" s="539">
        <f t="shared" si="1900"/>
        <v>2.8629412191056029E-4</v>
      </c>
      <c r="DD639" s="539">
        <f t="shared" si="1901"/>
        <v>1.2859938495946323E-3</v>
      </c>
      <c r="DE639" s="538">
        <f t="shared" si="1902"/>
        <v>1.3742117851706891E-3</v>
      </c>
      <c r="DF639" s="538">
        <f t="shared" si="1903"/>
        <v>1.6307893020221786E-3</v>
      </c>
      <c r="DG639" s="538">
        <f t="shared" si="1904"/>
        <v>1.9324853228962816E-3</v>
      </c>
      <c r="DH639" s="538">
        <f t="shared" si="1905"/>
        <v>2.8108877423945917E-3</v>
      </c>
      <c r="DI639" s="538">
        <f t="shared" si="1906"/>
        <v>2.9447395396514772E-3</v>
      </c>
      <c r="DJ639" s="537">
        <f t="shared" si="1907"/>
        <v>6.1154598825831699E-3</v>
      </c>
      <c r="DK639" s="536">
        <f t="shared" si="1908"/>
        <v>1.2502935420743639E-2</v>
      </c>
      <c r="DL639" s="653">
        <f t="shared" si="1909"/>
        <v>17</v>
      </c>
      <c r="DM639" s="106">
        <f t="shared" si="1910"/>
        <v>17</v>
      </c>
      <c r="DN639" s="106">
        <f t="shared" si="1911"/>
        <v>17</v>
      </c>
      <c r="DO639" s="106">
        <f t="shared" si="1912"/>
        <v>17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hidden="1" customHeight="1">
      <c r="A640" s="763" t="s">
        <v>269</v>
      </c>
      <c r="B640" s="320"/>
      <c r="C640" s="320"/>
      <c r="D640" s="320"/>
      <c r="E640" s="320"/>
      <c r="F640" s="320"/>
      <c r="G640" s="320"/>
      <c r="H640" s="320"/>
      <c r="I640" s="320"/>
      <c r="J640" s="320"/>
      <c r="K640" s="320"/>
      <c r="L640" s="320"/>
      <c r="M640" s="320"/>
      <c r="N640" s="320"/>
      <c r="O640" s="320"/>
      <c r="P640" s="320"/>
      <c r="Q640" s="320"/>
      <c r="R640" s="320"/>
      <c r="S640" s="754"/>
      <c r="T640" s="320"/>
      <c r="U640" s="320"/>
      <c r="V640" s="320"/>
      <c r="W640" s="320"/>
      <c r="X640" s="320"/>
      <c r="Y640" s="320"/>
      <c r="Z640" s="320"/>
      <c r="AA640" s="320"/>
      <c r="AB640" s="320"/>
      <c r="AC640" s="320"/>
      <c r="AD640" s="320"/>
      <c r="AE640" s="320"/>
      <c r="AF640" s="320"/>
      <c r="AG640" s="320"/>
      <c r="AH640" s="320"/>
      <c r="AI640" s="320"/>
      <c r="AJ640" s="320"/>
      <c r="AK640" s="754"/>
      <c r="AL640" s="320"/>
      <c r="AM640" s="320"/>
      <c r="AN640" s="320"/>
      <c r="AO640" s="320"/>
      <c r="AP640" s="320"/>
      <c r="AQ640" s="320"/>
      <c r="AR640" s="320"/>
      <c r="AS640" s="320"/>
      <c r="AT640" s="320"/>
      <c r="AU640" s="320"/>
      <c r="AV640" s="320"/>
      <c r="AW640" s="320"/>
      <c r="AX640" s="320"/>
      <c r="AY640" s="320"/>
      <c r="AZ640" s="320"/>
      <c r="BA640" s="320"/>
      <c r="BB640" s="320"/>
      <c r="BC640" s="754"/>
      <c r="BD640" s="320"/>
      <c r="BE640" s="320"/>
      <c r="BF640" s="320"/>
      <c r="BG640" s="320"/>
      <c r="BH640" s="320"/>
      <c r="BI640" s="320"/>
      <c r="BJ640" s="320"/>
      <c r="BK640" s="320"/>
      <c r="BL640" s="320"/>
      <c r="BM640" s="320"/>
      <c r="BN640" s="320"/>
      <c r="BO640" s="320"/>
      <c r="BP640" s="320"/>
      <c r="BQ640" s="320"/>
      <c r="BR640" s="320"/>
      <c r="BS640" s="320"/>
      <c r="BT640" s="320"/>
      <c r="BU640" s="754"/>
      <c r="BV640" s="320"/>
      <c r="BW640" s="320"/>
      <c r="BX640" s="320"/>
      <c r="BY640" s="320"/>
      <c r="BZ640" s="597" t="str">
        <f t="shared" si="1886"/>
        <v/>
      </c>
      <c r="CA640" s="597" t="str">
        <f t="shared" si="1887"/>
        <v/>
      </c>
      <c r="CB640" s="597" t="str">
        <f t="shared" si="1888"/>
        <v/>
      </c>
      <c r="CC640" s="688" t="str">
        <f t="shared" si="1889"/>
        <v/>
      </c>
      <c r="CD640" s="1344" t="str">
        <f t="shared" ref="CD640:CT640" si="191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914"/>
        <v/>
      </c>
      <c r="CF640" s="1346" t="str">
        <f t="shared" si="1914"/>
        <v/>
      </c>
      <c r="CG640" s="1346" t="str">
        <f t="shared" si="1914"/>
        <v/>
      </c>
      <c r="CH640" s="1346" t="str">
        <f t="shared" si="1914"/>
        <v/>
      </c>
      <c r="CI640" s="1346" t="str">
        <f t="shared" si="1914"/>
        <v/>
      </c>
      <c r="CJ640" s="1346" t="str">
        <f t="shared" si="1914"/>
        <v/>
      </c>
      <c r="CK640" s="1347" t="str">
        <f t="shared" si="1914"/>
        <v/>
      </c>
      <c r="CL640" s="1347" t="str">
        <f t="shared" si="1914"/>
        <v/>
      </c>
      <c r="CM640" s="1347" t="str">
        <f t="shared" si="1914"/>
        <v/>
      </c>
      <c r="CN640" s="1346" t="str">
        <f t="shared" si="1914"/>
        <v/>
      </c>
      <c r="CO640" s="1346" t="str">
        <f t="shared" si="1914"/>
        <v/>
      </c>
      <c r="CP640" s="1346" t="str">
        <f t="shared" si="1914"/>
        <v/>
      </c>
      <c r="CQ640" s="1346" t="str">
        <f t="shared" si="1914"/>
        <v/>
      </c>
      <c r="CR640" s="1346" t="str">
        <f t="shared" si="1914"/>
        <v/>
      </c>
      <c r="CS640" s="1345" t="str">
        <f t="shared" si="1914"/>
        <v/>
      </c>
      <c r="CT640" s="1348" t="str">
        <f t="shared" si="1914"/>
        <v/>
      </c>
      <c r="CU640" s="548" t="str">
        <f t="shared" si="1892"/>
        <v/>
      </c>
      <c r="CV640" s="549" t="str">
        <f t="shared" si="1893"/>
        <v/>
      </c>
      <c r="CW640" s="550" t="str">
        <f t="shared" si="1894"/>
        <v/>
      </c>
      <c r="CX640" s="550" t="str">
        <f t="shared" si="1895"/>
        <v/>
      </c>
      <c r="CY640" s="550" t="str">
        <f t="shared" si="1896"/>
        <v/>
      </c>
      <c r="CZ640" s="550" t="str">
        <f t="shared" si="1897"/>
        <v/>
      </c>
      <c r="DA640" s="550" t="str">
        <f t="shared" si="1898"/>
        <v/>
      </c>
      <c r="DB640" s="551" t="str">
        <f t="shared" si="1899"/>
        <v/>
      </c>
      <c r="DC640" s="551" t="str">
        <f t="shared" si="1900"/>
        <v/>
      </c>
      <c r="DD640" s="551" t="str">
        <f t="shared" si="1901"/>
        <v/>
      </c>
      <c r="DE640" s="550" t="str">
        <f t="shared" si="1902"/>
        <v/>
      </c>
      <c r="DF640" s="550" t="str">
        <f t="shared" si="1903"/>
        <v/>
      </c>
      <c r="DG640" s="550" t="str">
        <f t="shared" si="1904"/>
        <v/>
      </c>
      <c r="DH640" s="550" t="str">
        <f t="shared" si="1905"/>
        <v/>
      </c>
      <c r="DI640" s="550" t="str">
        <f t="shared" si="1906"/>
        <v/>
      </c>
      <c r="DJ640" s="549" t="str">
        <f t="shared" si="1907"/>
        <v/>
      </c>
      <c r="DK640" s="548" t="str">
        <f t="shared" si="1908"/>
        <v/>
      </c>
      <c r="DL640" s="653">
        <f t="shared" si="1909"/>
        <v>0</v>
      </c>
      <c r="DM640" s="106">
        <f t="shared" si="1910"/>
        <v>0</v>
      </c>
      <c r="DN640" s="106">
        <f t="shared" si="1911"/>
        <v>0</v>
      </c>
      <c r="DO640" s="106">
        <f t="shared" si="1912"/>
        <v>0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customHeight="1">
      <c r="A641" s="648" t="s">
        <v>267</v>
      </c>
      <c r="B641" s="629">
        <f>'Data 4'!B74</f>
        <v>0</v>
      </c>
      <c r="C641" s="629">
        <f>'Data 4'!C74</f>
        <v>0</v>
      </c>
      <c r="D641" s="629">
        <f>'Data 4'!D74</f>
        <v>0</v>
      </c>
      <c r="E641" s="629">
        <f>'Data 4'!E74</f>
        <v>0</v>
      </c>
      <c r="F641" s="629">
        <f>'Data 4'!F74</f>
        <v>0</v>
      </c>
      <c r="G641" s="629">
        <f>'Data 4'!G74</f>
        <v>0</v>
      </c>
      <c r="H641" s="629">
        <f>'Data 4'!H74</f>
        <v>0</v>
      </c>
      <c r="I641" s="629">
        <f>'Data 4'!I74</f>
        <v>0</v>
      </c>
      <c r="J641" s="629">
        <f>'Data 4'!J74</f>
        <v>0</v>
      </c>
      <c r="K641" s="629">
        <f>'Data 4'!K74</f>
        <v>0</v>
      </c>
      <c r="L641" s="629">
        <f>'Data 4'!L74</f>
        <v>0</v>
      </c>
      <c r="M641" s="629">
        <f>'Data 4'!M74</f>
        <v>0</v>
      </c>
      <c r="N641" s="629">
        <f>'Data 4'!N74</f>
        <v>0</v>
      </c>
      <c r="O641" s="629">
        <f>'Data 4'!O74</f>
        <v>0</v>
      </c>
      <c r="P641" s="629">
        <f>'Data 4'!P74</f>
        <v>0</v>
      </c>
      <c r="Q641" s="629">
        <f>'Data 4'!Q74</f>
        <v>0</v>
      </c>
      <c r="R641" s="629">
        <f>'Data 4'!R74</f>
        <v>0</v>
      </c>
      <c r="S641" s="662"/>
      <c r="T641" s="629">
        <f>'Data 4'!T74</f>
        <v>208.8</v>
      </c>
      <c r="U641" s="629">
        <f>'Data 4'!U74</f>
        <v>45</v>
      </c>
      <c r="V641" s="629">
        <f>'Data 4'!V74</f>
        <v>47.5</v>
      </c>
      <c r="W641" s="629">
        <f>'Data 4'!W74</f>
        <v>40</v>
      </c>
      <c r="X641" s="629">
        <f>'Data 4'!X74</f>
        <v>112.5</v>
      </c>
      <c r="Y641" s="629">
        <f>'Data 4'!Y74</f>
        <v>60</v>
      </c>
      <c r="Z641" s="629">
        <f>'Data 4'!Z74</f>
        <v>40</v>
      </c>
      <c r="AA641" s="629">
        <f>'Data 4'!AA74</f>
        <v>5</v>
      </c>
      <c r="AB641" s="629">
        <f>'Data 4'!AB74</f>
        <v>60</v>
      </c>
      <c r="AC641" s="629">
        <f>'Data 4'!AC74</f>
        <v>0</v>
      </c>
      <c r="AD641" s="629">
        <f>'Data 4'!AD74</f>
        <v>0</v>
      </c>
      <c r="AE641" s="629">
        <f>'Data 4'!AE74</f>
        <v>0</v>
      </c>
      <c r="AF641" s="629">
        <f>'Data 4'!AF74</f>
        <v>0</v>
      </c>
      <c r="AG641" s="629">
        <f>'Data 4'!AG74</f>
        <v>0</v>
      </c>
      <c r="AH641" s="629">
        <f>'Data 4'!AH74</f>
        <v>0</v>
      </c>
      <c r="AI641" s="629">
        <f>'Data 4'!AI74</f>
        <v>0</v>
      </c>
      <c r="AJ641" s="629">
        <f>'Data 4'!AJ74</f>
        <v>0</v>
      </c>
      <c r="AK641" s="662"/>
      <c r="AL641" s="629">
        <f>'Data 4'!AL74</f>
        <v>0</v>
      </c>
      <c r="AM641" s="629">
        <f>'Data 4'!AM74</f>
        <v>0</v>
      </c>
      <c r="AN641" s="629">
        <f>'Data 4'!AN74</f>
        <v>0</v>
      </c>
      <c r="AO641" s="629">
        <f>'Data 4'!AO74</f>
        <v>0</v>
      </c>
      <c r="AP641" s="629">
        <f>'Data 4'!AP74</f>
        <v>0</v>
      </c>
      <c r="AQ641" s="629">
        <f>'Data 4'!AQ74</f>
        <v>0</v>
      </c>
      <c r="AR641" s="629">
        <f>'Data 4'!AR74</f>
        <v>0</v>
      </c>
      <c r="AS641" s="629">
        <f>'Data 4'!AS74</f>
        <v>0</v>
      </c>
      <c r="AT641" s="629">
        <f>'Data 4'!AT74</f>
        <v>0</v>
      </c>
      <c r="AU641" s="629">
        <f>'Data 4'!AU74</f>
        <v>0</v>
      </c>
      <c r="AV641" s="629">
        <f>'Data 4'!AV74</f>
        <v>0</v>
      </c>
      <c r="AW641" s="629">
        <f>'Data 4'!AW74</f>
        <v>0</v>
      </c>
      <c r="AX641" s="629">
        <f>'Data 4'!AX74</f>
        <v>0</v>
      </c>
      <c r="AY641" s="629">
        <f>'Data 4'!AY74</f>
        <v>0</v>
      </c>
      <c r="AZ641" s="629">
        <f>'Data 4'!AZ74</f>
        <v>0</v>
      </c>
      <c r="BA641" s="629">
        <f>'Data 4'!BA74</f>
        <v>0</v>
      </c>
      <c r="BB641" s="629">
        <f>'Data 4'!BB74</f>
        <v>0</v>
      </c>
      <c r="BC641" s="662"/>
      <c r="BD641" s="629">
        <f>'Data 4'!BD74</f>
        <v>0</v>
      </c>
      <c r="BE641" s="629">
        <f>'Data 4'!BE74</f>
        <v>480</v>
      </c>
      <c r="BF641" s="629">
        <f>'Data 4'!BF74</f>
        <v>480</v>
      </c>
      <c r="BG641" s="629">
        <f>'Data 4'!BG74</f>
        <v>960</v>
      </c>
      <c r="BH641" s="629">
        <f>'Data 4'!BH74</f>
        <v>0</v>
      </c>
      <c r="BI641" s="629">
        <f>'Data 4'!BI74</f>
        <v>0</v>
      </c>
      <c r="BJ641" s="629">
        <f>'Data 4'!BJ74</f>
        <v>0</v>
      </c>
      <c r="BK641" s="629">
        <f>'Data 4'!BK74</f>
        <v>0</v>
      </c>
      <c r="BL641" s="629">
        <f>'Data 4'!BL74</f>
        <v>0</v>
      </c>
      <c r="BM641" s="629">
        <f>'Data 4'!BM74</f>
        <v>0</v>
      </c>
      <c r="BN641" s="629">
        <f>'Data 4'!BN74</f>
        <v>0</v>
      </c>
      <c r="BO641" s="629">
        <f>'Data 4'!BO74</f>
        <v>0</v>
      </c>
      <c r="BP641" s="629">
        <f>'Data 4'!BP74</f>
        <v>0</v>
      </c>
      <c r="BQ641" s="629">
        <f>'Data 4'!BQ74</f>
        <v>0</v>
      </c>
      <c r="BR641" s="629">
        <f>'Data 4'!BR74</f>
        <v>0</v>
      </c>
      <c r="BS641" s="629">
        <f>'Data 4'!BS74</f>
        <v>0</v>
      </c>
      <c r="BT641" s="629">
        <f>'Data 4'!BT74</f>
        <v>0</v>
      </c>
      <c r="BU641" s="662"/>
      <c r="BV641" s="629">
        <f>'Data 4'!BV74</f>
        <v>0</v>
      </c>
      <c r="BW641" s="629">
        <f>'Data 4'!BW74</f>
        <v>0</v>
      </c>
      <c r="BX641" s="629">
        <f>'Data 4'!BX74</f>
        <v>0</v>
      </c>
      <c r="BY641" s="629">
        <f>'Data 4'!BY74</f>
        <v>0</v>
      </c>
      <c r="BZ641" s="597">
        <f t="shared" si="1886"/>
        <v>0</v>
      </c>
      <c r="CA641" s="597">
        <f t="shared" si="1887"/>
        <v>27.333333333333329</v>
      </c>
      <c r="CB641" s="597">
        <f t="shared" si="1888"/>
        <v>0</v>
      </c>
      <c r="CC641" s="688">
        <f t="shared" si="1889"/>
        <v>64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91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915"/>
        <v>0</v>
      </c>
      <c r="CG641" s="1346">
        <f t="shared" si="1915"/>
        <v>0</v>
      </c>
      <c r="CH641" s="1346">
        <f t="shared" si="1915"/>
        <v>0</v>
      </c>
      <c r="CI641" s="1346">
        <f t="shared" si="1915"/>
        <v>0</v>
      </c>
      <c r="CJ641" s="1346">
        <f t="shared" si="1915"/>
        <v>0</v>
      </c>
      <c r="CK641" s="1347">
        <f t="shared" si="1915"/>
        <v>0</v>
      </c>
      <c r="CL641" s="1347">
        <f t="shared" si="1915"/>
        <v>0</v>
      </c>
      <c r="CM641" s="1347">
        <f t="shared" si="1915"/>
        <v>0</v>
      </c>
      <c r="CN641" s="1346">
        <f t="shared" si="1915"/>
        <v>0</v>
      </c>
      <c r="CO641" s="1346">
        <f t="shared" si="1915"/>
        <v>0</v>
      </c>
      <c r="CP641" s="1346">
        <f t="shared" si="1915"/>
        <v>0</v>
      </c>
      <c r="CQ641" s="1346">
        <f t="shared" si="1915"/>
        <v>0</v>
      </c>
      <c r="CR641" s="1346">
        <f t="shared" si="1915"/>
        <v>0</v>
      </c>
      <c r="CS641" s="1345">
        <f t="shared" si="1915"/>
        <v>0</v>
      </c>
      <c r="CT641" s="1348">
        <f t="shared" si="1915"/>
        <v>0</v>
      </c>
      <c r="CU641" s="548">
        <f t="shared" si="1892"/>
        <v>0</v>
      </c>
      <c r="CV641" s="549">
        <f t="shared" si="1893"/>
        <v>0</v>
      </c>
      <c r="CW641" s="550">
        <f t="shared" si="1894"/>
        <v>0</v>
      </c>
      <c r="CX641" s="550">
        <f t="shared" si="1895"/>
        <v>0</v>
      </c>
      <c r="CY641" s="550">
        <f t="shared" si="1896"/>
        <v>0</v>
      </c>
      <c r="CZ641" s="550">
        <f t="shared" si="1897"/>
        <v>0</v>
      </c>
      <c r="DA641" s="550">
        <f t="shared" si="1898"/>
        <v>0</v>
      </c>
      <c r="DB641" s="551">
        <f t="shared" si="1899"/>
        <v>0</v>
      </c>
      <c r="DC641" s="551">
        <f t="shared" si="1900"/>
        <v>5</v>
      </c>
      <c r="DD641" s="551">
        <f t="shared" si="1901"/>
        <v>40</v>
      </c>
      <c r="DE641" s="550">
        <f t="shared" si="1902"/>
        <v>40</v>
      </c>
      <c r="DF641" s="550">
        <f t="shared" si="1903"/>
        <v>45</v>
      </c>
      <c r="DG641" s="550">
        <f t="shared" si="1904"/>
        <v>47.5</v>
      </c>
      <c r="DH641" s="550">
        <f t="shared" si="1905"/>
        <v>60</v>
      </c>
      <c r="DI641" s="550">
        <f t="shared" si="1906"/>
        <v>60</v>
      </c>
      <c r="DJ641" s="549">
        <f t="shared" si="1907"/>
        <v>112.5</v>
      </c>
      <c r="DK641" s="548">
        <f t="shared" si="1908"/>
        <v>208.8</v>
      </c>
      <c r="DL641" s="653">
        <f t="shared" si="1909"/>
        <v>17</v>
      </c>
      <c r="DM641" s="106">
        <f t="shared" si="1910"/>
        <v>17</v>
      </c>
      <c r="DN641" s="106">
        <f t="shared" si="1911"/>
        <v>17</v>
      </c>
      <c r="DO641" s="106">
        <f t="shared" si="1912"/>
        <v>17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771" t="s">
        <v>275</v>
      </c>
      <c r="B642" s="742"/>
      <c r="C642" s="742"/>
      <c r="D642" s="742"/>
      <c r="E642" s="742"/>
      <c r="F642" s="742"/>
      <c r="G642" s="742"/>
      <c r="H642" s="742"/>
      <c r="I642" s="742"/>
      <c r="J642" s="742"/>
      <c r="K642" s="742"/>
      <c r="L642" s="742"/>
      <c r="M642" s="742"/>
      <c r="N642" s="742"/>
      <c r="O642" s="742"/>
      <c r="P642" s="742"/>
      <c r="Q642" s="742"/>
      <c r="R642" s="742"/>
      <c r="S642" s="588"/>
      <c r="T642" s="744"/>
      <c r="U642" s="744"/>
      <c r="V642" s="744"/>
      <c r="W642" s="744"/>
      <c r="X642" s="744"/>
      <c r="Y642" s="744"/>
      <c r="Z642" s="744"/>
      <c r="AA642" s="744"/>
      <c r="AB642" s="744"/>
      <c r="AC642" s="744"/>
      <c r="AD642" s="744"/>
      <c r="AE642" s="744"/>
      <c r="AF642" s="744"/>
      <c r="AG642" s="744"/>
      <c r="AH642" s="744"/>
      <c r="AI642" s="744"/>
      <c r="AJ642" s="744"/>
      <c r="AK642" s="588"/>
      <c r="AL642" s="742"/>
      <c r="AM642" s="742"/>
      <c r="AN642" s="742"/>
      <c r="AO642" s="742"/>
      <c r="AP642" s="742"/>
      <c r="AQ642" s="742"/>
      <c r="AR642" s="742"/>
      <c r="AS642" s="742"/>
      <c r="AT642" s="742"/>
      <c r="AU642" s="742"/>
      <c r="AV642" s="742"/>
      <c r="AW642" s="742"/>
      <c r="AX642" s="742"/>
      <c r="AY642" s="742"/>
      <c r="AZ642" s="742"/>
      <c r="BA642" s="742"/>
      <c r="BB642" s="742"/>
      <c r="BC642" s="588"/>
      <c r="BD642" s="742"/>
      <c r="BE642" s="742"/>
      <c r="BF642" s="742"/>
      <c r="BG642" s="742"/>
      <c r="BH642" s="742"/>
      <c r="BI642" s="742"/>
      <c r="BJ642" s="742"/>
      <c r="BK642" s="742"/>
      <c r="BL642" s="742"/>
      <c r="BM642" s="742"/>
      <c r="BN642" s="742"/>
      <c r="BO642" s="742"/>
      <c r="BP642" s="742"/>
      <c r="BQ642" s="742"/>
      <c r="BR642" s="742"/>
      <c r="BS642" s="742"/>
      <c r="BT642" s="742"/>
      <c r="BU642" s="588"/>
      <c r="BV642" s="742"/>
      <c r="BW642" s="742"/>
      <c r="BX642" s="742"/>
      <c r="BY642" s="742"/>
      <c r="BZ642" s="589" t="str">
        <f t="shared" si="1886"/>
        <v/>
      </c>
      <c r="CA642" s="589" t="str">
        <f t="shared" si="1887"/>
        <v/>
      </c>
      <c r="CB642" s="589" t="str">
        <f t="shared" si="1888"/>
        <v/>
      </c>
      <c r="CC642" s="687" t="str">
        <f t="shared" si="1889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8"/>
      <c r="DM642" s="108"/>
      <c r="DN642" s="108"/>
      <c r="DO642" s="108"/>
      <c r="DP642" s="591"/>
      <c r="DQ642" s="617"/>
      <c r="DR642" s="617"/>
      <c r="DS642" s="617"/>
      <c r="DT642" s="617"/>
      <c r="DU642" s="617"/>
      <c r="DV642" s="617"/>
      <c r="DW642" s="617"/>
      <c r="DX642" s="617"/>
      <c r="DY642" s="484"/>
    </row>
    <row r="643" spans="1:129" s="486" customFormat="1" ht="15.75" customHeight="1">
      <c r="A643" s="682" t="s">
        <v>968</v>
      </c>
      <c r="B643" s="274"/>
      <c r="C643" s="274"/>
      <c r="D643" s="274"/>
      <c r="E643" s="274"/>
      <c r="F643" s="274"/>
      <c r="G643" s="274"/>
      <c r="H643" s="274"/>
      <c r="I643" s="274"/>
      <c r="J643" s="274"/>
      <c r="K643" s="296"/>
      <c r="L643" s="296"/>
      <c r="M643" s="296"/>
      <c r="N643" s="296"/>
      <c r="O643" s="296"/>
      <c r="P643" s="296"/>
      <c r="Q643" s="296"/>
      <c r="R643" s="296"/>
      <c r="S643" s="588"/>
      <c r="T643" s="274"/>
      <c r="U643" s="274"/>
      <c r="V643" s="274"/>
      <c r="W643" s="274"/>
      <c r="X643" s="274"/>
      <c r="Y643" s="274"/>
      <c r="Z643" s="274"/>
      <c r="AA643" s="274"/>
      <c r="AB643" s="274"/>
      <c r="AC643" s="274"/>
      <c r="AD643" s="274"/>
      <c r="AE643" s="274"/>
      <c r="AF643" s="274"/>
      <c r="AG643" s="274"/>
      <c r="AH643" s="274"/>
      <c r="AI643" s="274"/>
      <c r="AJ643" s="274"/>
      <c r="AK643" s="588"/>
      <c r="AL643" s="274"/>
      <c r="AM643" s="274"/>
      <c r="AN643" s="274"/>
      <c r="AO643" s="274"/>
      <c r="AP643" s="274"/>
      <c r="AQ643" s="274"/>
      <c r="AR643" s="274"/>
      <c r="AS643" s="274"/>
      <c r="AT643" s="274"/>
      <c r="AU643" s="274"/>
      <c r="AV643" s="274"/>
      <c r="AW643" s="274"/>
      <c r="AX643" s="274"/>
      <c r="AY643" s="274"/>
      <c r="AZ643" s="274"/>
      <c r="BA643" s="274"/>
      <c r="BB643" s="274"/>
      <c r="BC643" s="588"/>
      <c r="BD643" s="274"/>
      <c r="BE643" s="274"/>
      <c r="BF643" s="274"/>
      <c r="BG643" s="274"/>
      <c r="BH643" s="274"/>
      <c r="BI643" s="274"/>
      <c r="BJ643" s="274"/>
      <c r="BK643" s="274"/>
      <c r="BL643" s="274"/>
      <c r="BM643" s="274"/>
      <c r="BN643" s="274"/>
      <c r="BO643" s="274"/>
      <c r="BP643" s="274"/>
      <c r="BQ643" s="274"/>
      <c r="BR643" s="274"/>
      <c r="BS643" s="274"/>
      <c r="BT643" s="274"/>
      <c r="BU643" s="588"/>
      <c r="BV643" s="274"/>
      <c r="BW643" s="274"/>
      <c r="BX643" s="274"/>
      <c r="BY643" s="274"/>
      <c r="BZ643" s="589"/>
      <c r="CA643" s="589"/>
      <c r="CB643" s="589"/>
      <c r="CC643" s="687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8"/>
      <c r="DN643" s="108"/>
      <c r="DO643" s="108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48" t="s">
        <v>276</v>
      </c>
      <c r="B644" s="274"/>
      <c r="C644" s="274"/>
      <c r="D644" s="274"/>
      <c r="E644" s="274">
        <v>2</v>
      </c>
      <c r="F644" s="274">
        <v>6</v>
      </c>
      <c r="G644" s="274">
        <v>4</v>
      </c>
      <c r="H644" s="274">
        <v>4</v>
      </c>
      <c r="I644" s="274">
        <v>3</v>
      </c>
      <c r="J644" s="274">
        <v>4</v>
      </c>
      <c r="K644" s="669"/>
      <c r="L644" s="669"/>
      <c r="M644" s="669"/>
      <c r="N644" s="669"/>
      <c r="O644" s="669"/>
      <c r="P644" s="669"/>
      <c r="Q644" s="669"/>
      <c r="R644" s="669"/>
      <c r="S644" s="588"/>
      <c r="T644" s="274">
        <v>2</v>
      </c>
      <c r="U644" s="274">
        <v>5</v>
      </c>
      <c r="V644" s="274">
        <v>5</v>
      </c>
      <c r="W644" s="274">
        <v>4</v>
      </c>
      <c r="X644" s="274">
        <v>4</v>
      </c>
      <c r="Y644" s="274">
        <v>3</v>
      </c>
      <c r="Z644" s="274">
        <v>6</v>
      </c>
      <c r="AA644" s="274">
        <v>4</v>
      </c>
      <c r="AB644" s="274">
        <v>3</v>
      </c>
      <c r="AC644" s="274"/>
      <c r="AD644" s="274"/>
      <c r="AE644" s="274"/>
      <c r="AF644" s="274"/>
      <c r="AG644" s="274"/>
      <c r="AH644" s="274"/>
      <c r="AI644" s="274"/>
      <c r="AJ644" s="669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669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97">
        <f>IF(DL644&lt;3,"",(SUM(B644:R644)-MIN(B644:R644)-MAX(B644:R644))/(DL644-2))</f>
        <v>3.75</v>
      </c>
      <c r="CA644" s="597">
        <f>IF(DM644&lt;3,"",(SUM(T644:AJ644)-MIN(T644:AJ644)-MAX(T644:AJ644))/(DM644-2))</f>
        <v>4</v>
      </c>
      <c r="CB644" s="597" t="str">
        <f>IF(DN644&lt;3,"",(SUM(AL644:BB644)-MIN(AL644:BB644)-MAX(AL644:BB644))/(DN644-2))</f>
        <v/>
      </c>
      <c r="CC644" s="688" t="str">
        <f>IF(DO644&lt;3,"",(SUM(BD644:BT644)-MIN(BD644:BT644)-MAX(BD644:BT644))/(DO644-2))</f>
        <v/>
      </c>
      <c r="CD644" s="1344" t="str">
        <f t="shared" ref="CD644:CS644" si="191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916"/>
        <v/>
      </c>
      <c r="CF644" s="1346" t="str">
        <f t="shared" si="1916"/>
        <v/>
      </c>
      <c r="CG644" s="1346" t="str">
        <f t="shared" si="1916"/>
        <v/>
      </c>
      <c r="CH644" s="1346" t="str">
        <f t="shared" si="1916"/>
        <v/>
      </c>
      <c r="CI644" s="1346" t="str">
        <f t="shared" si="1916"/>
        <v/>
      </c>
      <c r="CJ644" s="1346">
        <f t="shared" si="1916"/>
        <v>2</v>
      </c>
      <c r="CK644" s="1347">
        <f t="shared" si="1916"/>
        <v>3</v>
      </c>
      <c r="CL644" s="1347">
        <f t="shared" si="1916"/>
        <v>4</v>
      </c>
      <c r="CM644" s="1347">
        <f t="shared" si="1916"/>
        <v>4</v>
      </c>
      <c r="CN644" s="1346">
        <f t="shared" si="1916"/>
        <v>4</v>
      </c>
      <c r="CO644" s="1346">
        <f t="shared" si="1916"/>
        <v>6</v>
      </c>
      <c r="CP644" s="1346" t="str">
        <f t="shared" si="1916"/>
        <v/>
      </c>
      <c r="CQ644" s="1346" t="str">
        <f t="shared" si="1916"/>
        <v/>
      </c>
      <c r="CR644" s="1346" t="str">
        <f t="shared" si="1916"/>
        <v/>
      </c>
      <c r="CS644" s="1345" t="str">
        <f t="shared" si="1916"/>
        <v/>
      </c>
      <c r="CT644" s="1348" t="str">
        <f t="shared" ref="CE644:CT648" si="191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8" t="str">
        <f t="shared" ref="CU644:DD648" si="191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9" t="str">
        <f t="shared" si="1918"/>
        <v/>
      </c>
      <c r="CW644" s="550" t="str">
        <f t="shared" si="1918"/>
        <v/>
      </c>
      <c r="CX644" s="550" t="str">
        <f t="shared" si="1918"/>
        <v/>
      </c>
      <c r="CY644" s="550">
        <f t="shared" si="1918"/>
        <v>2</v>
      </c>
      <c r="CZ644" s="550">
        <f t="shared" si="1918"/>
        <v>3</v>
      </c>
      <c r="DA644" s="550">
        <f t="shared" si="1918"/>
        <v>3</v>
      </c>
      <c r="DB644" s="551">
        <f t="shared" si="1918"/>
        <v>4</v>
      </c>
      <c r="DC644" s="551">
        <f t="shared" si="1918"/>
        <v>4</v>
      </c>
      <c r="DD644" s="551">
        <f t="shared" si="1918"/>
        <v>4</v>
      </c>
      <c r="DE644" s="550">
        <f t="shared" ref="DE644:DK648" si="191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5</v>
      </c>
      <c r="DF644" s="550">
        <f t="shared" si="1919"/>
        <v>5</v>
      </c>
      <c r="DG644" s="550">
        <f t="shared" si="1919"/>
        <v>6</v>
      </c>
      <c r="DH644" s="550" t="str">
        <f t="shared" si="1919"/>
        <v/>
      </c>
      <c r="DI644" s="550" t="str">
        <f t="shared" si="1919"/>
        <v/>
      </c>
      <c r="DJ644" s="549" t="str">
        <f t="shared" si="1919"/>
        <v/>
      </c>
      <c r="DK644" s="548" t="str">
        <f t="shared" si="1919"/>
        <v/>
      </c>
      <c r="DL644" s="653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3"/>
      <c r="DQ644" s="618"/>
      <c r="DR644" s="618"/>
      <c r="DS644" s="618"/>
      <c r="DT644" s="618"/>
      <c r="DU644" s="618"/>
      <c r="DV644" s="618"/>
      <c r="DW644" s="618"/>
      <c r="DX644" s="618"/>
      <c r="DY644" s="484"/>
    </row>
    <row r="645" spans="1:129" s="696" customFormat="1" ht="15.75" customHeight="1">
      <c r="A645" s="648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96"/>
      <c r="L645" s="296"/>
      <c r="M645" s="296"/>
      <c r="N645" s="296"/>
      <c r="O645" s="296"/>
      <c r="P645" s="296"/>
      <c r="Q645" s="296"/>
      <c r="R645" s="296"/>
      <c r="S645" s="588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96"/>
      <c r="AK645" s="588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96"/>
      <c r="BB645" s="224"/>
      <c r="BC645" s="588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88"/>
      <c r="BV645" s="224"/>
      <c r="BW645" s="224"/>
      <c r="BX645" s="224"/>
      <c r="BY645" s="224"/>
      <c r="BZ645" s="597">
        <f>IF(DL645&lt;3,"",(SUM(B645:R645)-MIN(B645:R645)-MAX(B645:R645))/(DL645-2))</f>
        <v>5.5714285714285712</v>
      </c>
      <c r="CA645" s="597">
        <f>IF(DM645&lt;3,"",(SUM(T645:AJ645)-MIN(T645:AJ645)-MAX(T645:AJ645))/(DM645-2))</f>
        <v>11.857142857142858</v>
      </c>
      <c r="CB645" s="597">
        <f>IF(DN645&lt;3,"",(SUM(AL645:BB645)-MIN(AL645:BB645)-MAX(AL645:BB645))/(DN645-2))</f>
        <v>0</v>
      </c>
      <c r="CC645" s="688">
        <f>IF(DO645&lt;3,"",(SUM(BD645:BT645)-MIN(BD645:BT645)-MAX(BD645:BT645))/(DO645-2))</f>
        <v>0</v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17"/>
        <v/>
      </c>
      <c r="CF645" s="1346" t="str">
        <f t="shared" si="1917"/>
        <v/>
      </c>
      <c r="CG645" s="1346" t="str">
        <f t="shared" si="1917"/>
        <v/>
      </c>
      <c r="CH645" s="1346">
        <f t="shared" si="1917"/>
        <v>0</v>
      </c>
      <c r="CI645" s="1346">
        <f t="shared" si="1917"/>
        <v>0</v>
      </c>
      <c r="CJ645" s="1346">
        <f t="shared" si="1917"/>
        <v>0</v>
      </c>
      <c r="CK645" s="1347">
        <f t="shared" si="1917"/>
        <v>4</v>
      </c>
      <c r="CL645" s="1347">
        <f t="shared" si="1917"/>
        <v>5</v>
      </c>
      <c r="CM645" s="1347">
        <f t="shared" si="1917"/>
        <v>6</v>
      </c>
      <c r="CN645" s="1346">
        <f t="shared" si="1917"/>
        <v>10</v>
      </c>
      <c r="CO645" s="1346">
        <f t="shared" si="1917"/>
        <v>14</v>
      </c>
      <c r="CP645" s="1346">
        <f t="shared" si="1917"/>
        <v>15</v>
      </c>
      <c r="CQ645" s="1346" t="str">
        <f t="shared" si="1917"/>
        <v/>
      </c>
      <c r="CR645" s="1346" t="str">
        <f t="shared" si="1917"/>
        <v/>
      </c>
      <c r="CS645" s="1345" t="str">
        <f t="shared" si="1917"/>
        <v/>
      </c>
      <c r="CT645" s="1348" t="str">
        <f t="shared" si="1917"/>
        <v/>
      </c>
      <c r="CU645" s="548" t="str">
        <f t="shared" si="1918"/>
        <v/>
      </c>
      <c r="CV645" s="549" t="str">
        <f t="shared" si="1918"/>
        <v/>
      </c>
      <c r="CW645" s="550" t="str">
        <f t="shared" si="1918"/>
        <v/>
      </c>
      <c r="CX645" s="550" t="str">
        <f t="shared" si="1918"/>
        <v/>
      </c>
      <c r="CY645" s="550">
        <f t="shared" si="1918"/>
        <v>1</v>
      </c>
      <c r="CZ645" s="550">
        <f t="shared" si="1918"/>
        <v>6</v>
      </c>
      <c r="DA645" s="550">
        <f t="shared" si="1918"/>
        <v>9</v>
      </c>
      <c r="DB645" s="551">
        <f t="shared" si="1918"/>
        <v>10</v>
      </c>
      <c r="DC645" s="551">
        <f t="shared" si="1918"/>
        <v>12</v>
      </c>
      <c r="DD645" s="551">
        <f t="shared" si="1918"/>
        <v>12</v>
      </c>
      <c r="DE645" s="550">
        <f t="shared" si="1919"/>
        <v>14</v>
      </c>
      <c r="DF645" s="550">
        <f t="shared" si="1919"/>
        <v>20</v>
      </c>
      <c r="DG645" s="550">
        <f t="shared" si="1919"/>
        <v>30</v>
      </c>
      <c r="DH645" s="550" t="str">
        <f t="shared" si="1919"/>
        <v/>
      </c>
      <c r="DI645" s="550" t="str">
        <f t="shared" si="1919"/>
        <v/>
      </c>
      <c r="DJ645" s="549" t="str">
        <f t="shared" si="1919"/>
        <v/>
      </c>
      <c r="DK645" s="548" t="str">
        <f t="shared" si="1919"/>
        <v/>
      </c>
      <c r="DL645" s="653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93"/>
      <c r="DQ645" s="694"/>
      <c r="DR645" s="694"/>
      <c r="DS645" s="694"/>
      <c r="DT645" s="694"/>
      <c r="DU645" s="694"/>
      <c r="DV645" s="694"/>
      <c r="DW645" s="694"/>
      <c r="DX645" s="694"/>
      <c r="DY645" s="695"/>
    </row>
    <row r="646" spans="1:129" s="486" customFormat="1" ht="15.75" customHeight="1">
      <c r="A646" s="648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96"/>
      <c r="L646" s="296"/>
      <c r="M646" s="296"/>
      <c r="N646" s="296"/>
      <c r="O646" s="296"/>
      <c r="P646" s="296"/>
      <c r="Q646" s="296"/>
      <c r="R646" s="296"/>
      <c r="S646" s="697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96"/>
      <c r="AK646" s="697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96"/>
      <c r="BB646" s="224"/>
      <c r="BC646" s="697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97"/>
      <c r="BV646" s="224"/>
      <c r="BW646" s="224"/>
      <c r="BX646" s="224"/>
      <c r="BY646" s="224"/>
      <c r="BZ646" s="597">
        <f>IF(DL646&lt;3,"",(SUM(B646:R646)-MIN(B646:R646)-MAX(B646:R646))/(DL646-2))</f>
        <v>1.75</v>
      </c>
      <c r="CA646" s="597">
        <f>IF(DM646&lt;3,"",(SUM(T646:AJ646)-MIN(T646:AJ646)-MAX(T646:AJ646))/(DM646-2))</f>
        <v>2.1428571428571428</v>
      </c>
      <c r="CB646" s="597" t="str">
        <f>IF(DN646&lt;3,"",(SUM(AL646:BB646)-MIN(AL646:BB646)-MAX(AL646:BB646))/(DN646-2))</f>
        <v/>
      </c>
      <c r="CC646" s="688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17"/>
        <v/>
      </c>
      <c r="CF646" s="1346" t="str">
        <f t="shared" si="1917"/>
        <v/>
      </c>
      <c r="CG646" s="1346" t="str">
        <f t="shared" si="1917"/>
        <v/>
      </c>
      <c r="CH646" s="1346" t="str">
        <f t="shared" si="1917"/>
        <v/>
      </c>
      <c r="CI646" s="1346" t="str">
        <f t="shared" si="1917"/>
        <v/>
      </c>
      <c r="CJ646" s="1346">
        <f t="shared" si="1917"/>
        <v>1</v>
      </c>
      <c r="CK646" s="1347">
        <f t="shared" si="1917"/>
        <v>1</v>
      </c>
      <c r="CL646" s="1347">
        <f t="shared" si="1917"/>
        <v>2</v>
      </c>
      <c r="CM646" s="1347">
        <f t="shared" si="1917"/>
        <v>2</v>
      </c>
      <c r="CN646" s="1346">
        <f t="shared" si="1917"/>
        <v>2</v>
      </c>
      <c r="CO646" s="1346">
        <f t="shared" si="1917"/>
        <v>5</v>
      </c>
      <c r="CP646" s="1346" t="str">
        <f t="shared" si="1917"/>
        <v/>
      </c>
      <c r="CQ646" s="1346" t="str">
        <f t="shared" si="1917"/>
        <v/>
      </c>
      <c r="CR646" s="1346" t="str">
        <f t="shared" si="1917"/>
        <v/>
      </c>
      <c r="CS646" s="1345" t="str">
        <f t="shared" si="1917"/>
        <v/>
      </c>
      <c r="CT646" s="1348" t="str">
        <f t="shared" si="1917"/>
        <v/>
      </c>
      <c r="CU646" s="548" t="str">
        <f t="shared" si="1918"/>
        <v/>
      </c>
      <c r="CV646" s="549" t="str">
        <f t="shared" si="1918"/>
        <v/>
      </c>
      <c r="CW646" s="550" t="str">
        <f t="shared" si="1918"/>
        <v/>
      </c>
      <c r="CX646" s="550" t="str">
        <f t="shared" si="1918"/>
        <v/>
      </c>
      <c r="CY646" s="550">
        <f t="shared" si="1918"/>
        <v>1</v>
      </c>
      <c r="CZ646" s="550">
        <f t="shared" si="1918"/>
        <v>2</v>
      </c>
      <c r="DA646" s="550">
        <f t="shared" si="1918"/>
        <v>2</v>
      </c>
      <c r="DB646" s="551">
        <f t="shared" si="1918"/>
        <v>2</v>
      </c>
      <c r="DC646" s="551">
        <f t="shared" si="1918"/>
        <v>2</v>
      </c>
      <c r="DD646" s="551">
        <f t="shared" si="1918"/>
        <v>2</v>
      </c>
      <c r="DE646" s="550">
        <f t="shared" si="1919"/>
        <v>2</v>
      </c>
      <c r="DF646" s="550">
        <f t="shared" si="1919"/>
        <v>3</v>
      </c>
      <c r="DG646" s="550">
        <f t="shared" si="1919"/>
        <v>6</v>
      </c>
      <c r="DH646" s="550" t="str">
        <f t="shared" si="1919"/>
        <v/>
      </c>
      <c r="DI646" s="550" t="str">
        <f t="shared" si="1919"/>
        <v/>
      </c>
      <c r="DJ646" s="549" t="str">
        <f t="shared" si="1919"/>
        <v/>
      </c>
      <c r="DK646" s="548" t="str">
        <f t="shared" si="1919"/>
        <v/>
      </c>
      <c r="DL646" s="653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3"/>
      <c r="DQ646" s="618"/>
      <c r="DR646" s="618"/>
      <c r="DS646" s="618"/>
      <c r="DT646" s="618"/>
      <c r="DU646" s="618"/>
      <c r="DV646" s="618"/>
      <c r="DW646" s="618"/>
      <c r="DX646" s="618"/>
      <c r="DY646" s="484"/>
    </row>
    <row r="647" spans="1:129" s="631" customFormat="1" ht="15.75" customHeight="1">
      <c r="A647" s="648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588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96"/>
      <c r="AK647" s="588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96"/>
      <c r="BB647" s="224"/>
      <c r="BC647" s="588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88"/>
      <c r="BV647" s="224"/>
      <c r="BW647" s="224"/>
      <c r="BX647" s="224"/>
      <c r="BY647" s="224"/>
      <c r="BZ647" s="597">
        <f>IF(DL647&lt;3,"",(SUM(B647:R647)-MIN(B647:R647)-MAX(B647:R647))/(DL647-2))</f>
        <v>5</v>
      </c>
      <c r="CA647" s="597">
        <f>IF(DM647&lt;3,"",(SUM(T647:AJ647)-MIN(T647:AJ647)-MAX(T647:AJ647))/(DM647-2))</f>
        <v>5.0571428571428578</v>
      </c>
      <c r="CB647" s="597" t="str">
        <f>IF(DN647&lt;3,"",(SUM(AL647:BB647)-MIN(AL647:BB647)-MAX(AL647:BB647))/(DN647-2))</f>
        <v/>
      </c>
      <c r="CC647" s="688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17"/>
        <v/>
      </c>
      <c r="CF647" s="1346" t="str">
        <f t="shared" si="1917"/>
        <v/>
      </c>
      <c r="CG647" s="1346" t="str">
        <f t="shared" si="1917"/>
        <v/>
      </c>
      <c r="CH647" s="1346" t="str">
        <f t="shared" si="1917"/>
        <v/>
      </c>
      <c r="CI647" s="1346" t="str">
        <f t="shared" si="1917"/>
        <v/>
      </c>
      <c r="CJ647" s="1346">
        <f t="shared" si="1917"/>
        <v>5</v>
      </c>
      <c r="CK647" s="1347">
        <f t="shared" si="1917"/>
        <v>5</v>
      </c>
      <c r="CL647" s="1347">
        <f t="shared" si="1917"/>
        <v>5</v>
      </c>
      <c r="CM647" s="1347">
        <f t="shared" si="1917"/>
        <v>5</v>
      </c>
      <c r="CN647" s="1346">
        <f t="shared" si="1917"/>
        <v>5</v>
      </c>
      <c r="CO647" s="1346">
        <f t="shared" si="1917"/>
        <v>40</v>
      </c>
      <c r="CP647" s="1346" t="str">
        <f t="shared" si="1917"/>
        <v/>
      </c>
      <c r="CQ647" s="1346" t="str">
        <f t="shared" si="1917"/>
        <v/>
      </c>
      <c r="CR647" s="1346" t="str">
        <f t="shared" si="1917"/>
        <v/>
      </c>
      <c r="CS647" s="1345" t="str">
        <f t="shared" si="1917"/>
        <v/>
      </c>
      <c r="CT647" s="1348" t="str">
        <f t="shared" si="1917"/>
        <v/>
      </c>
      <c r="CU647" s="548" t="str">
        <f t="shared" si="1918"/>
        <v/>
      </c>
      <c r="CV647" s="549" t="str">
        <f t="shared" si="1918"/>
        <v/>
      </c>
      <c r="CW647" s="550" t="str">
        <f t="shared" si="1918"/>
        <v/>
      </c>
      <c r="CX647" s="550" t="str">
        <f t="shared" si="1918"/>
        <v/>
      </c>
      <c r="CY647" s="550">
        <f t="shared" si="1918"/>
        <v>5</v>
      </c>
      <c r="CZ647" s="550">
        <f t="shared" si="1918"/>
        <v>5</v>
      </c>
      <c r="DA647" s="550">
        <f t="shared" si="1918"/>
        <v>5</v>
      </c>
      <c r="DB647" s="551">
        <f t="shared" si="1918"/>
        <v>5</v>
      </c>
      <c r="DC647" s="551">
        <f t="shared" si="1918"/>
        <v>5</v>
      </c>
      <c r="DD647" s="551">
        <f t="shared" si="1918"/>
        <v>5</v>
      </c>
      <c r="DE647" s="550">
        <f t="shared" si="1919"/>
        <v>5</v>
      </c>
      <c r="DF647" s="550">
        <f t="shared" si="1919"/>
        <v>5.4</v>
      </c>
      <c r="DG647" s="550">
        <f t="shared" si="1919"/>
        <v>25</v>
      </c>
      <c r="DH647" s="550" t="str">
        <f t="shared" si="1919"/>
        <v/>
      </c>
      <c r="DI647" s="550" t="str">
        <f t="shared" si="1919"/>
        <v/>
      </c>
      <c r="DJ647" s="549" t="str">
        <f t="shared" si="1919"/>
        <v/>
      </c>
      <c r="DK647" s="548" t="str">
        <f t="shared" si="1919"/>
        <v/>
      </c>
      <c r="DL647" s="653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3"/>
      <c r="DQ647" s="646"/>
      <c r="DR647" s="646"/>
      <c r="DS647" s="646"/>
      <c r="DT647" s="646"/>
      <c r="DU647" s="646"/>
      <c r="DV647" s="646"/>
      <c r="DW647" s="646"/>
      <c r="DX647" s="646"/>
      <c r="DY647" s="664"/>
    </row>
    <row r="648" spans="1:129" s="486" customFormat="1" ht="15.75" customHeight="1">
      <c r="A648" s="640" t="str">
        <f>$H$1 &amp; " (%)"</f>
        <v>kcal (%)</v>
      </c>
      <c r="B648" s="632">
        <f t="shared" ref="B648:R648" si="1920">IF(B645="","",((B644*B645*B646*B647)*3630*$K$1)/B$46/365/$G$1)</f>
        <v>0</v>
      </c>
      <c r="C648" s="632">
        <f t="shared" si="1920"/>
        <v>0</v>
      </c>
      <c r="D648" s="632">
        <f t="shared" si="1920"/>
        <v>0</v>
      </c>
      <c r="E648" s="632">
        <f t="shared" si="1920"/>
        <v>0.17759295499021527</v>
      </c>
      <c r="F648" s="632">
        <f t="shared" si="1920"/>
        <v>0.33150684931506846</v>
      </c>
      <c r="G648" s="632">
        <f t="shared" si="1920"/>
        <v>0.11839530332681018</v>
      </c>
      <c r="H648" s="632">
        <f t="shared" si="1920"/>
        <v>9.4716242661448138E-2</v>
      </c>
      <c r="I648" s="632">
        <f t="shared" si="1920"/>
        <v>0.28414872798434443</v>
      </c>
      <c r="J648" s="632">
        <f t="shared" si="1920"/>
        <v>0.40592675426334923</v>
      </c>
      <c r="K648" s="632" t="str">
        <f t="shared" si="1920"/>
        <v/>
      </c>
      <c r="L648" s="632" t="str">
        <f t="shared" si="1920"/>
        <v/>
      </c>
      <c r="M648" s="632" t="str">
        <f t="shared" si="1920"/>
        <v/>
      </c>
      <c r="N648" s="632" t="str">
        <f t="shared" si="1920"/>
        <v/>
      </c>
      <c r="O648" s="632" t="str">
        <f t="shared" si="1920"/>
        <v/>
      </c>
      <c r="P648" s="632" t="str">
        <f t="shared" si="1920"/>
        <v/>
      </c>
      <c r="Q648" s="632" t="str">
        <f t="shared" si="1920"/>
        <v/>
      </c>
      <c r="R648" s="632" t="str">
        <f t="shared" si="1920"/>
        <v/>
      </c>
      <c r="S648" s="652"/>
      <c r="T648" s="632">
        <f t="shared" ref="T648:AJ648" si="1921">IF(T645="","",((T644*T645*T646*T647)*3630*$K$1)/T$46/365/$G$1)</f>
        <v>0.16575342465753423</v>
      </c>
      <c r="U648" s="632">
        <f t="shared" si="1921"/>
        <v>0.17759295499021527</v>
      </c>
      <c r="V648" s="632">
        <f t="shared" si="1921"/>
        <v>0.16913614760972884</v>
      </c>
      <c r="W648" s="632">
        <f t="shared" si="1921"/>
        <v>0.46032093933463797</v>
      </c>
      <c r="X648" s="632">
        <f t="shared" si="1921"/>
        <v>0.21311154598825832</v>
      </c>
      <c r="Y648" s="632">
        <f t="shared" si="1921"/>
        <v>0.38747553816046965</v>
      </c>
      <c r="Z648" s="632">
        <f t="shared" si="1921"/>
        <v>0.37886497064579255</v>
      </c>
      <c r="AA648" s="632">
        <f t="shared" si="1921"/>
        <v>0.31572080887149384</v>
      </c>
      <c r="AB648" s="632">
        <f t="shared" si="1921"/>
        <v>0.24355605255800952</v>
      </c>
      <c r="AC648" s="632" t="str">
        <f t="shared" si="1921"/>
        <v/>
      </c>
      <c r="AD648" s="632" t="str">
        <f t="shared" si="1921"/>
        <v/>
      </c>
      <c r="AE648" s="632" t="str">
        <f t="shared" si="1921"/>
        <v/>
      </c>
      <c r="AF648" s="632" t="str">
        <f t="shared" si="1921"/>
        <v/>
      </c>
      <c r="AG648" s="632" t="str">
        <f t="shared" si="1921"/>
        <v/>
      </c>
      <c r="AH648" s="632" t="str">
        <f t="shared" si="1921"/>
        <v/>
      </c>
      <c r="AI648" s="632" t="str">
        <f t="shared" si="1921"/>
        <v/>
      </c>
      <c r="AJ648" s="632" t="str">
        <f t="shared" si="1921"/>
        <v/>
      </c>
      <c r="AK648" s="652"/>
      <c r="AL648" s="632">
        <f t="shared" ref="AL648:BB648" si="1922">IF(AL645="","",((AL644*AL645*AL646*AL647)*3630*$K$1)/AL$46/365/$G$1)</f>
        <v>0</v>
      </c>
      <c r="AM648" s="632">
        <f t="shared" si="1922"/>
        <v>0</v>
      </c>
      <c r="AN648" s="632">
        <f t="shared" si="1922"/>
        <v>0</v>
      </c>
      <c r="AO648" s="632">
        <f t="shared" si="1922"/>
        <v>0</v>
      </c>
      <c r="AP648" s="632">
        <f t="shared" si="1922"/>
        <v>0</v>
      </c>
      <c r="AQ648" s="632">
        <f t="shared" si="1922"/>
        <v>0</v>
      </c>
      <c r="AR648" s="632">
        <f t="shared" si="1922"/>
        <v>0</v>
      </c>
      <c r="AS648" s="632">
        <f t="shared" si="1922"/>
        <v>0</v>
      </c>
      <c r="AT648" s="632">
        <f t="shared" si="1922"/>
        <v>0</v>
      </c>
      <c r="AU648" s="632" t="str">
        <f t="shared" si="1922"/>
        <v/>
      </c>
      <c r="AV648" s="632" t="str">
        <f t="shared" si="1922"/>
        <v/>
      </c>
      <c r="AW648" s="632" t="str">
        <f t="shared" si="1922"/>
        <v/>
      </c>
      <c r="AX648" s="632" t="str">
        <f t="shared" si="1922"/>
        <v/>
      </c>
      <c r="AY648" s="632" t="str">
        <f t="shared" si="1922"/>
        <v/>
      </c>
      <c r="AZ648" s="632" t="str">
        <f t="shared" si="1922"/>
        <v/>
      </c>
      <c r="BA648" s="632" t="str">
        <f t="shared" si="1922"/>
        <v/>
      </c>
      <c r="BB648" s="632" t="str">
        <f t="shared" si="1922"/>
        <v/>
      </c>
      <c r="BC648" s="652"/>
      <c r="BD648" s="632">
        <f t="shared" ref="BD648:BT648" si="1923">IF(BD645="","",((BD644*BD645*BD646*BD647)*3630*$K$1)/BD$46/365/$G$1)</f>
        <v>0</v>
      </c>
      <c r="BE648" s="632">
        <f t="shared" si="1923"/>
        <v>0</v>
      </c>
      <c r="BF648" s="632">
        <f t="shared" si="1923"/>
        <v>0</v>
      </c>
      <c r="BG648" s="632">
        <f t="shared" si="1923"/>
        <v>0</v>
      </c>
      <c r="BH648" s="632">
        <f t="shared" si="1923"/>
        <v>0</v>
      </c>
      <c r="BI648" s="632">
        <f t="shared" si="1923"/>
        <v>0</v>
      </c>
      <c r="BJ648" s="632">
        <f t="shared" si="1923"/>
        <v>0</v>
      </c>
      <c r="BK648" s="632">
        <f t="shared" si="1923"/>
        <v>0</v>
      </c>
      <c r="BL648" s="632">
        <f t="shared" si="1923"/>
        <v>0</v>
      </c>
      <c r="BM648" s="632" t="str">
        <f t="shared" si="1923"/>
        <v/>
      </c>
      <c r="BN648" s="632" t="str">
        <f t="shared" si="1923"/>
        <v/>
      </c>
      <c r="BO648" s="632" t="str">
        <f t="shared" si="1923"/>
        <v/>
      </c>
      <c r="BP648" s="632" t="str">
        <f t="shared" si="1923"/>
        <v/>
      </c>
      <c r="BQ648" s="632" t="str">
        <f t="shared" si="1923"/>
        <v/>
      </c>
      <c r="BR648" s="632" t="str">
        <f t="shared" si="1923"/>
        <v/>
      </c>
      <c r="BS648" s="632" t="str">
        <f t="shared" si="1923"/>
        <v/>
      </c>
      <c r="BT648" s="632" t="str">
        <f t="shared" si="1923"/>
        <v/>
      </c>
      <c r="BU648" s="652"/>
      <c r="BV648" s="632" t="str">
        <f>IF(BV645="","",((BV644*BV645*BV646*BV647)*3630*$K$1)/BV$46/365/$G$1)</f>
        <v/>
      </c>
      <c r="BW648" s="632" t="str">
        <f>IF(BW645="","",((BW644*BW645*BW646*BW647)*3630*$K$1)/BW$46/365/$G$1)</f>
        <v/>
      </c>
      <c r="BX648" s="632" t="str">
        <f>IF(BX645="","",((BX644*BX645*BX646*BX647)*3630*$K$1)/BX$46/365/$G$1)</f>
        <v/>
      </c>
      <c r="BY648" s="632" t="str">
        <f>IF(BY645="","",((BY644*BY645*BY646*BY647)*3630*$K$1)/BY$46/365/$G$1)</f>
        <v/>
      </c>
      <c r="BZ648" s="597">
        <f>IF(DL648&lt;3,"",(SUM(B648:R648)-MIN(B648:R648)-MAX(B648:R648))/(DL648-2))</f>
        <v>0.14376572546826946</v>
      </c>
      <c r="CA648" s="622">
        <f>IF(DM648&lt;3,"",(SUM(T648:AJ648)-MIN(T648:AJ648)-MAX(T648:AJ648))/(DM648-2))</f>
        <v>0.26935114554628115</v>
      </c>
      <c r="CB648" s="622">
        <f>IF(DN648&lt;3,"",(SUM(AL648:BB648)-MIN(AL648:BB648)-MAX(AL648:BB648))/(DN648-2))</f>
        <v>0</v>
      </c>
      <c r="CC648" s="691">
        <f>IF(DO648&lt;3,"",(SUM(BD648:BT648)-MIN(BD648:BT648)-MAX(BD648:BT648))/(DO648-2))</f>
        <v>0</v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17"/>
        <v/>
      </c>
      <c r="CF648" s="1351" t="str">
        <f t="shared" si="1917"/>
        <v/>
      </c>
      <c r="CG648" s="1351" t="str">
        <f t="shared" si="1917"/>
        <v/>
      </c>
      <c r="CH648" s="1351">
        <f t="shared" si="1917"/>
        <v>0</v>
      </c>
      <c r="CI648" s="1351">
        <f t="shared" si="1917"/>
        <v>0</v>
      </c>
      <c r="CJ648" s="1351">
        <f t="shared" si="1917"/>
        <v>0</v>
      </c>
      <c r="CK648" s="1352">
        <f t="shared" si="1917"/>
        <v>9.4716242661448138E-2</v>
      </c>
      <c r="CL648" s="1352">
        <f t="shared" si="1917"/>
        <v>0.11839530332681018</v>
      </c>
      <c r="CM648" s="1352">
        <f t="shared" si="1917"/>
        <v>0.17759295499021527</v>
      </c>
      <c r="CN648" s="1351">
        <f t="shared" si="1917"/>
        <v>0.28414872798434443</v>
      </c>
      <c r="CO648" s="1351">
        <f t="shared" si="1917"/>
        <v>0.33150684931506846</v>
      </c>
      <c r="CP648" s="1351">
        <f t="shared" si="1917"/>
        <v>0.40592675426334923</v>
      </c>
      <c r="CQ648" s="1351" t="str">
        <f t="shared" si="1917"/>
        <v/>
      </c>
      <c r="CR648" s="1351" t="str">
        <f t="shared" si="1917"/>
        <v/>
      </c>
      <c r="CS648" s="1350" t="str">
        <f t="shared" si="1917"/>
        <v/>
      </c>
      <c r="CT648" s="1353" t="str">
        <f t="shared" si="1917"/>
        <v/>
      </c>
      <c r="CU648" s="536" t="str">
        <f t="shared" si="1918"/>
        <v/>
      </c>
      <c r="CV648" s="537" t="str">
        <f t="shared" si="1918"/>
        <v/>
      </c>
      <c r="CW648" s="538" t="str">
        <f t="shared" si="1918"/>
        <v/>
      </c>
      <c r="CX648" s="538" t="str">
        <f t="shared" si="1918"/>
        <v/>
      </c>
      <c r="CY648" s="538">
        <f t="shared" si="1918"/>
        <v>0.16575342465753423</v>
      </c>
      <c r="CZ648" s="538">
        <f t="shared" si="1918"/>
        <v>0.16913614760972884</v>
      </c>
      <c r="DA648" s="538">
        <f t="shared" si="1918"/>
        <v>0.17759295499021527</v>
      </c>
      <c r="DB648" s="539">
        <f t="shared" si="1918"/>
        <v>0.21311154598825832</v>
      </c>
      <c r="DC648" s="539">
        <f t="shared" si="1918"/>
        <v>0.24355605255800952</v>
      </c>
      <c r="DD648" s="539">
        <f t="shared" si="1918"/>
        <v>0.31572080887149384</v>
      </c>
      <c r="DE648" s="538">
        <f t="shared" si="1919"/>
        <v>0.37886497064579255</v>
      </c>
      <c r="DF648" s="538">
        <f t="shared" si="1919"/>
        <v>0.38747553816046965</v>
      </c>
      <c r="DG648" s="538">
        <f t="shared" si="1919"/>
        <v>0.46032093933463797</v>
      </c>
      <c r="DH648" s="538" t="str">
        <f t="shared" si="1919"/>
        <v/>
      </c>
      <c r="DI648" s="538" t="str">
        <f t="shared" si="1919"/>
        <v/>
      </c>
      <c r="DJ648" s="537" t="str">
        <f t="shared" si="1919"/>
        <v/>
      </c>
      <c r="DK648" s="536" t="str">
        <f t="shared" si="1919"/>
        <v/>
      </c>
      <c r="DL648" s="653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83"/>
      <c r="DQ648" s="618"/>
      <c r="DR648" s="618"/>
      <c r="DS648" s="618"/>
      <c r="DT648" s="618"/>
      <c r="DU648" s="618"/>
      <c r="DV648" s="618"/>
      <c r="DW648" s="618"/>
      <c r="DX648" s="618"/>
      <c r="DY648" s="484"/>
    </row>
    <row r="649" spans="1:129" s="486" customFormat="1" ht="15.75" customHeight="1">
      <c r="A649" s="682" t="s">
        <v>279</v>
      </c>
      <c r="B649" s="274"/>
      <c r="C649" s="274"/>
      <c r="D649" s="274"/>
      <c r="E649" s="274"/>
      <c r="F649" s="274"/>
      <c r="G649" s="274"/>
      <c r="H649" s="274"/>
      <c r="I649" s="274"/>
      <c r="J649" s="274"/>
      <c r="K649" s="669"/>
      <c r="L649" s="669"/>
      <c r="M649" s="669"/>
      <c r="N649" s="669"/>
      <c r="O649" s="274"/>
      <c r="P649" s="669"/>
      <c r="Q649" s="274"/>
      <c r="R649" s="274"/>
      <c r="S649" s="588"/>
      <c r="T649" s="274"/>
      <c r="U649" s="274"/>
      <c r="V649" s="274"/>
      <c r="W649" s="274"/>
      <c r="X649" s="274"/>
      <c r="Y649" s="274"/>
      <c r="Z649" s="274"/>
      <c r="AA649" s="274"/>
      <c r="AB649" s="274"/>
      <c r="AC649" s="274"/>
      <c r="AD649" s="274"/>
      <c r="AE649" s="669"/>
      <c r="AF649" s="274"/>
      <c r="AG649" s="274"/>
      <c r="AH649" s="274"/>
      <c r="AI649" s="274"/>
      <c r="AJ649" s="274"/>
      <c r="AK649" s="588"/>
      <c r="AL649" s="274"/>
      <c r="AM649" s="274"/>
      <c r="AN649" s="274"/>
      <c r="AO649" s="274"/>
      <c r="AP649" s="274"/>
      <c r="AQ649" s="274"/>
      <c r="AR649" s="274"/>
      <c r="AS649" s="274"/>
      <c r="AT649" s="274"/>
      <c r="AU649" s="274"/>
      <c r="AV649" s="274"/>
      <c r="AW649" s="274"/>
      <c r="AX649" s="274"/>
      <c r="AY649" s="274"/>
      <c r="AZ649" s="274"/>
      <c r="BA649" s="274"/>
      <c r="BB649" s="274"/>
      <c r="BC649" s="588"/>
      <c r="BD649" s="274"/>
      <c r="BE649" s="274"/>
      <c r="BF649" s="274"/>
      <c r="BG649" s="274"/>
      <c r="BH649" s="274"/>
      <c r="BI649" s="274"/>
      <c r="BJ649" s="274"/>
      <c r="BK649" s="274"/>
      <c r="BL649" s="274"/>
      <c r="BM649" s="274"/>
      <c r="BN649" s="274"/>
      <c r="BO649" s="274"/>
      <c r="BP649" s="274"/>
      <c r="BQ649" s="274"/>
      <c r="BR649" s="274"/>
      <c r="BS649" s="274"/>
      <c r="BT649" s="274"/>
      <c r="BU649" s="588"/>
      <c r="BV649" s="274"/>
      <c r="BW649" s="274"/>
      <c r="BX649" s="274"/>
      <c r="BY649" s="274"/>
      <c r="BZ649" s="589"/>
      <c r="CA649" s="589"/>
      <c r="CB649" s="589"/>
      <c r="CC649" s="687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8"/>
      <c r="DM649" s="108"/>
      <c r="DN649" s="108"/>
      <c r="DO649" s="108"/>
      <c r="DP649" s="591"/>
      <c r="DQ649" s="617"/>
      <c r="DR649" s="617"/>
      <c r="DS649" s="617"/>
      <c r="DT649" s="617"/>
      <c r="DU649" s="617"/>
      <c r="DV649" s="617"/>
      <c r="DW649" s="617"/>
      <c r="DX649" s="617"/>
      <c r="DY649" s="484"/>
    </row>
    <row r="650" spans="1:129" s="486" customFormat="1" ht="15.75" customHeight="1">
      <c r="A650" s="648" t="s">
        <v>276</v>
      </c>
      <c r="B650" s="274">
        <v>5</v>
      </c>
      <c r="C650" s="274">
        <v>6</v>
      </c>
      <c r="D650" s="274">
        <v>3</v>
      </c>
      <c r="E650" s="274">
        <v>2</v>
      </c>
      <c r="F650" s="274">
        <v>6</v>
      </c>
      <c r="G650" s="274">
        <v>4</v>
      </c>
      <c r="H650" s="274">
        <v>2</v>
      </c>
      <c r="I650" s="274">
        <v>5</v>
      </c>
      <c r="J650" s="274">
        <v>3</v>
      </c>
      <c r="K650" s="669"/>
      <c r="L650" s="669"/>
      <c r="M650" s="669"/>
      <c r="N650" s="669"/>
      <c r="O650" s="669"/>
      <c r="P650" s="669"/>
      <c r="Q650" s="669"/>
      <c r="R650" s="669"/>
      <c r="S650" s="588"/>
      <c r="T650" s="274">
        <v>2</v>
      </c>
      <c r="U650" s="274">
        <v>3</v>
      </c>
      <c r="V650" s="274">
        <v>5</v>
      </c>
      <c r="W650" s="274"/>
      <c r="X650" s="274">
        <v>2</v>
      </c>
      <c r="Y650" s="274">
        <v>2</v>
      </c>
      <c r="Z650" s="274">
        <v>5</v>
      </c>
      <c r="AA650" s="274">
        <v>2</v>
      </c>
      <c r="AB650" s="274">
        <v>3</v>
      </c>
      <c r="AC650" s="274"/>
      <c r="AD650" s="274"/>
      <c r="AE650" s="669"/>
      <c r="AF650" s="274"/>
      <c r="AG650" s="274"/>
      <c r="AH650" s="274"/>
      <c r="AI650" s="274"/>
      <c r="AJ650" s="669"/>
      <c r="AK650" s="588"/>
      <c r="AL650" s="274">
        <v>0</v>
      </c>
      <c r="AM650" s="274">
        <v>0</v>
      </c>
      <c r="AN650" s="274">
        <v>0</v>
      </c>
      <c r="AO650" s="274">
        <v>0</v>
      </c>
      <c r="AP650" s="274">
        <v>0</v>
      </c>
      <c r="AQ650" s="274">
        <v>0</v>
      </c>
      <c r="AR650" s="274">
        <v>0</v>
      </c>
      <c r="AS650" s="274">
        <v>0</v>
      </c>
      <c r="AT650" s="274">
        <v>0</v>
      </c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97">
        <f>IF(DL650&lt;3,"",(SUM(B650:R650)-MIN(B650:R650)-MAX(B650:R650))/(DL650-2))</f>
        <v>4</v>
      </c>
      <c r="CA650" s="597">
        <f>IF(DM650&lt;3,"",(SUM(T650:AJ650)-MIN(T650:AJ650)-MAX(T650:AJ650))/(DM650-2))</f>
        <v>2.8333333333333335</v>
      </c>
      <c r="CB650" s="597">
        <f>IF(DN650&lt;3,"",(SUM(AL650:BB650)-MIN(AL650:BB650)-MAX(AL650:BB650))/(DN650-2))</f>
        <v>0</v>
      </c>
      <c r="CC650" s="688" t="str">
        <f>IF(DO650&lt;3,"",(SUM(BD650:BT650)-MIN(BD650:BT650)-MAX(BD650:BT650))/(DO650-2))</f>
        <v/>
      </c>
      <c r="CD650" s="1344" t="str">
        <f t="shared" ref="CD650:CS650" si="192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924"/>
        <v/>
      </c>
      <c r="CF650" s="1346" t="str">
        <f t="shared" si="1924"/>
        <v/>
      </c>
      <c r="CG650" s="1346" t="str">
        <f t="shared" si="1924"/>
        <v/>
      </c>
      <c r="CH650" s="1346">
        <f t="shared" si="1924"/>
        <v>2</v>
      </c>
      <c r="CI650" s="1346">
        <f t="shared" si="1924"/>
        <v>2</v>
      </c>
      <c r="CJ650" s="1346">
        <f t="shared" si="1924"/>
        <v>3</v>
      </c>
      <c r="CK650" s="1347">
        <f t="shared" si="1924"/>
        <v>3</v>
      </c>
      <c r="CL650" s="1347">
        <f t="shared" si="1924"/>
        <v>4</v>
      </c>
      <c r="CM650" s="1347">
        <f t="shared" si="1924"/>
        <v>5</v>
      </c>
      <c r="CN650" s="1346">
        <f t="shared" si="1924"/>
        <v>5</v>
      </c>
      <c r="CO650" s="1346">
        <f t="shared" si="1924"/>
        <v>6</v>
      </c>
      <c r="CP650" s="1346">
        <f t="shared" si="1924"/>
        <v>6</v>
      </c>
      <c r="CQ650" s="1346" t="str">
        <f t="shared" si="1924"/>
        <v/>
      </c>
      <c r="CR650" s="1346" t="str">
        <f t="shared" si="1924"/>
        <v/>
      </c>
      <c r="CS650" s="1345" t="str">
        <f t="shared" si="1924"/>
        <v/>
      </c>
      <c r="CT650" s="1348" t="str">
        <f t="shared" ref="CE650:CT654" si="192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8" t="str">
        <f t="shared" ref="CU650:DD654" si="192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9" t="str">
        <f t="shared" si="1926"/>
        <v/>
      </c>
      <c r="CW650" s="550" t="str">
        <f t="shared" si="1926"/>
        <v/>
      </c>
      <c r="CX650" s="550" t="str">
        <f t="shared" si="1926"/>
        <v/>
      </c>
      <c r="CY650" s="550" t="str">
        <f t="shared" si="1926"/>
        <v/>
      </c>
      <c r="CZ650" s="550">
        <f t="shared" si="1926"/>
        <v>2</v>
      </c>
      <c r="DA650" s="550">
        <f t="shared" si="1926"/>
        <v>2</v>
      </c>
      <c r="DB650" s="551">
        <f t="shared" si="1926"/>
        <v>2</v>
      </c>
      <c r="DC650" s="551">
        <f t="shared" si="1926"/>
        <v>2</v>
      </c>
      <c r="DD650" s="551">
        <f t="shared" si="1926"/>
        <v>3</v>
      </c>
      <c r="DE650" s="550">
        <f t="shared" ref="DE650:DK654" si="192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0">
        <f t="shared" si="1927"/>
        <v>5</v>
      </c>
      <c r="DG650" s="550">
        <f t="shared" si="1927"/>
        <v>5</v>
      </c>
      <c r="DH650" s="550" t="str">
        <f t="shared" si="1927"/>
        <v/>
      </c>
      <c r="DI650" s="550" t="str">
        <f t="shared" si="1927"/>
        <v/>
      </c>
      <c r="DJ650" s="549" t="str">
        <f t="shared" si="1927"/>
        <v/>
      </c>
      <c r="DK650" s="548" t="str">
        <f t="shared" si="1927"/>
        <v/>
      </c>
      <c r="DL650" s="653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83"/>
      <c r="DQ650" s="618"/>
      <c r="DR650" s="618"/>
      <c r="DS650" s="618"/>
      <c r="DT650" s="618"/>
      <c r="DU650" s="618"/>
      <c r="DV650" s="618"/>
      <c r="DW650" s="618"/>
      <c r="DX650" s="618"/>
      <c r="DY650" s="484"/>
    </row>
    <row r="651" spans="1:129" s="486" customFormat="1" ht="15.75" customHeight="1">
      <c r="A651" s="648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96"/>
      <c r="L651" s="296"/>
      <c r="M651" s="296"/>
      <c r="N651" s="296"/>
      <c r="O651" s="296"/>
      <c r="P651" s="296"/>
      <c r="Q651" s="296"/>
      <c r="R651" s="296"/>
      <c r="S651" s="697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96"/>
      <c r="AF651" s="224"/>
      <c r="AG651" s="224"/>
      <c r="AH651" s="224"/>
      <c r="AI651" s="224"/>
      <c r="AJ651" s="296"/>
      <c r="AK651" s="697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97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97"/>
      <c r="BV651" s="224"/>
      <c r="BW651" s="224"/>
      <c r="BX651" s="224"/>
      <c r="BY651" s="224"/>
      <c r="BZ651" s="597">
        <f>IF(DL651&lt;3,"",(SUM(B651:R651)-MIN(B651:R651)-MAX(B651:R651))/(DL651-2))</f>
        <v>18</v>
      </c>
      <c r="CA651" s="597">
        <f>IF(DM651&lt;3,"",(SUM(T651:AJ651)-MIN(T651:AJ651)-MAX(T651:AJ651))/(DM651-2))</f>
        <v>5.5</v>
      </c>
      <c r="CB651" s="597" t="str">
        <f>IF(DN651&lt;3,"",(SUM(AL651:BB651)-MIN(AL651:BB651)-MAX(AL651:BB651))/(DN651-2))</f>
        <v/>
      </c>
      <c r="CC651" s="688">
        <f>IF(DO651&lt;3,"",(SUM(BD651:BT651)-MIN(BD651:BT651)-MAX(BD651:BT651))/(DO651-2))</f>
        <v>0</v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25"/>
        <v/>
      </c>
      <c r="CF651" s="1346" t="str">
        <f t="shared" si="1925"/>
        <v/>
      </c>
      <c r="CG651" s="1346" t="str">
        <f t="shared" si="1925"/>
        <v/>
      </c>
      <c r="CH651" s="1346">
        <f t="shared" si="1925"/>
        <v>10</v>
      </c>
      <c r="CI651" s="1346">
        <f t="shared" si="1925"/>
        <v>10</v>
      </c>
      <c r="CJ651" s="1346">
        <f t="shared" si="1925"/>
        <v>15</v>
      </c>
      <c r="CK651" s="1347">
        <f t="shared" si="1925"/>
        <v>17</v>
      </c>
      <c r="CL651" s="1347">
        <f t="shared" si="1925"/>
        <v>20</v>
      </c>
      <c r="CM651" s="1347">
        <f t="shared" si="1925"/>
        <v>20</v>
      </c>
      <c r="CN651" s="1346">
        <f t="shared" si="1925"/>
        <v>20</v>
      </c>
      <c r="CO651" s="1346">
        <f t="shared" si="1925"/>
        <v>24</v>
      </c>
      <c r="CP651" s="1346">
        <f t="shared" si="1925"/>
        <v>25</v>
      </c>
      <c r="CQ651" s="1346" t="str">
        <f t="shared" si="1925"/>
        <v/>
      </c>
      <c r="CR651" s="1346" t="str">
        <f t="shared" si="1925"/>
        <v/>
      </c>
      <c r="CS651" s="1345" t="str">
        <f t="shared" si="1925"/>
        <v/>
      </c>
      <c r="CT651" s="1348" t="str">
        <f t="shared" si="1925"/>
        <v/>
      </c>
      <c r="CU651" s="548" t="str">
        <f t="shared" si="1926"/>
        <v/>
      </c>
      <c r="CV651" s="549" t="str">
        <f t="shared" si="1926"/>
        <v/>
      </c>
      <c r="CW651" s="550" t="str">
        <f t="shared" si="1926"/>
        <v/>
      </c>
      <c r="CX651" s="550" t="str">
        <f t="shared" si="1926"/>
        <v/>
      </c>
      <c r="CY651" s="550">
        <f t="shared" si="1926"/>
        <v>0</v>
      </c>
      <c r="CZ651" s="550">
        <f t="shared" si="1926"/>
        <v>2</v>
      </c>
      <c r="DA651" s="550">
        <f t="shared" si="1926"/>
        <v>3</v>
      </c>
      <c r="DB651" s="551">
        <f t="shared" si="1926"/>
        <v>4</v>
      </c>
      <c r="DC651" s="551">
        <f t="shared" si="1926"/>
        <v>4</v>
      </c>
      <c r="DD651" s="551">
        <f t="shared" si="1926"/>
        <v>6.5</v>
      </c>
      <c r="DE651" s="550">
        <f t="shared" si="1927"/>
        <v>7</v>
      </c>
      <c r="DF651" s="550">
        <f t="shared" si="1927"/>
        <v>12</v>
      </c>
      <c r="DG651" s="550">
        <f t="shared" si="1927"/>
        <v>20</v>
      </c>
      <c r="DH651" s="550" t="str">
        <f t="shared" si="1927"/>
        <v/>
      </c>
      <c r="DI651" s="550" t="str">
        <f t="shared" si="1927"/>
        <v/>
      </c>
      <c r="DJ651" s="549" t="str">
        <f t="shared" si="1927"/>
        <v/>
      </c>
      <c r="DK651" s="548" t="str">
        <f t="shared" si="1927"/>
        <v/>
      </c>
      <c r="DL651" s="653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96"/>
      <c r="L652" s="296"/>
      <c r="M652" s="296"/>
      <c r="N652" s="296"/>
      <c r="O652" s="296"/>
      <c r="P652" s="296"/>
      <c r="Q652" s="296"/>
      <c r="R652" s="296"/>
      <c r="S652" s="588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96"/>
      <c r="AF652" s="224"/>
      <c r="AG652" s="224"/>
      <c r="AH652" s="224"/>
      <c r="AI652" s="224"/>
      <c r="AJ652" s="296"/>
      <c r="AK652" s="588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88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88"/>
      <c r="BV652" s="224"/>
      <c r="BW652" s="224"/>
      <c r="BX652" s="224"/>
      <c r="BY652" s="224"/>
      <c r="BZ652" s="597">
        <f>IF(DL652&lt;3,"",(SUM(B652:R652)-MIN(B652:R652)-MAX(B652:R652))/(DL652-2))</f>
        <v>1.4285714285714286</v>
      </c>
      <c r="CA652" s="597">
        <f>IF(DM652&lt;3,"",(SUM(T652:AJ652)-MIN(T652:AJ652)-MAX(T652:AJ652))/(DM652-2))</f>
        <v>1.5</v>
      </c>
      <c r="CB652" s="597" t="str">
        <f>IF(DN652&lt;3,"",(SUM(AL652:BB652)-MIN(AL652:BB652)-MAX(AL652:BB652))/(DN652-2))</f>
        <v/>
      </c>
      <c r="CC652" s="688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25"/>
        <v/>
      </c>
      <c r="CF652" s="1346" t="str">
        <f t="shared" si="1925"/>
        <v/>
      </c>
      <c r="CG652" s="1346" t="str">
        <f t="shared" si="1925"/>
        <v/>
      </c>
      <c r="CH652" s="1346">
        <f t="shared" si="1925"/>
        <v>1</v>
      </c>
      <c r="CI652" s="1346">
        <f t="shared" si="1925"/>
        <v>1</v>
      </c>
      <c r="CJ652" s="1346">
        <f t="shared" si="1925"/>
        <v>1</v>
      </c>
      <c r="CK652" s="1347">
        <f t="shared" si="1925"/>
        <v>1</v>
      </c>
      <c r="CL652" s="1347">
        <f t="shared" si="1925"/>
        <v>1</v>
      </c>
      <c r="CM652" s="1347">
        <f t="shared" si="1925"/>
        <v>2</v>
      </c>
      <c r="CN652" s="1346">
        <f t="shared" si="1925"/>
        <v>2</v>
      </c>
      <c r="CO652" s="1346">
        <f t="shared" si="1925"/>
        <v>2</v>
      </c>
      <c r="CP652" s="1346">
        <f t="shared" si="1925"/>
        <v>2</v>
      </c>
      <c r="CQ652" s="1346" t="str">
        <f t="shared" si="1925"/>
        <v/>
      </c>
      <c r="CR652" s="1346" t="str">
        <f t="shared" si="1925"/>
        <v/>
      </c>
      <c r="CS652" s="1345" t="str">
        <f t="shared" si="1925"/>
        <v/>
      </c>
      <c r="CT652" s="1348" t="str">
        <f t="shared" si="1925"/>
        <v/>
      </c>
      <c r="CU652" s="548" t="str">
        <f t="shared" si="1926"/>
        <v/>
      </c>
      <c r="CV652" s="549" t="str">
        <f t="shared" si="1926"/>
        <v/>
      </c>
      <c r="CW652" s="550" t="str">
        <f t="shared" si="1926"/>
        <v/>
      </c>
      <c r="CX652" s="550" t="str">
        <f t="shared" si="1926"/>
        <v/>
      </c>
      <c r="CY652" s="550" t="str">
        <f t="shared" si="1926"/>
        <v/>
      </c>
      <c r="CZ652" s="550">
        <f t="shared" si="1926"/>
        <v>1</v>
      </c>
      <c r="DA652" s="550">
        <f t="shared" si="1926"/>
        <v>1</v>
      </c>
      <c r="DB652" s="551">
        <f t="shared" si="1926"/>
        <v>1</v>
      </c>
      <c r="DC652" s="551">
        <f t="shared" si="1926"/>
        <v>1</v>
      </c>
      <c r="DD652" s="551">
        <f t="shared" si="1926"/>
        <v>1</v>
      </c>
      <c r="DE652" s="550">
        <f t="shared" si="1927"/>
        <v>2</v>
      </c>
      <c r="DF652" s="550">
        <f t="shared" si="1927"/>
        <v>3</v>
      </c>
      <c r="DG652" s="550">
        <f t="shared" si="1927"/>
        <v>3</v>
      </c>
      <c r="DH652" s="550" t="str">
        <f t="shared" si="1927"/>
        <v/>
      </c>
      <c r="DI652" s="550" t="str">
        <f t="shared" si="1927"/>
        <v/>
      </c>
      <c r="DJ652" s="549" t="str">
        <f t="shared" si="1927"/>
        <v/>
      </c>
      <c r="DK652" s="548" t="str">
        <f t="shared" si="1927"/>
        <v/>
      </c>
      <c r="DL652" s="653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96"/>
      <c r="L653" s="296"/>
      <c r="M653" s="296"/>
      <c r="N653" s="296"/>
      <c r="O653" s="296"/>
      <c r="P653" s="296"/>
      <c r="Q653" s="296"/>
      <c r="R653" s="296"/>
      <c r="S653" s="602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96"/>
      <c r="AF653" s="224"/>
      <c r="AG653" s="224"/>
      <c r="AH653" s="224"/>
      <c r="AI653" s="224"/>
      <c r="AJ653" s="296"/>
      <c r="AK653" s="602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602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602"/>
      <c r="BV653" s="224"/>
      <c r="BW653" s="224"/>
      <c r="BX653" s="224"/>
      <c r="BY653" s="224"/>
      <c r="BZ653" s="597">
        <f>IF(DL653&lt;3,"",(SUM(B653:R653)-MIN(B653:R653)-MAX(B653:R653))/(DL653-2))</f>
        <v>5</v>
      </c>
      <c r="CA653" s="597">
        <f>IF(DM653&lt;3,"",(SUM(T653:AJ653)-MIN(T653:AJ653)-MAX(T653:AJ653))/(DM653-2))</f>
        <v>5.416666666666667</v>
      </c>
      <c r="CB653" s="597" t="str">
        <f>IF(DN653&lt;3,"",(SUM(AL653:BB653)-MIN(AL653:BB653)-MAX(AL653:BB653))/(DN653-2))</f>
        <v/>
      </c>
      <c r="CC653" s="688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25"/>
        <v/>
      </c>
      <c r="CF653" s="1346" t="str">
        <f t="shared" si="1925"/>
        <v/>
      </c>
      <c r="CG653" s="1346" t="str">
        <f t="shared" si="1925"/>
        <v/>
      </c>
      <c r="CH653" s="1346">
        <f t="shared" si="1925"/>
        <v>2</v>
      </c>
      <c r="CI653" s="1346">
        <f t="shared" si="1925"/>
        <v>5</v>
      </c>
      <c r="CJ653" s="1346">
        <f t="shared" si="1925"/>
        <v>5</v>
      </c>
      <c r="CK653" s="1347">
        <f t="shared" si="1925"/>
        <v>5</v>
      </c>
      <c r="CL653" s="1347">
        <f t="shared" si="1925"/>
        <v>5</v>
      </c>
      <c r="CM653" s="1347">
        <f t="shared" si="1925"/>
        <v>5</v>
      </c>
      <c r="CN653" s="1346">
        <f t="shared" si="1925"/>
        <v>5</v>
      </c>
      <c r="CO653" s="1346">
        <f t="shared" si="1925"/>
        <v>5</v>
      </c>
      <c r="CP653" s="1346">
        <f t="shared" si="1925"/>
        <v>5</v>
      </c>
      <c r="CQ653" s="1346" t="str">
        <f t="shared" si="1925"/>
        <v/>
      </c>
      <c r="CR653" s="1346" t="str">
        <f t="shared" si="1925"/>
        <v/>
      </c>
      <c r="CS653" s="1345" t="str">
        <f t="shared" si="1925"/>
        <v/>
      </c>
      <c r="CT653" s="1348" t="str">
        <f t="shared" si="1925"/>
        <v/>
      </c>
      <c r="CU653" s="548" t="str">
        <f t="shared" si="1926"/>
        <v/>
      </c>
      <c r="CV653" s="549" t="str">
        <f t="shared" si="1926"/>
        <v/>
      </c>
      <c r="CW653" s="550" t="str">
        <f t="shared" si="1926"/>
        <v/>
      </c>
      <c r="CX653" s="550" t="str">
        <f t="shared" si="1926"/>
        <v/>
      </c>
      <c r="CY653" s="550" t="str">
        <f t="shared" si="1926"/>
        <v/>
      </c>
      <c r="CZ653" s="550">
        <f t="shared" si="1926"/>
        <v>1.5</v>
      </c>
      <c r="DA653" s="550">
        <f t="shared" si="1926"/>
        <v>2.5</v>
      </c>
      <c r="DB653" s="551">
        <f t="shared" si="1926"/>
        <v>5</v>
      </c>
      <c r="DC653" s="551">
        <f t="shared" si="1926"/>
        <v>5</v>
      </c>
      <c r="DD653" s="551">
        <f t="shared" si="1926"/>
        <v>5</v>
      </c>
      <c r="DE653" s="550">
        <f t="shared" si="1927"/>
        <v>5</v>
      </c>
      <c r="DF653" s="550">
        <f t="shared" si="1927"/>
        <v>10</v>
      </c>
      <c r="DG653" s="550">
        <f t="shared" si="1927"/>
        <v>17</v>
      </c>
      <c r="DH653" s="550" t="str">
        <f t="shared" si="1927"/>
        <v/>
      </c>
      <c r="DI653" s="550" t="str">
        <f t="shared" si="1927"/>
        <v/>
      </c>
      <c r="DJ653" s="549" t="str">
        <f t="shared" si="1927"/>
        <v/>
      </c>
      <c r="DK653" s="548" t="str">
        <f t="shared" si="1927"/>
        <v/>
      </c>
      <c r="DL653" s="653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0" t="str">
        <f>$H$1 &amp; " (%)"</f>
        <v>kcal (%)</v>
      </c>
      <c r="B654" s="632">
        <f t="shared" ref="B654:R654" si="1928">IF(B651="","",((B650*B651*B652*B653)*3630*$K$1)/B$46/365/$G$1)</f>
        <v>0.21048053924766255</v>
      </c>
      <c r="C654" s="632">
        <f t="shared" si="1928"/>
        <v>0.30190802348336593</v>
      </c>
      <c r="D654" s="632">
        <f t="shared" si="1928"/>
        <v>0.25370422141459326</v>
      </c>
      <c r="E654" s="632">
        <f t="shared" si="1928"/>
        <v>0.28414872798434443</v>
      </c>
      <c r="F654" s="632">
        <f t="shared" si="1928"/>
        <v>0.23679060665362037</v>
      </c>
      <c r="G654" s="632">
        <f t="shared" si="1928"/>
        <v>0.35518590998043054</v>
      </c>
      <c r="H654" s="632">
        <f t="shared" si="1928"/>
        <v>5.9197651663405092E-2</v>
      </c>
      <c r="I654" s="632">
        <f t="shared" si="1928"/>
        <v>0.23679060665362037</v>
      </c>
      <c r="J654" s="632">
        <f t="shared" si="1928"/>
        <v>0.20296337713167462</v>
      </c>
      <c r="K654" s="632" t="str">
        <f t="shared" si="1928"/>
        <v/>
      </c>
      <c r="L654" s="632" t="str">
        <f t="shared" si="1928"/>
        <v/>
      </c>
      <c r="M654" s="632" t="str">
        <f t="shared" si="1928"/>
        <v/>
      </c>
      <c r="N654" s="632" t="str">
        <f t="shared" si="1928"/>
        <v/>
      </c>
      <c r="O654" s="632" t="str">
        <f t="shared" si="1928"/>
        <v/>
      </c>
      <c r="P654" s="632" t="str">
        <f t="shared" si="1928"/>
        <v/>
      </c>
      <c r="Q654" s="632" t="str">
        <f t="shared" si="1928"/>
        <v/>
      </c>
      <c r="R654" s="632" t="str">
        <f t="shared" si="1928"/>
        <v/>
      </c>
      <c r="S654" s="652"/>
      <c r="T654" s="632">
        <f t="shared" ref="T654:AJ654" si="1929">IF(T651="","",((T650*T651*T652*T653)*3630*$K$1)/T$46/365/$G$1)</f>
        <v>5.9197651663405092E-2</v>
      </c>
      <c r="U654" s="632">
        <f t="shared" si="1929"/>
        <v>5.7717710371819962E-2</v>
      </c>
      <c r="V654" s="632">
        <f t="shared" si="1929"/>
        <v>6.7654459043891529E-2</v>
      </c>
      <c r="W654" s="632">
        <f t="shared" si="1929"/>
        <v>0</v>
      </c>
      <c r="X654" s="632">
        <f t="shared" si="1929"/>
        <v>0.12076320939334638</v>
      </c>
      <c r="Y654" s="632">
        <f t="shared" si="1929"/>
        <v>1.7221135029354209E-2</v>
      </c>
      <c r="Z654" s="632">
        <f t="shared" si="1929"/>
        <v>0.18943248532289628</v>
      </c>
      <c r="AA654" s="632">
        <f t="shared" si="1929"/>
        <v>3.3150684931506851E-2</v>
      </c>
      <c r="AB654" s="632">
        <f t="shared" si="1929"/>
        <v>6.0889013139502381E-2</v>
      </c>
      <c r="AC654" s="632" t="str">
        <f t="shared" si="1929"/>
        <v/>
      </c>
      <c r="AD654" s="632" t="str">
        <f t="shared" si="1929"/>
        <v/>
      </c>
      <c r="AE654" s="632" t="str">
        <f t="shared" si="1929"/>
        <v/>
      </c>
      <c r="AF654" s="632" t="str">
        <f t="shared" si="1929"/>
        <v/>
      </c>
      <c r="AG654" s="632" t="str">
        <f t="shared" si="1929"/>
        <v/>
      </c>
      <c r="AH654" s="632" t="str">
        <f t="shared" si="1929"/>
        <v/>
      </c>
      <c r="AI654" s="632" t="str">
        <f t="shared" si="1929"/>
        <v/>
      </c>
      <c r="AJ654" s="632" t="str">
        <f t="shared" si="1929"/>
        <v/>
      </c>
      <c r="AK654" s="652"/>
      <c r="AL654" s="632" t="str">
        <f t="shared" ref="AL654:BB654" si="1930">IF(AL651="","",((AL650*AL651*AL652*AL653)*3630*$K$1)/AL$46/365/$G$1)</f>
        <v/>
      </c>
      <c r="AM654" s="632" t="str">
        <f t="shared" si="1930"/>
        <v/>
      </c>
      <c r="AN654" s="632" t="str">
        <f t="shared" si="1930"/>
        <v/>
      </c>
      <c r="AO654" s="632" t="str">
        <f t="shared" si="1930"/>
        <v/>
      </c>
      <c r="AP654" s="632" t="str">
        <f t="shared" si="1930"/>
        <v/>
      </c>
      <c r="AQ654" s="632" t="str">
        <f t="shared" si="1930"/>
        <v/>
      </c>
      <c r="AR654" s="632" t="str">
        <f t="shared" si="1930"/>
        <v/>
      </c>
      <c r="AS654" s="632" t="str">
        <f t="shared" si="1930"/>
        <v/>
      </c>
      <c r="AT654" s="632" t="str">
        <f t="shared" si="1930"/>
        <v/>
      </c>
      <c r="AU654" s="632" t="str">
        <f t="shared" si="1930"/>
        <v/>
      </c>
      <c r="AV654" s="632" t="str">
        <f t="shared" si="1930"/>
        <v/>
      </c>
      <c r="AW654" s="632" t="str">
        <f t="shared" si="1930"/>
        <v/>
      </c>
      <c r="AX654" s="632" t="str">
        <f t="shared" si="1930"/>
        <v/>
      </c>
      <c r="AY654" s="632" t="str">
        <f t="shared" si="1930"/>
        <v/>
      </c>
      <c r="AZ654" s="632" t="str">
        <f t="shared" si="1930"/>
        <v/>
      </c>
      <c r="BA654" s="632" t="str">
        <f t="shared" si="1930"/>
        <v/>
      </c>
      <c r="BB654" s="632" t="str">
        <f t="shared" si="1930"/>
        <v/>
      </c>
      <c r="BC654" s="652"/>
      <c r="BD654" s="632">
        <f t="shared" ref="BD654:BT654" si="1931">IF(BD651="","",((BD650*BD651*BD652*BD653)*3630*$K$1)/BD$46/365/$G$1)</f>
        <v>0</v>
      </c>
      <c r="BE654" s="632">
        <f t="shared" si="1931"/>
        <v>0</v>
      </c>
      <c r="BF654" s="632">
        <f t="shared" si="1931"/>
        <v>0</v>
      </c>
      <c r="BG654" s="632">
        <f t="shared" si="1931"/>
        <v>0</v>
      </c>
      <c r="BH654" s="632">
        <f t="shared" si="1931"/>
        <v>0</v>
      </c>
      <c r="BI654" s="632">
        <f t="shared" si="1931"/>
        <v>0</v>
      </c>
      <c r="BJ654" s="632">
        <f t="shared" si="1931"/>
        <v>0</v>
      </c>
      <c r="BK654" s="632">
        <f t="shared" si="1931"/>
        <v>0</v>
      </c>
      <c r="BL654" s="632">
        <f t="shared" si="1931"/>
        <v>0</v>
      </c>
      <c r="BM654" s="632" t="str">
        <f t="shared" si="1931"/>
        <v/>
      </c>
      <c r="BN654" s="632" t="str">
        <f t="shared" si="1931"/>
        <v/>
      </c>
      <c r="BO654" s="632" t="str">
        <f t="shared" si="1931"/>
        <v/>
      </c>
      <c r="BP654" s="632" t="str">
        <f t="shared" si="1931"/>
        <v/>
      </c>
      <c r="BQ654" s="632" t="str">
        <f t="shared" si="1931"/>
        <v/>
      </c>
      <c r="BR654" s="632" t="str">
        <f t="shared" si="1931"/>
        <v/>
      </c>
      <c r="BS654" s="632" t="str">
        <f t="shared" si="1931"/>
        <v/>
      </c>
      <c r="BT654" s="632" t="str">
        <f t="shared" si="1931"/>
        <v/>
      </c>
      <c r="BU654" s="652"/>
      <c r="BV654" s="632" t="str">
        <f>IF(BV651="","",((BV650*BV651*BV652*BV653)*3630*$K$1)/BV$46/365/$G$1)</f>
        <v/>
      </c>
      <c r="BW654" s="632" t="str">
        <f>IF(BW651="","",((BW650*BW651*BW652*BW653)*3630*$K$1)/BW$46/365/$G$1)</f>
        <v/>
      </c>
      <c r="BX654" s="632" t="str">
        <f>IF(BX651="","",((BX650*BX651*BX652*BX653)*3630*$K$1)/BX$46/365/$G$1)</f>
        <v/>
      </c>
      <c r="BY654" s="632" t="str">
        <f>IF(BY651="","",((BY650*BY651*BY652*BY653)*3630*$K$1)/BY$46/365/$G$1)</f>
        <v/>
      </c>
      <c r="BZ654" s="597">
        <f>IF(DL654&lt;3,"",(SUM(B654:R654)-MIN(B654:R654)-MAX(B654:R654))/(DL654-2))</f>
        <v>0.24668372893841164</v>
      </c>
      <c r="CA654" s="622">
        <f>IF(DM654&lt;3,"",(SUM(T654:AJ654)-MIN(T654:AJ654)-MAX(T654:AJ654))/(DM654-2))</f>
        <v>5.9513409081832336E-2</v>
      </c>
      <c r="CB654" s="622" t="str">
        <f>IF(DN654&lt;3,"",(SUM(AL654:BB654)-MIN(AL654:BB654)-MAX(AL654:BB654))/(DN654-2))</f>
        <v/>
      </c>
      <c r="CC654" s="691">
        <f>IF(DO654&lt;3,"",(SUM(BD654:BT654)-MIN(BD654:BT654)-MAX(BD654:BT654))/(DO654-2))</f>
        <v>0</v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25"/>
        <v/>
      </c>
      <c r="CF654" s="1351" t="str">
        <f t="shared" si="1925"/>
        <v/>
      </c>
      <c r="CG654" s="1351" t="str">
        <f t="shared" si="1925"/>
        <v/>
      </c>
      <c r="CH654" s="1351">
        <f t="shared" si="1925"/>
        <v>5.9197651663405092E-2</v>
      </c>
      <c r="CI654" s="1351">
        <f t="shared" si="1925"/>
        <v>0.20296337713167462</v>
      </c>
      <c r="CJ654" s="1351">
        <f t="shared" si="1925"/>
        <v>0.21048053924766255</v>
      </c>
      <c r="CK654" s="1352">
        <f t="shared" si="1925"/>
        <v>0.23679060665362037</v>
      </c>
      <c r="CL654" s="1352">
        <f t="shared" si="1925"/>
        <v>0.23679060665362037</v>
      </c>
      <c r="CM654" s="1352">
        <f t="shared" si="1925"/>
        <v>0.25370422141459326</v>
      </c>
      <c r="CN654" s="1351">
        <f t="shared" si="1925"/>
        <v>0.28414872798434443</v>
      </c>
      <c r="CO654" s="1351">
        <f t="shared" si="1925"/>
        <v>0.30190802348336593</v>
      </c>
      <c r="CP654" s="1351">
        <f t="shared" si="1925"/>
        <v>0.35518590998043054</v>
      </c>
      <c r="CQ654" s="1351" t="str">
        <f t="shared" si="1925"/>
        <v/>
      </c>
      <c r="CR654" s="1351" t="str">
        <f t="shared" si="1925"/>
        <v/>
      </c>
      <c r="CS654" s="1350" t="str">
        <f t="shared" si="1925"/>
        <v/>
      </c>
      <c r="CT654" s="1353" t="str">
        <f t="shared" si="1925"/>
        <v/>
      </c>
      <c r="CU654" s="536" t="str">
        <f t="shared" si="1926"/>
        <v/>
      </c>
      <c r="CV654" s="537" t="str">
        <f t="shared" si="1926"/>
        <v/>
      </c>
      <c r="CW654" s="538" t="str">
        <f t="shared" si="1926"/>
        <v/>
      </c>
      <c r="CX654" s="538" t="str">
        <f t="shared" si="1926"/>
        <v/>
      </c>
      <c r="CY654" s="538">
        <f t="shared" si="1926"/>
        <v>0</v>
      </c>
      <c r="CZ654" s="538">
        <f t="shared" si="1926"/>
        <v>1.7221135029354209E-2</v>
      </c>
      <c r="DA654" s="538">
        <f t="shared" si="1926"/>
        <v>3.3150684931506851E-2</v>
      </c>
      <c r="DB654" s="539">
        <f t="shared" si="1926"/>
        <v>5.7717710371819962E-2</v>
      </c>
      <c r="DC654" s="539">
        <f t="shared" si="1926"/>
        <v>5.9197651663405092E-2</v>
      </c>
      <c r="DD654" s="539">
        <f t="shared" si="1926"/>
        <v>6.0889013139502381E-2</v>
      </c>
      <c r="DE654" s="538">
        <f t="shared" si="1927"/>
        <v>6.7654459043891529E-2</v>
      </c>
      <c r="DF654" s="538">
        <f t="shared" si="1927"/>
        <v>0.12076320939334638</v>
      </c>
      <c r="DG654" s="538">
        <f t="shared" si="1927"/>
        <v>0.18943248532289628</v>
      </c>
      <c r="DH654" s="538" t="str">
        <f t="shared" si="1927"/>
        <v/>
      </c>
      <c r="DI654" s="538" t="str">
        <f t="shared" si="1927"/>
        <v/>
      </c>
      <c r="DJ654" s="537" t="str">
        <f t="shared" si="1927"/>
        <v/>
      </c>
      <c r="DK654" s="536" t="str">
        <f t="shared" si="1927"/>
        <v/>
      </c>
      <c r="DL654" s="653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82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15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69"/>
      <c r="AF655" s="224"/>
      <c r="AG655" s="224"/>
      <c r="AH655" s="224"/>
      <c r="AI655" s="224"/>
      <c r="AJ655" s="224"/>
      <c r="AK655" s="615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15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15"/>
      <c r="BV655" s="224"/>
      <c r="BW655" s="224"/>
      <c r="BX655" s="224"/>
      <c r="BY655" s="224"/>
      <c r="BZ655" s="589"/>
      <c r="CA655" s="589"/>
      <c r="CB655" s="589"/>
      <c r="CC655" s="687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8"/>
      <c r="DM655" s="108"/>
      <c r="DN655" s="108"/>
      <c r="DO655" s="108"/>
      <c r="DP655" s="591"/>
      <c r="DQ655" s="617"/>
      <c r="DR655" s="617"/>
      <c r="DS655" s="617"/>
      <c r="DT655" s="617"/>
      <c r="DU655" s="617"/>
      <c r="DV655" s="617"/>
      <c r="DW655" s="617"/>
      <c r="DX655" s="617"/>
      <c r="DY655" s="484"/>
    </row>
    <row r="656" spans="1:129" s="486" customFormat="1" ht="15.75" customHeight="1">
      <c r="A656" s="648" t="s">
        <v>276</v>
      </c>
      <c r="B656" s="274">
        <v>2</v>
      </c>
      <c r="C656" s="274">
        <v>4</v>
      </c>
      <c r="D656" s="274">
        <v>2</v>
      </c>
      <c r="E656" s="274">
        <v>3</v>
      </c>
      <c r="F656" s="274">
        <v>6</v>
      </c>
      <c r="G656" s="274">
        <v>4</v>
      </c>
      <c r="H656" s="274">
        <v>4</v>
      </c>
      <c r="I656" s="274">
        <v>2</v>
      </c>
      <c r="J656" s="274"/>
      <c r="K656" s="669"/>
      <c r="L656" s="669"/>
      <c r="M656" s="669"/>
      <c r="N656" s="669"/>
      <c r="O656" s="274"/>
      <c r="P656" s="274"/>
      <c r="Q656" s="669"/>
      <c r="R656" s="669"/>
      <c r="S656" s="602"/>
      <c r="T656" s="224">
        <v>2</v>
      </c>
      <c r="U656" s="274">
        <v>3</v>
      </c>
      <c r="V656" s="274">
        <v>2</v>
      </c>
      <c r="W656" s="274">
        <v>2</v>
      </c>
      <c r="X656" s="274">
        <v>1</v>
      </c>
      <c r="Y656" s="274">
        <v>4</v>
      </c>
      <c r="Z656" s="274">
        <v>4</v>
      </c>
      <c r="AA656" s="274">
        <v>2</v>
      </c>
      <c r="AB656" s="274">
        <v>2</v>
      </c>
      <c r="AC656" s="274"/>
      <c r="AD656" s="274"/>
      <c r="AE656" s="669"/>
      <c r="AF656" s="274"/>
      <c r="AG656" s="669"/>
      <c r="AH656" s="274"/>
      <c r="AI656" s="274"/>
      <c r="AJ656" s="669"/>
      <c r="AK656" s="602"/>
      <c r="AL656" s="274">
        <v>0</v>
      </c>
      <c r="AM656" s="274">
        <v>0</v>
      </c>
      <c r="AN656" s="274">
        <v>0</v>
      </c>
      <c r="AO656" s="274">
        <v>0</v>
      </c>
      <c r="AP656" s="274">
        <v>0</v>
      </c>
      <c r="AQ656" s="274">
        <v>0</v>
      </c>
      <c r="AR656" s="274">
        <v>0</v>
      </c>
      <c r="AS656" s="274">
        <v>0</v>
      </c>
      <c r="AT656" s="274">
        <v>0</v>
      </c>
      <c r="AU656" s="274"/>
      <c r="AV656" s="274"/>
      <c r="AW656" s="274"/>
      <c r="AX656" s="274"/>
      <c r="AY656" s="274"/>
      <c r="AZ656" s="274"/>
      <c r="BA656" s="274"/>
      <c r="BB656" s="274"/>
      <c r="BC656" s="602"/>
      <c r="BD656" s="274"/>
      <c r="BE656" s="274"/>
      <c r="BF656" s="274"/>
      <c r="BG656" s="274"/>
      <c r="BH656" s="274"/>
      <c r="BI656" s="274"/>
      <c r="BJ656" s="274"/>
      <c r="BK656" s="274"/>
      <c r="BL656" s="274"/>
      <c r="BM656" s="274"/>
      <c r="BN656" s="274"/>
      <c r="BO656" s="274"/>
      <c r="BP656" s="274"/>
      <c r="BQ656" s="274"/>
      <c r="BR656" s="274"/>
      <c r="BS656" s="274"/>
      <c r="BT656" s="274"/>
      <c r="BU656" s="602"/>
      <c r="BV656" s="274"/>
      <c r="BW656" s="274"/>
      <c r="BX656" s="274"/>
      <c r="BY656" s="274"/>
      <c r="BZ656" s="597">
        <f t="shared" ref="BZ656:BZ663" si="1932">IF(DL656&lt;3,"",(SUM(B656:R656)-MIN(B656:R656)-MAX(B656:R656))/(DL656-2))</f>
        <v>3.1666666666666665</v>
      </c>
      <c r="CA656" s="597">
        <f t="shared" ref="CA656:CA663" si="1933">IF(DM656&lt;3,"",(SUM(T656:AJ656)-MIN(T656:AJ656)-MAX(T656:AJ656))/(DM656-2))</f>
        <v>2.4285714285714284</v>
      </c>
      <c r="CB656" s="597">
        <f t="shared" ref="CB656:CB663" si="1934">IF(DN656&lt;3,"",(SUM(AL656:BB656)-MIN(AL656:BB656)-MAX(AL656:BB656))/(DN656-2))</f>
        <v>0</v>
      </c>
      <c r="CC656" s="688" t="str">
        <f t="shared" ref="CC656:CC663" si="1935">IF(DO656&lt;3,"",(SUM(BD656:BT656)-MIN(BD656:BT656)-MAX(BD656:BT656))/(DO656-2))</f>
        <v/>
      </c>
      <c r="CD656" s="1344" t="str">
        <f t="shared" ref="CD656:CS656" si="193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936"/>
        <v/>
      </c>
      <c r="CF656" s="1346" t="str">
        <f t="shared" si="1936"/>
        <v/>
      </c>
      <c r="CG656" s="1346" t="str">
        <f t="shared" si="1936"/>
        <v/>
      </c>
      <c r="CH656" s="1346" t="str">
        <f t="shared" si="1936"/>
        <v/>
      </c>
      <c r="CI656" s="1346">
        <f t="shared" si="1936"/>
        <v>2</v>
      </c>
      <c r="CJ656" s="1346">
        <f t="shared" si="1936"/>
        <v>2</v>
      </c>
      <c r="CK656" s="1347">
        <f t="shared" si="1936"/>
        <v>2</v>
      </c>
      <c r="CL656" s="1347">
        <f t="shared" si="1936"/>
        <v>3</v>
      </c>
      <c r="CM656" s="1347">
        <f t="shared" si="1936"/>
        <v>4</v>
      </c>
      <c r="CN656" s="1346">
        <f t="shared" si="1936"/>
        <v>4</v>
      </c>
      <c r="CO656" s="1346">
        <f t="shared" si="1936"/>
        <v>4</v>
      </c>
      <c r="CP656" s="1346">
        <f t="shared" si="1936"/>
        <v>6</v>
      </c>
      <c r="CQ656" s="1346" t="str">
        <f t="shared" si="1936"/>
        <v/>
      </c>
      <c r="CR656" s="1346" t="str">
        <f t="shared" si="1936"/>
        <v/>
      </c>
      <c r="CS656" s="1345" t="str">
        <f t="shared" si="1936"/>
        <v/>
      </c>
      <c r="CT656" s="1348" t="str">
        <f t="shared" ref="CE656:CT660" si="193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8" t="str">
        <f t="shared" ref="CU656:CU663" si="193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9" t="str">
        <f t="shared" ref="CV656:CV663" si="193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0" t="str">
        <f t="shared" ref="CW656:CW663" si="194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0" t="str">
        <f t="shared" ref="CX656:CX663" si="194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0">
        <f t="shared" ref="CY656:CY663" si="194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550">
        <f t="shared" ref="CZ656:CZ663" si="194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2</v>
      </c>
      <c r="DA656" s="550">
        <f t="shared" ref="DA656:DA663" si="194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2</v>
      </c>
      <c r="DB656" s="551">
        <f t="shared" ref="DB656:DB663" si="194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551">
        <f t="shared" ref="DC656:DC663" si="194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551">
        <f t="shared" ref="DD656:DD663" si="194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0">
        <f t="shared" ref="DE656:DE663" si="194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550">
        <f t="shared" ref="DF656:DF663" si="194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4</v>
      </c>
      <c r="DG656" s="550">
        <f t="shared" ref="DG656:DG663" si="195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4</v>
      </c>
      <c r="DH656" s="550" t="str">
        <f t="shared" ref="DH656:DH663" si="195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0" t="str">
        <f t="shared" ref="DI656:DI663" si="195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9" t="str">
        <f t="shared" ref="DJ656:DJ663" si="195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8" t="str">
        <f t="shared" ref="DK656:DK663" si="195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3">
        <f t="shared" ref="DL656:DL663" si="1955">COUNT(B656:R656)</f>
        <v>8</v>
      </c>
      <c r="DM656" s="106">
        <f t="shared" ref="DM656:DM663" si="1956">COUNT(T656:AJ656)</f>
        <v>9</v>
      </c>
      <c r="DN656" s="106">
        <f t="shared" ref="DN656:DN663" si="1957">COUNT(AL656:BB656)</f>
        <v>9</v>
      </c>
      <c r="DO656" s="106">
        <f t="shared" ref="DO656:DO663" si="1958">COUNT(BD656:BT656)</f>
        <v>0</v>
      </c>
      <c r="DP656" s="483"/>
      <c r="DQ656" s="618"/>
      <c r="DR656" s="618"/>
      <c r="DS656" s="618"/>
      <c r="DT656" s="618"/>
      <c r="DU656" s="618"/>
      <c r="DV656" s="618"/>
      <c r="DW656" s="618"/>
      <c r="DX656" s="618"/>
      <c r="DY656" s="484"/>
    </row>
    <row r="657" spans="1:129" s="486" customFormat="1" ht="15.75" customHeight="1">
      <c r="A657" s="648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96"/>
      <c r="L657" s="296"/>
      <c r="M657" s="296"/>
      <c r="N657" s="296"/>
      <c r="O657" s="224"/>
      <c r="P657" s="224"/>
      <c r="Q657" s="296"/>
      <c r="R657" s="296"/>
      <c r="S657" s="602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96"/>
      <c r="AF657" s="224"/>
      <c r="AG657" s="296"/>
      <c r="AH657" s="224"/>
      <c r="AI657" s="224"/>
      <c r="AJ657" s="296"/>
      <c r="AK657" s="602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602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602"/>
      <c r="BV657" s="224"/>
      <c r="BW657" s="224"/>
      <c r="BX657" s="224"/>
      <c r="BY657" s="224"/>
      <c r="BZ657" s="597">
        <f t="shared" si="1932"/>
        <v>17</v>
      </c>
      <c r="CA657" s="597">
        <f t="shared" si="1933"/>
        <v>11.642857142857142</v>
      </c>
      <c r="CB657" s="597" t="str">
        <f t="shared" si="1934"/>
        <v/>
      </c>
      <c r="CC657" s="688">
        <f t="shared" si="1935"/>
        <v>0</v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37"/>
        <v/>
      </c>
      <c r="CF657" s="1346" t="str">
        <f t="shared" si="1937"/>
        <v/>
      </c>
      <c r="CG657" s="1346" t="str">
        <f t="shared" si="1937"/>
        <v/>
      </c>
      <c r="CH657" s="1346">
        <f t="shared" si="1937"/>
        <v>0</v>
      </c>
      <c r="CI657" s="1346">
        <f t="shared" si="1937"/>
        <v>4</v>
      </c>
      <c r="CJ657" s="1346">
        <f t="shared" si="1937"/>
        <v>10</v>
      </c>
      <c r="CK657" s="1347">
        <f t="shared" si="1937"/>
        <v>20</v>
      </c>
      <c r="CL657" s="1347">
        <f t="shared" si="1937"/>
        <v>20</v>
      </c>
      <c r="CM657" s="1347">
        <f t="shared" si="1937"/>
        <v>20</v>
      </c>
      <c r="CN657" s="1346">
        <f t="shared" si="1937"/>
        <v>20</v>
      </c>
      <c r="CO657" s="1346">
        <f t="shared" si="1937"/>
        <v>25</v>
      </c>
      <c r="CP657" s="1346">
        <f t="shared" si="1937"/>
        <v>30</v>
      </c>
      <c r="CQ657" s="1346" t="str">
        <f t="shared" si="1937"/>
        <v/>
      </c>
      <c r="CR657" s="1346" t="str">
        <f t="shared" si="1937"/>
        <v/>
      </c>
      <c r="CS657" s="1345" t="str">
        <f t="shared" si="1937"/>
        <v/>
      </c>
      <c r="CT657" s="1348" t="str">
        <f t="shared" si="1937"/>
        <v/>
      </c>
      <c r="CU657" s="548" t="str">
        <f t="shared" si="1938"/>
        <v/>
      </c>
      <c r="CV657" s="549" t="str">
        <f t="shared" si="1939"/>
        <v/>
      </c>
      <c r="CW657" s="550" t="str">
        <f t="shared" si="1940"/>
        <v/>
      </c>
      <c r="CX657" s="550" t="str">
        <f t="shared" si="1941"/>
        <v/>
      </c>
      <c r="CY657" s="550">
        <f t="shared" si="1942"/>
        <v>3</v>
      </c>
      <c r="CZ657" s="550">
        <f t="shared" si="1943"/>
        <v>6</v>
      </c>
      <c r="DA657" s="550">
        <f t="shared" si="1944"/>
        <v>6.5</v>
      </c>
      <c r="DB657" s="551">
        <f t="shared" si="1945"/>
        <v>7</v>
      </c>
      <c r="DC657" s="551">
        <f t="shared" si="1946"/>
        <v>7</v>
      </c>
      <c r="DD657" s="551">
        <f t="shared" si="1947"/>
        <v>10</v>
      </c>
      <c r="DE657" s="550">
        <f t="shared" si="1948"/>
        <v>20</v>
      </c>
      <c r="DF657" s="550">
        <f t="shared" si="1949"/>
        <v>25</v>
      </c>
      <c r="DG657" s="550">
        <f t="shared" si="1950"/>
        <v>30</v>
      </c>
      <c r="DH657" s="550" t="str">
        <f t="shared" si="1951"/>
        <v/>
      </c>
      <c r="DI657" s="550" t="str">
        <f t="shared" si="1952"/>
        <v/>
      </c>
      <c r="DJ657" s="549" t="str">
        <f t="shared" si="1953"/>
        <v/>
      </c>
      <c r="DK657" s="548" t="str">
        <f t="shared" si="1954"/>
        <v/>
      </c>
      <c r="DL657" s="653">
        <f t="shared" si="1955"/>
        <v>9</v>
      </c>
      <c r="DM657" s="106">
        <f t="shared" si="1956"/>
        <v>9</v>
      </c>
      <c r="DN657" s="106">
        <f t="shared" si="1957"/>
        <v>0</v>
      </c>
      <c r="DO657" s="106">
        <f t="shared" si="1958"/>
        <v>9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1932"/>
        <v>1.3333333333333333</v>
      </c>
      <c r="CA658" s="597">
        <f t="shared" si="1933"/>
        <v>1.5714285714285714</v>
      </c>
      <c r="CB658" s="597" t="str">
        <f t="shared" si="1934"/>
        <v/>
      </c>
      <c r="CC658" s="688" t="str">
        <f t="shared" si="1935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37"/>
        <v/>
      </c>
      <c r="CF658" s="1346" t="str">
        <f t="shared" si="1937"/>
        <v/>
      </c>
      <c r="CG658" s="1346" t="str">
        <f t="shared" si="1937"/>
        <v/>
      </c>
      <c r="CH658" s="1346" t="str">
        <f t="shared" si="1937"/>
        <v/>
      </c>
      <c r="CI658" s="1346">
        <f t="shared" si="1937"/>
        <v>1</v>
      </c>
      <c r="CJ658" s="1346">
        <f t="shared" si="1937"/>
        <v>1</v>
      </c>
      <c r="CK658" s="1347">
        <f t="shared" si="1937"/>
        <v>1</v>
      </c>
      <c r="CL658" s="1347">
        <f t="shared" si="1937"/>
        <v>1</v>
      </c>
      <c r="CM658" s="1347">
        <f t="shared" si="1937"/>
        <v>1</v>
      </c>
      <c r="CN658" s="1346">
        <f t="shared" si="1937"/>
        <v>2</v>
      </c>
      <c r="CO658" s="1346">
        <f t="shared" si="1937"/>
        <v>2</v>
      </c>
      <c r="CP658" s="1346">
        <f t="shared" si="1937"/>
        <v>3</v>
      </c>
      <c r="CQ658" s="1346" t="str">
        <f t="shared" si="1937"/>
        <v/>
      </c>
      <c r="CR658" s="1346" t="str">
        <f t="shared" si="1937"/>
        <v/>
      </c>
      <c r="CS658" s="1345" t="str">
        <f t="shared" si="1937"/>
        <v/>
      </c>
      <c r="CT658" s="1348" t="str">
        <f t="shared" si="1937"/>
        <v/>
      </c>
      <c r="CU658" s="548" t="str">
        <f t="shared" si="1938"/>
        <v/>
      </c>
      <c r="CV658" s="549" t="str">
        <f t="shared" si="1939"/>
        <v/>
      </c>
      <c r="CW658" s="550" t="str">
        <f t="shared" si="1940"/>
        <v/>
      </c>
      <c r="CX658" s="550" t="str">
        <f t="shared" si="1941"/>
        <v/>
      </c>
      <c r="CY658" s="550">
        <f t="shared" si="1942"/>
        <v>1</v>
      </c>
      <c r="CZ658" s="550">
        <f t="shared" si="1943"/>
        <v>1</v>
      </c>
      <c r="DA658" s="550">
        <f t="shared" si="1944"/>
        <v>1</v>
      </c>
      <c r="DB658" s="551">
        <f t="shared" si="1945"/>
        <v>1</v>
      </c>
      <c r="DC658" s="551">
        <f t="shared" si="1946"/>
        <v>2</v>
      </c>
      <c r="DD658" s="551">
        <f t="shared" si="1947"/>
        <v>2</v>
      </c>
      <c r="DE658" s="550">
        <f t="shared" si="1948"/>
        <v>2</v>
      </c>
      <c r="DF658" s="550">
        <f t="shared" si="1949"/>
        <v>2</v>
      </c>
      <c r="DG658" s="550">
        <f t="shared" si="1950"/>
        <v>3</v>
      </c>
      <c r="DH658" s="550" t="str">
        <f t="shared" si="1951"/>
        <v/>
      </c>
      <c r="DI658" s="550" t="str">
        <f t="shared" si="1952"/>
        <v/>
      </c>
      <c r="DJ658" s="549" t="str">
        <f t="shared" si="1953"/>
        <v/>
      </c>
      <c r="DK658" s="548" t="str">
        <f t="shared" si="1954"/>
        <v/>
      </c>
      <c r="DL658" s="653">
        <f t="shared" si="1955"/>
        <v>8</v>
      </c>
      <c r="DM658" s="106">
        <f t="shared" si="1956"/>
        <v>9</v>
      </c>
      <c r="DN658" s="106">
        <f t="shared" si="1957"/>
        <v>0</v>
      </c>
      <c r="DO658" s="106">
        <f t="shared" si="1958"/>
        <v>0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1932"/>
        <v>5</v>
      </c>
      <c r="CA659" s="597">
        <f t="shared" si="1933"/>
        <v>5</v>
      </c>
      <c r="CB659" s="597" t="str">
        <f t="shared" si="1934"/>
        <v/>
      </c>
      <c r="CC659" s="688" t="str">
        <f t="shared" si="1935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37"/>
        <v/>
      </c>
      <c r="CF659" s="1346" t="str">
        <f t="shared" si="1937"/>
        <v/>
      </c>
      <c r="CG659" s="1346" t="str">
        <f t="shared" si="1937"/>
        <v/>
      </c>
      <c r="CH659" s="1346" t="str">
        <f t="shared" si="1937"/>
        <v/>
      </c>
      <c r="CI659" s="1346">
        <f t="shared" si="1937"/>
        <v>5</v>
      </c>
      <c r="CJ659" s="1346">
        <f t="shared" si="1937"/>
        <v>5</v>
      </c>
      <c r="CK659" s="1347">
        <f t="shared" si="1937"/>
        <v>5</v>
      </c>
      <c r="CL659" s="1347">
        <f t="shared" si="1937"/>
        <v>5</v>
      </c>
      <c r="CM659" s="1347">
        <f t="shared" si="1937"/>
        <v>5</v>
      </c>
      <c r="CN659" s="1346">
        <f t="shared" si="1937"/>
        <v>5</v>
      </c>
      <c r="CO659" s="1346">
        <f t="shared" si="1937"/>
        <v>5</v>
      </c>
      <c r="CP659" s="1346">
        <f t="shared" si="1937"/>
        <v>20</v>
      </c>
      <c r="CQ659" s="1346" t="str">
        <f t="shared" si="1937"/>
        <v/>
      </c>
      <c r="CR659" s="1346" t="str">
        <f t="shared" si="1937"/>
        <v/>
      </c>
      <c r="CS659" s="1345" t="str">
        <f t="shared" si="1937"/>
        <v/>
      </c>
      <c r="CT659" s="1348" t="str">
        <f t="shared" si="1937"/>
        <v/>
      </c>
      <c r="CU659" s="548" t="str">
        <f t="shared" si="1938"/>
        <v/>
      </c>
      <c r="CV659" s="549" t="str">
        <f t="shared" si="1939"/>
        <v/>
      </c>
      <c r="CW659" s="550" t="str">
        <f t="shared" si="1940"/>
        <v/>
      </c>
      <c r="CX659" s="550" t="str">
        <f t="shared" si="1941"/>
        <v/>
      </c>
      <c r="CY659" s="550">
        <f t="shared" si="1942"/>
        <v>1</v>
      </c>
      <c r="CZ659" s="550">
        <f t="shared" si="1943"/>
        <v>5</v>
      </c>
      <c r="DA659" s="550">
        <f t="shared" si="1944"/>
        <v>5</v>
      </c>
      <c r="DB659" s="551">
        <f t="shared" si="1945"/>
        <v>5</v>
      </c>
      <c r="DC659" s="551">
        <f t="shared" si="1946"/>
        <v>5</v>
      </c>
      <c r="DD659" s="551">
        <f t="shared" si="1947"/>
        <v>5</v>
      </c>
      <c r="DE659" s="550">
        <f t="shared" si="1948"/>
        <v>5</v>
      </c>
      <c r="DF659" s="550">
        <f t="shared" si="1949"/>
        <v>5</v>
      </c>
      <c r="DG659" s="550">
        <f t="shared" si="1950"/>
        <v>5.5</v>
      </c>
      <c r="DH659" s="550" t="str">
        <f t="shared" si="1951"/>
        <v/>
      </c>
      <c r="DI659" s="550" t="str">
        <f t="shared" si="1952"/>
        <v/>
      </c>
      <c r="DJ659" s="549" t="str">
        <f t="shared" si="1953"/>
        <v/>
      </c>
      <c r="DK659" s="548" t="str">
        <f t="shared" si="1954"/>
        <v/>
      </c>
      <c r="DL659" s="653">
        <f t="shared" si="1955"/>
        <v>8</v>
      </c>
      <c r="DM659" s="106">
        <f t="shared" si="1956"/>
        <v>9</v>
      </c>
      <c r="DN659" s="106">
        <f t="shared" si="1957"/>
        <v>0</v>
      </c>
      <c r="DO659" s="106">
        <f t="shared" si="1958"/>
        <v>0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0" t="str">
        <f>$H$1 &amp; " (%)"</f>
        <v>kcal (%)</v>
      </c>
      <c r="B660" s="632">
        <f t="shared" ref="B660:R660" si="1959">IF(B657="","",((B656*B657*B658*B659)*3630*$K$1)/B$46/365/$G$1)</f>
        <v>0.26310067405957815</v>
      </c>
      <c r="C660" s="632">
        <f t="shared" si="1959"/>
        <v>0.23679060665362037</v>
      </c>
      <c r="D660" s="632">
        <f t="shared" si="1959"/>
        <v>0.20296337713167462</v>
      </c>
      <c r="E660" s="632">
        <f t="shared" si="1959"/>
        <v>0.35518590998043054</v>
      </c>
      <c r="F660" s="632">
        <f t="shared" si="1959"/>
        <v>0.23679060665362037</v>
      </c>
      <c r="G660" s="632">
        <f t="shared" si="1959"/>
        <v>0.23679060665362037</v>
      </c>
      <c r="H660" s="632">
        <f t="shared" si="1959"/>
        <v>0.56829745596868886</v>
      </c>
      <c r="I660" s="632">
        <f t="shared" si="1959"/>
        <v>4.7358121330724069E-2</v>
      </c>
      <c r="J660" s="632">
        <f t="shared" si="1959"/>
        <v>0</v>
      </c>
      <c r="K660" s="632" t="str">
        <f t="shared" si="1959"/>
        <v/>
      </c>
      <c r="L660" s="632" t="str">
        <f t="shared" si="1959"/>
        <v/>
      </c>
      <c r="M660" s="632" t="str">
        <f t="shared" si="1959"/>
        <v/>
      </c>
      <c r="N660" s="632" t="str">
        <f t="shared" si="1959"/>
        <v/>
      </c>
      <c r="O660" s="632" t="str">
        <f t="shared" si="1959"/>
        <v/>
      </c>
      <c r="P660" s="632" t="str">
        <f t="shared" si="1959"/>
        <v/>
      </c>
      <c r="Q660" s="632" t="str">
        <f t="shared" si="1959"/>
        <v/>
      </c>
      <c r="R660" s="632" t="str">
        <f t="shared" si="1959"/>
        <v/>
      </c>
      <c r="S660" s="652"/>
      <c r="T660" s="632">
        <f t="shared" ref="T660:AJ660" si="1960">IF(T657="","",((T656*T657*T658*T659)*3630*$K$1)/T$46/365/$G$1)</f>
        <v>4.1438356164383558E-2</v>
      </c>
      <c r="U660" s="632">
        <f t="shared" si="1960"/>
        <v>5.7717710371819962E-2</v>
      </c>
      <c r="V660" s="632">
        <f t="shared" si="1960"/>
        <v>0.16913614760972884</v>
      </c>
      <c r="W660" s="632">
        <f t="shared" si="1960"/>
        <v>0.10655577299412916</v>
      </c>
      <c r="X660" s="632">
        <f t="shared" si="1960"/>
        <v>1.7759295499021527E-2</v>
      </c>
      <c r="Y660" s="632">
        <f t="shared" si="1960"/>
        <v>0.17221135029354209</v>
      </c>
      <c r="Z660" s="632">
        <f t="shared" si="1960"/>
        <v>0.25257664709719507</v>
      </c>
      <c r="AA660" s="632">
        <f t="shared" si="1960"/>
        <v>8.1035007610350082E-2</v>
      </c>
      <c r="AB660" s="632">
        <f t="shared" si="1960"/>
        <v>4.0592675426334913E-2</v>
      </c>
      <c r="AC660" s="632" t="str">
        <f t="shared" si="1960"/>
        <v/>
      </c>
      <c r="AD660" s="632" t="str">
        <f t="shared" si="1960"/>
        <v/>
      </c>
      <c r="AE660" s="632" t="str">
        <f t="shared" si="1960"/>
        <v/>
      </c>
      <c r="AF660" s="632" t="str">
        <f t="shared" si="1960"/>
        <v/>
      </c>
      <c r="AG660" s="632" t="str">
        <f t="shared" si="1960"/>
        <v/>
      </c>
      <c r="AH660" s="632" t="str">
        <f t="shared" si="1960"/>
        <v/>
      </c>
      <c r="AI660" s="632" t="str">
        <f t="shared" si="1960"/>
        <v/>
      </c>
      <c r="AJ660" s="632" t="str">
        <f t="shared" si="1960"/>
        <v/>
      </c>
      <c r="AK660" s="652"/>
      <c r="AL660" s="632" t="str">
        <f t="shared" ref="AL660:BB660" si="1961">IF(AL657="","",((AL656*AL657*AL658*AL659)*3630*$K$1)/AL$46/365/$G$1)</f>
        <v/>
      </c>
      <c r="AM660" s="632" t="str">
        <f t="shared" si="1961"/>
        <v/>
      </c>
      <c r="AN660" s="632" t="str">
        <f t="shared" si="1961"/>
        <v/>
      </c>
      <c r="AO660" s="632" t="str">
        <f t="shared" si="1961"/>
        <v/>
      </c>
      <c r="AP660" s="632" t="str">
        <f t="shared" si="1961"/>
        <v/>
      </c>
      <c r="AQ660" s="632" t="str">
        <f t="shared" si="1961"/>
        <v/>
      </c>
      <c r="AR660" s="632" t="str">
        <f t="shared" si="1961"/>
        <v/>
      </c>
      <c r="AS660" s="632" t="str">
        <f t="shared" si="1961"/>
        <v/>
      </c>
      <c r="AT660" s="632" t="str">
        <f t="shared" si="1961"/>
        <v/>
      </c>
      <c r="AU660" s="632" t="str">
        <f t="shared" si="1961"/>
        <v/>
      </c>
      <c r="AV660" s="632" t="str">
        <f t="shared" si="1961"/>
        <v/>
      </c>
      <c r="AW660" s="632" t="str">
        <f t="shared" si="1961"/>
        <v/>
      </c>
      <c r="AX660" s="632" t="str">
        <f t="shared" si="1961"/>
        <v/>
      </c>
      <c r="AY660" s="632" t="str">
        <f t="shared" si="1961"/>
        <v/>
      </c>
      <c r="AZ660" s="632" t="str">
        <f t="shared" si="1961"/>
        <v/>
      </c>
      <c r="BA660" s="632" t="str">
        <f t="shared" si="1961"/>
        <v/>
      </c>
      <c r="BB660" s="632" t="str">
        <f t="shared" si="1961"/>
        <v/>
      </c>
      <c r="BC660" s="652"/>
      <c r="BD660" s="632">
        <f t="shared" ref="BD660:BT660" si="1962">IF(BD657="","",((BD656*BD657*BD658*BD659)*3630*$K$1)/BD$46/365/$G$1)</f>
        <v>0</v>
      </c>
      <c r="BE660" s="632">
        <f t="shared" si="1962"/>
        <v>0</v>
      </c>
      <c r="BF660" s="632">
        <f t="shared" si="1962"/>
        <v>0</v>
      </c>
      <c r="BG660" s="632">
        <f t="shared" si="1962"/>
        <v>0</v>
      </c>
      <c r="BH660" s="632">
        <f t="shared" si="1962"/>
        <v>0</v>
      </c>
      <c r="BI660" s="632">
        <f t="shared" si="1962"/>
        <v>0</v>
      </c>
      <c r="BJ660" s="632">
        <f t="shared" si="1962"/>
        <v>0</v>
      </c>
      <c r="BK660" s="632">
        <f t="shared" si="1962"/>
        <v>0</v>
      </c>
      <c r="BL660" s="632">
        <f t="shared" si="1962"/>
        <v>0</v>
      </c>
      <c r="BM660" s="632" t="str">
        <f t="shared" si="1962"/>
        <v/>
      </c>
      <c r="BN660" s="632" t="str">
        <f t="shared" si="1962"/>
        <v/>
      </c>
      <c r="BO660" s="632" t="str">
        <f t="shared" si="1962"/>
        <v/>
      </c>
      <c r="BP660" s="632" t="str">
        <f t="shared" si="1962"/>
        <v/>
      </c>
      <c r="BQ660" s="632" t="str">
        <f t="shared" si="1962"/>
        <v/>
      </c>
      <c r="BR660" s="632" t="str">
        <f t="shared" si="1962"/>
        <v/>
      </c>
      <c r="BS660" s="632" t="str">
        <f t="shared" si="1962"/>
        <v/>
      </c>
      <c r="BT660" s="632" t="str">
        <f t="shared" si="1962"/>
        <v/>
      </c>
      <c r="BU660" s="652"/>
      <c r="BV660" s="632" t="str">
        <f>IF(BV657="","",((BV656*BV657*BV658*BV659)*3630*$K$1)/BV$46/365/$G$1)</f>
        <v/>
      </c>
      <c r="BW660" s="632" t="str">
        <f>IF(BW657="","",((BW656*BW657*BW658*BW659)*3630*$K$1)/BW$46/365/$G$1)</f>
        <v/>
      </c>
      <c r="BX660" s="632" t="str">
        <f>IF(BX657="","",((BX656*BX657*BX658*BX659)*3630*$K$1)/BX$46/365/$G$1)</f>
        <v/>
      </c>
      <c r="BY660" s="632" t="str">
        <f>IF(BY657="","",((BY656*BY657*BY658*BY659)*3630*$K$1)/BY$46/365/$G$1)</f>
        <v/>
      </c>
      <c r="BZ660" s="597">
        <f t="shared" si="1932"/>
        <v>0.22556855749475263</v>
      </c>
      <c r="CA660" s="622">
        <f t="shared" si="1933"/>
        <v>9.5526717210041232E-2</v>
      </c>
      <c r="CB660" s="622" t="str">
        <f t="shared" si="1934"/>
        <v/>
      </c>
      <c r="CC660" s="691">
        <f t="shared" si="1935"/>
        <v>0</v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37"/>
        <v/>
      </c>
      <c r="CF660" s="1351" t="str">
        <f t="shared" si="1937"/>
        <v/>
      </c>
      <c r="CG660" s="1351" t="str">
        <f t="shared" si="1937"/>
        <v/>
      </c>
      <c r="CH660" s="1351">
        <f t="shared" si="1937"/>
        <v>0</v>
      </c>
      <c r="CI660" s="1351">
        <f t="shared" si="1937"/>
        <v>4.7358121330724069E-2</v>
      </c>
      <c r="CJ660" s="1351">
        <f t="shared" si="1937"/>
        <v>0.20296337713167462</v>
      </c>
      <c r="CK660" s="1352">
        <f t="shared" si="1937"/>
        <v>0.23679060665362037</v>
      </c>
      <c r="CL660" s="1352">
        <f t="shared" si="1937"/>
        <v>0.23679060665362037</v>
      </c>
      <c r="CM660" s="1352">
        <f t="shared" si="1937"/>
        <v>0.23679060665362037</v>
      </c>
      <c r="CN660" s="1351">
        <f t="shared" si="1937"/>
        <v>0.26310067405957815</v>
      </c>
      <c r="CO660" s="1351">
        <f t="shared" si="1937"/>
        <v>0.35518590998043054</v>
      </c>
      <c r="CP660" s="1351">
        <f t="shared" si="1937"/>
        <v>0.56829745596868886</v>
      </c>
      <c r="CQ660" s="1351" t="str">
        <f t="shared" si="1937"/>
        <v/>
      </c>
      <c r="CR660" s="1351" t="str">
        <f t="shared" si="1937"/>
        <v/>
      </c>
      <c r="CS660" s="1350" t="str">
        <f t="shared" si="1937"/>
        <v/>
      </c>
      <c r="CT660" s="1353" t="str">
        <f t="shared" si="1937"/>
        <v/>
      </c>
      <c r="CU660" s="536" t="str">
        <f t="shared" si="1938"/>
        <v/>
      </c>
      <c r="CV660" s="537" t="str">
        <f t="shared" si="1939"/>
        <v/>
      </c>
      <c r="CW660" s="538" t="str">
        <f t="shared" si="1940"/>
        <v/>
      </c>
      <c r="CX660" s="538" t="str">
        <f t="shared" si="1941"/>
        <v/>
      </c>
      <c r="CY660" s="538">
        <f t="shared" si="1942"/>
        <v>1.7759295499021527E-2</v>
      </c>
      <c r="CZ660" s="538">
        <f t="shared" si="1943"/>
        <v>4.0592675426334913E-2</v>
      </c>
      <c r="DA660" s="538">
        <f t="shared" si="1944"/>
        <v>4.1438356164383558E-2</v>
      </c>
      <c r="DB660" s="539">
        <f t="shared" si="1945"/>
        <v>5.7717710371819962E-2</v>
      </c>
      <c r="DC660" s="539">
        <f t="shared" si="1946"/>
        <v>8.1035007610350082E-2</v>
      </c>
      <c r="DD660" s="539">
        <f t="shared" si="1947"/>
        <v>0.10655577299412916</v>
      </c>
      <c r="DE660" s="538">
        <f t="shared" si="1948"/>
        <v>0.16913614760972884</v>
      </c>
      <c r="DF660" s="538">
        <f t="shared" si="1949"/>
        <v>0.17221135029354209</v>
      </c>
      <c r="DG660" s="538">
        <f t="shared" si="1950"/>
        <v>0.25257664709719507</v>
      </c>
      <c r="DH660" s="538" t="str">
        <f t="shared" si="1951"/>
        <v/>
      </c>
      <c r="DI660" s="538" t="str">
        <f t="shared" si="1952"/>
        <v/>
      </c>
      <c r="DJ660" s="537" t="str">
        <f t="shared" si="1953"/>
        <v/>
      </c>
      <c r="DK660" s="536" t="str">
        <f t="shared" si="1954"/>
        <v/>
      </c>
      <c r="DL660" s="653">
        <f t="shared" si="1955"/>
        <v>9</v>
      </c>
      <c r="DM660" s="106">
        <f t="shared" si="1956"/>
        <v>9</v>
      </c>
      <c r="DN660" s="106">
        <f t="shared" si="1957"/>
        <v>0</v>
      </c>
      <c r="DO660" s="106">
        <f t="shared" si="1958"/>
        <v>9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74" t="s">
        <v>281</v>
      </c>
      <c r="B661" s="274">
        <v>0</v>
      </c>
      <c r="C661" s="274">
        <v>0</v>
      </c>
      <c r="D661" s="274">
        <v>0</v>
      </c>
      <c r="E661" s="274">
        <v>0</v>
      </c>
      <c r="F661" s="274">
        <v>0</v>
      </c>
      <c r="G661" s="274">
        <v>0</v>
      </c>
      <c r="H661" s="274">
        <v>0</v>
      </c>
      <c r="I661" s="274">
        <v>0</v>
      </c>
      <c r="J661" s="274">
        <v>0</v>
      </c>
      <c r="K661" s="274"/>
      <c r="L661" s="274"/>
      <c r="M661" s="274"/>
      <c r="N661" s="274"/>
      <c r="O661" s="274"/>
      <c r="P661" s="274"/>
      <c r="Q661" s="274"/>
      <c r="R661" s="274"/>
      <c r="S661" s="602"/>
      <c r="T661" s="274">
        <v>0</v>
      </c>
      <c r="U661" s="274">
        <v>0</v>
      </c>
      <c r="V661" s="274">
        <v>0</v>
      </c>
      <c r="W661" s="274">
        <v>0</v>
      </c>
      <c r="X661" s="274">
        <v>0</v>
      </c>
      <c r="Y661" s="274">
        <v>0</v>
      </c>
      <c r="Z661" s="274">
        <v>0</v>
      </c>
      <c r="AA661" s="274">
        <v>0</v>
      </c>
      <c r="AB661" s="274">
        <v>0</v>
      </c>
      <c r="AC661" s="274"/>
      <c r="AD661" s="274"/>
      <c r="AE661" s="274"/>
      <c r="AF661" s="274"/>
      <c r="AG661" s="274"/>
      <c r="AH661" s="274"/>
      <c r="AI661" s="274"/>
      <c r="AJ661" s="274"/>
      <c r="AK661" s="602"/>
      <c r="AL661" s="274">
        <v>0</v>
      </c>
      <c r="AM661" s="274">
        <v>0</v>
      </c>
      <c r="AN661" s="274">
        <v>0</v>
      </c>
      <c r="AO661" s="274">
        <v>0</v>
      </c>
      <c r="AP661" s="274">
        <v>0</v>
      </c>
      <c r="AQ661" s="274">
        <v>0</v>
      </c>
      <c r="AR661" s="274">
        <v>0</v>
      </c>
      <c r="AS661" s="274">
        <v>0</v>
      </c>
      <c r="AT661" s="274">
        <v>0</v>
      </c>
      <c r="AU661" s="274"/>
      <c r="AV661" s="274"/>
      <c r="AW661" s="274"/>
      <c r="AX661" s="274"/>
      <c r="AY661" s="274"/>
      <c r="AZ661" s="274"/>
      <c r="BA661" s="274"/>
      <c r="BB661" s="274"/>
      <c r="BC661" s="602"/>
      <c r="BD661" s="274">
        <v>0</v>
      </c>
      <c r="BE661" s="274">
        <v>0</v>
      </c>
      <c r="BF661" s="274">
        <v>0</v>
      </c>
      <c r="BG661" s="274">
        <v>0</v>
      </c>
      <c r="BH661" s="274">
        <v>0</v>
      </c>
      <c r="BI661" s="274">
        <v>0</v>
      </c>
      <c r="BJ661" s="274">
        <v>0</v>
      </c>
      <c r="BK661" s="274">
        <v>0</v>
      </c>
      <c r="BL661" s="274">
        <v>0</v>
      </c>
      <c r="BM661" s="274"/>
      <c r="BN661" s="274"/>
      <c r="BO661" s="274"/>
      <c r="BP661" s="274"/>
      <c r="BQ661" s="274"/>
      <c r="BR661" s="274"/>
      <c r="BS661" s="274"/>
      <c r="BT661" s="274"/>
      <c r="BU661" s="602"/>
      <c r="BV661" s="274"/>
      <c r="BW661" s="274"/>
      <c r="BX661" s="274"/>
      <c r="BY661" s="274"/>
      <c r="BZ661" s="597">
        <f t="shared" si="1932"/>
        <v>0</v>
      </c>
      <c r="CA661" s="597">
        <f t="shared" si="1933"/>
        <v>0</v>
      </c>
      <c r="CB661" s="597">
        <f t="shared" si="1934"/>
        <v>0</v>
      </c>
      <c r="CC661" s="688">
        <f t="shared" si="1935"/>
        <v>0</v>
      </c>
      <c r="CD661" s="1344" t="str">
        <f t="shared" ref="CD661:CS662" si="196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63"/>
        <v/>
      </c>
      <c r="CF661" s="1346" t="str">
        <f t="shared" si="1963"/>
        <v/>
      </c>
      <c r="CG661" s="1346" t="str">
        <f t="shared" si="1963"/>
        <v/>
      </c>
      <c r="CH661" s="1346">
        <f t="shared" si="1963"/>
        <v>0</v>
      </c>
      <c r="CI661" s="1346">
        <f t="shared" si="1963"/>
        <v>0</v>
      </c>
      <c r="CJ661" s="1346">
        <f t="shared" si="1963"/>
        <v>0</v>
      </c>
      <c r="CK661" s="1347">
        <f t="shared" si="1963"/>
        <v>0</v>
      </c>
      <c r="CL661" s="1347">
        <f t="shared" si="1963"/>
        <v>0</v>
      </c>
      <c r="CM661" s="1347">
        <f t="shared" si="1963"/>
        <v>0</v>
      </c>
      <c r="CN661" s="1346">
        <f t="shared" si="1963"/>
        <v>0</v>
      </c>
      <c r="CO661" s="1346">
        <f t="shared" si="1963"/>
        <v>0</v>
      </c>
      <c r="CP661" s="1346">
        <f t="shared" si="1963"/>
        <v>0</v>
      </c>
      <c r="CQ661" s="1346" t="str">
        <f t="shared" si="1963"/>
        <v/>
      </c>
      <c r="CR661" s="1346" t="str">
        <f t="shared" si="1963"/>
        <v/>
      </c>
      <c r="CS661" s="1345" t="str">
        <f t="shared" si="1963"/>
        <v/>
      </c>
      <c r="CT661" s="1348" t="str">
        <f t="shared" ref="CE661:CT675" si="196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8" t="str">
        <f t="shared" si="1938"/>
        <v/>
      </c>
      <c r="CV661" s="549" t="str">
        <f t="shared" si="1939"/>
        <v/>
      </c>
      <c r="CW661" s="550" t="str">
        <f t="shared" si="1940"/>
        <v/>
      </c>
      <c r="CX661" s="550" t="str">
        <f t="shared" si="1941"/>
        <v/>
      </c>
      <c r="CY661" s="550">
        <f t="shared" si="1942"/>
        <v>0</v>
      </c>
      <c r="CZ661" s="550">
        <f t="shared" si="1943"/>
        <v>0</v>
      </c>
      <c r="DA661" s="550">
        <f t="shared" si="1944"/>
        <v>0</v>
      </c>
      <c r="DB661" s="551">
        <f t="shared" si="1945"/>
        <v>0</v>
      </c>
      <c r="DC661" s="551">
        <f t="shared" si="1946"/>
        <v>0</v>
      </c>
      <c r="DD661" s="551">
        <f t="shared" si="1947"/>
        <v>0</v>
      </c>
      <c r="DE661" s="550">
        <f t="shared" si="1948"/>
        <v>0</v>
      </c>
      <c r="DF661" s="550">
        <f t="shared" si="1949"/>
        <v>0</v>
      </c>
      <c r="DG661" s="550">
        <f t="shared" si="1950"/>
        <v>0</v>
      </c>
      <c r="DH661" s="550" t="str">
        <f t="shared" si="1951"/>
        <v/>
      </c>
      <c r="DI661" s="550" t="str">
        <f t="shared" si="1952"/>
        <v/>
      </c>
      <c r="DJ661" s="549" t="str">
        <f t="shared" si="1953"/>
        <v/>
      </c>
      <c r="DK661" s="548" t="str">
        <f t="shared" si="1954"/>
        <v/>
      </c>
      <c r="DL661" s="653">
        <f t="shared" si="1955"/>
        <v>9</v>
      </c>
      <c r="DM661" s="106">
        <f t="shared" si="1956"/>
        <v>9</v>
      </c>
      <c r="DN661" s="106">
        <f t="shared" si="1957"/>
        <v>9</v>
      </c>
      <c r="DO661" s="106">
        <f t="shared" si="1958"/>
        <v>9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48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602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602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602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602"/>
      <c r="BV662" s="224"/>
      <c r="BW662" s="224"/>
      <c r="BX662" s="224"/>
      <c r="BY662" s="224"/>
      <c r="BZ662" s="597" t="str">
        <f t="shared" si="1932"/>
        <v/>
      </c>
      <c r="CA662" s="597" t="str">
        <f t="shared" si="1933"/>
        <v/>
      </c>
      <c r="CB662" s="597" t="str">
        <f t="shared" si="1934"/>
        <v/>
      </c>
      <c r="CC662" s="688" t="str">
        <f t="shared" si="1935"/>
        <v/>
      </c>
      <c r="CD662" s="1344" t="str">
        <f t="shared" si="1963"/>
        <v/>
      </c>
      <c r="CE662" s="1345" t="str">
        <f t="shared" si="1964"/>
        <v/>
      </c>
      <c r="CF662" s="1346" t="str">
        <f t="shared" si="1964"/>
        <v/>
      </c>
      <c r="CG662" s="1346" t="str">
        <f t="shared" si="1964"/>
        <v/>
      </c>
      <c r="CH662" s="1346" t="str">
        <f t="shared" si="1964"/>
        <v/>
      </c>
      <c r="CI662" s="1346" t="str">
        <f t="shared" si="1964"/>
        <v/>
      </c>
      <c r="CJ662" s="1346" t="str">
        <f t="shared" si="1964"/>
        <v/>
      </c>
      <c r="CK662" s="1347" t="str">
        <f t="shared" si="1964"/>
        <v/>
      </c>
      <c r="CL662" s="1347" t="str">
        <f t="shared" si="1964"/>
        <v/>
      </c>
      <c r="CM662" s="1347" t="str">
        <f t="shared" si="1964"/>
        <v/>
      </c>
      <c r="CN662" s="1346" t="str">
        <f t="shared" si="1964"/>
        <v/>
      </c>
      <c r="CO662" s="1346" t="str">
        <f t="shared" si="1964"/>
        <v/>
      </c>
      <c r="CP662" s="1346" t="str">
        <f t="shared" si="1964"/>
        <v/>
      </c>
      <c r="CQ662" s="1346" t="str">
        <f t="shared" si="1964"/>
        <v/>
      </c>
      <c r="CR662" s="1346" t="str">
        <f t="shared" si="1964"/>
        <v/>
      </c>
      <c r="CS662" s="1345" t="str">
        <f t="shared" si="1964"/>
        <v/>
      </c>
      <c r="CT662" s="1348" t="str">
        <f t="shared" si="1964"/>
        <v/>
      </c>
      <c r="CU662" s="548" t="str">
        <f t="shared" si="1938"/>
        <v/>
      </c>
      <c r="CV662" s="549" t="str">
        <f t="shared" si="1939"/>
        <v/>
      </c>
      <c r="CW662" s="550" t="str">
        <f t="shared" si="1940"/>
        <v/>
      </c>
      <c r="CX662" s="550" t="str">
        <f t="shared" si="1941"/>
        <v/>
      </c>
      <c r="CY662" s="550" t="str">
        <f t="shared" si="1942"/>
        <v/>
      </c>
      <c r="CZ662" s="550" t="str">
        <f t="shared" si="1943"/>
        <v/>
      </c>
      <c r="DA662" s="550" t="str">
        <f t="shared" si="1944"/>
        <v/>
      </c>
      <c r="DB662" s="551" t="str">
        <f t="shared" si="1945"/>
        <v/>
      </c>
      <c r="DC662" s="551" t="str">
        <f t="shared" si="1946"/>
        <v/>
      </c>
      <c r="DD662" s="551" t="str">
        <f t="shared" si="1947"/>
        <v/>
      </c>
      <c r="DE662" s="550" t="str">
        <f t="shared" si="1948"/>
        <v/>
      </c>
      <c r="DF662" s="550" t="str">
        <f t="shared" si="1949"/>
        <v/>
      </c>
      <c r="DG662" s="550" t="str">
        <f t="shared" si="1950"/>
        <v/>
      </c>
      <c r="DH662" s="550" t="str">
        <f t="shared" si="1951"/>
        <v/>
      </c>
      <c r="DI662" s="550" t="str">
        <f t="shared" si="1952"/>
        <v/>
      </c>
      <c r="DJ662" s="549" t="str">
        <f t="shared" si="1953"/>
        <v/>
      </c>
      <c r="DK662" s="548" t="str">
        <f t="shared" si="1954"/>
        <v/>
      </c>
      <c r="DL662" s="653">
        <f t="shared" si="1955"/>
        <v>0</v>
      </c>
      <c r="DM662" s="106">
        <f t="shared" si="1956"/>
        <v>0</v>
      </c>
      <c r="DN662" s="106">
        <f t="shared" si="1957"/>
        <v>0</v>
      </c>
      <c r="DO662" s="106">
        <f t="shared" si="1958"/>
        <v>0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0" t="str">
        <f>$H$1 &amp; " (%)"</f>
        <v>kcal (%)</v>
      </c>
      <c r="B663" s="757">
        <f t="shared" ref="B663:K663" si="1965">IF(B661="","",B661/B$46*B662/12)</f>
        <v>0</v>
      </c>
      <c r="C663" s="757">
        <f t="shared" si="1965"/>
        <v>0</v>
      </c>
      <c r="D663" s="757">
        <f t="shared" si="1965"/>
        <v>0</v>
      </c>
      <c r="E663" s="757">
        <f t="shared" si="1965"/>
        <v>0</v>
      </c>
      <c r="F663" s="757">
        <f t="shared" si="1965"/>
        <v>0</v>
      </c>
      <c r="G663" s="757">
        <f t="shared" si="1965"/>
        <v>0</v>
      </c>
      <c r="H663" s="757">
        <f t="shared" si="1965"/>
        <v>0</v>
      </c>
      <c r="I663" s="757">
        <f t="shared" si="1965"/>
        <v>0</v>
      </c>
      <c r="J663" s="757">
        <f t="shared" si="1965"/>
        <v>0</v>
      </c>
      <c r="K663" s="757" t="str">
        <f t="shared" si="1965"/>
        <v/>
      </c>
      <c r="L663" s="757"/>
      <c r="M663" s="757"/>
      <c r="N663" s="757"/>
      <c r="O663" s="757" t="str">
        <f>IF(O661="","",O661/O$46*O662/12)</f>
        <v/>
      </c>
      <c r="P663" s="757" t="str">
        <f>IF(P661="","",P661/P$46*P662/12)</f>
        <v/>
      </c>
      <c r="Q663" s="757" t="str">
        <f>IF(Q661="","",Q661/Q$46*Q662/12)</f>
        <v/>
      </c>
      <c r="R663" s="757" t="str">
        <f>IF(R661="","",R661/R$46*R662/12)</f>
        <v/>
      </c>
      <c r="S663" s="758"/>
      <c r="T663" s="757">
        <f t="shared" ref="T663:AJ663" si="1966">IF(T661="","",T661/T$46*T662/12)</f>
        <v>0</v>
      </c>
      <c r="U663" s="757">
        <f t="shared" si="1966"/>
        <v>0</v>
      </c>
      <c r="V663" s="757">
        <f t="shared" si="1966"/>
        <v>0</v>
      </c>
      <c r="W663" s="757">
        <f t="shared" si="1966"/>
        <v>0</v>
      </c>
      <c r="X663" s="757">
        <f t="shared" si="1966"/>
        <v>0</v>
      </c>
      <c r="Y663" s="757">
        <f t="shared" si="1966"/>
        <v>0</v>
      </c>
      <c r="Z663" s="757">
        <f t="shared" si="1966"/>
        <v>0</v>
      </c>
      <c r="AA663" s="757">
        <f t="shared" si="1966"/>
        <v>0</v>
      </c>
      <c r="AB663" s="757">
        <f t="shared" si="1966"/>
        <v>0</v>
      </c>
      <c r="AC663" s="757" t="str">
        <f t="shared" si="1966"/>
        <v/>
      </c>
      <c r="AD663" s="757" t="str">
        <f t="shared" si="1966"/>
        <v/>
      </c>
      <c r="AE663" s="757" t="str">
        <f t="shared" si="1966"/>
        <v/>
      </c>
      <c r="AF663" s="757" t="str">
        <f t="shared" si="1966"/>
        <v/>
      </c>
      <c r="AG663" s="757" t="str">
        <f t="shared" si="1966"/>
        <v/>
      </c>
      <c r="AH663" s="757" t="str">
        <f t="shared" si="1966"/>
        <v/>
      </c>
      <c r="AI663" s="757" t="str">
        <f t="shared" si="1966"/>
        <v/>
      </c>
      <c r="AJ663" s="757" t="str">
        <f t="shared" si="1966"/>
        <v/>
      </c>
      <c r="AK663" s="758"/>
      <c r="AL663" s="757">
        <f t="shared" ref="AL663:AT663" si="1967">IF(AL661="","",AL661/AL$46*AL662/12)</f>
        <v>0</v>
      </c>
      <c r="AM663" s="757">
        <f t="shared" si="1967"/>
        <v>0</v>
      </c>
      <c r="AN663" s="757">
        <f t="shared" si="1967"/>
        <v>0</v>
      </c>
      <c r="AO663" s="757">
        <f t="shared" si="1967"/>
        <v>0</v>
      </c>
      <c r="AP663" s="757">
        <f t="shared" si="1967"/>
        <v>0</v>
      </c>
      <c r="AQ663" s="757">
        <f t="shared" si="1967"/>
        <v>0</v>
      </c>
      <c r="AR663" s="757">
        <f t="shared" si="1967"/>
        <v>0</v>
      </c>
      <c r="AS663" s="757">
        <f t="shared" si="1967"/>
        <v>0</v>
      </c>
      <c r="AT663" s="757">
        <f t="shared" si="1967"/>
        <v>0</v>
      </c>
      <c r="AU663" s="757"/>
      <c r="AV663" s="757"/>
      <c r="AW663" s="757" t="str">
        <f t="shared" ref="AW663:BB663" si="1968">IF(AW661="","",AW661/AW$46*AW662/12)</f>
        <v/>
      </c>
      <c r="AX663" s="757" t="str">
        <f t="shared" si="1968"/>
        <v/>
      </c>
      <c r="AY663" s="757" t="str">
        <f t="shared" si="1968"/>
        <v/>
      </c>
      <c r="AZ663" s="757" t="str">
        <f t="shared" si="1968"/>
        <v/>
      </c>
      <c r="BA663" s="757" t="str">
        <f t="shared" si="1968"/>
        <v/>
      </c>
      <c r="BB663" s="757" t="str">
        <f t="shared" si="1968"/>
        <v/>
      </c>
      <c r="BC663" s="758"/>
      <c r="BD663" s="757">
        <f>IF(BD661="","",BD661/BD$46*BD662/12)</f>
        <v>0</v>
      </c>
      <c r="BE663" s="757">
        <f>IF(BE661="","",BE661/BE$46*BE662/12)</f>
        <v>0</v>
      </c>
      <c r="BF663" s="757">
        <f>IF(BF661="","",BF661/BF$46*BF662/12)</f>
        <v>0</v>
      </c>
      <c r="BG663" s="757">
        <f>IF(BG661="","",BG661/BG$46*BG662/12)</f>
        <v>0</v>
      </c>
      <c r="BH663" s="757"/>
      <c r="BI663" s="757"/>
      <c r="BJ663" s="757">
        <f t="shared" ref="BJ663:BT663" si="1969">IF(BJ661="","",BJ661/BJ$46*BJ662/12)</f>
        <v>0</v>
      </c>
      <c r="BK663" s="757">
        <f t="shared" si="1969"/>
        <v>0</v>
      </c>
      <c r="BL663" s="757">
        <f t="shared" si="1969"/>
        <v>0</v>
      </c>
      <c r="BM663" s="757" t="str">
        <f t="shared" si="1969"/>
        <v/>
      </c>
      <c r="BN663" s="757" t="str">
        <f t="shared" si="1969"/>
        <v/>
      </c>
      <c r="BO663" s="757" t="str">
        <f t="shared" si="1969"/>
        <v/>
      </c>
      <c r="BP663" s="757" t="str">
        <f t="shared" si="1969"/>
        <v/>
      </c>
      <c r="BQ663" s="757" t="str">
        <f t="shared" si="1969"/>
        <v/>
      </c>
      <c r="BR663" s="757" t="str">
        <f t="shared" si="1969"/>
        <v/>
      </c>
      <c r="BS663" s="757" t="str">
        <f t="shared" si="1969"/>
        <v/>
      </c>
      <c r="BT663" s="757" t="str">
        <f t="shared" si="1969"/>
        <v/>
      </c>
      <c r="BU663" s="758"/>
      <c r="BV663" s="757" t="str">
        <f>IF(BV661="","",BV661/BV$46*BV662/12)</f>
        <v/>
      </c>
      <c r="BW663" s="757" t="str">
        <f>IF(BW661="","",BW661/BW$46*BW662/12)</f>
        <v/>
      </c>
      <c r="BX663" s="757" t="str">
        <f>IF(BX661="","",BX661/BX$46*BX662/12)</f>
        <v/>
      </c>
      <c r="BY663" s="757" t="str">
        <f>IF(BY661="","",BY661/BY$46*BY662/12)</f>
        <v/>
      </c>
      <c r="BZ663" s="597">
        <f t="shared" si="1932"/>
        <v>0</v>
      </c>
      <c r="CA663" s="622">
        <f t="shared" si="1933"/>
        <v>0</v>
      </c>
      <c r="CB663" s="622">
        <f t="shared" si="1934"/>
        <v>0</v>
      </c>
      <c r="CC663" s="691">
        <f t="shared" si="1935"/>
        <v>0</v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64"/>
        <v/>
      </c>
      <c r="CF663" s="1351" t="str">
        <f t="shared" si="1964"/>
        <v/>
      </c>
      <c r="CG663" s="1351" t="str">
        <f t="shared" si="1964"/>
        <v/>
      </c>
      <c r="CH663" s="1351">
        <f t="shared" si="1964"/>
        <v>0</v>
      </c>
      <c r="CI663" s="1351">
        <f t="shared" si="1964"/>
        <v>0</v>
      </c>
      <c r="CJ663" s="1351">
        <f t="shared" si="1964"/>
        <v>0</v>
      </c>
      <c r="CK663" s="1352">
        <f t="shared" si="1964"/>
        <v>0</v>
      </c>
      <c r="CL663" s="1352">
        <f t="shared" si="1964"/>
        <v>0</v>
      </c>
      <c r="CM663" s="1352">
        <f t="shared" si="1964"/>
        <v>0</v>
      </c>
      <c r="CN663" s="1351">
        <f t="shared" si="1964"/>
        <v>0</v>
      </c>
      <c r="CO663" s="1351">
        <f t="shared" si="1964"/>
        <v>0</v>
      </c>
      <c r="CP663" s="1351">
        <f t="shared" si="1964"/>
        <v>0</v>
      </c>
      <c r="CQ663" s="1351" t="str">
        <f t="shared" si="1964"/>
        <v/>
      </c>
      <c r="CR663" s="1351" t="str">
        <f t="shared" si="1964"/>
        <v/>
      </c>
      <c r="CS663" s="1350" t="str">
        <f t="shared" si="1964"/>
        <v/>
      </c>
      <c r="CT663" s="1353" t="str">
        <f t="shared" si="1964"/>
        <v/>
      </c>
      <c r="CU663" s="536" t="str">
        <f t="shared" si="1938"/>
        <v/>
      </c>
      <c r="CV663" s="537" t="str">
        <f t="shared" si="1939"/>
        <v/>
      </c>
      <c r="CW663" s="538" t="str">
        <f t="shared" si="1940"/>
        <v/>
      </c>
      <c r="CX663" s="538" t="str">
        <f t="shared" si="1941"/>
        <v/>
      </c>
      <c r="CY663" s="538">
        <f t="shared" si="1942"/>
        <v>0</v>
      </c>
      <c r="CZ663" s="538">
        <f t="shared" si="1943"/>
        <v>0</v>
      </c>
      <c r="DA663" s="538">
        <f t="shared" si="1944"/>
        <v>0</v>
      </c>
      <c r="DB663" s="539">
        <f t="shared" si="1945"/>
        <v>0</v>
      </c>
      <c r="DC663" s="539">
        <f t="shared" si="1946"/>
        <v>0</v>
      </c>
      <c r="DD663" s="539">
        <f t="shared" si="1947"/>
        <v>0</v>
      </c>
      <c r="DE663" s="538">
        <f t="shared" si="1948"/>
        <v>0</v>
      </c>
      <c r="DF663" s="538">
        <f t="shared" si="1949"/>
        <v>0</v>
      </c>
      <c r="DG663" s="538">
        <f t="shared" si="1950"/>
        <v>0</v>
      </c>
      <c r="DH663" s="538" t="str">
        <f t="shared" si="1951"/>
        <v/>
      </c>
      <c r="DI663" s="538" t="str">
        <f t="shared" si="1952"/>
        <v/>
      </c>
      <c r="DJ663" s="537" t="str">
        <f t="shared" si="1953"/>
        <v/>
      </c>
      <c r="DK663" s="536" t="str">
        <f t="shared" si="1954"/>
        <v/>
      </c>
      <c r="DL663" s="653">
        <f t="shared" si="1955"/>
        <v>9</v>
      </c>
      <c r="DM663" s="106">
        <f t="shared" si="1956"/>
        <v>9</v>
      </c>
      <c r="DN663" s="106">
        <f t="shared" si="1957"/>
        <v>9</v>
      </c>
      <c r="DO663" s="106">
        <f t="shared" si="1958"/>
        <v>7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772" t="s">
        <v>282</v>
      </c>
      <c r="B664" s="686"/>
      <c r="C664" s="686"/>
      <c r="D664" s="686"/>
      <c r="E664" s="686"/>
      <c r="F664" s="686"/>
      <c r="G664" s="686"/>
      <c r="H664" s="686"/>
      <c r="I664" s="686"/>
      <c r="J664" s="686"/>
      <c r="K664" s="686"/>
      <c r="L664" s="686"/>
      <c r="M664" s="686"/>
      <c r="N664" s="686"/>
      <c r="O664" s="686"/>
      <c r="P664" s="686"/>
      <c r="Q664" s="686"/>
      <c r="R664" s="686"/>
      <c r="S664" s="615"/>
      <c r="T664" s="686"/>
      <c r="U664" s="686"/>
      <c r="V664" s="686"/>
      <c r="W664" s="686"/>
      <c r="X664" s="686"/>
      <c r="Y664" s="686"/>
      <c r="Z664" s="686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15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15"/>
      <c r="BD664" s="686"/>
      <c r="BE664" s="686"/>
      <c r="BF664" s="686"/>
      <c r="BG664" s="686"/>
      <c r="BH664" s="686"/>
      <c r="BI664" s="686"/>
      <c r="BJ664" s="686"/>
      <c r="BK664" s="686"/>
      <c r="BL664" s="686"/>
      <c r="BM664" s="686"/>
      <c r="BN664" s="686"/>
      <c r="BO664" s="686"/>
      <c r="BP664" s="686"/>
      <c r="BQ664" s="686"/>
      <c r="BR664" s="686"/>
      <c r="BS664" s="686"/>
      <c r="BT664" s="686"/>
      <c r="BU664" s="615"/>
      <c r="BV664" s="686"/>
      <c r="BW664" s="686"/>
      <c r="BX664" s="686"/>
      <c r="BY664" s="686"/>
      <c r="BZ664" s="589"/>
      <c r="CA664" s="589"/>
      <c r="CB664" s="589"/>
      <c r="CC664" s="687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8"/>
      <c r="DM664" s="108"/>
      <c r="DN664" s="108"/>
      <c r="DO664" s="108"/>
      <c r="DP664" s="591"/>
      <c r="DQ664" s="617"/>
      <c r="DR664" s="617"/>
      <c r="DS664" s="617"/>
      <c r="DT664" s="617"/>
      <c r="DU664" s="617"/>
      <c r="DV664" s="617"/>
      <c r="DW664" s="617"/>
      <c r="DX664" s="617"/>
      <c r="DY664" s="484"/>
    </row>
    <row r="665" spans="1:129" s="486" customFormat="1" ht="15.75" customHeight="1">
      <c r="A665" s="748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96"/>
      <c r="L665" s="296"/>
      <c r="M665" s="296"/>
      <c r="N665" s="296"/>
      <c r="O665" s="296"/>
      <c r="P665" s="296"/>
      <c r="Q665" s="224"/>
      <c r="R665" s="224"/>
      <c r="S665" s="602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602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602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602"/>
      <c r="BV665" s="224"/>
      <c r="BW665" s="224"/>
      <c r="BX665" s="224"/>
      <c r="BY665" s="224"/>
      <c r="BZ665" s="597">
        <f t="shared" ref="BZ665:BZ680" si="1970">IF(DL665&lt;3,"",(SUM(B665:R665)-MIN(B665:R665)-MAX(B665:R665))/(DL665-2))</f>
        <v>0</v>
      </c>
      <c r="CA665" s="597">
        <f t="shared" ref="CA665:CA680" si="1971">IF(DM665&lt;3,"",(SUM(T665:AJ665)-MIN(T665:AJ665)-MAX(T665:AJ665))/(DM665-2))</f>
        <v>0</v>
      </c>
      <c r="CB665" s="597">
        <f t="shared" ref="CB665:CB680" si="1972">IF(DN665&lt;3,"",(SUM(AL665:BB665)-MIN(AL665:BB665)-MAX(AL665:BB665))/(DN665-2))</f>
        <v>0</v>
      </c>
      <c r="CC665" s="688">
        <f t="shared" ref="CC665:CC680" si="1973">IF(DO665&lt;3,"",(SUM(BD665:BT665)-MIN(BD665:BT665)-MAX(BD665:BT665))/(DO665-2))</f>
        <v>0</v>
      </c>
      <c r="CD665" s="1344" t="str">
        <f t="shared" ref="CD665:CD675" si="197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64"/>
        <v/>
      </c>
      <c r="CF665" s="1346" t="str">
        <f t="shared" si="1964"/>
        <v/>
      </c>
      <c r="CG665" s="1346" t="str">
        <f t="shared" si="1964"/>
        <v/>
      </c>
      <c r="CH665" s="1346">
        <f t="shared" si="1964"/>
        <v>0</v>
      </c>
      <c r="CI665" s="1346">
        <f t="shared" si="1964"/>
        <v>0</v>
      </c>
      <c r="CJ665" s="1346">
        <f t="shared" si="1964"/>
        <v>0</v>
      </c>
      <c r="CK665" s="1347">
        <f t="shared" si="1964"/>
        <v>0</v>
      </c>
      <c r="CL665" s="1347">
        <f t="shared" si="1964"/>
        <v>0</v>
      </c>
      <c r="CM665" s="1347">
        <f t="shared" si="1964"/>
        <v>0</v>
      </c>
      <c r="CN665" s="1346">
        <f t="shared" si="1964"/>
        <v>0</v>
      </c>
      <c r="CO665" s="1346">
        <f t="shared" si="1964"/>
        <v>0</v>
      </c>
      <c r="CP665" s="1346">
        <f t="shared" si="1964"/>
        <v>0</v>
      </c>
      <c r="CQ665" s="1346" t="str">
        <f t="shared" si="1964"/>
        <v/>
      </c>
      <c r="CR665" s="1346" t="str">
        <f t="shared" si="1964"/>
        <v/>
      </c>
      <c r="CS665" s="1345" t="str">
        <f t="shared" si="1964"/>
        <v/>
      </c>
      <c r="CT665" s="1348" t="str">
        <f t="shared" si="1964"/>
        <v/>
      </c>
      <c r="CU665" s="548" t="str">
        <f t="shared" ref="CU665:CU675" si="197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9" t="str">
        <f t="shared" ref="CV665:CV675" si="197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0" t="str">
        <f t="shared" ref="CW665:CW675" si="197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0" t="str">
        <f t="shared" ref="CX665:CX675" si="197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0">
        <f t="shared" ref="CY665:CY675" si="197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50">
        <f t="shared" ref="CZ665:CZ675" si="198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50">
        <f t="shared" ref="DA665:DA675" si="198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51">
        <f t="shared" ref="DB665:DB675" si="198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51">
        <f t="shared" ref="DC665:DC675" si="198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51">
        <f t="shared" ref="DD665:DD675" si="198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50">
        <f t="shared" ref="DE665:DE675" si="198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50">
        <f t="shared" ref="DF665:DF675" si="198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50">
        <f t="shared" ref="DG665:DG675" si="198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50" t="str">
        <f t="shared" ref="DH665:DH675" si="198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0" t="str">
        <f t="shared" ref="DI665:DI675" si="198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9" t="str">
        <f t="shared" ref="DJ665:DJ675" si="199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8" t="str">
        <f t="shared" ref="DK665:DK675" si="199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3">
        <f t="shared" ref="DL665:DL675" si="1992">COUNT(B665:R665)</f>
        <v>9</v>
      </c>
      <c r="DM665" s="106">
        <f t="shared" ref="DM665:DM675" si="1993">COUNT(T665:AJ665)</f>
        <v>9</v>
      </c>
      <c r="DN665" s="106">
        <f t="shared" ref="DN665:DN675" si="1994">COUNT(AL665:BB665)</f>
        <v>9</v>
      </c>
      <c r="DO665" s="106">
        <f t="shared" ref="DO665:DO675" si="1995">COUNT(BD665:BT665)</f>
        <v>9</v>
      </c>
      <c r="DP665" s="483"/>
      <c r="DQ665" s="618"/>
      <c r="DR665" s="618"/>
      <c r="DS665" s="618"/>
      <c r="DT665" s="618"/>
      <c r="DU665" s="618"/>
      <c r="DV665" s="618"/>
      <c r="DW665" s="618"/>
      <c r="DX665" s="618"/>
      <c r="DY665" s="484"/>
    </row>
    <row r="666" spans="1:129" s="486" customFormat="1" ht="15.75" customHeight="1">
      <c r="A666" s="609" t="str">
        <f>$H$1 &amp; " (%)"</f>
        <v>kcal (%)</v>
      </c>
      <c r="B666" s="632">
        <f t="shared" ref="B666:R666" si="1996">IF(B665="","",B665/B$46*8/12*5/7*0.5)</f>
        <v>0</v>
      </c>
      <c r="C666" s="632">
        <f t="shared" si="1996"/>
        <v>0</v>
      </c>
      <c r="D666" s="632">
        <f t="shared" si="1996"/>
        <v>0</v>
      </c>
      <c r="E666" s="632">
        <f t="shared" si="1996"/>
        <v>0</v>
      </c>
      <c r="F666" s="632">
        <f t="shared" si="1996"/>
        <v>0</v>
      </c>
      <c r="G666" s="632">
        <f t="shared" si="1996"/>
        <v>0</v>
      </c>
      <c r="H666" s="632">
        <f t="shared" si="1996"/>
        <v>0</v>
      </c>
      <c r="I666" s="632">
        <f t="shared" si="1996"/>
        <v>0</v>
      </c>
      <c r="J666" s="632">
        <f t="shared" si="1996"/>
        <v>0</v>
      </c>
      <c r="K666" s="632" t="str">
        <f t="shared" si="1996"/>
        <v/>
      </c>
      <c r="L666" s="632" t="str">
        <f t="shared" si="1996"/>
        <v/>
      </c>
      <c r="M666" s="632" t="str">
        <f t="shared" si="1996"/>
        <v/>
      </c>
      <c r="N666" s="632" t="str">
        <f t="shared" si="1996"/>
        <v/>
      </c>
      <c r="O666" s="632" t="str">
        <f t="shared" si="1996"/>
        <v/>
      </c>
      <c r="P666" s="632" t="str">
        <f t="shared" si="1996"/>
        <v/>
      </c>
      <c r="Q666" s="632" t="str">
        <f t="shared" si="1996"/>
        <v/>
      </c>
      <c r="R666" s="632" t="str">
        <f t="shared" si="1996"/>
        <v/>
      </c>
      <c r="S666" s="652"/>
      <c r="T666" s="632">
        <f t="shared" ref="T666:AJ666" si="1997">IF(T665="","",T665/T$46*8/12*5/7*0.5)</f>
        <v>0</v>
      </c>
      <c r="U666" s="632">
        <f t="shared" si="1997"/>
        <v>0</v>
      </c>
      <c r="V666" s="632">
        <f t="shared" si="1997"/>
        <v>0</v>
      </c>
      <c r="W666" s="632">
        <f t="shared" si="1997"/>
        <v>0</v>
      </c>
      <c r="X666" s="632">
        <f t="shared" si="1997"/>
        <v>0</v>
      </c>
      <c r="Y666" s="632">
        <f t="shared" si="1997"/>
        <v>0</v>
      </c>
      <c r="Z666" s="632">
        <f t="shared" si="1997"/>
        <v>0</v>
      </c>
      <c r="AA666" s="632">
        <f t="shared" si="1997"/>
        <v>0</v>
      </c>
      <c r="AB666" s="632">
        <f t="shared" si="1997"/>
        <v>0</v>
      </c>
      <c r="AC666" s="632" t="str">
        <f t="shared" si="1997"/>
        <v/>
      </c>
      <c r="AD666" s="632" t="str">
        <f t="shared" si="1997"/>
        <v/>
      </c>
      <c r="AE666" s="632" t="str">
        <f t="shared" si="1997"/>
        <v/>
      </c>
      <c r="AF666" s="632" t="str">
        <f t="shared" si="1997"/>
        <v/>
      </c>
      <c r="AG666" s="632" t="str">
        <f t="shared" si="1997"/>
        <v/>
      </c>
      <c r="AH666" s="632" t="str">
        <f t="shared" si="1997"/>
        <v/>
      </c>
      <c r="AI666" s="632" t="str">
        <f t="shared" si="1997"/>
        <v/>
      </c>
      <c r="AJ666" s="632" t="str">
        <f t="shared" si="1997"/>
        <v/>
      </c>
      <c r="AK666" s="652"/>
      <c r="AL666" s="632">
        <f t="shared" ref="AL666:BB666" si="1998">IF(AL665="","",AL665/AL$46*8/12*5/7*0.5)</f>
        <v>0</v>
      </c>
      <c r="AM666" s="632">
        <f t="shared" si="1998"/>
        <v>0</v>
      </c>
      <c r="AN666" s="632">
        <f t="shared" si="1998"/>
        <v>0</v>
      </c>
      <c r="AO666" s="632">
        <f t="shared" si="1998"/>
        <v>0</v>
      </c>
      <c r="AP666" s="632">
        <f t="shared" si="1998"/>
        <v>0</v>
      </c>
      <c r="AQ666" s="632">
        <f t="shared" si="1998"/>
        <v>0</v>
      </c>
      <c r="AR666" s="632">
        <f t="shared" si="1998"/>
        <v>0</v>
      </c>
      <c r="AS666" s="632">
        <f t="shared" si="1998"/>
        <v>0</v>
      </c>
      <c r="AT666" s="632">
        <f t="shared" si="1998"/>
        <v>0</v>
      </c>
      <c r="AU666" s="632" t="str">
        <f t="shared" si="1998"/>
        <v/>
      </c>
      <c r="AV666" s="632" t="str">
        <f t="shared" si="1998"/>
        <v/>
      </c>
      <c r="AW666" s="632" t="str">
        <f t="shared" si="1998"/>
        <v/>
      </c>
      <c r="AX666" s="632" t="str">
        <f t="shared" si="1998"/>
        <v/>
      </c>
      <c r="AY666" s="632" t="str">
        <f t="shared" si="1998"/>
        <v/>
      </c>
      <c r="AZ666" s="632" t="str">
        <f t="shared" si="1998"/>
        <v/>
      </c>
      <c r="BA666" s="632" t="str">
        <f t="shared" si="1998"/>
        <v/>
      </c>
      <c r="BB666" s="632" t="str">
        <f t="shared" si="1998"/>
        <v/>
      </c>
      <c r="BC666" s="652"/>
      <c r="BD666" s="632">
        <f t="shared" ref="BD666:BT666" si="1999">IF(BD665="","",BD665/BD$46*8/12*5/7*0.5)</f>
        <v>0</v>
      </c>
      <c r="BE666" s="632">
        <f t="shared" si="1999"/>
        <v>0</v>
      </c>
      <c r="BF666" s="632">
        <f t="shared" si="1999"/>
        <v>0</v>
      </c>
      <c r="BG666" s="632">
        <f t="shared" si="1999"/>
        <v>0</v>
      </c>
      <c r="BH666" s="632">
        <f t="shared" si="1999"/>
        <v>0</v>
      </c>
      <c r="BI666" s="632">
        <f t="shared" si="1999"/>
        <v>0</v>
      </c>
      <c r="BJ666" s="632">
        <f t="shared" si="1999"/>
        <v>0</v>
      </c>
      <c r="BK666" s="632">
        <f t="shared" si="1999"/>
        <v>0</v>
      </c>
      <c r="BL666" s="632">
        <f t="shared" si="1999"/>
        <v>0</v>
      </c>
      <c r="BM666" s="632" t="str">
        <f t="shared" si="1999"/>
        <v/>
      </c>
      <c r="BN666" s="632" t="str">
        <f t="shared" si="1999"/>
        <v/>
      </c>
      <c r="BO666" s="632" t="str">
        <f t="shared" si="1999"/>
        <v/>
      </c>
      <c r="BP666" s="632" t="str">
        <f t="shared" si="1999"/>
        <v/>
      </c>
      <c r="BQ666" s="632" t="str">
        <f t="shared" si="1999"/>
        <v/>
      </c>
      <c r="BR666" s="632" t="str">
        <f t="shared" si="1999"/>
        <v/>
      </c>
      <c r="BS666" s="632" t="str">
        <f t="shared" si="1999"/>
        <v/>
      </c>
      <c r="BT666" s="632" t="str">
        <f t="shared" si="1999"/>
        <v/>
      </c>
      <c r="BU666" s="652"/>
      <c r="BV666" s="632" t="str">
        <f>IF(BV665="","",BV665/BV$46*8/12*5/7*0.5)</f>
        <v/>
      </c>
      <c r="BW666" s="632" t="str">
        <f>IF(BW665="","",BW665/BW$46*8/12*5/7*0.5)</f>
        <v/>
      </c>
      <c r="BX666" s="632" t="str">
        <f>IF(BX665="","",BX665/BX$46*8/12*5/7*0.5)</f>
        <v/>
      </c>
      <c r="BY666" s="632" t="str">
        <f>IF(BY665="","",BY665/BY$46*8/12*5/7*0.5)</f>
        <v/>
      </c>
      <c r="BZ666" s="597">
        <f t="shared" si="1970"/>
        <v>0</v>
      </c>
      <c r="CA666" s="622">
        <f t="shared" si="1971"/>
        <v>0</v>
      </c>
      <c r="CB666" s="622">
        <f t="shared" si="1972"/>
        <v>0</v>
      </c>
      <c r="CC666" s="691">
        <f t="shared" si="1973"/>
        <v>0</v>
      </c>
      <c r="CD666" s="1349" t="str">
        <f t="shared" si="1974"/>
        <v/>
      </c>
      <c r="CE666" s="1350" t="str">
        <f t="shared" si="1964"/>
        <v/>
      </c>
      <c r="CF666" s="1351" t="str">
        <f t="shared" si="1964"/>
        <v/>
      </c>
      <c r="CG666" s="1351" t="str">
        <f t="shared" si="1964"/>
        <v/>
      </c>
      <c r="CH666" s="1351">
        <f t="shared" si="1964"/>
        <v>0</v>
      </c>
      <c r="CI666" s="1351">
        <f t="shared" si="1964"/>
        <v>0</v>
      </c>
      <c r="CJ666" s="1351">
        <f t="shared" si="1964"/>
        <v>0</v>
      </c>
      <c r="CK666" s="1352">
        <f t="shared" si="1964"/>
        <v>0</v>
      </c>
      <c r="CL666" s="1352">
        <f t="shared" si="1964"/>
        <v>0</v>
      </c>
      <c r="CM666" s="1352">
        <f t="shared" si="1964"/>
        <v>0</v>
      </c>
      <c r="CN666" s="1351">
        <f t="shared" si="1964"/>
        <v>0</v>
      </c>
      <c r="CO666" s="1351">
        <f t="shared" si="1964"/>
        <v>0</v>
      </c>
      <c r="CP666" s="1351">
        <f t="shared" si="1964"/>
        <v>0</v>
      </c>
      <c r="CQ666" s="1351" t="str">
        <f t="shared" si="1964"/>
        <v/>
      </c>
      <c r="CR666" s="1351" t="str">
        <f t="shared" si="1964"/>
        <v/>
      </c>
      <c r="CS666" s="1350" t="str">
        <f t="shared" si="1964"/>
        <v/>
      </c>
      <c r="CT666" s="1353" t="str">
        <f t="shared" si="1964"/>
        <v/>
      </c>
      <c r="CU666" s="536" t="str">
        <f t="shared" si="1975"/>
        <v/>
      </c>
      <c r="CV666" s="537" t="str">
        <f t="shared" si="1976"/>
        <v/>
      </c>
      <c r="CW666" s="538" t="str">
        <f t="shared" si="1977"/>
        <v/>
      </c>
      <c r="CX666" s="538" t="str">
        <f t="shared" si="1978"/>
        <v/>
      </c>
      <c r="CY666" s="538">
        <f t="shared" si="1979"/>
        <v>0</v>
      </c>
      <c r="CZ666" s="538">
        <f t="shared" si="1980"/>
        <v>0</v>
      </c>
      <c r="DA666" s="538">
        <f t="shared" si="1981"/>
        <v>0</v>
      </c>
      <c r="DB666" s="539">
        <f t="shared" si="1982"/>
        <v>0</v>
      </c>
      <c r="DC666" s="539">
        <f t="shared" si="1983"/>
        <v>0</v>
      </c>
      <c r="DD666" s="539">
        <f t="shared" si="1984"/>
        <v>0</v>
      </c>
      <c r="DE666" s="538">
        <f t="shared" si="1985"/>
        <v>0</v>
      </c>
      <c r="DF666" s="538">
        <f t="shared" si="1986"/>
        <v>0</v>
      </c>
      <c r="DG666" s="538">
        <f t="shared" si="1987"/>
        <v>0</v>
      </c>
      <c r="DH666" s="538" t="str">
        <f t="shared" si="1988"/>
        <v/>
      </c>
      <c r="DI666" s="538" t="str">
        <f t="shared" si="1989"/>
        <v/>
      </c>
      <c r="DJ666" s="537" t="str">
        <f t="shared" si="1990"/>
        <v/>
      </c>
      <c r="DK666" s="536" t="str">
        <f t="shared" si="1991"/>
        <v/>
      </c>
      <c r="DL666" s="653">
        <f t="shared" si="1992"/>
        <v>9</v>
      </c>
      <c r="DM666" s="106">
        <f t="shared" si="1993"/>
        <v>9</v>
      </c>
      <c r="DN666" s="106">
        <f t="shared" si="1994"/>
        <v>9</v>
      </c>
      <c r="DO666" s="106">
        <f t="shared" si="1995"/>
        <v>9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748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96"/>
      <c r="L667" s="296"/>
      <c r="M667" s="296"/>
      <c r="N667" s="296"/>
      <c r="O667" s="296"/>
      <c r="P667" s="296"/>
      <c r="Q667" s="296"/>
      <c r="R667" s="296"/>
      <c r="S667" s="602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96"/>
      <c r="AJ667" s="224"/>
      <c r="AK667" s="602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602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602"/>
      <c r="BV667" s="773"/>
      <c r="BW667" s="224"/>
      <c r="BX667" s="773"/>
      <c r="BY667" s="773"/>
      <c r="BZ667" s="597">
        <f t="shared" si="1970"/>
        <v>0</v>
      </c>
      <c r="CA667" s="597">
        <f t="shared" si="1971"/>
        <v>0</v>
      </c>
      <c r="CB667" s="597">
        <f t="shared" si="1972"/>
        <v>0</v>
      </c>
      <c r="CC667" s="688">
        <f t="shared" si="1973"/>
        <v>0</v>
      </c>
      <c r="CD667" s="1344" t="str">
        <f t="shared" si="1974"/>
        <v/>
      </c>
      <c r="CE667" s="1345" t="str">
        <f t="shared" si="1964"/>
        <v/>
      </c>
      <c r="CF667" s="1346" t="str">
        <f t="shared" si="1964"/>
        <v/>
      </c>
      <c r="CG667" s="1346" t="str">
        <f t="shared" si="1964"/>
        <v/>
      </c>
      <c r="CH667" s="1346">
        <f t="shared" si="1964"/>
        <v>0</v>
      </c>
      <c r="CI667" s="1346">
        <f t="shared" si="1964"/>
        <v>0</v>
      </c>
      <c r="CJ667" s="1346">
        <f t="shared" si="1964"/>
        <v>0</v>
      </c>
      <c r="CK667" s="1347">
        <f t="shared" si="1964"/>
        <v>0</v>
      </c>
      <c r="CL667" s="1347">
        <f t="shared" si="1964"/>
        <v>0</v>
      </c>
      <c r="CM667" s="1347">
        <f t="shared" si="1964"/>
        <v>0</v>
      </c>
      <c r="CN667" s="1346">
        <f t="shared" si="1964"/>
        <v>0</v>
      </c>
      <c r="CO667" s="1346">
        <f t="shared" si="1964"/>
        <v>0</v>
      </c>
      <c r="CP667" s="1346">
        <f t="shared" si="1964"/>
        <v>0</v>
      </c>
      <c r="CQ667" s="1346" t="str">
        <f t="shared" si="1964"/>
        <v/>
      </c>
      <c r="CR667" s="1346" t="str">
        <f t="shared" si="1964"/>
        <v/>
      </c>
      <c r="CS667" s="1345" t="str">
        <f t="shared" si="1964"/>
        <v/>
      </c>
      <c r="CT667" s="1348" t="str">
        <f t="shared" si="1964"/>
        <v/>
      </c>
      <c r="CU667" s="548" t="str">
        <f t="shared" si="1975"/>
        <v/>
      </c>
      <c r="CV667" s="549" t="str">
        <f t="shared" si="1976"/>
        <v/>
      </c>
      <c r="CW667" s="550" t="str">
        <f t="shared" si="1977"/>
        <v/>
      </c>
      <c r="CX667" s="550" t="str">
        <f t="shared" si="1978"/>
        <v/>
      </c>
      <c r="CY667" s="550">
        <f t="shared" si="1979"/>
        <v>0</v>
      </c>
      <c r="CZ667" s="550">
        <f t="shared" si="1980"/>
        <v>0</v>
      </c>
      <c r="DA667" s="550">
        <f t="shared" si="1981"/>
        <v>0</v>
      </c>
      <c r="DB667" s="551">
        <f t="shared" si="1982"/>
        <v>0</v>
      </c>
      <c r="DC667" s="551">
        <f t="shared" si="1983"/>
        <v>0</v>
      </c>
      <c r="DD667" s="551">
        <f t="shared" si="1984"/>
        <v>0</v>
      </c>
      <c r="DE667" s="550">
        <f t="shared" si="1985"/>
        <v>0</v>
      </c>
      <c r="DF667" s="550">
        <f t="shared" si="1986"/>
        <v>0</v>
      </c>
      <c r="DG667" s="550">
        <f t="shared" si="1987"/>
        <v>0</v>
      </c>
      <c r="DH667" s="550" t="str">
        <f t="shared" si="1988"/>
        <v/>
      </c>
      <c r="DI667" s="550" t="str">
        <f t="shared" si="1989"/>
        <v/>
      </c>
      <c r="DJ667" s="549" t="str">
        <f t="shared" si="1990"/>
        <v/>
      </c>
      <c r="DK667" s="548" t="str">
        <f t="shared" si="1991"/>
        <v/>
      </c>
      <c r="DL667" s="653">
        <f t="shared" si="1992"/>
        <v>9</v>
      </c>
      <c r="DM667" s="106">
        <f t="shared" si="1993"/>
        <v>9</v>
      </c>
      <c r="DN667" s="106">
        <f t="shared" si="1994"/>
        <v>9</v>
      </c>
      <c r="DO667" s="106">
        <f t="shared" si="1995"/>
        <v>9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609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96"/>
      <c r="L668" s="296"/>
      <c r="M668" s="296"/>
      <c r="N668" s="296"/>
      <c r="O668" s="296"/>
      <c r="P668" s="296"/>
      <c r="Q668" s="296"/>
      <c r="R668" s="296"/>
      <c r="S668" s="602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224"/>
      <c r="BW668" s="224"/>
      <c r="BX668" s="224"/>
      <c r="BY668" s="224"/>
      <c r="BZ668" s="597" t="str">
        <f t="shared" si="1970"/>
        <v/>
      </c>
      <c r="CA668" s="597" t="str">
        <f t="shared" si="1971"/>
        <v/>
      </c>
      <c r="CB668" s="597" t="str">
        <f t="shared" si="1972"/>
        <v/>
      </c>
      <c r="CC668" s="688" t="str">
        <f t="shared" si="1973"/>
        <v/>
      </c>
      <c r="CD668" s="1344" t="str">
        <f t="shared" si="1974"/>
        <v/>
      </c>
      <c r="CE668" s="1345" t="str">
        <f t="shared" si="1964"/>
        <v/>
      </c>
      <c r="CF668" s="1346" t="str">
        <f t="shared" si="1964"/>
        <v/>
      </c>
      <c r="CG668" s="1346" t="str">
        <f t="shared" si="1964"/>
        <v/>
      </c>
      <c r="CH668" s="1346" t="str">
        <f t="shared" si="1964"/>
        <v/>
      </c>
      <c r="CI668" s="1346" t="str">
        <f t="shared" si="1964"/>
        <v/>
      </c>
      <c r="CJ668" s="1346" t="str">
        <f t="shared" si="1964"/>
        <v/>
      </c>
      <c r="CK668" s="1347" t="str">
        <f t="shared" si="1964"/>
        <v/>
      </c>
      <c r="CL668" s="1347" t="str">
        <f t="shared" si="1964"/>
        <v/>
      </c>
      <c r="CM668" s="1347" t="str">
        <f t="shared" si="1964"/>
        <v/>
      </c>
      <c r="CN668" s="1346" t="str">
        <f t="shared" si="1964"/>
        <v/>
      </c>
      <c r="CO668" s="1346" t="str">
        <f t="shared" si="1964"/>
        <v/>
      </c>
      <c r="CP668" s="1346" t="str">
        <f t="shared" si="1964"/>
        <v/>
      </c>
      <c r="CQ668" s="1346" t="str">
        <f t="shared" si="1964"/>
        <v/>
      </c>
      <c r="CR668" s="1346" t="str">
        <f t="shared" si="1964"/>
        <v/>
      </c>
      <c r="CS668" s="1345" t="str">
        <f t="shared" si="1964"/>
        <v/>
      </c>
      <c r="CT668" s="1348" t="str">
        <f t="shared" si="1964"/>
        <v/>
      </c>
      <c r="CU668" s="548" t="str">
        <f t="shared" si="1975"/>
        <v/>
      </c>
      <c r="CV668" s="549" t="str">
        <f t="shared" si="1976"/>
        <v/>
      </c>
      <c r="CW668" s="550" t="str">
        <f t="shared" si="1977"/>
        <v/>
      </c>
      <c r="CX668" s="550" t="str">
        <f t="shared" si="1978"/>
        <v/>
      </c>
      <c r="CY668" s="550" t="str">
        <f t="shared" si="1979"/>
        <v/>
      </c>
      <c r="CZ668" s="550" t="str">
        <f t="shared" si="1980"/>
        <v/>
      </c>
      <c r="DA668" s="550" t="str">
        <f t="shared" si="1981"/>
        <v/>
      </c>
      <c r="DB668" s="551" t="str">
        <f t="shared" si="1982"/>
        <v/>
      </c>
      <c r="DC668" s="551" t="str">
        <f t="shared" si="1983"/>
        <v/>
      </c>
      <c r="DD668" s="551" t="str">
        <f t="shared" si="1984"/>
        <v/>
      </c>
      <c r="DE668" s="550" t="str">
        <f t="shared" si="1985"/>
        <v/>
      </c>
      <c r="DF668" s="550" t="str">
        <f t="shared" si="1986"/>
        <v/>
      </c>
      <c r="DG668" s="550" t="str">
        <f t="shared" si="1987"/>
        <v/>
      </c>
      <c r="DH668" s="550" t="str">
        <f t="shared" si="1988"/>
        <v/>
      </c>
      <c r="DI668" s="550" t="str">
        <f t="shared" si="1989"/>
        <v/>
      </c>
      <c r="DJ668" s="549" t="str">
        <f t="shared" si="1990"/>
        <v/>
      </c>
      <c r="DK668" s="548" t="str">
        <f t="shared" si="1991"/>
        <v/>
      </c>
      <c r="DL668" s="653">
        <f t="shared" si="1992"/>
        <v>0</v>
      </c>
      <c r="DM668" s="106">
        <f t="shared" si="1993"/>
        <v>0</v>
      </c>
      <c r="DN668" s="106">
        <f t="shared" si="1994"/>
        <v>0</v>
      </c>
      <c r="DO668" s="106">
        <f t="shared" si="1995"/>
        <v>0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tr">
        <f>$H$1 &amp; " (%)"</f>
        <v>kcal (%)</v>
      </c>
      <c r="B669" s="632">
        <f t="shared" ref="B669:R669" si="2000">IF(B667="","",B667*B668/0.6/B$46/365)</f>
        <v>0</v>
      </c>
      <c r="C669" s="632">
        <f t="shared" si="2000"/>
        <v>0</v>
      </c>
      <c r="D669" s="632">
        <f t="shared" si="2000"/>
        <v>0</v>
      </c>
      <c r="E669" s="632">
        <f t="shared" si="2000"/>
        <v>0</v>
      </c>
      <c r="F669" s="632">
        <f t="shared" si="2000"/>
        <v>0</v>
      </c>
      <c r="G669" s="632">
        <f t="shared" si="2000"/>
        <v>0</v>
      </c>
      <c r="H669" s="632">
        <f t="shared" si="2000"/>
        <v>0</v>
      </c>
      <c r="I669" s="632">
        <f t="shared" si="2000"/>
        <v>0</v>
      </c>
      <c r="J669" s="632">
        <f t="shared" si="2000"/>
        <v>0</v>
      </c>
      <c r="K669" s="632" t="str">
        <f t="shared" si="2000"/>
        <v/>
      </c>
      <c r="L669" s="632" t="str">
        <f t="shared" si="2000"/>
        <v/>
      </c>
      <c r="M669" s="632" t="str">
        <f t="shared" si="2000"/>
        <v/>
      </c>
      <c r="N669" s="632" t="str">
        <f t="shared" si="2000"/>
        <v/>
      </c>
      <c r="O669" s="632" t="str">
        <f t="shared" si="2000"/>
        <v/>
      </c>
      <c r="P669" s="632" t="str">
        <f t="shared" si="2000"/>
        <v/>
      </c>
      <c r="Q669" s="632" t="str">
        <f t="shared" si="2000"/>
        <v/>
      </c>
      <c r="R669" s="632" t="str">
        <f t="shared" si="2000"/>
        <v/>
      </c>
      <c r="S669" s="652"/>
      <c r="T669" s="632">
        <f t="shared" ref="T669:AJ669" si="2001">IF(T667="","",T667*T668/0.6/T$46/365)</f>
        <v>0</v>
      </c>
      <c r="U669" s="632">
        <f t="shared" si="2001"/>
        <v>0</v>
      </c>
      <c r="V669" s="632">
        <f t="shared" si="2001"/>
        <v>0</v>
      </c>
      <c r="W669" s="632">
        <f t="shared" si="2001"/>
        <v>0</v>
      </c>
      <c r="X669" s="632">
        <f t="shared" si="2001"/>
        <v>0</v>
      </c>
      <c r="Y669" s="632">
        <f t="shared" si="2001"/>
        <v>0</v>
      </c>
      <c r="Z669" s="632">
        <f t="shared" si="2001"/>
        <v>0</v>
      </c>
      <c r="AA669" s="632">
        <f t="shared" si="2001"/>
        <v>0</v>
      </c>
      <c r="AB669" s="632">
        <f t="shared" si="2001"/>
        <v>0</v>
      </c>
      <c r="AC669" s="632" t="str">
        <f t="shared" si="2001"/>
        <v/>
      </c>
      <c r="AD669" s="632" t="str">
        <f t="shared" si="2001"/>
        <v/>
      </c>
      <c r="AE669" s="632" t="str">
        <f t="shared" si="2001"/>
        <v/>
      </c>
      <c r="AF669" s="632" t="str">
        <f t="shared" si="2001"/>
        <v/>
      </c>
      <c r="AG669" s="632" t="str">
        <f t="shared" si="2001"/>
        <v/>
      </c>
      <c r="AH669" s="632" t="str">
        <f t="shared" si="2001"/>
        <v/>
      </c>
      <c r="AI669" s="632" t="str">
        <f t="shared" si="2001"/>
        <v/>
      </c>
      <c r="AJ669" s="632" t="str">
        <f t="shared" si="2001"/>
        <v/>
      </c>
      <c r="AK669" s="652"/>
      <c r="AL669" s="632">
        <f t="shared" ref="AL669:BB669" si="2002">IF(AL667="","",AL667*AL668/0.6/AL$46/365)</f>
        <v>0</v>
      </c>
      <c r="AM669" s="632">
        <f t="shared" si="2002"/>
        <v>0</v>
      </c>
      <c r="AN669" s="632">
        <f t="shared" si="2002"/>
        <v>0</v>
      </c>
      <c r="AO669" s="632">
        <f t="shared" si="2002"/>
        <v>0</v>
      </c>
      <c r="AP669" s="632">
        <f t="shared" si="2002"/>
        <v>0</v>
      </c>
      <c r="AQ669" s="632">
        <f t="shared" si="2002"/>
        <v>0</v>
      </c>
      <c r="AR669" s="632">
        <f t="shared" si="2002"/>
        <v>0</v>
      </c>
      <c r="AS669" s="632">
        <f t="shared" si="2002"/>
        <v>0</v>
      </c>
      <c r="AT669" s="632">
        <f t="shared" si="2002"/>
        <v>0</v>
      </c>
      <c r="AU669" s="632" t="str">
        <f t="shared" si="2002"/>
        <v/>
      </c>
      <c r="AV669" s="632" t="str">
        <f t="shared" si="2002"/>
        <v/>
      </c>
      <c r="AW669" s="632" t="str">
        <f t="shared" si="2002"/>
        <v/>
      </c>
      <c r="AX669" s="632" t="str">
        <f t="shared" si="2002"/>
        <v/>
      </c>
      <c r="AY669" s="632" t="str">
        <f t="shared" si="2002"/>
        <v/>
      </c>
      <c r="AZ669" s="632" t="str">
        <f t="shared" si="2002"/>
        <v/>
      </c>
      <c r="BA669" s="632" t="str">
        <f t="shared" si="2002"/>
        <v/>
      </c>
      <c r="BB669" s="632" t="str">
        <f t="shared" si="2002"/>
        <v/>
      </c>
      <c r="BC669" s="652"/>
      <c r="BD669" s="632">
        <f t="shared" ref="BD669:BT669" si="2003">IF(BD667="","",BD667*BD668/0.6/BD$46/365)</f>
        <v>0</v>
      </c>
      <c r="BE669" s="632">
        <f t="shared" si="2003"/>
        <v>0</v>
      </c>
      <c r="BF669" s="632">
        <f t="shared" si="2003"/>
        <v>0</v>
      </c>
      <c r="BG669" s="632">
        <f t="shared" si="2003"/>
        <v>0</v>
      </c>
      <c r="BH669" s="632">
        <f t="shared" si="2003"/>
        <v>0</v>
      </c>
      <c r="BI669" s="632">
        <f t="shared" si="2003"/>
        <v>0</v>
      </c>
      <c r="BJ669" s="632">
        <f t="shared" si="2003"/>
        <v>0</v>
      </c>
      <c r="BK669" s="632">
        <f t="shared" si="2003"/>
        <v>0</v>
      </c>
      <c r="BL669" s="632">
        <f t="shared" si="2003"/>
        <v>0</v>
      </c>
      <c r="BM669" s="632" t="str">
        <f t="shared" si="2003"/>
        <v/>
      </c>
      <c r="BN669" s="632" t="str">
        <f t="shared" si="2003"/>
        <v/>
      </c>
      <c r="BO669" s="632" t="str">
        <f t="shared" si="2003"/>
        <v/>
      </c>
      <c r="BP669" s="632" t="str">
        <f t="shared" si="2003"/>
        <v/>
      </c>
      <c r="BQ669" s="632" t="str">
        <f t="shared" si="2003"/>
        <v/>
      </c>
      <c r="BR669" s="632" t="str">
        <f t="shared" si="2003"/>
        <v/>
      </c>
      <c r="BS669" s="632" t="str">
        <f t="shared" si="2003"/>
        <v/>
      </c>
      <c r="BT669" s="632" t="str">
        <f t="shared" si="2003"/>
        <v/>
      </c>
      <c r="BU669" s="652"/>
      <c r="BV669" s="632" t="str">
        <f>IF(BV667="","",BV667*BV668/0.6/BV$46/365)</f>
        <v/>
      </c>
      <c r="BW669" s="632" t="str">
        <f>IF(BW667="","",BW667*BW668/0.6/BW$46/365)</f>
        <v/>
      </c>
      <c r="BX669" s="632" t="str">
        <f>IF(BX667="","",BX667*BX668/0.6/BX$46/365)</f>
        <v/>
      </c>
      <c r="BY669" s="632" t="str">
        <f>IF(BY667="","",BY667*BY668/0.6/BY$46/365)</f>
        <v/>
      </c>
      <c r="BZ669" s="597">
        <f t="shared" si="1970"/>
        <v>0</v>
      </c>
      <c r="CA669" s="622">
        <f t="shared" si="1971"/>
        <v>0</v>
      </c>
      <c r="CB669" s="622">
        <f t="shared" si="1972"/>
        <v>0</v>
      </c>
      <c r="CC669" s="691">
        <f t="shared" si="1973"/>
        <v>0</v>
      </c>
      <c r="CD669" s="1349" t="str">
        <f t="shared" si="1974"/>
        <v/>
      </c>
      <c r="CE669" s="1350" t="str">
        <f t="shared" si="1964"/>
        <v/>
      </c>
      <c r="CF669" s="1351" t="str">
        <f t="shared" si="1964"/>
        <v/>
      </c>
      <c r="CG669" s="1351" t="str">
        <f t="shared" si="1964"/>
        <v/>
      </c>
      <c r="CH669" s="1351">
        <f t="shared" si="1964"/>
        <v>0</v>
      </c>
      <c r="CI669" s="1351">
        <f t="shared" si="1964"/>
        <v>0</v>
      </c>
      <c r="CJ669" s="1351">
        <f t="shared" si="1964"/>
        <v>0</v>
      </c>
      <c r="CK669" s="1352">
        <f t="shared" si="1964"/>
        <v>0</v>
      </c>
      <c r="CL669" s="1352">
        <f t="shared" si="1964"/>
        <v>0</v>
      </c>
      <c r="CM669" s="1352">
        <f t="shared" si="1964"/>
        <v>0</v>
      </c>
      <c r="CN669" s="1351">
        <f t="shared" si="1964"/>
        <v>0</v>
      </c>
      <c r="CO669" s="1351">
        <f t="shared" si="1964"/>
        <v>0</v>
      </c>
      <c r="CP669" s="1351">
        <f t="shared" si="1964"/>
        <v>0</v>
      </c>
      <c r="CQ669" s="1351" t="str">
        <f t="shared" si="1964"/>
        <v/>
      </c>
      <c r="CR669" s="1351" t="str">
        <f t="shared" si="1964"/>
        <v/>
      </c>
      <c r="CS669" s="1350" t="str">
        <f t="shared" si="1964"/>
        <v/>
      </c>
      <c r="CT669" s="1353" t="str">
        <f t="shared" si="1964"/>
        <v/>
      </c>
      <c r="CU669" s="536" t="str">
        <f t="shared" si="1975"/>
        <v/>
      </c>
      <c r="CV669" s="537" t="str">
        <f t="shared" si="1976"/>
        <v/>
      </c>
      <c r="CW669" s="538" t="str">
        <f t="shared" si="1977"/>
        <v/>
      </c>
      <c r="CX669" s="538" t="str">
        <f t="shared" si="1978"/>
        <v/>
      </c>
      <c r="CY669" s="538">
        <f t="shared" si="1979"/>
        <v>0</v>
      </c>
      <c r="CZ669" s="538">
        <f t="shared" si="1980"/>
        <v>0</v>
      </c>
      <c r="DA669" s="538">
        <f t="shared" si="1981"/>
        <v>0</v>
      </c>
      <c r="DB669" s="539">
        <f t="shared" si="1982"/>
        <v>0</v>
      </c>
      <c r="DC669" s="539">
        <f t="shared" si="1983"/>
        <v>0</v>
      </c>
      <c r="DD669" s="539">
        <f t="shared" si="1984"/>
        <v>0</v>
      </c>
      <c r="DE669" s="538">
        <f t="shared" si="1985"/>
        <v>0</v>
      </c>
      <c r="DF669" s="538">
        <f t="shared" si="1986"/>
        <v>0</v>
      </c>
      <c r="DG669" s="538">
        <f t="shared" si="1987"/>
        <v>0</v>
      </c>
      <c r="DH669" s="538" t="str">
        <f t="shared" si="1988"/>
        <v/>
      </c>
      <c r="DI669" s="538" t="str">
        <f t="shared" si="1989"/>
        <v/>
      </c>
      <c r="DJ669" s="537" t="str">
        <f t="shared" si="1990"/>
        <v/>
      </c>
      <c r="DK669" s="536" t="str">
        <f t="shared" si="1991"/>
        <v/>
      </c>
      <c r="DL669" s="653">
        <f t="shared" si="1992"/>
        <v>9</v>
      </c>
      <c r="DM669" s="106">
        <f t="shared" si="1993"/>
        <v>9</v>
      </c>
      <c r="DN669" s="106">
        <f t="shared" si="1994"/>
        <v>9</v>
      </c>
      <c r="DO669" s="106">
        <f t="shared" si="1995"/>
        <v>9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748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96"/>
      <c r="L670" s="296"/>
      <c r="M670" s="296"/>
      <c r="N670" s="296"/>
      <c r="O670" s="296"/>
      <c r="P670" s="296"/>
      <c r="Q670" s="224"/>
      <c r="R670" s="296"/>
      <c r="S670" s="615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15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15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15"/>
      <c r="BV670" s="773"/>
      <c r="BW670" s="773"/>
      <c r="BX670" s="773"/>
      <c r="BY670" s="224"/>
      <c r="BZ670" s="597">
        <f t="shared" si="1970"/>
        <v>0</v>
      </c>
      <c r="CA670" s="597">
        <f t="shared" si="1971"/>
        <v>0</v>
      </c>
      <c r="CB670" s="597">
        <f t="shared" si="1972"/>
        <v>0</v>
      </c>
      <c r="CC670" s="688">
        <f t="shared" si="1973"/>
        <v>0</v>
      </c>
      <c r="CD670" s="1344" t="str">
        <f t="shared" si="1974"/>
        <v/>
      </c>
      <c r="CE670" s="1345" t="str">
        <f t="shared" si="1964"/>
        <v/>
      </c>
      <c r="CF670" s="1346" t="str">
        <f t="shared" si="1964"/>
        <v/>
      </c>
      <c r="CG670" s="1346" t="str">
        <f t="shared" si="1964"/>
        <v/>
      </c>
      <c r="CH670" s="1346">
        <f t="shared" si="1964"/>
        <v>0</v>
      </c>
      <c r="CI670" s="1346">
        <f t="shared" si="1964"/>
        <v>0</v>
      </c>
      <c r="CJ670" s="1346">
        <f t="shared" si="1964"/>
        <v>0</v>
      </c>
      <c r="CK670" s="1347">
        <f t="shared" si="1964"/>
        <v>0</v>
      </c>
      <c r="CL670" s="1347">
        <f t="shared" si="1964"/>
        <v>0</v>
      </c>
      <c r="CM670" s="1347">
        <f t="shared" si="1964"/>
        <v>0</v>
      </c>
      <c r="CN670" s="1346">
        <f t="shared" si="1964"/>
        <v>0</v>
      </c>
      <c r="CO670" s="1346">
        <f t="shared" si="1964"/>
        <v>0</v>
      </c>
      <c r="CP670" s="1346">
        <f t="shared" si="1964"/>
        <v>0</v>
      </c>
      <c r="CQ670" s="1346" t="str">
        <f t="shared" si="1964"/>
        <v/>
      </c>
      <c r="CR670" s="1346" t="str">
        <f t="shared" si="1964"/>
        <v/>
      </c>
      <c r="CS670" s="1345" t="str">
        <f t="shared" si="1964"/>
        <v/>
      </c>
      <c r="CT670" s="1348" t="str">
        <f t="shared" si="1964"/>
        <v/>
      </c>
      <c r="CU670" s="548" t="str">
        <f t="shared" si="1975"/>
        <v/>
      </c>
      <c r="CV670" s="549" t="str">
        <f t="shared" si="1976"/>
        <v/>
      </c>
      <c r="CW670" s="550" t="str">
        <f t="shared" si="1977"/>
        <v/>
      </c>
      <c r="CX670" s="550" t="str">
        <f t="shared" si="1978"/>
        <v/>
      </c>
      <c r="CY670" s="550">
        <f t="shared" si="1979"/>
        <v>0</v>
      </c>
      <c r="CZ670" s="550">
        <f t="shared" si="1980"/>
        <v>0</v>
      </c>
      <c r="DA670" s="550">
        <f t="shared" si="1981"/>
        <v>0</v>
      </c>
      <c r="DB670" s="551">
        <f t="shared" si="1982"/>
        <v>0</v>
      </c>
      <c r="DC670" s="551">
        <f t="shared" si="1983"/>
        <v>0</v>
      </c>
      <c r="DD670" s="551">
        <f t="shared" si="1984"/>
        <v>0</v>
      </c>
      <c r="DE670" s="550">
        <f t="shared" si="1985"/>
        <v>0</v>
      </c>
      <c r="DF670" s="550">
        <f t="shared" si="1986"/>
        <v>0</v>
      </c>
      <c r="DG670" s="550">
        <f t="shared" si="1987"/>
        <v>0</v>
      </c>
      <c r="DH670" s="550" t="str">
        <f t="shared" si="1988"/>
        <v/>
      </c>
      <c r="DI670" s="550" t="str">
        <f t="shared" si="1989"/>
        <v/>
      </c>
      <c r="DJ670" s="549" t="str">
        <f t="shared" si="1990"/>
        <v/>
      </c>
      <c r="DK670" s="548" t="str">
        <f t="shared" si="1991"/>
        <v/>
      </c>
      <c r="DL670" s="653">
        <f t="shared" si="1992"/>
        <v>9</v>
      </c>
      <c r="DM670" s="106">
        <f t="shared" si="1993"/>
        <v>9</v>
      </c>
      <c r="DN670" s="106">
        <f t="shared" si="1994"/>
        <v>9</v>
      </c>
      <c r="DO670" s="106">
        <f t="shared" si="1995"/>
        <v>9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609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96"/>
      <c r="L671" s="296"/>
      <c r="M671" s="296"/>
      <c r="N671" s="296"/>
      <c r="O671" s="296"/>
      <c r="P671" s="296"/>
      <c r="Q671" s="224"/>
      <c r="R671" s="296"/>
      <c r="S671" s="602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602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602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602"/>
      <c r="BV671" s="224"/>
      <c r="BW671" s="224"/>
      <c r="BX671" s="224"/>
      <c r="BY671" s="224"/>
      <c r="BZ671" s="597" t="str">
        <f t="shared" si="1970"/>
        <v/>
      </c>
      <c r="CA671" s="597" t="str">
        <f t="shared" si="1971"/>
        <v/>
      </c>
      <c r="CB671" s="597" t="str">
        <f t="shared" si="1972"/>
        <v/>
      </c>
      <c r="CC671" s="688" t="str">
        <f t="shared" si="1973"/>
        <v/>
      </c>
      <c r="CD671" s="1344" t="str">
        <f t="shared" si="1974"/>
        <v/>
      </c>
      <c r="CE671" s="1345" t="str">
        <f t="shared" si="1964"/>
        <v/>
      </c>
      <c r="CF671" s="1346" t="str">
        <f t="shared" si="1964"/>
        <v/>
      </c>
      <c r="CG671" s="1346" t="str">
        <f t="shared" si="1964"/>
        <v/>
      </c>
      <c r="CH671" s="1346" t="str">
        <f t="shared" si="1964"/>
        <v/>
      </c>
      <c r="CI671" s="1346" t="str">
        <f t="shared" si="1964"/>
        <v/>
      </c>
      <c r="CJ671" s="1346" t="str">
        <f t="shared" si="1964"/>
        <v/>
      </c>
      <c r="CK671" s="1347" t="str">
        <f t="shared" si="1964"/>
        <v/>
      </c>
      <c r="CL671" s="1347" t="str">
        <f t="shared" si="1964"/>
        <v/>
      </c>
      <c r="CM671" s="1347" t="str">
        <f t="shared" si="1964"/>
        <v/>
      </c>
      <c r="CN671" s="1346" t="str">
        <f t="shared" si="1964"/>
        <v/>
      </c>
      <c r="CO671" s="1346" t="str">
        <f t="shared" si="1964"/>
        <v/>
      </c>
      <c r="CP671" s="1346" t="str">
        <f t="shared" si="1964"/>
        <v/>
      </c>
      <c r="CQ671" s="1346" t="str">
        <f t="shared" si="1964"/>
        <v/>
      </c>
      <c r="CR671" s="1346" t="str">
        <f t="shared" si="1964"/>
        <v/>
      </c>
      <c r="CS671" s="1345" t="str">
        <f t="shared" si="1964"/>
        <v/>
      </c>
      <c r="CT671" s="1348" t="str">
        <f t="shared" si="1964"/>
        <v/>
      </c>
      <c r="CU671" s="548" t="str">
        <f t="shared" si="1975"/>
        <v/>
      </c>
      <c r="CV671" s="549" t="str">
        <f t="shared" si="1976"/>
        <v/>
      </c>
      <c r="CW671" s="550" t="str">
        <f t="shared" si="1977"/>
        <v/>
      </c>
      <c r="CX671" s="550" t="str">
        <f t="shared" si="1978"/>
        <v/>
      </c>
      <c r="CY671" s="550" t="str">
        <f t="shared" si="1979"/>
        <v/>
      </c>
      <c r="CZ671" s="550" t="str">
        <f t="shared" si="1980"/>
        <v/>
      </c>
      <c r="DA671" s="550" t="str">
        <f t="shared" si="1981"/>
        <v/>
      </c>
      <c r="DB671" s="551" t="str">
        <f t="shared" si="1982"/>
        <v/>
      </c>
      <c r="DC671" s="551" t="str">
        <f t="shared" si="1983"/>
        <v/>
      </c>
      <c r="DD671" s="551" t="str">
        <f t="shared" si="1984"/>
        <v/>
      </c>
      <c r="DE671" s="550" t="str">
        <f t="shared" si="1985"/>
        <v/>
      </c>
      <c r="DF671" s="550" t="str">
        <f t="shared" si="1986"/>
        <v/>
      </c>
      <c r="DG671" s="550" t="str">
        <f t="shared" si="1987"/>
        <v/>
      </c>
      <c r="DH671" s="550" t="str">
        <f t="shared" si="1988"/>
        <v/>
      </c>
      <c r="DI671" s="550" t="str">
        <f t="shared" si="1989"/>
        <v/>
      </c>
      <c r="DJ671" s="549" t="str">
        <f t="shared" si="1990"/>
        <v/>
      </c>
      <c r="DK671" s="548" t="str">
        <f t="shared" si="1991"/>
        <v/>
      </c>
      <c r="DL671" s="653">
        <f t="shared" si="1992"/>
        <v>0</v>
      </c>
      <c r="DM671" s="106">
        <f t="shared" si="1993"/>
        <v>0</v>
      </c>
      <c r="DN671" s="106">
        <f t="shared" si="1994"/>
        <v>0</v>
      </c>
      <c r="DO671" s="106">
        <f t="shared" si="1995"/>
        <v>0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tr">
        <f>$H$1 &amp; " (%)"</f>
        <v>kcal (%)</v>
      </c>
      <c r="B672" s="632">
        <f t="shared" ref="B672:R672" si="2004">IF(B670="","",B670*B671/0.62/B$46/365)</f>
        <v>0</v>
      </c>
      <c r="C672" s="632">
        <f t="shared" si="2004"/>
        <v>0</v>
      </c>
      <c r="D672" s="632">
        <f t="shared" si="2004"/>
        <v>0</v>
      </c>
      <c r="E672" s="632">
        <f t="shared" si="2004"/>
        <v>0</v>
      </c>
      <c r="F672" s="632">
        <f t="shared" si="2004"/>
        <v>0</v>
      </c>
      <c r="G672" s="632">
        <f t="shared" si="2004"/>
        <v>0</v>
      </c>
      <c r="H672" s="632">
        <f t="shared" si="2004"/>
        <v>0</v>
      </c>
      <c r="I672" s="632">
        <f t="shared" si="2004"/>
        <v>0</v>
      </c>
      <c r="J672" s="632">
        <f t="shared" si="2004"/>
        <v>0</v>
      </c>
      <c r="K672" s="632" t="str">
        <f t="shared" si="2004"/>
        <v/>
      </c>
      <c r="L672" s="632" t="str">
        <f t="shared" si="2004"/>
        <v/>
      </c>
      <c r="M672" s="632" t="str">
        <f t="shared" si="2004"/>
        <v/>
      </c>
      <c r="N672" s="632" t="str">
        <f t="shared" si="2004"/>
        <v/>
      </c>
      <c r="O672" s="632" t="str">
        <f t="shared" si="2004"/>
        <v/>
      </c>
      <c r="P672" s="632" t="str">
        <f t="shared" si="2004"/>
        <v/>
      </c>
      <c r="Q672" s="632" t="str">
        <f t="shared" si="2004"/>
        <v/>
      </c>
      <c r="R672" s="632" t="str">
        <f t="shared" si="2004"/>
        <v/>
      </c>
      <c r="S672" s="652"/>
      <c r="T672" s="632">
        <f t="shared" ref="T672:AJ672" si="2005">IF(T670="","",T670*T671/0.62/T$46/365)</f>
        <v>0</v>
      </c>
      <c r="U672" s="632">
        <f t="shared" si="2005"/>
        <v>0</v>
      </c>
      <c r="V672" s="632">
        <f t="shared" si="2005"/>
        <v>0</v>
      </c>
      <c r="W672" s="632">
        <f t="shared" si="2005"/>
        <v>0</v>
      </c>
      <c r="X672" s="632">
        <f t="shared" si="2005"/>
        <v>0</v>
      </c>
      <c r="Y672" s="632">
        <f t="shared" si="2005"/>
        <v>0</v>
      </c>
      <c r="Z672" s="632">
        <f t="shared" si="2005"/>
        <v>0</v>
      </c>
      <c r="AA672" s="632">
        <f t="shared" si="2005"/>
        <v>0</v>
      </c>
      <c r="AB672" s="632">
        <f t="shared" si="2005"/>
        <v>0</v>
      </c>
      <c r="AC672" s="632" t="str">
        <f t="shared" si="2005"/>
        <v/>
      </c>
      <c r="AD672" s="632" t="str">
        <f t="shared" si="2005"/>
        <v/>
      </c>
      <c r="AE672" s="632" t="str">
        <f t="shared" si="2005"/>
        <v/>
      </c>
      <c r="AF672" s="632" t="str">
        <f t="shared" si="2005"/>
        <v/>
      </c>
      <c r="AG672" s="632" t="str">
        <f t="shared" si="2005"/>
        <v/>
      </c>
      <c r="AH672" s="632" t="str">
        <f t="shared" si="2005"/>
        <v/>
      </c>
      <c r="AI672" s="632" t="str">
        <f t="shared" si="2005"/>
        <v/>
      </c>
      <c r="AJ672" s="632" t="str">
        <f t="shared" si="2005"/>
        <v/>
      </c>
      <c r="AK672" s="652"/>
      <c r="AL672" s="632">
        <f t="shared" ref="AL672:BB672" si="2006">IF(AL670="","",AL670*AL671/0.62/AL$46/365)</f>
        <v>0</v>
      </c>
      <c r="AM672" s="632">
        <f t="shared" si="2006"/>
        <v>0</v>
      </c>
      <c r="AN672" s="632">
        <f t="shared" si="2006"/>
        <v>0</v>
      </c>
      <c r="AO672" s="632">
        <f t="shared" si="2006"/>
        <v>0</v>
      </c>
      <c r="AP672" s="632">
        <f t="shared" si="2006"/>
        <v>0</v>
      </c>
      <c r="AQ672" s="632">
        <f t="shared" si="2006"/>
        <v>0</v>
      </c>
      <c r="AR672" s="632">
        <f t="shared" si="2006"/>
        <v>0</v>
      </c>
      <c r="AS672" s="632">
        <f t="shared" si="2006"/>
        <v>0</v>
      </c>
      <c r="AT672" s="632">
        <f t="shared" si="2006"/>
        <v>0</v>
      </c>
      <c r="AU672" s="632" t="str">
        <f t="shared" si="2006"/>
        <v/>
      </c>
      <c r="AV672" s="632" t="str">
        <f t="shared" si="2006"/>
        <v/>
      </c>
      <c r="AW672" s="632" t="str">
        <f t="shared" si="2006"/>
        <v/>
      </c>
      <c r="AX672" s="632" t="str">
        <f t="shared" si="2006"/>
        <v/>
      </c>
      <c r="AY672" s="632" t="str">
        <f t="shared" si="2006"/>
        <v/>
      </c>
      <c r="AZ672" s="632" t="str">
        <f t="shared" si="2006"/>
        <v/>
      </c>
      <c r="BA672" s="632" t="str">
        <f t="shared" si="2006"/>
        <v/>
      </c>
      <c r="BB672" s="632" t="str">
        <f t="shared" si="2006"/>
        <v/>
      </c>
      <c r="BC672" s="652"/>
      <c r="BD672" s="632">
        <f t="shared" ref="BD672:BT672" si="2007">IF(BD670="","",BD670*BD671/0.62/BD$46/365)</f>
        <v>0</v>
      </c>
      <c r="BE672" s="632">
        <f t="shared" si="2007"/>
        <v>0</v>
      </c>
      <c r="BF672" s="632">
        <f t="shared" si="2007"/>
        <v>0</v>
      </c>
      <c r="BG672" s="632">
        <f t="shared" si="2007"/>
        <v>0</v>
      </c>
      <c r="BH672" s="632">
        <f t="shared" si="2007"/>
        <v>0</v>
      </c>
      <c r="BI672" s="632">
        <f t="shared" si="2007"/>
        <v>0</v>
      </c>
      <c r="BJ672" s="632">
        <f t="shared" si="2007"/>
        <v>0</v>
      </c>
      <c r="BK672" s="632">
        <f t="shared" si="2007"/>
        <v>0</v>
      </c>
      <c r="BL672" s="632">
        <f t="shared" si="2007"/>
        <v>0</v>
      </c>
      <c r="BM672" s="632" t="str">
        <f t="shared" si="2007"/>
        <v/>
      </c>
      <c r="BN672" s="632" t="str">
        <f t="shared" si="2007"/>
        <v/>
      </c>
      <c r="BO672" s="632" t="str">
        <f t="shared" si="2007"/>
        <v/>
      </c>
      <c r="BP672" s="632" t="str">
        <f t="shared" si="2007"/>
        <v/>
      </c>
      <c r="BQ672" s="632" t="str">
        <f t="shared" si="2007"/>
        <v/>
      </c>
      <c r="BR672" s="632" t="str">
        <f t="shared" si="2007"/>
        <v/>
      </c>
      <c r="BS672" s="632" t="str">
        <f t="shared" si="2007"/>
        <v/>
      </c>
      <c r="BT672" s="632" t="str">
        <f t="shared" si="2007"/>
        <v/>
      </c>
      <c r="BU672" s="652"/>
      <c r="BV672" s="632" t="str">
        <f>IF(BV670="","",BV670*BV671/0.62/BV$46/365)</f>
        <v/>
      </c>
      <c r="BW672" s="632" t="str">
        <f>IF(BW670="","",BW670*BW671/0.62/BW$46/365)</f>
        <v/>
      </c>
      <c r="BX672" s="632" t="str">
        <f>IF(BX670="","",BX670*BX671/0.62/BX$46/365)</f>
        <v/>
      </c>
      <c r="BY672" s="632" t="str">
        <f>IF(BY670="","",BY670*BY671/0.62/BY$46/365)</f>
        <v/>
      </c>
      <c r="BZ672" s="597">
        <f t="shared" si="1970"/>
        <v>0</v>
      </c>
      <c r="CA672" s="622">
        <f t="shared" si="1971"/>
        <v>0</v>
      </c>
      <c r="CB672" s="622">
        <f t="shared" si="1972"/>
        <v>0</v>
      </c>
      <c r="CC672" s="691">
        <f t="shared" si="1973"/>
        <v>0</v>
      </c>
      <c r="CD672" s="1349" t="str">
        <f t="shared" si="1974"/>
        <v/>
      </c>
      <c r="CE672" s="1350" t="str">
        <f t="shared" si="1964"/>
        <v/>
      </c>
      <c r="CF672" s="1351" t="str">
        <f t="shared" si="1964"/>
        <v/>
      </c>
      <c r="CG672" s="1351" t="str">
        <f t="shared" si="1964"/>
        <v/>
      </c>
      <c r="CH672" s="1351">
        <f t="shared" si="1964"/>
        <v>0</v>
      </c>
      <c r="CI672" s="1351">
        <f t="shared" si="1964"/>
        <v>0</v>
      </c>
      <c r="CJ672" s="1351">
        <f t="shared" si="1964"/>
        <v>0</v>
      </c>
      <c r="CK672" s="1352">
        <f t="shared" si="1964"/>
        <v>0</v>
      </c>
      <c r="CL672" s="1352">
        <f t="shared" si="1964"/>
        <v>0</v>
      </c>
      <c r="CM672" s="1352">
        <f t="shared" si="1964"/>
        <v>0</v>
      </c>
      <c r="CN672" s="1351">
        <f t="shared" si="1964"/>
        <v>0</v>
      </c>
      <c r="CO672" s="1351">
        <f t="shared" si="1964"/>
        <v>0</v>
      </c>
      <c r="CP672" s="1351">
        <f t="shared" si="1964"/>
        <v>0</v>
      </c>
      <c r="CQ672" s="1351" t="str">
        <f t="shared" si="1964"/>
        <v/>
      </c>
      <c r="CR672" s="1351" t="str">
        <f t="shared" si="1964"/>
        <v/>
      </c>
      <c r="CS672" s="1350" t="str">
        <f t="shared" si="1964"/>
        <v/>
      </c>
      <c r="CT672" s="1353" t="str">
        <f t="shared" si="1964"/>
        <v/>
      </c>
      <c r="CU672" s="536" t="str">
        <f t="shared" si="1975"/>
        <v/>
      </c>
      <c r="CV672" s="537" t="str">
        <f t="shared" si="1976"/>
        <v/>
      </c>
      <c r="CW672" s="538" t="str">
        <f t="shared" si="1977"/>
        <v/>
      </c>
      <c r="CX672" s="538" t="str">
        <f t="shared" si="1978"/>
        <v/>
      </c>
      <c r="CY672" s="538">
        <f t="shared" si="1979"/>
        <v>0</v>
      </c>
      <c r="CZ672" s="538">
        <f t="shared" si="1980"/>
        <v>0</v>
      </c>
      <c r="DA672" s="538">
        <f t="shared" si="1981"/>
        <v>0</v>
      </c>
      <c r="DB672" s="539">
        <f t="shared" si="1982"/>
        <v>0</v>
      </c>
      <c r="DC672" s="539">
        <f t="shared" si="1983"/>
        <v>0</v>
      </c>
      <c r="DD672" s="539">
        <f t="shared" si="1984"/>
        <v>0</v>
      </c>
      <c r="DE672" s="538">
        <f t="shared" si="1985"/>
        <v>0</v>
      </c>
      <c r="DF672" s="538">
        <f t="shared" si="1986"/>
        <v>0</v>
      </c>
      <c r="DG672" s="538">
        <f t="shared" si="1987"/>
        <v>0</v>
      </c>
      <c r="DH672" s="538" t="str">
        <f t="shared" si="1988"/>
        <v/>
      </c>
      <c r="DI672" s="538" t="str">
        <f t="shared" si="1989"/>
        <v/>
      </c>
      <c r="DJ672" s="537" t="str">
        <f t="shared" si="1990"/>
        <v/>
      </c>
      <c r="DK672" s="536" t="str">
        <f t="shared" si="1991"/>
        <v/>
      </c>
      <c r="DL672" s="653">
        <f t="shared" si="1992"/>
        <v>9</v>
      </c>
      <c r="DM672" s="106">
        <f t="shared" si="1993"/>
        <v>9</v>
      </c>
      <c r="DN672" s="106">
        <f t="shared" si="1994"/>
        <v>9</v>
      </c>
      <c r="DO672" s="106">
        <f t="shared" si="1995"/>
        <v>9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748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96"/>
      <c r="L673" s="296"/>
      <c r="M673" s="296"/>
      <c r="N673" s="296"/>
      <c r="O673" s="296"/>
      <c r="P673" s="296"/>
      <c r="Q673" s="296"/>
      <c r="R673" s="296"/>
      <c r="S673" s="588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96"/>
      <c r="AJ673" s="224"/>
      <c r="AK673" s="588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88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88"/>
      <c r="BV673" s="773"/>
      <c r="BW673" s="773"/>
      <c r="BX673" s="773"/>
      <c r="BY673" s="773"/>
      <c r="BZ673" s="597">
        <f t="shared" si="1970"/>
        <v>0</v>
      </c>
      <c r="CA673" s="597">
        <f t="shared" si="1971"/>
        <v>0</v>
      </c>
      <c r="CB673" s="597">
        <f t="shared" si="1972"/>
        <v>0</v>
      </c>
      <c r="CC673" s="688">
        <f t="shared" si="1973"/>
        <v>0</v>
      </c>
      <c r="CD673" s="1344" t="str">
        <f t="shared" si="1974"/>
        <v/>
      </c>
      <c r="CE673" s="1345" t="str">
        <f t="shared" si="1964"/>
        <v/>
      </c>
      <c r="CF673" s="1346" t="str">
        <f t="shared" si="1964"/>
        <v/>
      </c>
      <c r="CG673" s="1346" t="str">
        <f t="shared" si="1964"/>
        <v/>
      </c>
      <c r="CH673" s="1346">
        <f t="shared" si="1964"/>
        <v>0</v>
      </c>
      <c r="CI673" s="1346">
        <f t="shared" si="1964"/>
        <v>0</v>
      </c>
      <c r="CJ673" s="1346">
        <f t="shared" si="1964"/>
        <v>0</v>
      </c>
      <c r="CK673" s="1347">
        <f t="shared" si="1964"/>
        <v>0</v>
      </c>
      <c r="CL673" s="1347">
        <f t="shared" si="1964"/>
        <v>0</v>
      </c>
      <c r="CM673" s="1347">
        <f t="shared" si="1964"/>
        <v>0</v>
      </c>
      <c r="CN673" s="1346">
        <f t="shared" si="1964"/>
        <v>0</v>
      </c>
      <c r="CO673" s="1346">
        <f t="shared" si="1964"/>
        <v>0</v>
      </c>
      <c r="CP673" s="1346">
        <f t="shared" si="1964"/>
        <v>0</v>
      </c>
      <c r="CQ673" s="1346" t="str">
        <f t="shared" si="1964"/>
        <v/>
      </c>
      <c r="CR673" s="1346" t="str">
        <f t="shared" si="1964"/>
        <v/>
      </c>
      <c r="CS673" s="1345" t="str">
        <f t="shared" si="1964"/>
        <v/>
      </c>
      <c r="CT673" s="1348" t="str">
        <f t="shared" si="1964"/>
        <v/>
      </c>
      <c r="CU673" s="548" t="str">
        <f t="shared" si="1975"/>
        <v/>
      </c>
      <c r="CV673" s="549" t="str">
        <f t="shared" si="1976"/>
        <v/>
      </c>
      <c r="CW673" s="550" t="str">
        <f t="shared" si="1977"/>
        <v/>
      </c>
      <c r="CX673" s="550" t="str">
        <f t="shared" si="1978"/>
        <v/>
      </c>
      <c r="CY673" s="550">
        <f t="shared" si="1979"/>
        <v>0</v>
      </c>
      <c r="CZ673" s="550">
        <f t="shared" si="1980"/>
        <v>0</v>
      </c>
      <c r="DA673" s="550">
        <f t="shared" si="1981"/>
        <v>0</v>
      </c>
      <c r="DB673" s="551">
        <f t="shared" si="1982"/>
        <v>0</v>
      </c>
      <c r="DC673" s="551">
        <f t="shared" si="1983"/>
        <v>0</v>
      </c>
      <c r="DD673" s="551">
        <f t="shared" si="1984"/>
        <v>0</v>
      </c>
      <c r="DE673" s="550">
        <f t="shared" si="1985"/>
        <v>0</v>
      </c>
      <c r="DF673" s="550">
        <f t="shared" si="1986"/>
        <v>0</v>
      </c>
      <c r="DG673" s="550">
        <f t="shared" si="1987"/>
        <v>0</v>
      </c>
      <c r="DH673" s="550" t="str">
        <f t="shared" si="1988"/>
        <v/>
      </c>
      <c r="DI673" s="550" t="str">
        <f t="shared" si="1989"/>
        <v/>
      </c>
      <c r="DJ673" s="549" t="str">
        <f t="shared" si="1990"/>
        <v/>
      </c>
      <c r="DK673" s="548" t="str">
        <f t="shared" si="1991"/>
        <v/>
      </c>
      <c r="DL673" s="653">
        <f t="shared" si="1992"/>
        <v>9</v>
      </c>
      <c r="DM673" s="106">
        <f t="shared" si="1993"/>
        <v>9</v>
      </c>
      <c r="DN673" s="106">
        <f t="shared" si="1994"/>
        <v>9</v>
      </c>
      <c r="DO673" s="106">
        <f t="shared" si="1995"/>
        <v>9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609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96"/>
      <c r="L674" s="296"/>
      <c r="M674" s="296"/>
      <c r="N674" s="296"/>
      <c r="O674" s="296"/>
      <c r="P674" s="296"/>
      <c r="Q674" s="296"/>
      <c r="R674" s="296"/>
      <c r="S674" s="588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224"/>
      <c r="BW674" s="224"/>
      <c r="BX674" s="224"/>
      <c r="BY674" s="224"/>
      <c r="BZ674" s="597" t="str">
        <f t="shared" si="1970"/>
        <v/>
      </c>
      <c r="CA674" s="597" t="str">
        <f t="shared" si="1971"/>
        <v/>
      </c>
      <c r="CB674" s="597" t="str">
        <f t="shared" si="1972"/>
        <v/>
      </c>
      <c r="CC674" s="688" t="str">
        <f t="shared" si="1973"/>
        <v/>
      </c>
      <c r="CD674" s="1344" t="str">
        <f t="shared" si="1974"/>
        <v/>
      </c>
      <c r="CE674" s="1345" t="str">
        <f t="shared" si="1964"/>
        <v/>
      </c>
      <c r="CF674" s="1346" t="str">
        <f t="shared" si="1964"/>
        <v/>
      </c>
      <c r="CG674" s="1346" t="str">
        <f t="shared" si="1964"/>
        <v/>
      </c>
      <c r="CH674" s="1346" t="str">
        <f t="shared" si="1964"/>
        <v/>
      </c>
      <c r="CI674" s="1346" t="str">
        <f t="shared" si="1964"/>
        <v/>
      </c>
      <c r="CJ674" s="1346" t="str">
        <f t="shared" si="1964"/>
        <v/>
      </c>
      <c r="CK674" s="1347" t="str">
        <f t="shared" si="1964"/>
        <v/>
      </c>
      <c r="CL674" s="1347" t="str">
        <f t="shared" si="1964"/>
        <v/>
      </c>
      <c r="CM674" s="1347" t="str">
        <f t="shared" si="1964"/>
        <v/>
      </c>
      <c r="CN674" s="1346" t="str">
        <f t="shared" si="1964"/>
        <v/>
      </c>
      <c r="CO674" s="1346" t="str">
        <f t="shared" si="1964"/>
        <v/>
      </c>
      <c r="CP674" s="1346" t="str">
        <f t="shared" si="1964"/>
        <v/>
      </c>
      <c r="CQ674" s="1346" t="str">
        <f t="shared" si="1964"/>
        <v/>
      </c>
      <c r="CR674" s="1346" t="str">
        <f t="shared" si="1964"/>
        <v/>
      </c>
      <c r="CS674" s="1345" t="str">
        <f t="shared" si="1964"/>
        <v/>
      </c>
      <c r="CT674" s="1348" t="str">
        <f t="shared" si="1964"/>
        <v/>
      </c>
      <c r="CU674" s="548" t="str">
        <f t="shared" si="1975"/>
        <v/>
      </c>
      <c r="CV674" s="549" t="str">
        <f t="shared" si="1976"/>
        <v/>
      </c>
      <c r="CW674" s="550" t="str">
        <f t="shared" si="1977"/>
        <v/>
      </c>
      <c r="CX674" s="550" t="str">
        <f t="shared" si="1978"/>
        <v/>
      </c>
      <c r="CY674" s="550" t="str">
        <f t="shared" si="1979"/>
        <v/>
      </c>
      <c r="CZ674" s="550" t="str">
        <f t="shared" si="1980"/>
        <v/>
      </c>
      <c r="DA674" s="550" t="str">
        <f t="shared" si="1981"/>
        <v/>
      </c>
      <c r="DB674" s="551" t="str">
        <f t="shared" si="1982"/>
        <v/>
      </c>
      <c r="DC674" s="551" t="str">
        <f t="shared" si="1983"/>
        <v/>
      </c>
      <c r="DD674" s="551" t="str">
        <f t="shared" si="1984"/>
        <v/>
      </c>
      <c r="DE674" s="550" t="str">
        <f t="shared" si="1985"/>
        <v/>
      </c>
      <c r="DF674" s="550" t="str">
        <f t="shared" si="1986"/>
        <v/>
      </c>
      <c r="DG674" s="550" t="str">
        <f t="shared" si="1987"/>
        <v/>
      </c>
      <c r="DH674" s="550" t="str">
        <f t="shared" si="1988"/>
        <v/>
      </c>
      <c r="DI674" s="550" t="str">
        <f t="shared" si="1989"/>
        <v/>
      </c>
      <c r="DJ674" s="549" t="str">
        <f t="shared" si="1990"/>
        <v/>
      </c>
      <c r="DK674" s="548" t="str">
        <f t="shared" si="1991"/>
        <v/>
      </c>
      <c r="DL674" s="653">
        <f t="shared" si="1992"/>
        <v>0</v>
      </c>
      <c r="DM674" s="106">
        <f t="shared" si="1993"/>
        <v>0</v>
      </c>
      <c r="DN674" s="106">
        <f t="shared" si="1994"/>
        <v>0</v>
      </c>
      <c r="DO674" s="106">
        <f t="shared" si="1995"/>
        <v>0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tr">
        <f>$H$1 &amp; " (%)"</f>
        <v>kcal (%)</v>
      </c>
      <c r="B675" s="632">
        <f t="shared" ref="B675:R675" si="2008">IF(B673="","",B673*B674/0.23/B$46/365)</f>
        <v>0</v>
      </c>
      <c r="C675" s="632">
        <f t="shared" si="2008"/>
        <v>0</v>
      </c>
      <c r="D675" s="632">
        <f t="shared" si="2008"/>
        <v>0</v>
      </c>
      <c r="E675" s="632">
        <f t="shared" si="2008"/>
        <v>0</v>
      </c>
      <c r="F675" s="632">
        <f t="shared" si="2008"/>
        <v>0</v>
      </c>
      <c r="G675" s="632">
        <f t="shared" si="2008"/>
        <v>0</v>
      </c>
      <c r="H675" s="632">
        <f t="shared" si="2008"/>
        <v>0</v>
      </c>
      <c r="I675" s="632">
        <f t="shared" si="2008"/>
        <v>0</v>
      </c>
      <c r="J675" s="632">
        <f t="shared" si="2008"/>
        <v>0</v>
      </c>
      <c r="K675" s="632" t="str">
        <f t="shared" si="2008"/>
        <v/>
      </c>
      <c r="L675" s="632" t="str">
        <f t="shared" si="2008"/>
        <v/>
      </c>
      <c r="M675" s="632" t="str">
        <f t="shared" si="2008"/>
        <v/>
      </c>
      <c r="N675" s="632" t="str">
        <f t="shared" si="2008"/>
        <v/>
      </c>
      <c r="O675" s="632" t="str">
        <f t="shared" si="2008"/>
        <v/>
      </c>
      <c r="P675" s="632" t="str">
        <f t="shared" si="2008"/>
        <v/>
      </c>
      <c r="Q675" s="632" t="str">
        <f t="shared" si="2008"/>
        <v/>
      </c>
      <c r="R675" s="632" t="str">
        <f t="shared" si="2008"/>
        <v/>
      </c>
      <c r="S675" s="652"/>
      <c r="T675" s="632">
        <f t="shared" ref="T675:AJ675" si="2009">IF(T673="","",T673*T674/0.23/T$46/365)</f>
        <v>0</v>
      </c>
      <c r="U675" s="632">
        <f t="shared" si="2009"/>
        <v>0</v>
      </c>
      <c r="V675" s="632">
        <f t="shared" si="2009"/>
        <v>0</v>
      </c>
      <c r="W675" s="632">
        <f t="shared" si="2009"/>
        <v>0</v>
      </c>
      <c r="X675" s="632">
        <f t="shared" si="2009"/>
        <v>0</v>
      </c>
      <c r="Y675" s="632">
        <f t="shared" si="2009"/>
        <v>0</v>
      </c>
      <c r="Z675" s="632">
        <f t="shared" si="2009"/>
        <v>0</v>
      </c>
      <c r="AA675" s="632">
        <f t="shared" si="2009"/>
        <v>0</v>
      </c>
      <c r="AB675" s="632">
        <f t="shared" si="2009"/>
        <v>0</v>
      </c>
      <c r="AC675" s="632" t="str">
        <f t="shared" si="2009"/>
        <v/>
      </c>
      <c r="AD675" s="632" t="str">
        <f t="shared" si="2009"/>
        <v/>
      </c>
      <c r="AE675" s="632" t="str">
        <f t="shared" si="2009"/>
        <v/>
      </c>
      <c r="AF675" s="632" t="str">
        <f t="shared" si="2009"/>
        <v/>
      </c>
      <c r="AG675" s="632" t="str">
        <f t="shared" si="2009"/>
        <v/>
      </c>
      <c r="AH675" s="632" t="str">
        <f t="shared" si="2009"/>
        <v/>
      </c>
      <c r="AI675" s="632" t="str">
        <f t="shared" si="2009"/>
        <v/>
      </c>
      <c r="AJ675" s="632" t="str">
        <f t="shared" si="2009"/>
        <v/>
      </c>
      <c r="AK675" s="652"/>
      <c r="AL675" s="632">
        <f t="shared" ref="AL675:BB675" si="2010">IF(AL673="","",AL673*AL674/0.23/AL$46/365)</f>
        <v>0</v>
      </c>
      <c r="AM675" s="632">
        <f t="shared" si="2010"/>
        <v>0</v>
      </c>
      <c r="AN675" s="632">
        <f t="shared" si="2010"/>
        <v>0</v>
      </c>
      <c r="AO675" s="632">
        <f t="shared" si="2010"/>
        <v>0</v>
      </c>
      <c r="AP675" s="632">
        <f t="shared" si="2010"/>
        <v>0</v>
      </c>
      <c r="AQ675" s="632">
        <f t="shared" si="2010"/>
        <v>0</v>
      </c>
      <c r="AR675" s="632">
        <f t="shared" si="2010"/>
        <v>0</v>
      </c>
      <c r="AS675" s="632">
        <f t="shared" si="2010"/>
        <v>0</v>
      </c>
      <c r="AT675" s="632">
        <f t="shared" si="2010"/>
        <v>0</v>
      </c>
      <c r="AU675" s="632" t="str">
        <f t="shared" si="2010"/>
        <v/>
      </c>
      <c r="AV675" s="632" t="str">
        <f t="shared" si="2010"/>
        <v/>
      </c>
      <c r="AW675" s="632" t="str">
        <f t="shared" si="2010"/>
        <v/>
      </c>
      <c r="AX675" s="632" t="str">
        <f t="shared" si="2010"/>
        <v/>
      </c>
      <c r="AY675" s="632" t="str">
        <f t="shared" si="2010"/>
        <v/>
      </c>
      <c r="AZ675" s="632" t="str">
        <f t="shared" si="2010"/>
        <v/>
      </c>
      <c r="BA675" s="632" t="str">
        <f t="shared" si="2010"/>
        <v/>
      </c>
      <c r="BB675" s="632" t="str">
        <f t="shared" si="2010"/>
        <v/>
      </c>
      <c r="BC675" s="652"/>
      <c r="BD675" s="632">
        <f t="shared" ref="BD675:BT675" si="2011">IF(BD673="","",BD673*BD674/0.23/BD$46/365)</f>
        <v>0</v>
      </c>
      <c r="BE675" s="632">
        <f t="shared" si="2011"/>
        <v>0</v>
      </c>
      <c r="BF675" s="632">
        <f t="shared" si="2011"/>
        <v>0</v>
      </c>
      <c r="BG675" s="632">
        <f t="shared" si="2011"/>
        <v>0</v>
      </c>
      <c r="BH675" s="632">
        <f t="shared" si="2011"/>
        <v>0</v>
      </c>
      <c r="BI675" s="632">
        <f t="shared" si="2011"/>
        <v>0</v>
      </c>
      <c r="BJ675" s="632">
        <f t="shared" si="2011"/>
        <v>0</v>
      </c>
      <c r="BK675" s="632">
        <f t="shared" si="2011"/>
        <v>0</v>
      </c>
      <c r="BL675" s="632">
        <f t="shared" si="2011"/>
        <v>0</v>
      </c>
      <c r="BM675" s="632" t="str">
        <f t="shared" si="2011"/>
        <v/>
      </c>
      <c r="BN675" s="632" t="str">
        <f t="shared" si="2011"/>
        <v/>
      </c>
      <c r="BO675" s="632" t="str">
        <f t="shared" si="2011"/>
        <v/>
      </c>
      <c r="BP675" s="632" t="str">
        <f t="shared" si="2011"/>
        <v/>
      </c>
      <c r="BQ675" s="632" t="str">
        <f t="shared" si="2011"/>
        <v/>
      </c>
      <c r="BR675" s="632" t="str">
        <f t="shared" si="2011"/>
        <v/>
      </c>
      <c r="BS675" s="632" t="str">
        <f t="shared" si="2011"/>
        <v/>
      </c>
      <c r="BT675" s="632" t="str">
        <f t="shared" si="2011"/>
        <v/>
      </c>
      <c r="BU675" s="652"/>
      <c r="BV675" s="632" t="str">
        <f>IF(BV673="","",BV673*BV674/0.23/BV$46/365)</f>
        <v/>
      </c>
      <c r="BW675" s="632" t="str">
        <f>IF(BW673="","",BW673*BW674/0.23/BW$46/365)</f>
        <v/>
      </c>
      <c r="BX675" s="632" t="str">
        <f>IF(BX673="","",BX673*BX674/0.23/BX$46/365)</f>
        <v/>
      </c>
      <c r="BY675" s="632" t="str">
        <f>IF(BY673="","",BY673*BY674/0.23/BY$46/365)</f>
        <v/>
      </c>
      <c r="BZ675" s="597">
        <f t="shared" si="1970"/>
        <v>0</v>
      </c>
      <c r="CA675" s="622">
        <f t="shared" si="1971"/>
        <v>0</v>
      </c>
      <c r="CB675" s="622">
        <f t="shared" si="1972"/>
        <v>0</v>
      </c>
      <c r="CC675" s="691">
        <f t="shared" si="1973"/>
        <v>0</v>
      </c>
      <c r="CD675" s="1349" t="str">
        <f t="shared" si="1974"/>
        <v/>
      </c>
      <c r="CE675" s="1350" t="str">
        <f t="shared" si="1964"/>
        <v/>
      </c>
      <c r="CF675" s="1351" t="str">
        <f t="shared" si="1964"/>
        <v/>
      </c>
      <c r="CG675" s="1351" t="str">
        <f t="shared" si="1964"/>
        <v/>
      </c>
      <c r="CH675" s="1351">
        <f t="shared" si="1964"/>
        <v>0</v>
      </c>
      <c r="CI675" s="1351">
        <f t="shared" si="1964"/>
        <v>0</v>
      </c>
      <c r="CJ675" s="1351">
        <f t="shared" si="1964"/>
        <v>0</v>
      </c>
      <c r="CK675" s="1352">
        <f t="shared" si="1964"/>
        <v>0</v>
      </c>
      <c r="CL675" s="1352">
        <f t="shared" si="1964"/>
        <v>0</v>
      </c>
      <c r="CM675" s="1352">
        <f t="shared" si="1964"/>
        <v>0</v>
      </c>
      <c r="CN675" s="1351">
        <f t="shared" si="1964"/>
        <v>0</v>
      </c>
      <c r="CO675" s="1351">
        <f t="shared" si="1964"/>
        <v>0</v>
      </c>
      <c r="CP675" s="1351">
        <f t="shared" si="1964"/>
        <v>0</v>
      </c>
      <c r="CQ675" s="1351" t="str">
        <f t="shared" si="1964"/>
        <v/>
      </c>
      <c r="CR675" s="1351" t="str">
        <f t="shared" si="1964"/>
        <v/>
      </c>
      <c r="CS675" s="1350" t="str">
        <f t="shared" si="1964"/>
        <v/>
      </c>
      <c r="CT675" s="1353" t="str">
        <f t="shared" si="1964"/>
        <v/>
      </c>
      <c r="CU675" s="536" t="str">
        <f t="shared" si="1975"/>
        <v/>
      </c>
      <c r="CV675" s="537" t="str">
        <f t="shared" si="1976"/>
        <v/>
      </c>
      <c r="CW675" s="538" t="str">
        <f t="shared" si="1977"/>
        <v/>
      </c>
      <c r="CX675" s="538" t="str">
        <f t="shared" si="1978"/>
        <v/>
      </c>
      <c r="CY675" s="538">
        <f t="shared" si="1979"/>
        <v>0</v>
      </c>
      <c r="CZ675" s="538">
        <f t="shared" si="1980"/>
        <v>0</v>
      </c>
      <c r="DA675" s="538">
        <f t="shared" si="1981"/>
        <v>0</v>
      </c>
      <c r="DB675" s="539">
        <f t="shared" si="1982"/>
        <v>0</v>
      </c>
      <c r="DC675" s="539">
        <f t="shared" si="1983"/>
        <v>0</v>
      </c>
      <c r="DD675" s="539">
        <f t="shared" si="1984"/>
        <v>0</v>
      </c>
      <c r="DE675" s="538">
        <f t="shared" si="1985"/>
        <v>0</v>
      </c>
      <c r="DF675" s="538">
        <f t="shared" si="1986"/>
        <v>0</v>
      </c>
      <c r="DG675" s="538">
        <f t="shared" si="1987"/>
        <v>0</v>
      </c>
      <c r="DH675" s="538" t="str">
        <f t="shared" si="1988"/>
        <v/>
      </c>
      <c r="DI675" s="538" t="str">
        <f t="shared" si="1989"/>
        <v/>
      </c>
      <c r="DJ675" s="537" t="str">
        <f t="shared" si="1990"/>
        <v/>
      </c>
      <c r="DK675" s="536" t="str">
        <f t="shared" si="1991"/>
        <v/>
      </c>
      <c r="DL675" s="653">
        <f t="shared" si="1992"/>
        <v>9</v>
      </c>
      <c r="DM675" s="106">
        <f t="shared" si="1993"/>
        <v>9</v>
      </c>
      <c r="DN675" s="106">
        <f t="shared" si="1994"/>
        <v>9</v>
      </c>
      <c r="DO675" s="106">
        <f t="shared" si="1995"/>
        <v>9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82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96"/>
      <c r="L676" s="296"/>
      <c r="M676" s="296"/>
      <c r="N676" s="296"/>
      <c r="O676" s="224"/>
      <c r="P676" s="224"/>
      <c r="Q676" s="296"/>
      <c r="R676" s="296"/>
      <c r="S676" s="774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96"/>
      <c r="AJ676" s="224"/>
      <c r="AK676" s="774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74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74"/>
      <c r="BV676" s="224"/>
      <c r="BW676" s="224"/>
      <c r="BX676" s="224"/>
      <c r="BY676" s="224"/>
      <c r="BZ676" s="589" t="str">
        <f t="shared" si="1970"/>
        <v/>
      </c>
      <c r="CA676" s="589" t="str">
        <f t="shared" si="1971"/>
        <v/>
      </c>
      <c r="CB676" s="589" t="str">
        <f t="shared" si="1972"/>
        <v/>
      </c>
      <c r="CC676" s="687" t="str">
        <f t="shared" si="1973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8"/>
      <c r="DM676" s="108"/>
      <c r="DN676" s="108"/>
      <c r="DO676" s="108"/>
      <c r="DP676" s="591"/>
      <c r="DQ676" s="617"/>
      <c r="DR676" s="617"/>
      <c r="DS676" s="617"/>
      <c r="DT676" s="617"/>
      <c r="DU676" s="617"/>
      <c r="DV676" s="617"/>
      <c r="DW676" s="617"/>
      <c r="DX676" s="617"/>
      <c r="DY676" s="484"/>
    </row>
    <row r="677" spans="1:129" s="486" customFormat="1" ht="15.75" customHeight="1">
      <c r="A677" s="609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96"/>
      <c r="L677" s="296"/>
      <c r="M677" s="296"/>
      <c r="N677" s="296"/>
      <c r="O677" s="224"/>
      <c r="P677" s="224"/>
      <c r="Q677" s="296"/>
      <c r="R677" s="296"/>
      <c r="S677" s="775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96"/>
      <c r="AJ677" s="224"/>
      <c r="AK677" s="775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75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75"/>
      <c r="BV677" s="773"/>
      <c r="BW677" s="773"/>
      <c r="BX677" s="773"/>
      <c r="BY677" s="773"/>
      <c r="BZ677" s="597">
        <f t="shared" si="1970"/>
        <v>0</v>
      </c>
      <c r="CA677" s="597">
        <f t="shared" si="1971"/>
        <v>0</v>
      </c>
      <c r="CB677" s="597">
        <f t="shared" si="1972"/>
        <v>0</v>
      </c>
      <c r="CC677" s="688">
        <f t="shared" si="1973"/>
        <v>0</v>
      </c>
      <c r="CD677" s="1344" t="str">
        <f t="shared" ref="CD677:CS677" si="201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012"/>
        <v/>
      </c>
      <c r="CF677" s="1346" t="str">
        <f t="shared" si="2012"/>
        <v/>
      </c>
      <c r="CG677" s="1346" t="str">
        <f t="shared" si="2012"/>
        <v/>
      </c>
      <c r="CH677" s="1346">
        <f t="shared" si="2012"/>
        <v>0</v>
      </c>
      <c r="CI677" s="1346">
        <f t="shared" si="2012"/>
        <v>0</v>
      </c>
      <c r="CJ677" s="1346">
        <f t="shared" si="2012"/>
        <v>0</v>
      </c>
      <c r="CK677" s="1347">
        <f t="shared" si="2012"/>
        <v>0</v>
      </c>
      <c r="CL677" s="1347">
        <f t="shared" si="2012"/>
        <v>0</v>
      </c>
      <c r="CM677" s="1347">
        <f t="shared" si="2012"/>
        <v>0</v>
      </c>
      <c r="CN677" s="1346">
        <f t="shared" si="2012"/>
        <v>0</v>
      </c>
      <c r="CO677" s="1346">
        <f t="shared" si="2012"/>
        <v>0</v>
      </c>
      <c r="CP677" s="1346">
        <f t="shared" si="2012"/>
        <v>0</v>
      </c>
      <c r="CQ677" s="1346" t="str">
        <f t="shared" si="2012"/>
        <v/>
      </c>
      <c r="CR677" s="1346" t="str">
        <f t="shared" si="2012"/>
        <v/>
      </c>
      <c r="CS677" s="1345" t="str">
        <f t="shared" si="2012"/>
        <v/>
      </c>
      <c r="CT677" s="1348" t="str">
        <f t="shared" ref="CE677:CT680" si="201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8" t="str">
        <f t="shared" ref="CU677:DD680" si="201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9" t="str">
        <f t="shared" si="2014"/>
        <v/>
      </c>
      <c r="CW677" s="550" t="str">
        <f t="shared" si="2014"/>
        <v/>
      </c>
      <c r="CX677" s="550" t="str">
        <f t="shared" si="2014"/>
        <v/>
      </c>
      <c r="CY677" s="550">
        <f t="shared" si="2014"/>
        <v>0</v>
      </c>
      <c r="CZ677" s="550">
        <f t="shared" si="2014"/>
        <v>0</v>
      </c>
      <c r="DA677" s="550">
        <f t="shared" si="2014"/>
        <v>0</v>
      </c>
      <c r="DB677" s="551">
        <f t="shared" si="2014"/>
        <v>0</v>
      </c>
      <c r="DC677" s="551">
        <f t="shared" si="2014"/>
        <v>0</v>
      </c>
      <c r="DD677" s="551">
        <f t="shared" si="2014"/>
        <v>0</v>
      </c>
      <c r="DE677" s="550">
        <f t="shared" ref="DE677:DK680" si="201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50">
        <f t="shared" si="2015"/>
        <v>0</v>
      </c>
      <c r="DG677" s="550">
        <f t="shared" si="2015"/>
        <v>0</v>
      </c>
      <c r="DH677" s="550" t="str">
        <f t="shared" si="2015"/>
        <v/>
      </c>
      <c r="DI677" s="550" t="str">
        <f t="shared" si="2015"/>
        <v/>
      </c>
      <c r="DJ677" s="549" t="str">
        <f t="shared" si="2015"/>
        <v/>
      </c>
      <c r="DK677" s="548" t="str">
        <f t="shared" si="2015"/>
        <v/>
      </c>
      <c r="DL677" s="653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83"/>
      <c r="DQ677" s="618"/>
      <c r="DR677" s="618"/>
      <c r="DS677" s="618"/>
      <c r="DT677" s="618"/>
      <c r="DU677" s="618"/>
      <c r="DV677" s="618"/>
      <c r="DW677" s="618"/>
      <c r="DX677" s="618"/>
      <c r="DY677" s="484"/>
    </row>
    <row r="678" spans="1:129" s="486" customFormat="1" ht="15.75" customHeight="1">
      <c r="A678" s="609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96"/>
      <c r="L678" s="296"/>
      <c r="M678" s="296"/>
      <c r="N678" s="296"/>
      <c r="O678" s="224"/>
      <c r="P678" s="224"/>
      <c r="Q678" s="296"/>
      <c r="R678" s="296"/>
      <c r="S678" s="775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96"/>
      <c r="AJ678" s="224"/>
      <c r="AK678" s="775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75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75"/>
      <c r="BV678" s="224"/>
      <c r="BW678" s="224"/>
      <c r="BX678" s="224"/>
      <c r="BY678" s="224"/>
      <c r="BZ678" s="597" t="str">
        <f t="shared" si="1970"/>
        <v/>
      </c>
      <c r="CA678" s="597" t="str">
        <f t="shared" si="1971"/>
        <v/>
      </c>
      <c r="CB678" s="597" t="str">
        <f t="shared" si="1972"/>
        <v/>
      </c>
      <c r="CC678" s="688" t="str">
        <f t="shared" si="1973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13"/>
        <v/>
      </c>
      <c r="CF678" s="1346" t="str">
        <f t="shared" si="2013"/>
        <v/>
      </c>
      <c r="CG678" s="1346" t="str">
        <f t="shared" si="2013"/>
        <v/>
      </c>
      <c r="CH678" s="1346" t="str">
        <f t="shared" si="2013"/>
        <v/>
      </c>
      <c r="CI678" s="1346" t="str">
        <f t="shared" si="2013"/>
        <v/>
      </c>
      <c r="CJ678" s="1346" t="str">
        <f t="shared" si="2013"/>
        <v/>
      </c>
      <c r="CK678" s="1347" t="str">
        <f t="shared" si="2013"/>
        <v/>
      </c>
      <c r="CL678" s="1347" t="str">
        <f t="shared" si="2013"/>
        <v/>
      </c>
      <c r="CM678" s="1347" t="str">
        <f t="shared" si="2013"/>
        <v/>
      </c>
      <c r="CN678" s="1346" t="str">
        <f t="shared" si="2013"/>
        <v/>
      </c>
      <c r="CO678" s="1346" t="str">
        <f t="shared" si="2013"/>
        <v/>
      </c>
      <c r="CP678" s="1346" t="str">
        <f t="shared" si="2013"/>
        <v/>
      </c>
      <c r="CQ678" s="1346" t="str">
        <f t="shared" si="2013"/>
        <v/>
      </c>
      <c r="CR678" s="1346" t="str">
        <f t="shared" si="2013"/>
        <v/>
      </c>
      <c r="CS678" s="1345" t="str">
        <f t="shared" si="2013"/>
        <v/>
      </c>
      <c r="CT678" s="1348" t="str">
        <f t="shared" si="2013"/>
        <v/>
      </c>
      <c r="CU678" s="548" t="str">
        <f t="shared" si="2014"/>
        <v/>
      </c>
      <c r="CV678" s="549" t="str">
        <f t="shared" si="2014"/>
        <v/>
      </c>
      <c r="CW678" s="550" t="str">
        <f t="shared" si="2014"/>
        <v/>
      </c>
      <c r="CX678" s="550" t="str">
        <f t="shared" si="2014"/>
        <v/>
      </c>
      <c r="CY678" s="550" t="str">
        <f t="shared" si="2014"/>
        <v/>
      </c>
      <c r="CZ678" s="550" t="str">
        <f t="shared" si="2014"/>
        <v/>
      </c>
      <c r="DA678" s="550" t="str">
        <f t="shared" si="2014"/>
        <v/>
      </c>
      <c r="DB678" s="551" t="str">
        <f t="shared" si="2014"/>
        <v/>
      </c>
      <c r="DC678" s="551" t="str">
        <f t="shared" si="2014"/>
        <v/>
      </c>
      <c r="DD678" s="551" t="str">
        <f t="shared" si="2014"/>
        <v/>
      </c>
      <c r="DE678" s="550" t="str">
        <f t="shared" si="2015"/>
        <v/>
      </c>
      <c r="DF678" s="550" t="str">
        <f t="shared" si="2015"/>
        <v/>
      </c>
      <c r="DG678" s="550" t="str">
        <f t="shared" si="2015"/>
        <v/>
      </c>
      <c r="DH678" s="550" t="str">
        <f t="shared" si="2015"/>
        <v/>
      </c>
      <c r="DI678" s="550" t="str">
        <f t="shared" si="2015"/>
        <v/>
      </c>
      <c r="DJ678" s="549" t="str">
        <f t="shared" si="2015"/>
        <v/>
      </c>
      <c r="DK678" s="548" t="str">
        <f t="shared" si="2015"/>
        <v/>
      </c>
      <c r="DL678" s="653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776" t="str">
        <f>$H$1 &amp; "/kg"</f>
        <v>kcal/kg</v>
      </c>
      <c r="B679" s="762">
        <f t="shared" ref="B679:R679" si="2016">4000*$K$1</f>
        <v>4000</v>
      </c>
      <c r="C679" s="762">
        <f t="shared" si="2016"/>
        <v>4000</v>
      </c>
      <c r="D679" s="762">
        <f t="shared" si="2016"/>
        <v>4000</v>
      </c>
      <c r="E679" s="762">
        <f t="shared" si="2016"/>
        <v>4000</v>
      </c>
      <c r="F679" s="762">
        <f t="shared" si="2016"/>
        <v>4000</v>
      </c>
      <c r="G679" s="762">
        <f t="shared" si="2016"/>
        <v>4000</v>
      </c>
      <c r="H679" s="762">
        <f t="shared" si="2016"/>
        <v>4000</v>
      </c>
      <c r="I679" s="762">
        <f t="shared" si="2016"/>
        <v>4000</v>
      </c>
      <c r="J679" s="762">
        <f t="shared" si="2016"/>
        <v>4000</v>
      </c>
      <c r="K679" s="762">
        <f t="shared" si="2016"/>
        <v>4000</v>
      </c>
      <c r="L679" s="762">
        <f t="shared" si="2016"/>
        <v>4000</v>
      </c>
      <c r="M679" s="762">
        <f t="shared" si="2016"/>
        <v>4000</v>
      </c>
      <c r="N679" s="762">
        <f t="shared" si="2016"/>
        <v>4000</v>
      </c>
      <c r="O679" s="762">
        <f t="shared" si="2016"/>
        <v>4000</v>
      </c>
      <c r="P679" s="762">
        <f t="shared" si="2016"/>
        <v>4000</v>
      </c>
      <c r="Q679" s="762">
        <f t="shared" si="2016"/>
        <v>4000</v>
      </c>
      <c r="R679" s="762">
        <f t="shared" si="2016"/>
        <v>4000</v>
      </c>
      <c r="S679" s="774"/>
      <c r="T679" s="762">
        <f t="shared" ref="T679:BB679" si="2017">4000*$K$1</f>
        <v>4000</v>
      </c>
      <c r="U679" s="762">
        <f t="shared" si="2017"/>
        <v>4000</v>
      </c>
      <c r="V679" s="762">
        <f t="shared" si="2017"/>
        <v>4000</v>
      </c>
      <c r="W679" s="762">
        <f t="shared" si="2017"/>
        <v>4000</v>
      </c>
      <c r="X679" s="762">
        <f t="shared" si="2017"/>
        <v>4000</v>
      </c>
      <c r="Y679" s="762">
        <f t="shared" si="2017"/>
        <v>4000</v>
      </c>
      <c r="Z679" s="762">
        <f t="shared" si="2017"/>
        <v>4000</v>
      </c>
      <c r="AA679" s="762">
        <f t="shared" si="2017"/>
        <v>4000</v>
      </c>
      <c r="AB679" s="762">
        <v>4000</v>
      </c>
      <c r="AC679" s="762">
        <f t="shared" si="2017"/>
        <v>4000</v>
      </c>
      <c r="AD679" s="762">
        <f t="shared" si="2017"/>
        <v>4000</v>
      </c>
      <c r="AE679" s="762">
        <f t="shared" si="2017"/>
        <v>4000</v>
      </c>
      <c r="AF679" s="762">
        <f t="shared" si="2017"/>
        <v>4000</v>
      </c>
      <c r="AG679" s="762">
        <f t="shared" si="2017"/>
        <v>4000</v>
      </c>
      <c r="AH679" s="762">
        <f t="shared" si="2017"/>
        <v>4000</v>
      </c>
      <c r="AI679" s="762">
        <f t="shared" si="2017"/>
        <v>4000</v>
      </c>
      <c r="AJ679" s="762">
        <f t="shared" si="2017"/>
        <v>4000</v>
      </c>
      <c r="AK679" s="774"/>
      <c r="AL679" s="762">
        <f t="shared" si="2017"/>
        <v>4000</v>
      </c>
      <c r="AM679" s="762">
        <f t="shared" si="2017"/>
        <v>4000</v>
      </c>
      <c r="AN679" s="762">
        <f t="shared" si="2017"/>
        <v>4000</v>
      </c>
      <c r="AO679" s="762">
        <f t="shared" si="2017"/>
        <v>4000</v>
      </c>
      <c r="AP679" s="762">
        <f t="shared" si="2017"/>
        <v>4000</v>
      </c>
      <c r="AQ679" s="762">
        <f t="shared" si="2017"/>
        <v>4000</v>
      </c>
      <c r="AR679" s="762">
        <f t="shared" si="2017"/>
        <v>4000</v>
      </c>
      <c r="AS679" s="762">
        <f t="shared" si="2017"/>
        <v>4000</v>
      </c>
      <c r="AT679" s="762">
        <f t="shared" si="2017"/>
        <v>4000</v>
      </c>
      <c r="AU679" s="762">
        <f t="shared" si="2017"/>
        <v>4000</v>
      </c>
      <c r="AV679" s="762">
        <f t="shared" si="2017"/>
        <v>4000</v>
      </c>
      <c r="AW679" s="762">
        <f t="shared" si="2017"/>
        <v>4000</v>
      </c>
      <c r="AX679" s="762">
        <f t="shared" si="2017"/>
        <v>4000</v>
      </c>
      <c r="AY679" s="762">
        <f t="shared" si="2017"/>
        <v>4000</v>
      </c>
      <c r="AZ679" s="762">
        <f t="shared" si="2017"/>
        <v>4000</v>
      </c>
      <c r="BA679" s="762">
        <f t="shared" si="2017"/>
        <v>4000</v>
      </c>
      <c r="BB679" s="762">
        <f t="shared" si="2017"/>
        <v>4000</v>
      </c>
      <c r="BC679" s="774"/>
      <c r="BD679" s="764">
        <v>16747</v>
      </c>
      <c r="BE679" s="765">
        <v>16747</v>
      </c>
      <c r="BF679" s="765">
        <v>16747</v>
      </c>
      <c r="BG679" s="765">
        <v>16747</v>
      </c>
      <c r="BH679" s="765">
        <v>16747</v>
      </c>
      <c r="BI679" s="765">
        <v>16747</v>
      </c>
      <c r="BJ679" s="765">
        <v>16747</v>
      </c>
      <c r="BK679" s="765">
        <v>16747</v>
      </c>
      <c r="BL679" s="765">
        <v>16747</v>
      </c>
      <c r="BM679" s="765">
        <v>16747</v>
      </c>
      <c r="BN679" s="765">
        <v>16747</v>
      </c>
      <c r="BO679" s="765">
        <v>16747</v>
      </c>
      <c r="BP679" s="765">
        <v>16747</v>
      </c>
      <c r="BQ679" s="765">
        <v>16747</v>
      </c>
      <c r="BR679" s="765">
        <v>16747</v>
      </c>
      <c r="BS679" s="765">
        <v>16747</v>
      </c>
      <c r="BT679" s="765">
        <v>16747</v>
      </c>
      <c r="BU679" s="774"/>
      <c r="BV679" s="764">
        <v>16747</v>
      </c>
      <c r="BW679" s="765">
        <v>16747</v>
      </c>
      <c r="BX679" s="765">
        <v>16747</v>
      </c>
      <c r="BY679" s="765">
        <v>16747</v>
      </c>
      <c r="BZ679" s="597">
        <f t="shared" si="1970"/>
        <v>4000</v>
      </c>
      <c r="CA679" s="597">
        <f t="shared" si="1971"/>
        <v>4000</v>
      </c>
      <c r="CB679" s="597">
        <f t="shared" si="1972"/>
        <v>4000</v>
      </c>
      <c r="CC679" s="688">
        <f t="shared" si="1973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013"/>
        <v>4000</v>
      </c>
      <c r="CF679" s="1346">
        <f t="shared" si="2013"/>
        <v>4000</v>
      </c>
      <c r="CG679" s="1346">
        <f t="shared" si="2013"/>
        <v>4000</v>
      </c>
      <c r="CH679" s="1346">
        <f t="shared" si="2013"/>
        <v>4000</v>
      </c>
      <c r="CI679" s="1346">
        <f t="shared" si="2013"/>
        <v>4000</v>
      </c>
      <c r="CJ679" s="1346">
        <f t="shared" si="2013"/>
        <v>4000</v>
      </c>
      <c r="CK679" s="1347">
        <f t="shared" si="2013"/>
        <v>4000</v>
      </c>
      <c r="CL679" s="1347">
        <f t="shared" si="2013"/>
        <v>4000</v>
      </c>
      <c r="CM679" s="1347">
        <f t="shared" si="2013"/>
        <v>4000</v>
      </c>
      <c r="CN679" s="1346">
        <f t="shared" si="2013"/>
        <v>4000</v>
      </c>
      <c r="CO679" s="1346">
        <f t="shared" si="2013"/>
        <v>4000</v>
      </c>
      <c r="CP679" s="1346">
        <f t="shared" si="2013"/>
        <v>4000</v>
      </c>
      <c r="CQ679" s="1346">
        <f t="shared" si="2013"/>
        <v>4000</v>
      </c>
      <c r="CR679" s="1346">
        <f t="shared" si="2013"/>
        <v>4000</v>
      </c>
      <c r="CS679" s="1345">
        <f t="shared" si="2013"/>
        <v>4000</v>
      </c>
      <c r="CT679" s="1348">
        <f t="shared" si="2013"/>
        <v>4000</v>
      </c>
      <c r="CU679" s="548">
        <f t="shared" si="2014"/>
        <v>4000</v>
      </c>
      <c r="CV679" s="549">
        <f t="shared" si="2014"/>
        <v>4000</v>
      </c>
      <c r="CW679" s="550">
        <f t="shared" si="2014"/>
        <v>4000</v>
      </c>
      <c r="CX679" s="550">
        <f t="shared" si="2014"/>
        <v>4000</v>
      </c>
      <c r="CY679" s="550">
        <f t="shared" si="2014"/>
        <v>4000</v>
      </c>
      <c r="CZ679" s="550">
        <f t="shared" si="2014"/>
        <v>4000</v>
      </c>
      <c r="DA679" s="550">
        <f t="shared" si="2014"/>
        <v>4000</v>
      </c>
      <c r="DB679" s="551">
        <f t="shared" si="2014"/>
        <v>4000</v>
      </c>
      <c r="DC679" s="551">
        <f t="shared" si="2014"/>
        <v>4000</v>
      </c>
      <c r="DD679" s="551">
        <f t="shared" si="2014"/>
        <v>4000</v>
      </c>
      <c r="DE679" s="550">
        <f t="shared" si="2015"/>
        <v>4000</v>
      </c>
      <c r="DF679" s="550">
        <f t="shared" si="2015"/>
        <v>4000</v>
      </c>
      <c r="DG679" s="550">
        <f t="shared" si="2015"/>
        <v>4000</v>
      </c>
      <c r="DH679" s="550">
        <f t="shared" si="2015"/>
        <v>4000</v>
      </c>
      <c r="DI679" s="550">
        <f t="shared" si="2015"/>
        <v>4000</v>
      </c>
      <c r="DJ679" s="549">
        <f t="shared" si="2015"/>
        <v>4000</v>
      </c>
      <c r="DK679" s="548">
        <f t="shared" si="2015"/>
        <v>4000</v>
      </c>
      <c r="DL679" s="653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609" t="str">
        <f>$H$1 &amp; " (%)"</f>
        <v>kcal (%)</v>
      </c>
      <c r="B680" s="632">
        <f t="shared" ref="B680:R680" si="2018">IF(B677="","",B677*B678*B679/B$46/365/$G$1)</f>
        <v>0</v>
      </c>
      <c r="C680" s="632">
        <f t="shared" si="2018"/>
        <v>0</v>
      </c>
      <c r="D680" s="632">
        <f t="shared" si="2018"/>
        <v>0</v>
      </c>
      <c r="E680" s="632">
        <f t="shared" si="2018"/>
        <v>0</v>
      </c>
      <c r="F680" s="632">
        <f t="shared" si="2018"/>
        <v>0</v>
      </c>
      <c r="G680" s="632">
        <f t="shared" si="2018"/>
        <v>0</v>
      </c>
      <c r="H680" s="632">
        <f t="shared" si="2018"/>
        <v>0</v>
      </c>
      <c r="I680" s="632">
        <f t="shared" si="2018"/>
        <v>0</v>
      </c>
      <c r="J680" s="632">
        <f t="shared" si="2018"/>
        <v>0</v>
      </c>
      <c r="K680" s="632" t="str">
        <f t="shared" si="2018"/>
        <v/>
      </c>
      <c r="L680" s="632" t="str">
        <f t="shared" si="2018"/>
        <v/>
      </c>
      <c r="M680" s="632" t="str">
        <f t="shared" si="2018"/>
        <v/>
      </c>
      <c r="N680" s="632" t="str">
        <f t="shared" si="2018"/>
        <v/>
      </c>
      <c r="O680" s="632" t="str">
        <f t="shared" si="2018"/>
        <v/>
      </c>
      <c r="P680" s="632" t="str">
        <f t="shared" si="2018"/>
        <v/>
      </c>
      <c r="Q680" s="632" t="str">
        <f t="shared" si="2018"/>
        <v/>
      </c>
      <c r="R680" s="632" t="str">
        <f t="shared" si="2018"/>
        <v/>
      </c>
      <c r="S680" s="652"/>
      <c r="T680" s="632">
        <f t="shared" ref="T680:AJ680" si="2019">IF(T677="","",T677*T678*T679/T$46/365/$G$1)</f>
        <v>0</v>
      </c>
      <c r="U680" s="632">
        <f t="shared" si="2019"/>
        <v>0</v>
      </c>
      <c r="V680" s="632">
        <f t="shared" si="2019"/>
        <v>0</v>
      </c>
      <c r="W680" s="632">
        <f t="shared" si="2019"/>
        <v>0</v>
      </c>
      <c r="X680" s="632">
        <f t="shared" si="2019"/>
        <v>0</v>
      </c>
      <c r="Y680" s="632">
        <f t="shared" si="2019"/>
        <v>0</v>
      </c>
      <c r="Z680" s="632">
        <f t="shared" si="2019"/>
        <v>0</v>
      </c>
      <c r="AA680" s="632">
        <f t="shared" si="2019"/>
        <v>0</v>
      </c>
      <c r="AB680" s="632">
        <f t="shared" si="2019"/>
        <v>0</v>
      </c>
      <c r="AC680" s="632" t="str">
        <f t="shared" si="2019"/>
        <v/>
      </c>
      <c r="AD680" s="632" t="str">
        <f t="shared" si="2019"/>
        <v/>
      </c>
      <c r="AE680" s="632" t="str">
        <f t="shared" si="2019"/>
        <v/>
      </c>
      <c r="AF680" s="632" t="str">
        <f t="shared" si="2019"/>
        <v/>
      </c>
      <c r="AG680" s="632" t="str">
        <f t="shared" si="2019"/>
        <v/>
      </c>
      <c r="AH680" s="632" t="str">
        <f t="shared" si="2019"/>
        <v/>
      </c>
      <c r="AI680" s="632" t="str">
        <f t="shared" si="2019"/>
        <v/>
      </c>
      <c r="AJ680" s="632" t="str">
        <f t="shared" si="2019"/>
        <v/>
      </c>
      <c r="AK680" s="652"/>
      <c r="AL680" s="632">
        <f t="shared" ref="AL680:BB680" si="2020">IF(AL677="","",AL677*AL678*AL679/AL$46/365/$G$1)</f>
        <v>0</v>
      </c>
      <c r="AM680" s="632">
        <f t="shared" si="2020"/>
        <v>0</v>
      </c>
      <c r="AN680" s="632">
        <f t="shared" si="2020"/>
        <v>0</v>
      </c>
      <c r="AO680" s="632">
        <f t="shared" si="2020"/>
        <v>0</v>
      </c>
      <c r="AP680" s="632">
        <f t="shared" si="2020"/>
        <v>0</v>
      </c>
      <c r="AQ680" s="632">
        <f t="shared" si="2020"/>
        <v>0</v>
      </c>
      <c r="AR680" s="632">
        <f t="shared" si="2020"/>
        <v>0</v>
      </c>
      <c r="AS680" s="632">
        <f t="shared" si="2020"/>
        <v>0</v>
      </c>
      <c r="AT680" s="632">
        <f t="shared" si="2020"/>
        <v>0</v>
      </c>
      <c r="AU680" s="632" t="str">
        <f t="shared" si="2020"/>
        <v/>
      </c>
      <c r="AV680" s="632" t="str">
        <f t="shared" si="2020"/>
        <v/>
      </c>
      <c r="AW680" s="632" t="str">
        <f t="shared" si="2020"/>
        <v/>
      </c>
      <c r="AX680" s="632" t="str">
        <f t="shared" si="2020"/>
        <v/>
      </c>
      <c r="AY680" s="632" t="str">
        <f t="shared" si="2020"/>
        <v/>
      </c>
      <c r="AZ680" s="632" t="str">
        <f t="shared" si="2020"/>
        <v/>
      </c>
      <c r="BA680" s="632" t="str">
        <f t="shared" si="2020"/>
        <v/>
      </c>
      <c r="BB680" s="632" t="str">
        <f t="shared" si="2020"/>
        <v/>
      </c>
      <c r="BC680" s="652"/>
      <c r="BD680" s="632">
        <f t="shared" ref="BD680:BT680" si="2021">IF(BD677="","",BD677*BD678*BD679/BD$46/365/$G$1)</f>
        <v>0</v>
      </c>
      <c r="BE680" s="632">
        <f t="shared" si="2021"/>
        <v>0</v>
      </c>
      <c r="BF680" s="632">
        <f t="shared" si="2021"/>
        <v>0</v>
      </c>
      <c r="BG680" s="632">
        <f t="shared" si="2021"/>
        <v>0</v>
      </c>
      <c r="BH680" s="632">
        <f t="shared" si="2021"/>
        <v>0</v>
      </c>
      <c r="BI680" s="632">
        <f t="shared" si="2021"/>
        <v>0</v>
      </c>
      <c r="BJ680" s="632">
        <f t="shared" si="2021"/>
        <v>0</v>
      </c>
      <c r="BK680" s="632">
        <f t="shared" si="2021"/>
        <v>0</v>
      </c>
      <c r="BL680" s="632">
        <f t="shared" si="2021"/>
        <v>0</v>
      </c>
      <c r="BM680" s="632" t="str">
        <f t="shared" si="2021"/>
        <v/>
      </c>
      <c r="BN680" s="632" t="str">
        <f t="shared" si="2021"/>
        <v/>
      </c>
      <c r="BO680" s="632" t="str">
        <f t="shared" si="2021"/>
        <v/>
      </c>
      <c r="BP680" s="632" t="str">
        <f t="shared" si="2021"/>
        <v/>
      </c>
      <c r="BQ680" s="632" t="str">
        <f t="shared" si="2021"/>
        <v/>
      </c>
      <c r="BR680" s="632" t="str">
        <f t="shared" si="2021"/>
        <v/>
      </c>
      <c r="BS680" s="632" t="str">
        <f t="shared" si="2021"/>
        <v/>
      </c>
      <c r="BT680" s="632" t="str">
        <f t="shared" si="2021"/>
        <v/>
      </c>
      <c r="BU680" s="652"/>
      <c r="BV680" s="632" t="str">
        <f>IF(BV677="","",BV677*BV678*BV679/BV$46/365/$G$1)</f>
        <v/>
      </c>
      <c r="BW680" s="632" t="str">
        <f>IF(BW677="","",BW677*BW678*BW679/BW$46/365/$G$1)</f>
        <v/>
      </c>
      <c r="BX680" s="632" t="str">
        <f>IF(BX677="","",BX677*BX678*BX679/BX$46/365/$G$1)</f>
        <v/>
      </c>
      <c r="BY680" s="632" t="str">
        <f>IF(BY677="","",BY677*BY678*BY679/BY$46/365/$G$1)</f>
        <v/>
      </c>
      <c r="BZ680" s="597">
        <f t="shared" si="1970"/>
        <v>0</v>
      </c>
      <c r="CA680" s="622">
        <f t="shared" si="1971"/>
        <v>0</v>
      </c>
      <c r="CB680" s="622">
        <f t="shared" si="1972"/>
        <v>0</v>
      </c>
      <c r="CC680" s="691">
        <f t="shared" si="1973"/>
        <v>0</v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013"/>
        <v/>
      </c>
      <c r="CF680" s="1351" t="str">
        <f t="shared" si="2013"/>
        <v/>
      </c>
      <c r="CG680" s="1351" t="str">
        <f t="shared" si="2013"/>
        <v/>
      </c>
      <c r="CH680" s="1351">
        <f t="shared" si="2013"/>
        <v>0</v>
      </c>
      <c r="CI680" s="1351">
        <f t="shared" si="2013"/>
        <v>0</v>
      </c>
      <c r="CJ680" s="1351">
        <f t="shared" si="2013"/>
        <v>0</v>
      </c>
      <c r="CK680" s="1352">
        <f t="shared" si="2013"/>
        <v>0</v>
      </c>
      <c r="CL680" s="1352">
        <f t="shared" si="2013"/>
        <v>0</v>
      </c>
      <c r="CM680" s="1352">
        <f t="shared" si="2013"/>
        <v>0</v>
      </c>
      <c r="CN680" s="1351">
        <f t="shared" si="2013"/>
        <v>0</v>
      </c>
      <c r="CO680" s="1351">
        <f t="shared" si="2013"/>
        <v>0</v>
      </c>
      <c r="CP680" s="1351">
        <f t="shared" si="2013"/>
        <v>0</v>
      </c>
      <c r="CQ680" s="1351" t="str">
        <f t="shared" si="2013"/>
        <v/>
      </c>
      <c r="CR680" s="1351" t="str">
        <f t="shared" si="2013"/>
        <v/>
      </c>
      <c r="CS680" s="1350" t="str">
        <f t="shared" si="2013"/>
        <v/>
      </c>
      <c r="CT680" s="1353" t="str">
        <f t="shared" si="2013"/>
        <v/>
      </c>
      <c r="CU680" s="536" t="str">
        <f t="shared" si="2014"/>
        <v/>
      </c>
      <c r="CV680" s="537" t="str">
        <f t="shared" si="2014"/>
        <v/>
      </c>
      <c r="CW680" s="538" t="str">
        <f t="shared" si="2014"/>
        <v/>
      </c>
      <c r="CX680" s="538" t="str">
        <f t="shared" si="2014"/>
        <v/>
      </c>
      <c r="CY680" s="538">
        <f t="shared" si="2014"/>
        <v>0</v>
      </c>
      <c r="CZ680" s="538">
        <f t="shared" si="2014"/>
        <v>0</v>
      </c>
      <c r="DA680" s="538">
        <f t="shared" si="2014"/>
        <v>0</v>
      </c>
      <c r="DB680" s="539">
        <f t="shared" si="2014"/>
        <v>0</v>
      </c>
      <c r="DC680" s="539">
        <f t="shared" si="2014"/>
        <v>0</v>
      </c>
      <c r="DD680" s="539">
        <f t="shared" si="2014"/>
        <v>0</v>
      </c>
      <c r="DE680" s="538">
        <f t="shared" si="2015"/>
        <v>0</v>
      </c>
      <c r="DF680" s="538">
        <f t="shared" si="2015"/>
        <v>0</v>
      </c>
      <c r="DG680" s="538">
        <f t="shared" si="2015"/>
        <v>0</v>
      </c>
      <c r="DH680" s="538" t="str">
        <f t="shared" si="2015"/>
        <v/>
      </c>
      <c r="DI680" s="538" t="str">
        <f t="shared" si="2015"/>
        <v/>
      </c>
      <c r="DJ680" s="537" t="str">
        <f t="shared" si="2015"/>
        <v/>
      </c>
      <c r="DK680" s="536" t="str">
        <f t="shared" si="2015"/>
        <v/>
      </c>
      <c r="DL680" s="653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82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96"/>
      <c r="L681" s="296"/>
      <c r="M681" s="296"/>
      <c r="N681" s="296"/>
      <c r="O681" s="224"/>
      <c r="P681" s="224"/>
      <c r="Q681" s="224"/>
      <c r="R681" s="296"/>
      <c r="S681" s="774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74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74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74"/>
      <c r="BV681" s="224"/>
      <c r="BW681" s="224"/>
      <c r="BX681" s="224"/>
      <c r="BY681" s="224"/>
      <c r="BZ681" s="589"/>
      <c r="CA681" s="589"/>
      <c r="CB681" s="589"/>
      <c r="CC681" s="687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8"/>
      <c r="DM681" s="108"/>
      <c r="DN681" s="108"/>
      <c r="DO681" s="108"/>
      <c r="DP681" s="591"/>
      <c r="DQ681" s="617"/>
      <c r="DR681" s="617"/>
      <c r="DS681" s="617"/>
      <c r="DT681" s="617"/>
      <c r="DU681" s="617"/>
      <c r="DV681" s="617"/>
      <c r="DW681" s="617"/>
      <c r="DX681" s="617"/>
      <c r="DY681" s="484"/>
    </row>
    <row r="682" spans="1:129" s="486" customFormat="1" ht="15.75" customHeight="1">
      <c r="A682" s="609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96"/>
      <c r="L682" s="296"/>
      <c r="M682" s="296"/>
      <c r="N682" s="296"/>
      <c r="O682" s="296"/>
      <c r="P682" s="296"/>
      <c r="Q682" s="296"/>
      <c r="R682" s="296"/>
      <c r="S682" s="774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74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74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74"/>
      <c r="BV682" s="224"/>
      <c r="BW682" s="224"/>
      <c r="BX682" s="224"/>
      <c r="BY682" s="224"/>
      <c r="BZ682" s="597">
        <f>IF(DL682&lt;3,"",(SUM(B682:R682)-MIN(B682:R682)-MAX(B682:R682))/(DL682-2))</f>
        <v>0</v>
      </c>
      <c r="CA682" s="597">
        <f>IF(DM682&lt;3,"",(SUM(T682:AJ682)-MIN(T682:AJ682)-MAX(T682:AJ682))/(DM682-2))</f>
        <v>0</v>
      </c>
      <c r="CB682" s="597">
        <f>IF(DN682&lt;3,"",(SUM(AL682:BB682)-MIN(AL682:BB682)-MAX(AL682:BB682))/(DN682-2))</f>
        <v>0</v>
      </c>
      <c r="CC682" s="688">
        <f>IF(DO682&lt;3,"",(SUM(BD682:BT682)-MIN(BD682:BT682)-MAX(BD682:BT682))/(DO682-2))</f>
        <v>0</v>
      </c>
      <c r="CD682" s="1344" t="str">
        <f t="shared" ref="CD682:CS682" si="202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022"/>
        <v/>
      </c>
      <c r="CF682" s="1346" t="str">
        <f t="shared" si="2022"/>
        <v/>
      </c>
      <c r="CG682" s="1346" t="str">
        <f t="shared" si="2022"/>
        <v/>
      </c>
      <c r="CH682" s="1346">
        <f t="shared" si="2022"/>
        <v>0</v>
      </c>
      <c r="CI682" s="1346">
        <f t="shared" si="2022"/>
        <v>0</v>
      </c>
      <c r="CJ682" s="1346">
        <f t="shared" si="2022"/>
        <v>0</v>
      </c>
      <c r="CK682" s="1347">
        <f t="shared" si="2022"/>
        <v>0</v>
      </c>
      <c r="CL682" s="1347">
        <f t="shared" si="2022"/>
        <v>0</v>
      </c>
      <c r="CM682" s="1347">
        <f t="shared" si="2022"/>
        <v>0</v>
      </c>
      <c r="CN682" s="1346">
        <f t="shared" si="2022"/>
        <v>0</v>
      </c>
      <c r="CO682" s="1346">
        <f t="shared" si="2022"/>
        <v>0</v>
      </c>
      <c r="CP682" s="1346">
        <f t="shared" si="2022"/>
        <v>0</v>
      </c>
      <c r="CQ682" s="1346" t="str">
        <f t="shared" si="2022"/>
        <v/>
      </c>
      <c r="CR682" s="1346" t="str">
        <f t="shared" si="2022"/>
        <v/>
      </c>
      <c r="CS682" s="1345" t="str">
        <f t="shared" si="2022"/>
        <v/>
      </c>
      <c r="CT682" s="1348" t="str">
        <f t="shared" ref="CE682:CT685" si="202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8" t="str">
        <f t="shared" ref="CU682:DD685" si="202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9" t="str">
        <f t="shared" si="2024"/>
        <v/>
      </c>
      <c r="CW682" s="550" t="str">
        <f t="shared" si="2024"/>
        <v/>
      </c>
      <c r="CX682" s="550" t="str">
        <f t="shared" si="2024"/>
        <v/>
      </c>
      <c r="CY682" s="550">
        <f t="shared" si="2024"/>
        <v>0</v>
      </c>
      <c r="CZ682" s="550">
        <f t="shared" si="2024"/>
        <v>0</v>
      </c>
      <c r="DA682" s="550">
        <f t="shared" si="2024"/>
        <v>0</v>
      </c>
      <c r="DB682" s="551">
        <f t="shared" si="2024"/>
        <v>0</v>
      </c>
      <c r="DC682" s="551">
        <f t="shared" si="2024"/>
        <v>0</v>
      </c>
      <c r="DD682" s="551">
        <f t="shared" si="2024"/>
        <v>0</v>
      </c>
      <c r="DE682" s="550">
        <f t="shared" ref="DE682:DK685" si="202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50">
        <f t="shared" si="2025"/>
        <v>0</v>
      </c>
      <c r="DG682" s="550">
        <f t="shared" si="2025"/>
        <v>0</v>
      </c>
      <c r="DH682" s="550" t="str">
        <f t="shared" si="2025"/>
        <v/>
      </c>
      <c r="DI682" s="550" t="str">
        <f t="shared" si="2025"/>
        <v/>
      </c>
      <c r="DJ682" s="549" t="str">
        <f t="shared" si="2025"/>
        <v/>
      </c>
      <c r="DK682" s="548" t="str">
        <f t="shared" si="2025"/>
        <v/>
      </c>
      <c r="DL682" s="653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83"/>
      <c r="DQ682" s="618"/>
      <c r="DR682" s="618"/>
      <c r="DS682" s="618"/>
      <c r="DT682" s="618"/>
      <c r="DU682" s="618"/>
      <c r="DV682" s="618"/>
      <c r="DW682" s="618"/>
      <c r="DX682" s="618"/>
      <c r="DY682" s="484"/>
    </row>
    <row r="683" spans="1:129" s="486" customFormat="1" ht="15.75" customHeight="1">
      <c r="A683" s="609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96"/>
      <c r="L683" s="296"/>
      <c r="M683" s="296"/>
      <c r="N683" s="296"/>
      <c r="O683" s="296"/>
      <c r="P683" s="296"/>
      <c r="Q683" s="296"/>
      <c r="R683" s="296"/>
      <c r="S683" s="774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74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74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74"/>
      <c r="BV683" s="224"/>
      <c r="BW683" s="224"/>
      <c r="BX683" s="224"/>
      <c r="BY683" s="224"/>
      <c r="BZ683" s="597" t="str">
        <f>IF(DL683&lt;3,"",(SUM(B683:R683)-MIN(B683:R683)-MAX(B683:R683))/(DL683-2))</f>
        <v/>
      </c>
      <c r="CA683" s="597" t="str">
        <f>IF(DM683&lt;3,"",(SUM(T683:AJ683)-MIN(T683:AJ683)-MAX(T683:AJ683))/(DM683-2))</f>
        <v/>
      </c>
      <c r="CB683" s="597" t="str">
        <f>IF(DN683&lt;3,"",(SUM(AL683:BB683)-MIN(AL683:BB683)-MAX(AL683:BB683))/(DN683-2))</f>
        <v/>
      </c>
      <c r="CC683" s="688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23"/>
        <v/>
      </c>
      <c r="CF683" s="1346" t="str">
        <f t="shared" si="2023"/>
        <v/>
      </c>
      <c r="CG683" s="1346" t="str">
        <f t="shared" si="2023"/>
        <v/>
      </c>
      <c r="CH683" s="1346" t="str">
        <f t="shared" si="2023"/>
        <v/>
      </c>
      <c r="CI683" s="1346" t="str">
        <f t="shared" si="2023"/>
        <v/>
      </c>
      <c r="CJ683" s="1346" t="str">
        <f t="shared" si="2023"/>
        <v/>
      </c>
      <c r="CK683" s="1347" t="str">
        <f t="shared" si="2023"/>
        <v/>
      </c>
      <c r="CL683" s="1347" t="str">
        <f t="shared" si="2023"/>
        <v/>
      </c>
      <c r="CM683" s="1347" t="str">
        <f t="shared" si="2023"/>
        <v/>
      </c>
      <c r="CN683" s="1346" t="str">
        <f t="shared" si="2023"/>
        <v/>
      </c>
      <c r="CO683" s="1346" t="str">
        <f t="shared" si="2023"/>
        <v/>
      </c>
      <c r="CP683" s="1346" t="str">
        <f t="shared" si="2023"/>
        <v/>
      </c>
      <c r="CQ683" s="1346" t="str">
        <f t="shared" si="2023"/>
        <v/>
      </c>
      <c r="CR683" s="1346" t="str">
        <f t="shared" si="2023"/>
        <v/>
      </c>
      <c r="CS683" s="1345" t="str">
        <f t="shared" si="2023"/>
        <v/>
      </c>
      <c r="CT683" s="1348" t="str">
        <f t="shared" si="2023"/>
        <v/>
      </c>
      <c r="CU683" s="548" t="str">
        <f t="shared" si="2024"/>
        <v/>
      </c>
      <c r="CV683" s="549" t="str">
        <f t="shared" si="2024"/>
        <v/>
      </c>
      <c r="CW683" s="550" t="str">
        <f t="shared" si="2024"/>
        <v/>
      </c>
      <c r="CX683" s="550" t="str">
        <f t="shared" si="2024"/>
        <v/>
      </c>
      <c r="CY683" s="550" t="str">
        <f t="shared" si="2024"/>
        <v/>
      </c>
      <c r="CZ683" s="550" t="str">
        <f t="shared" si="2024"/>
        <v/>
      </c>
      <c r="DA683" s="550" t="str">
        <f t="shared" si="2024"/>
        <v/>
      </c>
      <c r="DB683" s="551" t="str">
        <f t="shared" si="2024"/>
        <v/>
      </c>
      <c r="DC683" s="551" t="str">
        <f t="shared" si="2024"/>
        <v/>
      </c>
      <c r="DD683" s="551" t="str">
        <f t="shared" si="2024"/>
        <v/>
      </c>
      <c r="DE683" s="550" t="str">
        <f t="shared" si="2025"/>
        <v/>
      </c>
      <c r="DF683" s="550" t="str">
        <f t="shared" si="2025"/>
        <v/>
      </c>
      <c r="DG683" s="550" t="str">
        <f t="shared" si="2025"/>
        <v/>
      </c>
      <c r="DH683" s="550" t="str">
        <f t="shared" si="2025"/>
        <v/>
      </c>
      <c r="DI683" s="550" t="str">
        <f t="shared" si="2025"/>
        <v/>
      </c>
      <c r="DJ683" s="549" t="str">
        <f t="shared" si="2025"/>
        <v/>
      </c>
      <c r="DK683" s="548" t="str">
        <f t="shared" si="2025"/>
        <v/>
      </c>
      <c r="DL683" s="653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776" t="str">
        <f>$H$1 &amp; "/kg"</f>
        <v>kcal/kg</v>
      </c>
      <c r="B684" s="762">
        <f t="shared" ref="B684:R684" si="2026">2020*$K$1</f>
        <v>2020</v>
      </c>
      <c r="C684" s="762">
        <f t="shared" si="2026"/>
        <v>2020</v>
      </c>
      <c r="D684" s="762">
        <f t="shared" si="2026"/>
        <v>2020</v>
      </c>
      <c r="E684" s="762">
        <f t="shared" si="2026"/>
        <v>2020</v>
      </c>
      <c r="F684" s="762">
        <f t="shared" si="2026"/>
        <v>2020</v>
      </c>
      <c r="G684" s="762">
        <f t="shared" si="2026"/>
        <v>2020</v>
      </c>
      <c r="H684" s="762">
        <f t="shared" si="2026"/>
        <v>2020</v>
      </c>
      <c r="I684" s="762">
        <f t="shared" si="2026"/>
        <v>2020</v>
      </c>
      <c r="J684" s="762">
        <f t="shared" si="2026"/>
        <v>2020</v>
      </c>
      <c r="K684" s="762">
        <f t="shared" si="2026"/>
        <v>2020</v>
      </c>
      <c r="L684" s="762">
        <f t="shared" si="2026"/>
        <v>2020</v>
      </c>
      <c r="M684" s="762">
        <f t="shared" si="2026"/>
        <v>2020</v>
      </c>
      <c r="N684" s="762">
        <f t="shared" si="2026"/>
        <v>2020</v>
      </c>
      <c r="O684" s="762">
        <f t="shared" si="2026"/>
        <v>2020</v>
      </c>
      <c r="P684" s="762">
        <f t="shared" si="2026"/>
        <v>2020</v>
      </c>
      <c r="Q684" s="762">
        <f t="shared" si="2026"/>
        <v>2020</v>
      </c>
      <c r="R684" s="762">
        <f t="shared" si="2026"/>
        <v>2020</v>
      </c>
      <c r="S684" s="774"/>
      <c r="T684" s="762">
        <f t="shared" ref="T684:AJ684" si="2027">2020*$K$1</f>
        <v>2020</v>
      </c>
      <c r="U684" s="762">
        <f t="shared" si="2027"/>
        <v>2020</v>
      </c>
      <c r="V684" s="762">
        <f t="shared" si="2027"/>
        <v>2020</v>
      </c>
      <c r="W684" s="762">
        <f t="shared" si="2027"/>
        <v>2020</v>
      </c>
      <c r="X684" s="762">
        <f t="shared" si="2027"/>
        <v>2020</v>
      </c>
      <c r="Y684" s="762">
        <f t="shared" si="2027"/>
        <v>2020</v>
      </c>
      <c r="Z684" s="762">
        <f t="shared" si="2027"/>
        <v>2020</v>
      </c>
      <c r="AA684" s="762">
        <f t="shared" si="2027"/>
        <v>2020</v>
      </c>
      <c r="AB684" s="762">
        <f t="shared" si="2027"/>
        <v>2020</v>
      </c>
      <c r="AC684" s="762">
        <f t="shared" si="2027"/>
        <v>2020</v>
      </c>
      <c r="AD684" s="762">
        <f t="shared" si="2027"/>
        <v>2020</v>
      </c>
      <c r="AE684" s="762">
        <f t="shared" si="2027"/>
        <v>2020</v>
      </c>
      <c r="AF684" s="762">
        <f t="shared" si="2027"/>
        <v>2020</v>
      </c>
      <c r="AG684" s="762">
        <f t="shared" si="2027"/>
        <v>2020</v>
      </c>
      <c r="AH684" s="762">
        <f t="shared" si="2027"/>
        <v>2020</v>
      </c>
      <c r="AI684" s="762">
        <f t="shared" si="2027"/>
        <v>2020</v>
      </c>
      <c r="AJ684" s="762">
        <f t="shared" si="2027"/>
        <v>2020</v>
      </c>
      <c r="AK684" s="774"/>
      <c r="AL684" s="762">
        <f t="shared" ref="AL684:BB684" si="2028">2020*$K$1</f>
        <v>2020</v>
      </c>
      <c r="AM684" s="762">
        <f t="shared" si="2028"/>
        <v>2020</v>
      </c>
      <c r="AN684" s="762">
        <f t="shared" si="2028"/>
        <v>2020</v>
      </c>
      <c r="AO684" s="762">
        <f t="shared" si="2028"/>
        <v>2020</v>
      </c>
      <c r="AP684" s="762">
        <f t="shared" si="2028"/>
        <v>2020</v>
      </c>
      <c r="AQ684" s="762">
        <f t="shared" si="2028"/>
        <v>2020</v>
      </c>
      <c r="AR684" s="762">
        <f t="shared" si="2028"/>
        <v>2020</v>
      </c>
      <c r="AS684" s="762">
        <f t="shared" si="2028"/>
        <v>2020</v>
      </c>
      <c r="AT684" s="1541">
        <v>2020</v>
      </c>
      <c r="AU684" s="762">
        <f t="shared" si="2028"/>
        <v>2020</v>
      </c>
      <c r="AV684" s="762">
        <f t="shared" si="2028"/>
        <v>2020</v>
      </c>
      <c r="AW684" s="762">
        <f t="shared" si="2028"/>
        <v>2020</v>
      </c>
      <c r="AX684" s="762">
        <f t="shared" si="2028"/>
        <v>2020</v>
      </c>
      <c r="AY684" s="762">
        <f t="shared" si="2028"/>
        <v>2020</v>
      </c>
      <c r="AZ684" s="762">
        <f t="shared" si="2028"/>
        <v>2020</v>
      </c>
      <c r="BA684" s="762">
        <f t="shared" si="2028"/>
        <v>2020</v>
      </c>
      <c r="BB684" s="762">
        <f t="shared" si="2028"/>
        <v>2020</v>
      </c>
      <c r="BC684" s="774"/>
      <c r="BD684" s="762">
        <f t="shared" ref="BD684:BT684" si="2029">2020*$K$1</f>
        <v>2020</v>
      </c>
      <c r="BE684" s="762">
        <f t="shared" si="2029"/>
        <v>2020</v>
      </c>
      <c r="BF684" s="762">
        <f t="shared" si="2029"/>
        <v>2020</v>
      </c>
      <c r="BG684" s="762">
        <f t="shared" si="2029"/>
        <v>2020</v>
      </c>
      <c r="BH684" s="762">
        <f t="shared" si="2029"/>
        <v>2020</v>
      </c>
      <c r="BI684" s="762">
        <f t="shared" si="2029"/>
        <v>2020</v>
      </c>
      <c r="BJ684" s="762">
        <f t="shared" si="2029"/>
        <v>2020</v>
      </c>
      <c r="BK684" s="762">
        <f t="shared" si="2029"/>
        <v>2020</v>
      </c>
      <c r="BL684" s="762">
        <f t="shared" si="2029"/>
        <v>2020</v>
      </c>
      <c r="BM684" s="762">
        <f t="shared" si="2029"/>
        <v>2020</v>
      </c>
      <c r="BN684" s="762">
        <f t="shared" si="2029"/>
        <v>2020</v>
      </c>
      <c r="BO684" s="762">
        <f t="shared" si="2029"/>
        <v>2020</v>
      </c>
      <c r="BP684" s="762">
        <f t="shared" si="2029"/>
        <v>2020</v>
      </c>
      <c r="BQ684" s="762">
        <f t="shared" si="2029"/>
        <v>2020</v>
      </c>
      <c r="BR684" s="762">
        <f t="shared" si="2029"/>
        <v>2020</v>
      </c>
      <c r="BS684" s="762">
        <f t="shared" si="2029"/>
        <v>2020</v>
      </c>
      <c r="BT684" s="762">
        <f t="shared" si="2029"/>
        <v>2020</v>
      </c>
      <c r="BU684" s="774"/>
      <c r="BV684" s="762">
        <f>2020*$K$1</f>
        <v>2020</v>
      </c>
      <c r="BW684" s="762">
        <f>2020*$K$1</f>
        <v>2020</v>
      </c>
      <c r="BX684" s="762">
        <f>2020*$K$1</f>
        <v>2020</v>
      </c>
      <c r="BY684" s="762">
        <f>2020*$K$1</f>
        <v>2020</v>
      </c>
      <c r="BZ684" s="597">
        <f>IF(DL684&lt;3,"",(SUM(B684:R684)-MIN(B684:R684)-MAX(B684:R684))/(DL684-2))</f>
        <v>2020</v>
      </c>
      <c r="CA684" s="597">
        <f>IF(DM684&lt;3,"",(SUM(T684:AJ684)-MIN(T684:AJ684)-MAX(T684:AJ684))/(DM684-2))</f>
        <v>2020</v>
      </c>
      <c r="CB684" s="597">
        <f>IF(DN684&lt;3,"",(SUM(AL684:BB684)-MIN(AL684:BB684)-MAX(AL684:BB684))/(DN684-2))</f>
        <v>2020</v>
      </c>
      <c r="CC684" s="688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023"/>
        <v>2020</v>
      </c>
      <c r="CF684" s="1346">
        <f t="shared" si="2023"/>
        <v>2020</v>
      </c>
      <c r="CG684" s="1346">
        <f t="shared" si="2023"/>
        <v>2020</v>
      </c>
      <c r="CH684" s="1346">
        <f t="shared" si="2023"/>
        <v>2020</v>
      </c>
      <c r="CI684" s="1346">
        <f t="shared" si="2023"/>
        <v>2020</v>
      </c>
      <c r="CJ684" s="1346">
        <f t="shared" si="2023"/>
        <v>2020</v>
      </c>
      <c r="CK684" s="1347">
        <f t="shared" si="2023"/>
        <v>2020</v>
      </c>
      <c r="CL684" s="1347">
        <f t="shared" si="2023"/>
        <v>2020</v>
      </c>
      <c r="CM684" s="1347">
        <f t="shared" si="2023"/>
        <v>2020</v>
      </c>
      <c r="CN684" s="1346">
        <f t="shared" si="2023"/>
        <v>2020</v>
      </c>
      <c r="CO684" s="1346">
        <f t="shared" si="2023"/>
        <v>2020</v>
      </c>
      <c r="CP684" s="1346">
        <f t="shared" si="2023"/>
        <v>2020</v>
      </c>
      <c r="CQ684" s="1346">
        <f t="shared" si="2023"/>
        <v>2020</v>
      </c>
      <c r="CR684" s="1346">
        <f t="shared" si="2023"/>
        <v>2020</v>
      </c>
      <c r="CS684" s="1345">
        <f t="shared" si="2023"/>
        <v>2020</v>
      </c>
      <c r="CT684" s="1348">
        <f t="shared" si="2023"/>
        <v>2020</v>
      </c>
      <c r="CU684" s="548">
        <f t="shared" si="2024"/>
        <v>2020</v>
      </c>
      <c r="CV684" s="549">
        <f t="shared" si="2024"/>
        <v>2020</v>
      </c>
      <c r="CW684" s="550">
        <f t="shared" si="2024"/>
        <v>2020</v>
      </c>
      <c r="CX684" s="550">
        <f t="shared" si="2024"/>
        <v>2020</v>
      </c>
      <c r="CY684" s="550">
        <f t="shared" si="2024"/>
        <v>2020</v>
      </c>
      <c r="CZ684" s="550">
        <f t="shared" si="2024"/>
        <v>2020</v>
      </c>
      <c r="DA684" s="550">
        <f t="shared" si="2024"/>
        <v>2020</v>
      </c>
      <c r="DB684" s="551">
        <f t="shared" si="2024"/>
        <v>2020</v>
      </c>
      <c r="DC684" s="551">
        <f t="shared" si="2024"/>
        <v>2020</v>
      </c>
      <c r="DD684" s="551">
        <f t="shared" si="2024"/>
        <v>2020</v>
      </c>
      <c r="DE684" s="550">
        <f t="shared" si="2025"/>
        <v>2020</v>
      </c>
      <c r="DF684" s="550">
        <f t="shared" si="2025"/>
        <v>2020</v>
      </c>
      <c r="DG684" s="550">
        <f t="shared" si="2025"/>
        <v>2020</v>
      </c>
      <c r="DH684" s="550">
        <f t="shared" si="2025"/>
        <v>2020</v>
      </c>
      <c r="DI684" s="550">
        <f t="shared" si="2025"/>
        <v>2020</v>
      </c>
      <c r="DJ684" s="549">
        <f t="shared" si="2025"/>
        <v>2020</v>
      </c>
      <c r="DK684" s="548">
        <f t="shared" si="2025"/>
        <v>2020</v>
      </c>
      <c r="DL684" s="653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609" t="str">
        <f>$H$1 &amp; " (%)"</f>
        <v>kcal (%)</v>
      </c>
      <c r="B685" s="632">
        <f t="shared" ref="B685:K685" si="2030">IF(B682="","",B682*B683*B684/B$46/365/$G$1)</f>
        <v>0</v>
      </c>
      <c r="C685" s="632">
        <f t="shared" si="2030"/>
        <v>0</v>
      </c>
      <c r="D685" s="632">
        <f t="shared" si="2030"/>
        <v>0</v>
      </c>
      <c r="E685" s="632">
        <f t="shared" si="2030"/>
        <v>0</v>
      </c>
      <c r="F685" s="632">
        <f t="shared" si="2030"/>
        <v>0</v>
      </c>
      <c r="G685" s="632">
        <f t="shared" si="2030"/>
        <v>0</v>
      </c>
      <c r="H685" s="632">
        <f t="shared" si="2030"/>
        <v>0</v>
      </c>
      <c r="I685" s="632">
        <f t="shared" si="2030"/>
        <v>0</v>
      </c>
      <c r="J685" s="632">
        <f t="shared" si="2030"/>
        <v>0</v>
      </c>
      <c r="K685" s="632" t="str">
        <f t="shared" si="2030"/>
        <v/>
      </c>
      <c r="L685" s="632"/>
      <c r="M685" s="632"/>
      <c r="N685" s="632"/>
      <c r="O685" s="632" t="str">
        <f>IF(O682="","",O682*O683*O684/O$46/365/$G$1)</f>
        <v/>
      </c>
      <c r="P685" s="632" t="str">
        <f>IF(P682="","",P682*P683*P684/P$46/365/$G$1)</f>
        <v/>
      </c>
      <c r="Q685" s="632" t="str">
        <f>IF(Q682="","",Q682*Q683*Q684/Q$46/365/$G$1)</f>
        <v/>
      </c>
      <c r="R685" s="632" t="str">
        <f>IF(R682="","",R682*R683*R684/R$46/365/$G$1)</f>
        <v/>
      </c>
      <c r="S685" s="652"/>
      <c r="T685" s="632">
        <f t="shared" ref="T685:AJ685" si="2031">IF(T682="","",T682*T683*T684/T$46/365/$G$1)</f>
        <v>0</v>
      </c>
      <c r="U685" s="632">
        <f t="shared" si="2031"/>
        <v>0</v>
      </c>
      <c r="V685" s="632">
        <f t="shared" si="2031"/>
        <v>0</v>
      </c>
      <c r="W685" s="632">
        <f t="shared" si="2031"/>
        <v>0</v>
      </c>
      <c r="X685" s="632">
        <f t="shared" si="2031"/>
        <v>0</v>
      </c>
      <c r="Y685" s="632">
        <f t="shared" si="2031"/>
        <v>0</v>
      </c>
      <c r="Z685" s="632">
        <f t="shared" si="2031"/>
        <v>0</v>
      </c>
      <c r="AA685" s="632">
        <f t="shared" si="2031"/>
        <v>0</v>
      </c>
      <c r="AB685" s="632">
        <f t="shared" si="2031"/>
        <v>0</v>
      </c>
      <c r="AC685" s="632" t="str">
        <f t="shared" si="2031"/>
        <v/>
      </c>
      <c r="AD685" s="632" t="str">
        <f t="shared" si="2031"/>
        <v/>
      </c>
      <c r="AE685" s="632" t="str">
        <f t="shared" si="2031"/>
        <v/>
      </c>
      <c r="AF685" s="632" t="str">
        <f t="shared" si="2031"/>
        <v/>
      </c>
      <c r="AG685" s="632" t="str">
        <f t="shared" si="2031"/>
        <v/>
      </c>
      <c r="AH685" s="632" t="str">
        <f t="shared" si="2031"/>
        <v/>
      </c>
      <c r="AI685" s="632" t="str">
        <f t="shared" si="2031"/>
        <v/>
      </c>
      <c r="AJ685" s="632" t="str">
        <f t="shared" si="2031"/>
        <v/>
      </c>
      <c r="AK685" s="652"/>
      <c r="AL685" s="632">
        <f t="shared" ref="AL685:BB685" si="2032">IF(AL682="","",AL682*AL683*AL684/AL$46/365/$G$1)</f>
        <v>0</v>
      </c>
      <c r="AM685" s="632">
        <f t="shared" si="2032"/>
        <v>0</v>
      </c>
      <c r="AN685" s="632">
        <f t="shared" si="2032"/>
        <v>0</v>
      </c>
      <c r="AO685" s="632">
        <f t="shared" si="2032"/>
        <v>0</v>
      </c>
      <c r="AP685" s="632">
        <f t="shared" si="2032"/>
        <v>0</v>
      </c>
      <c r="AQ685" s="632">
        <f t="shared" si="2032"/>
        <v>0</v>
      </c>
      <c r="AR685" s="632">
        <f t="shared" si="2032"/>
        <v>0</v>
      </c>
      <c r="AS685" s="632">
        <f t="shared" si="2032"/>
        <v>0</v>
      </c>
      <c r="AT685" s="632">
        <f t="shared" si="2032"/>
        <v>0</v>
      </c>
      <c r="AU685" s="632" t="str">
        <f t="shared" si="2032"/>
        <v/>
      </c>
      <c r="AV685" s="632" t="str">
        <f t="shared" si="2032"/>
        <v/>
      </c>
      <c r="AW685" s="632" t="str">
        <f t="shared" si="2032"/>
        <v/>
      </c>
      <c r="AX685" s="632" t="str">
        <f t="shared" si="2032"/>
        <v/>
      </c>
      <c r="AY685" s="632" t="str">
        <f t="shared" si="2032"/>
        <v/>
      </c>
      <c r="AZ685" s="632" t="str">
        <f t="shared" si="2032"/>
        <v/>
      </c>
      <c r="BA685" s="632" t="str">
        <f t="shared" si="2032"/>
        <v/>
      </c>
      <c r="BB685" s="632" t="str">
        <f t="shared" si="2032"/>
        <v/>
      </c>
      <c r="BC685" s="652"/>
      <c r="BD685" s="632">
        <f t="shared" ref="BD685:BT685" si="2033">IF(BD682="","",BD682*BD683*BD684/BD$46/365/$G$1)</f>
        <v>0</v>
      </c>
      <c r="BE685" s="632">
        <f t="shared" si="2033"/>
        <v>0</v>
      </c>
      <c r="BF685" s="632">
        <f t="shared" si="2033"/>
        <v>0</v>
      </c>
      <c r="BG685" s="632">
        <f t="shared" si="2033"/>
        <v>0</v>
      </c>
      <c r="BH685" s="632">
        <f t="shared" si="2033"/>
        <v>0</v>
      </c>
      <c r="BI685" s="632">
        <f t="shared" si="2033"/>
        <v>0</v>
      </c>
      <c r="BJ685" s="632">
        <f t="shared" si="2033"/>
        <v>0</v>
      </c>
      <c r="BK685" s="632">
        <f t="shared" si="2033"/>
        <v>0</v>
      </c>
      <c r="BL685" s="632">
        <f t="shared" si="2033"/>
        <v>0</v>
      </c>
      <c r="BM685" s="632" t="str">
        <f t="shared" si="2033"/>
        <v/>
      </c>
      <c r="BN685" s="632" t="str">
        <f t="shared" si="2033"/>
        <v/>
      </c>
      <c r="BO685" s="632" t="str">
        <f t="shared" si="2033"/>
        <v/>
      </c>
      <c r="BP685" s="632" t="str">
        <f t="shared" si="2033"/>
        <v/>
      </c>
      <c r="BQ685" s="632" t="str">
        <f t="shared" si="2033"/>
        <v/>
      </c>
      <c r="BR685" s="632" t="str">
        <f t="shared" si="2033"/>
        <v/>
      </c>
      <c r="BS685" s="632" t="str">
        <f t="shared" si="2033"/>
        <v/>
      </c>
      <c r="BT685" s="632" t="str">
        <f t="shared" si="2033"/>
        <v/>
      </c>
      <c r="BU685" s="652"/>
      <c r="BV685" s="632" t="str">
        <f>IF(BV682="","",BV682*BV683*BV684/BV$46/365/$G$1)</f>
        <v/>
      </c>
      <c r="BW685" s="632" t="str">
        <f>IF(BW682="","",BW682*BW683*BW684/BW$46/365/$G$1)</f>
        <v/>
      </c>
      <c r="BX685" s="632" t="str">
        <f>IF(BX682="","",BX682*BX683*BX684/BX$46/365/$G$1)</f>
        <v/>
      </c>
      <c r="BY685" s="632" t="str">
        <f>IF(BY682="","",BY682*BY683*BY684/BY$46/365/$G$1)</f>
        <v/>
      </c>
      <c r="BZ685" s="597">
        <f>IF(DL685&lt;3,"",(SUM(B685:R685)-MIN(B685:R685)-MAX(B685:R685))/(DL685-2))</f>
        <v>0</v>
      </c>
      <c r="CA685" s="622">
        <f>IF(DM685&lt;3,"",(SUM(T685:AJ685)-MIN(T685:AJ685)-MAX(T685:AJ685))/(DM685-2))</f>
        <v>0</v>
      </c>
      <c r="CB685" s="622">
        <f>IF(DN685&lt;3,"",(SUM(AL685:BB685)-MIN(AL685:BB685)-MAX(AL685:BB685))/(DN685-2))</f>
        <v>0</v>
      </c>
      <c r="CC685" s="691">
        <f>IF(DO685&lt;3,"",(SUM(BD685:BT685)-MIN(BD685:BT685)-MAX(BD685:BT685))/(DO685-2))</f>
        <v>0</v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023"/>
        <v/>
      </c>
      <c r="CF685" s="1351" t="str">
        <f t="shared" si="2023"/>
        <v/>
      </c>
      <c r="CG685" s="1351" t="str">
        <f t="shared" si="2023"/>
        <v/>
      </c>
      <c r="CH685" s="1351">
        <f t="shared" si="2023"/>
        <v>0</v>
      </c>
      <c r="CI685" s="1351">
        <f t="shared" si="2023"/>
        <v>0</v>
      </c>
      <c r="CJ685" s="1351">
        <f t="shared" si="2023"/>
        <v>0</v>
      </c>
      <c r="CK685" s="1352">
        <f t="shared" si="2023"/>
        <v>0</v>
      </c>
      <c r="CL685" s="1352">
        <f t="shared" si="2023"/>
        <v>0</v>
      </c>
      <c r="CM685" s="1352">
        <f t="shared" si="2023"/>
        <v>0</v>
      </c>
      <c r="CN685" s="1351">
        <f t="shared" si="2023"/>
        <v>0</v>
      </c>
      <c r="CO685" s="1351">
        <f t="shared" si="2023"/>
        <v>0</v>
      </c>
      <c r="CP685" s="1351">
        <f t="shared" si="2023"/>
        <v>0</v>
      </c>
      <c r="CQ685" s="1351" t="str">
        <f t="shared" si="2023"/>
        <v/>
      </c>
      <c r="CR685" s="1351" t="str">
        <f t="shared" si="2023"/>
        <v/>
      </c>
      <c r="CS685" s="1350" t="str">
        <f t="shared" si="2023"/>
        <v/>
      </c>
      <c r="CT685" s="1353" t="str">
        <f t="shared" si="2023"/>
        <v/>
      </c>
      <c r="CU685" s="536" t="str">
        <f t="shared" si="2024"/>
        <v/>
      </c>
      <c r="CV685" s="537" t="str">
        <f t="shared" si="2024"/>
        <v/>
      </c>
      <c r="CW685" s="538" t="str">
        <f t="shared" si="2024"/>
        <v/>
      </c>
      <c r="CX685" s="538" t="str">
        <f t="shared" si="2024"/>
        <v/>
      </c>
      <c r="CY685" s="538">
        <f t="shared" si="2024"/>
        <v>0</v>
      </c>
      <c r="CZ685" s="538">
        <f t="shared" si="2024"/>
        <v>0</v>
      </c>
      <c r="DA685" s="538">
        <f t="shared" si="2024"/>
        <v>0</v>
      </c>
      <c r="DB685" s="539">
        <f t="shared" si="2024"/>
        <v>0</v>
      </c>
      <c r="DC685" s="539">
        <f t="shared" si="2024"/>
        <v>0</v>
      </c>
      <c r="DD685" s="539">
        <f t="shared" si="2024"/>
        <v>0</v>
      </c>
      <c r="DE685" s="538">
        <f t="shared" si="2025"/>
        <v>0</v>
      </c>
      <c r="DF685" s="538">
        <f t="shared" si="2025"/>
        <v>0</v>
      </c>
      <c r="DG685" s="538">
        <f t="shared" si="2025"/>
        <v>0</v>
      </c>
      <c r="DH685" s="538" t="str">
        <f t="shared" si="2025"/>
        <v/>
      </c>
      <c r="DI685" s="538" t="str">
        <f t="shared" si="2025"/>
        <v/>
      </c>
      <c r="DJ685" s="537" t="str">
        <f t="shared" si="2025"/>
        <v/>
      </c>
      <c r="DK685" s="536" t="str">
        <f t="shared" si="2025"/>
        <v/>
      </c>
      <c r="DL685" s="653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748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96"/>
      <c r="P686" s="296"/>
      <c r="Q686" s="224"/>
      <c r="R686" s="224"/>
      <c r="S686" s="775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96"/>
      <c r="AJ686" s="224"/>
      <c r="AK686" s="775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75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75"/>
      <c r="BV686" s="224"/>
      <c r="BW686" s="224"/>
      <c r="BX686" s="224"/>
      <c r="BY686" s="224"/>
      <c r="BZ686" s="589"/>
      <c r="CA686" s="589"/>
      <c r="CB686" s="589"/>
      <c r="CC686" s="687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7"/>
      <c r="CV686" s="777"/>
      <c r="CW686" s="777"/>
      <c r="CX686" s="777"/>
      <c r="CY686" s="777"/>
      <c r="CZ686" s="777"/>
      <c r="DA686" s="777"/>
      <c r="DB686" s="777"/>
      <c r="DC686" s="777"/>
      <c r="DD686" s="777"/>
      <c r="DE686" s="777"/>
      <c r="DF686" s="777"/>
      <c r="DG686" s="777"/>
      <c r="DH686" s="777"/>
      <c r="DI686" s="777"/>
      <c r="DJ686" s="777"/>
      <c r="DK686" s="777"/>
      <c r="DL686" s="598"/>
      <c r="DM686" s="108"/>
      <c r="DN686" s="108"/>
      <c r="DO686" s="108"/>
      <c r="DP686" s="591"/>
      <c r="DQ686" s="617"/>
      <c r="DR686" s="617"/>
      <c r="DS686" s="617"/>
      <c r="DT686" s="617"/>
      <c r="DU686" s="617"/>
      <c r="DV686" s="617"/>
      <c r="DW686" s="617"/>
      <c r="DX686" s="617"/>
      <c r="DY686" s="484"/>
    </row>
    <row r="687" spans="1:129" s="486" customFormat="1" ht="15.75" customHeight="1">
      <c r="A687" s="609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96"/>
      <c r="P687" s="296"/>
      <c r="Q687" s="224"/>
      <c r="R687" s="224"/>
      <c r="S687" s="775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96"/>
      <c r="AJ687" s="224"/>
      <c r="AK687" s="775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75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75"/>
      <c r="BV687" s="224"/>
      <c r="BW687" s="224"/>
      <c r="BX687" s="224"/>
      <c r="BY687" s="224"/>
      <c r="BZ687" s="597">
        <f>IF(DL687&lt;3,"",(SUM(B687:R687)-MIN(B687:R687)-MAX(B687:R687))/(DL687-2))</f>
        <v>0</v>
      </c>
      <c r="CA687" s="597">
        <f>IF(DM687&lt;3,"",(SUM(T687:AJ687)-MIN(T687:AJ687)-MAX(T687:AJ687))/(DM687-2))</f>
        <v>0</v>
      </c>
      <c r="CB687" s="597">
        <f>IF(DN687&lt;3,"",(SUM(AL687:BB687)-MIN(AL687:BB687)-MAX(AL687:BB687))/(DN687-2))</f>
        <v>0</v>
      </c>
      <c r="CC687" s="688">
        <f>IF(DO687&lt;3,"",(SUM(BD687:BT687)-MIN(BD687:BT687)-MAX(BD687:BT687))/(DO687-2))</f>
        <v>0</v>
      </c>
      <c r="CD687" s="1344" t="str">
        <f t="shared" ref="CD687:CS687" si="203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034"/>
        <v/>
      </c>
      <c r="CF687" s="1346" t="str">
        <f t="shared" si="2034"/>
        <v/>
      </c>
      <c r="CG687" s="1346" t="str">
        <f t="shared" si="2034"/>
        <v/>
      </c>
      <c r="CH687" s="1346">
        <f t="shared" si="2034"/>
        <v>0</v>
      </c>
      <c r="CI687" s="1346">
        <f t="shared" si="2034"/>
        <v>0</v>
      </c>
      <c r="CJ687" s="1346">
        <f t="shared" si="2034"/>
        <v>0</v>
      </c>
      <c r="CK687" s="1347">
        <f t="shared" si="2034"/>
        <v>0</v>
      </c>
      <c r="CL687" s="1347">
        <f t="shared" si="2034"/>
        <v>0</v>
      </c>
      <c r="CM687" s="1347">
        <f t="shared" si="2034"/>
        <v>0</v>
      </c>
      <c r="CN687" s="1346">
        <f t="shared" si="2034"/>
        <v>0</v>
      </c>
      <c r="CO687" s="1346">
        <f t="shared" si="2034"/>
        <v>0</v>
      </c>
      <c r="CP687" s="1346">
        <f t="shared" si="2034"/>
        <v>0</v>
      </c>
      <c r="CQ687" s="1346" t="str">
        <f t="shared" si="2034"/>
        <v/>
      </c>
      <c r="CR687" s="1346" t="str">
        <f t="shared" si="2034"/>
        <v/>
      </c>
      <c r="CS687" s="1345" t="str">
        <f t="shared" si="2034"/>
        <v/>
      </c>
      <c r="CT687" s="1348" t="str">
        <f t="shared" ref="CE687:CT690" si="203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8" t="str">
        <f t="shared" ref="CU687:DD690" si="203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9" t="str">
        <f t="shared" si="2036"/>
        <v/>
      </c>
      <c r="CW687" s="550" t="str">
        <f t="shared" si="2036"/>
        <v/>
      </c>
      <c r="CX687" s="550" t="str">
        <f t="shared" si="2036"/>
        <v/>
      </c>
      <c r="CY687" s="550">
        <f t="shared" si="2036"/>
        <v>0</v>
      </c>
      <c r="CZ687" s="550">
        <f t="shared" si="2036"/>
        <v>0</v>
      </c>
      <c r="DA687" s="550">
        <f t="shared" si="2036"/>
        <v>0</v>
      </c>
      <c r="DB687" s="551">
        <f t="shared" si="2036"/>
        <v>0</v>
      </c>
      <c r="DC687" s="551">
        <f t="shared" si="2036"/>
        <v>0</v>
      </c>
      <c r="DD687" s="551">
        <f t="shared" si="2036"/>
        <v>0</v>
      </c>
      <c r="DE687" s="550">
        <f t="shared" ref="DE687:DK690" si="203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50">
        <f t="shared" si="2037"/>
        <v>0</v>
      </c>
      <c r="DG687" s="550">
        <f t="shared" si="2037"/>
        <v>0</v>
      </c>
      <c r="DH687" s="550" t="str">
        <f t="shared" si="2037"/>
        <v/>
      </c>
      <c r="DI687" s="550" t="str">
        <f t="shared" si="2037"/>
        <v/>
      </c>
      <c r="DJ687" s="549" t="str">
        <f t="shared" si="2037"/>
        <v/>
      </c>
      <c r="DK687" s="548" t="str">
        <f t="shared" si="2037"/>
        <v/>
      </c>
      <c r="DL687" s="653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83"/>
      <c r="DQ687" s="618"/>
      <c r="DR687" s="618"/>
      <c r="DS687" s="618"/>
      <c r="DT687" s="618"/>
      <c r="DU687" s="618"/>
      <c r="DV687" s="618"/>
      <c r="DW687" s="618"/>
      <c r="DX687" s="618"/>
      <c r="DY687" s="484"/>
    </row>
    <row r="688" spans="1:129" s="486" customFormat="1" ht="15.75" customHeight="1">
      <c r="A688" s="609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96"/>
      <c r="P688" s="296"/>
      <c r="Q688" s="224"/>
      <c r="R688" s="224"/>
      <c r="S688" s="775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96"/>
      <c r="AJ688" s="224"/>
      <c r="AK688" s="775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75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75"/>
      <c r="BV688" s="224"/>
      <c r="BW688" s="224"/>
      <c r="BX688" s="224"/>
      <c r="BY688" s="224"/>
      <c r="BZ688" s="597" t="str">
        <f>IF(DL688&lt;3,"",(SUM(B688:R688)-MIN(B688:R688)-MAX(B688:R688))/(DL688-2))</f>
        <v/>
      </c>
      <c r="CA688" s="597" t="str">
        <f>IF(DM688&lt;3,"",(SUM(T688:AJ688)-MIN(T688:AJ688)-MAX(T688:AJ688))/(DM688-2))</f>
        <v/>
      </c>
      <c r="CB688" s="597" t="str">
        <f>IF(DN688&lt;3,"",(SUM(AL688:BB688)-MIN(AL688:BB688)-MAX(AL688:BB688))/(DN688-2))</f>
        <v/>
      </c>
      <c r="CC688" s="688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35"/>
        <v/>
      </c>
      <c r="CF688" s="1346" t="str">
        <f t="shared" si="2035"/>
        <v/>
      </c>
      <c r="CG688" s="1346" t="str">
        <f t="shared" si="2035"/>
        <v/>
      </c>
      <c r="CH688" s="1346" t="str">
        <f t="shared" si="2035"/>
        <v/>
      </c>
      <c r="CI688" s="1346" t="str">
        <f t="shared" si="2035"/>
        <v/>
      </c>
      <c r="CJ688" s="1346" t="str">
        <f t="shared" si="2035"/>
        <v/>
      </c>
      <c r="CK688" s="1347" t="str">
        <f t="shared" si="2035"/>
        <v/>
      </c>
      <c r="CL688" s="1347" t="str">
        <f t="shared" si="2035"/>
        <v/>
      </c>
      <c r="CM688" s="1347" t="str">
        <f t="shared" si="2035"/>
        <v/>
      </c>
      <c r="CN688" s="1346" t="str">
        <f t="shared" si="2035"/>
        <v/>
      </c>
      <c r="CO688" s="1346" t="str">
        <f t="shared" si="2035"/>
        <v/>
      </c>
      <c r="CP688" s="1346" t="str">
        <f t="shared" si="2035"/>
        <v/>
      </c>
      <c r="CQ688" s="1346" t="str">
        <f t="shared" si="2035"/>
        <v/>
      </c>
      <c r="CR688" s="1346" t="str">
        <f t="shared" si="2035"/>
        <v/>
      </c>
      <c r="CS688" s="1345" t="str">
        <f t="shared" si="2035"/>
        <v/>
      </c>
      <c r="CT688" s="1348" t="str">
        <f t="shared" si="2035"/>
        <v/>
      </c>
      <c r="CU688" s="548" t="str">
        <f t="shared" si="2036"/>
        <v/>
      </c>
      <c r="CV688" s="549" t="str">
        <f t="shared" si="2036"/>
        <v/>
      </c>
      <c r="CW688" s="550" t="str">
        <f t="shared" si="2036"/>
        <v/>
      </c>
      <c r="CX688" s="550" t="str">
        <f t="shared" si="2036"/>
        <v/>
      </c>
      <c r="CY688" s="550" t="str">
        <f t="shared" si="2036"/>
        <v/>
      </c>
      <c r="CZ688" s="550" t="str">
        <f t="shared" si="2036"/>
        <v/>
      </c>
      <c r="DA688" s="550" t="str">
        <f t="shared" si="2036"/>
        <v/>
      </c>
      <c r="DB688" s="551" t="str">
        <f t="shared" si="2036"/>
        <v/>
      </c>
      <c r="DC688" s="551" t="str">
        <f t="shared" si="2036"/>
        <v/>
      </c>
      <c r="DD688" s="551" t="str">
        <f t="shared" si="2036"/>
        <v/>
      </c>
      <c r="DE688" s="550" t="str">
        <f t="shared" si="2037"/>
        <v/>
      </c>
      <c r="DF688" s="550" t="str">
        <f t="shared" si="2037"/>
        <v/>
      </c>
      <c r="DG688" s="550" t="str">
        <f t="shared" si="2037"/>
        <v/>
      </c>
      <c r="DH688" s="550" t="str">
        <f t="shared" si="2037"/>
        <v/>
      </c>
      <c r="DI688" s="550" t="str">
        <f t="shared" si="2037"/>
        <v/>
      </c>
      <c r="DJ688" s="549" t="str">
        <f t="shared" si="2037"/>
        <v/>
      </c>
      <c r="DK688" s="548" t="str">
        <f t="shared" si="2037"/>
        <v/>
      </c>
      <c r="DL688" s="653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776" t="str">
        <f>$H$1 &amp; "/kg"</f>
        <v>kcal/kg</v>
      </c>
      <c r="B689" s="762">
        <f t="shared" ref="B689:R689" si="2038">3620*$K$1</f>
        <v>3620</v>
      </c>
      <c r="C689" s="762">
        <f t="shared" si="2038"/>
        <v>3620</v>
      </c>
      <c r="D689" s="762">
        <f t="shared" si="2038"/>
        <v>3620</v>
      </c>
      <c r="E689" s="762">
        <v>3620</v>
      </c>
      <c r="F689" s="762">
        <f t="shared" si="2038"/>
        <v>3620</v>
      </c>
      <c r="G689" s="762">
        <f t="shared" si="2038"/>
        <v>3620</v>
      </c>
      <c r="H689" s="762">
        <f t="shared" si="2038"/>
        <v>3620</v>
      </c>
      <c r="I689" s="762">
        <f t="shared" si="2038"/>
        <v>3620</v>
      </c>
      <c r="J689" s="762">
        <f t="shared" si="2038"/>
        <v>3620</v>
      </c>
      <c r="K689" s="762">
        <f t="shared" si="2038"/>
        <v>3620</v>
      </c>
      <c r="L689" s="762">
        <f t="shared" si="2038"/>
        <v>3620</v>
      </c>
      <c r="M689" s="762">
        <f t="shared" si="2038"/>
        <v>3620</v>
      </c>
      <c r="N689" s="762">
        <f t="shared" si="2038"/>
        <v>3620</v>
      </c>
      <c r="O689" s="762">
        <f t="shared" si="2038"/>
        <v>3620</v>
      </c>
      <c r="P689" s="762">
        <f t="shared" si="2038"/>
        <v>3620</v>
      </c>
      <c r="Q689" s="762">
        <f t="shared" si="2038"/>
        <v>3620</v>
      </c>
      <c r="R689" s="762">
        <f t="shared" si="2038"/>
        <v>3620</v>
      </c>
      <c r="S689" s="775"/>
      <c r="T689" s="762">
        <f t="shared" ref="T689:AJ689" si="2039">3620*$K$1</f>
        <v>3620</v>
      </c>
      <c r="U689" s="762">
        <f t="shared" si="2039"/>
        <v>3620</v>
      </c>
      <c r="V689" s="762">
        <f t="shared" si="2039"/>
        <v>3620</v>
      </c>
      <c r="W689" s="762">
        <f t="shared" si="2039"/>
        <v>3620</v>
      </c>
      <c r="X689" s="762">
        <f t="shared" si="2039"/>
        <v>3620</v>
      </c>
      <c r="Y689" s="762">
        <f t="shared" si="2039"/>
        <v>3620</v>
      </c>
      <c r="Z689" s="762">
        <f t="shared" si="2039"/>
        <v>3620</v>
      </c>
      <c r="AA689" s="762">
        <f t="shared" si="2039"/>
        <v>3620</v>
      </c>
      <c r="AB689" s="762">
        <f t="shared" si="2039"/>
        <v>3620</v>
      </c>
      <c r="AC689" s="762">
        <f t="shared" si="2039"/>
        <v>3620</v>
      </c>
      <c r="AD689" s="762">
        <f t="shared" si="2039"/>
        <v>3620</v>
      </c>
      <c r="AE689" s="762">
        <f t="shared" si="2039"/>
        <v>3620</v>
      </c>
      <c r="AF689" s="762">
        <f t="shared" si="2039"/>
        <v>3620</v>
      </c>
      <c r="AG689" s="762">
        <f t="shared" si="2039"/>
        <v>3620</v>
      </c>
      <c r="AH689" s="762">
        <f t="shared" si="2039"/>
        <v>3620</v>
      </c>
      <c r="AI689" s="762">
        <f t="shared" si="2039"/>
        <v>3620</v>
      </c>
      <c r="AJ689" s="762">
        <f t="shared" si="2039"/>
        <v>3620</v>
      </c>
      <c r="AK689" s="775"/>
      <c r="AL689" s="762">
        <f t="shared" ref="AL689:BB689" si="2040">3620*$K$1</f>
        <v>3620</v>
      </c>
      <c r="AM689" s="762">
        <f t="shared" si="2040"/>
        <v>3620</v>
      </c>
      <c r="AN689" s="762">
        <f t="shared" si="2040"/>
        <v>3620</v>
      </c>
      <c r="AO689" s="762">
        <f t="shared" si="2040"/>
        <v>3620</v>
      </c>
      <c r="AP689" s="762">
        <f t="shared" si="2040"/>
        <v>3620</v>
      </c>
      <c r="AQ689" s="762">
        <f t="shared" si="2040"/>
        <v>3620</v>
      </c>
      <c r="AR689" s="762">
        <f t="shared" si="2040"/>
        <v>3620</v>
      </c>
      <c r="AS689" s="762">
        <f t="shared" si="2040"/>
        <v>3620</v>
      </c>
      <c r="AT689" s="762">
        <f t="shared" si="2040"/>
        <v>3620</v>
      </c>
      <c r="AU689" s="762">
        <f t="shared" si="2040"/>
        <v>3620</v>
      </c>
      <c r="AV689" s="762">
        <f t="shared" si="2040"/>
        <v>3620</v>
      </c>
      <c r="AW689" s="762">
        <f t="shared" si="2040"/>
        <v>3620</v>
      </c>
      <c r="AX689" s="762">
        <f t="shared" si="2040"/>
        <v>3620</v>
      </c>
      <c r="AY689" s="762">
        <f t="shared" si="2040"/>
        <v>3620</v>
      </c>
      <c r="AZ689" s="762">
        <f t="shared" si="2040"/>
        <v>3620</v>
      </c>
      <c r="BA689" s="762">
        <f t="shared" si="2040"/>
        <v>3620</v>
      </c>
      <c r="BB689" s="762">
        <f t="shared" si="2040"/>
        <v>3620</v>
      </c>
      <c r="BC689" s="775"/>
      <c r="BD689" s="762">
        <f t="shared" ref="BD689:BT689" si="2041">3620*$K$1</f>
        <v>3620</v>
      </c>
      <c r="BE689" s="762">
        <f t="shared" si="2041"/>
        <v>3620</v>
      </c>
      <c r="BF689" s="762">
        <f t="shared" si="2041"/>
        <v>3620</v>
      </c>
      <c r="BG689" s="762">
        <f t="shared" si="2041"/>
        <v>3620</v>
      </c>
      <c r="BH689" s="762">
        <f t="shared" si="2041"/>
        <v>3620</v>
      </c>
      <c r="BI689" s="762">
        <f t="shared" si="2041"/>
        <v>3620</v>
      </c>
      <c r="BJ689" s="762">
        <f t="shared" si="2041"/>
        <v>3620</v>
      </c>
      <c r="BK689" s="762">
        <f t="shared" si="2041"/>
        <v>3620</v>
      </c>
      <c r="BL689" s="762">
        <f t="shared" si="2041"/>
        <v>3620</v>
      </c>
      <c r="BM689" s="762">
        <f t="shared" si="2041"/>
        <v>3620</v>
      </c>
      <c r="BN689" s="762">
        <f t="shared" si="2041"/>
        <v>3620</v>
      </c>
      <c r="BO689" s="762">
        <f t="shared" si="2041"/>
        <v>3620</v>
      </c>
      <c r="BP689" s="762">
        <f t="shared" si="2041"/>
        <v>3620</v>
      </c>
      <c r="BQ689" s="762">
        <f t="shared" si="2041"/>
        <v>3620</v>
      </c>
      <c r="BR689" s="762">
        <f t="shared" si="2041"/>
        <v>3620</v>
      </c>
      <c r="BS689" s="762">
        <f t="shared" si="2041"/>
        <v>3620</v>
      </c>
      <c r="BT689" s="762">
        <f t="shared" si="2041"/>
        <v>3620</v>
      </c>
      <c r="BU689" s="775"/>
      <c r="BV689" s="762">
        <f>3620*$K$1</f>
        <v>3620</v>
      </c>
      <c r="BW689" s="762">
        <f>3620*$K$1</f>
        <v>3620</v>
      </c>
      <c r="BX689" s="762">
        <f>3620*$K$1</f>
        <v>3620</v>
      </c>
      <c r="BY689" s="762">
        <f>3620*$K$1</f>
        <v>3620</v>
      </c>
      <c r="BZ689" s="597">
        <f>IF(DL689&lt;3,"",(SUM(B689:R689)-MIN(B689:R689)-MAX(B689:R689))/(DL689-2))</f>
        <v>3620</v>
      </c>
      <c r="CA689" s="597">
        <f>IF(DM689&lt;3,"",(SUM(T689:AJ689)-MIN(T689:AJ689)-MAX(T689:AJ689))/(DM689-2))</f>
        <v>3620</v>
      </c>
      <c r="CB689" s="597">
        <f>IF(DN689&lt;3,"",(SUM(AL689:BB689)-MIN(AL689:BB689)-MAX(AL689:BB689))/(DN689-2))</f>
        <v>3620</v>
      </c>
      <c r="CC689" s="688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035"/>
        <v>3620</v>
      </c>
      <c r="CF689" s="1346">
        <f t="shared" si="2035"/>
        <v>3620</v>
      </c>
      <c r="CG689" s="1346">
        <f t="shared" si="2035"/>
        <v>3620</v>
      </c>
      <c r="CH689" s="1346">
        <f t="shared" si="2035"/>
        <v>3620</v>
      </c>
      <c r="CI689" s="1346">
        <f t="shared" si="2035"/>
        <v>3620</v>
      </c>
      <c r="CJ689" s="1346">
        <f t="shared" si="2035"/>
        <v>3620</v>
      </c>
      <c r="CK689" s="1347">
        <f t="shared" si="2035"/>
        <v>3620</v>
      </c>
      <c r="CL689" s="1347">
        <f t="shared" si="2035"/>
        <v>3620</v>
      </c>
      <c r="CM689" s="1347">
        <f t="shared" si="2035"/>
        <v>3620</v>
      </c>
      <c r="CN689" s="1346">
        <f t="shared" si="2035"/>
        <v>3620</v>
      </c>
      <c r="CO689" s="1346">
        <f t="shared" si="2035"/>
        <v>3620</v>
      </c>
      <c r="CP689" s="1346">
        <f t="shared" si="2035"/>
        <v>3620</v>
      </c>
      <c r="CQ689" s="1346">
        <f t="shared" si="2035"/>
        <v>3620</v>
      </c>
      <c r="CR689" s="1346">
        <f t="shared" si="2035"/>
        <v>3620</v>
      </c>
      <c r="CS689" s="1345">
        <f t="shared" si="2035"/>
        <v>3620</v>
      </c>
      <c r="CT689" s="1348">
        <f t="shared" si="2035"/>
        <v>3620</v>
      </c>
      <c r="CU689" s="548">
        <f t="shared" si="2036"/>
        <v>3620</v>
      </c>
      <c r="CV689" s="549">
        <f t="shared" si="2036"/>
        <v>3620</v>
      </c>
      <c r="CW689" s="550">
        <f t="shared" si="2036"/>
        <v>3620</v>
      </c>
      <c r="CX689" s="550">
        <f t="shared" si="2036"/>
        <v>3620</v>
      </c>
      <c r="CY689" s="550">
        <f t="shared" si="2036"/>
        <v>3620</v>
      </c>
      <c r="CZ689" s="550">
        <f t="shared" si="2036"/>
        <v>3620</v>
      </c>
      <c r="DA689" s="550">
        <f t="shared" si="2036"/>
        <v>3620</v>
      </c>
      <c r="DB689" s="551">
        <f t="shared" si="2036"/>
        <v>3620</v>
      </c>
      <c r="DC689" s="551">
        <f t="shared" si="2036"/>
        <v>3620</v>
      </c>
      <c r="DD689" s="551">
        <f t="shared" si="2036"/>
        <v>3620</v>
      </c>
      <c r="DE689" s="550">
        <f t="shared" si="2037"/>
        <v>3620</v>
      </c>
      <c r="DF689" s="550">
        <f t="shared" si="2037"/>
        <v>3620</v>
      </c>
      <c r="DG689" s="550">
        <f t="shared" si="2037"/>
        <v>3620</v>
      </c>
      <c r="DH689" s="550">
        <f t="shared" si="2037"/>
        <v>3620</v>
      </c>
      <c r="DI689" s="550">
        <f t="shared" si="2037"/>
        <v>3620</v>
      </c>
      <c r="DJ689" s="549">
        <f t="shared" si="2037"/>
        <v>3620</v>
      </c>
      <c r="DK689" s="548">
        <f t="shared" si="2037"/>
        <v>3620</v>
      </c>
      <c r="DL689" s="653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609" t="str">
        <f>$H$1 &amp; " (%)"</f>
        <v>kcal (%)</v>
      </c>
      <c r="B690" s="632">
        <f t="shared" ref="B690:R690" si="2042">IF(B687="","",B687*B688*B689/B$46/365/$G$1)</f>
        <v>0</v>
      </c>
      <c r="C690" s="632">
        <f t="shared" si="2042"/>
        <v>0</v>
      </c>
      <c r="D690" s="632">
        <f t="shared" si="2042"/>
        <v>0</v>
      </c>
      <c r="E690" s="632">
        <f t="shared" si="2042"/>
        <v>0</v>
      </c>
      <c r="F690" s="632">
        <f t="shared" si="2042"/>
        <v>0</v>
      </c>
      <c r="G690" s="632">
        <f t="shared" si="2042"/>
        <v>0</v>
      </c>
      <c r="H690" s="632">
        <f t="shared" si="2042"/>
        <v>0</v>
      </c>
      <c r="I690" s="632">
        <f t="shared" si="2042"/>
        <v>0</v>
      </c>
      <c r="J690" s="632">
        <f t="shared" si="2042"/>
        <v>0</v>
      </c>
      <c r="K690" s="632" t="str">
        <f t="shared" si="2042"/>
        <v/>
      </c>
      <c r="L690" s="632" t="str">
        <f t="shared" si="2042"/>
        <v/>
      </c>
      <c r="M690" s="632" t="str">
        <f t="shared" si="2042"/>
        <v/>
      </c>
      <c r="N690" s="632" t="str">
        <f t="shared" si="2042"/>
        <v/>
      </c>
      <c r="O690" s="632" t="str">
        <f t="shared" si="2042"/>
        <v/>
      </c>
      <c r="P690" s="632" t="str">
        <f t="shared" si="2042"/>
        <v/>
      </c>
      <c r="Q690" s="632" t="str">
        <f t="shared" si="2042"/>
        <v/>
      </c>
      <c r="R690" s="632" t="str">
        <f t="shared" si="2042"/>
        <v/>
      </c>
      <c r="S690" s="652"/>
      <c r="T690" s="632">
        <f t="shared" ref="T690:AJ690" si="2043">IF(T687="","",T687*T688*T689/T$46/365/$G$1)</f>
        <v>0</v>
      </c>
      <c r="U690" s="632">
        <f t="shared" si="2043"/>
        <v>0</v>
      </c>
      <c r="V690" s="632">
        <f t="shared" si="2043"/>
        <v>0</v>
      </c>
      <c r="W690" s="632">
        <f t="shared" si="2043"/>
        <v>0</v>
      </c>
      <c r="X690" s="632">
        <f t="shared" si="2043"/>
        <v>0</v>
      </c>
      <c r="Y690" s="632">
        <f t="shared" si="2043"/>
        <v>0</v>
      </c>
      <c r="Z690" s="632">
        <f t="shared" si="2043"/>
        <v>0</v>
      </c>
      <c r="AA690" s="632">
        <f t="shared" si="2043"/>
        <v>0</v>
      </c>
      <c r="AB690" s="632">
        <f t="shared" si="2043"/>
        <v>0</v>
      </c>
      <c r="AC690" s="632" t="str">
        <f t="shared" si="2043"/>
        <v/>
      </c>
      <c r="AD690" s="632" t="str">
        <f t="shared" si="2043"/>
        <v/>
      </c>
      <c r="AE690" s="632" t="str">
        <f t="shared" si="2043"/>
        <v/>
      </c>
      <c r="AF690" s="632" t="str">
        <f t="shared" si="2043"/>
        <v/>
      </c>
      <c r="AG690" s="632" t="str">
        <f t="shared" si="2043"/>
        <v/>
      </c>
      <c r="AH690" s="632" t="str">
        <f t="shared" si="2043"/>
        <v/>
      </c>
      <c r="AI690" s="632" t="str">
        <f t="shared" si="2043"/>
        <v/>
      </c>
      <c r="AJ690" s="632" t="str">
        <f t="shared" si="2043"/>
        <v/>
      </c>
      <c r="AK690" s="652"/>
      <c r="AL690" s="632">
        <f t="shared" ref="AL690:BB690" si="2044">IF(AL687="","",AL687*AL688*AL689/AL$46/365/$G$1)</f>
        <v>0</v>
      </c>
      <c r="AM690" s="632">
        <f t="shared" si="2044"/>
        <v>0</v>
      </c>
      <c r="AN690" s="632">
        <f t="shared" si="2044"/>
        <v>0</v>
      </c>
      <c r="AO690" s="632">
        <f t="shared" si="2044"/>
        <v>0</v>
      </c>
      <c r="AP690" s="632">
        <f t="shared" si="2044"/>
        <v>0</v>
      </c>
      <c r="AQ690" s="632">
        <f t="shared" si="2044"/>
        <v>0</v>
      </c>
      <c r="AR690" s="632">
        <f t="shared" si="2044"/>
        <v>0</v>
      </c>
      <c r="AS690" s="632">
        <f t="shared" si="2044"/>
        <v>0</v>
      </c>
      <c r="AT690" s="632">
        <f t="shared" si="2044"/>
        <v>0</v>
      </c>
      <c r="AU690" s="632" t="str">
        <f t="shared" si="2044"/>
        <v/>
      </c>
      <c r="AV690" s="632" t="str">
        <f t="shared" si="2044"/>
        <v/>
      </c>
      <c r="AW690" s="632" t="str">
        <f t="shared" si="2044"/>
        <v/>
      </c>
      <c r="AX690" s="632" t="str">
        <f t="shared" si="2044"/>
        <v/>
      </c>
      <c r="AY690" s="632" t="str">
        <f t="shared" si="2044"/>
        <v/>
      </c>
      <c r="AZ690" s="632" t="str">
        <f t="shared" si="2044"/>
        <v/>
      </c>
      <c r="BA690" s="632" t="str">
        <f t="shared" si="2044"/>
        <v/>
      </c>
      <c r="BB690" s="632" t="str">
        <f t="shared" si="2044"/>
        <v/>
      </c>
      <c r="BC690" s="652"/>
      <c r="BD690" s="632">
        <f t="shared" ref="BD690:BT690" si="2045">IF(BD687="","",BD687*BD688*BD689/BD$46/365/$G$1)</f>
        <v>0</v>
      </c>
      <c r="BE690" s="632">
        <f t="shared" si="2045"/>
        <v>0</v>
      </c>
      <c r="BF690" s="632">
        <f t="shared" si="2045"/>
        <v>0</v>
      </c>
      <c r="BG690" s="632">
        <f t="shared" si="2045"/>
        <v>0</v>
      </c>
      <c r="BH690" s="632">
        <f t="shared" si="2045"/>
        <v>0</v>
      </c>
      <c r="BI690" s="632">
        <f t="shared" si="2045"/>
        <v>0</v>
      </c>
      <c r="BJ690" s="632">
        <f t="shared" si="2045"/>
        <v>0</v>
      </c>
      <c r="BK690" s="632">
        <f t="shared" si="2045"/>
        <v>0</v>
      </c>
      <c r="BL690" s="632">
        <f t="shared" si="2045"/>
        <v>0</v>
      </c>
      <c r="BM690" s="632" t="str">
        <f t="shared" si="2045"/>
        <v/>
      </c>
      <c r="BN690" s="632" t="str">
        <f t="shared" si="2045"/>
        <v/>
      </c>
      <c r="BO690" s="632" t="str">
        <f t="shared" si="2045"/>
        <v/>
      </c>
      <c r="BP690" s="632" t="str">
        <f t="shared" si="2045"/>
        <v/>
      </c>
      <c r="BQ690" s="632" t="str">
        <f t="shared" si="2045"/>
        <v/>
      </c>
      <c r="BR690" s="632" t="str">
        <f t="shared" si="2045"/>
        <v/>
      </c>
      <c r="BS690" s="632" t="str">
        <f t="shared" si="2045"/>
        <v/>
      </c>
      <c r="BT690" s="632" t="str">
        <f t="shared" si="2045"/>
        <v/>
      </c>
      <c r="BU690" s="652"/>
      <c r="BV690" s="632" t="str">
        <f>IF(BV687="","",BV687*BV688*BV689/BV$46/365/$G$1)</f>
        <v/>
      </c>
      <c r="BW690" s="632" t="str">
        <f>IF(BW687="","",BW687*BW688*BW689/BW$46/365/$G$1)</f>
        <v/>
      </c>
      <c r="BX690" s="632" t="str">
        <f>IF(BX687="","",BX687*BX688*BX689/BX$46/365/$G$1)</f>
        <v/>
      </c>
      <c r="BY690" s="632" t="str">
        <f>IF(BY687="","",BY687*BY688*BY689/BY$46/365/$G$1)</f>
        <v/>
      </c>
      <c r="BZ690" s="597">
        <f>IF(DL690&lt;3,"",(SUM(B690:R690)-MIN(B690:R690)-MAX(B690:R690))/(DL690-2))</f>
        <v>0</v>
      </c>
      <c r="CA690" s="622">
        <f>IF(DM690&lt;3,"",(SUM(T690:AJ690)-MIN(T690:AJ690)-MAX(T690:AJ690))/(DM690-2))</f>
        <v>0</v>
      </c>
      <c r="CB690" s="622">
        <f>IF(DN690&lt;3,"",(SUM(AL690:BB690)-MIN(AL690:BB690)-MAX(AL690:BB690))/(DN690-2))</f>
        <v>0</v>
      </c>
      <c r="CC690" s="691">
        <f>IF(DO690&lt;3,"",(SUM(BD690:BT690)-MIN(BD690:BT690)-MAX(BD690:BT690))/(DO690-2))</f>
        <v>0</v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035"/>
        <v/>
      </c>
      <c r="CF690" s="1351" t="str">
        <f t="shared" si="2035"/>
        <v/>
      </c>
      <c r="CG690" s="1351" t="str">
        <f t="shared" si="2035"/>
        <v/>
      </c>
      <c r="CH690" s="1351">
        <f t="shared" si="2035"/>
        <v>0</v>
      </c>
      <c r="CI690" s="1351">
        <f t="shared" si="2035"/>
        <v>0</v>
      </c>
      <c r="CJ690" s="1351">
        <f t="shared" si="2035"/>
        <v>0</v>
      </c>
      <c r="CK690" s="1352">
        <f t="shared" si="2035"/>
        <v>0</v>
      </c>
      <c r="CL690" s="1352">
        <f t="shared" si="2035"/>
        <v>0</v>
      </c>
      <c r="CM690" s="1352">
        <f t="shared" si="2035"/>
        <v>0</v>
      </c>
      <c r="CN690" s="1351">
        <f t="shared" si="2035"/>
        <v>0</v>
      </c>
      <c r="CO690" s="1351">
        <f t="shared" si="2035"/>
        <v>0</v>
      </c>
      <c r="CP690" s="1351">
        <f t="shared" si="2035"/>
        <v>0</v>
      </c>
      <c r="CQ690" s="1351" t="str">
        <f t="shared" si="2035"/>
        <v/>
      </c>
      <c r="CR690" s="1351" t="str">
        <f t="shared" si="2035"/>
        <v/>
      </c>
      <c r="CS690" s="1350" t="str">
        <f t="shared" si="2035"/>
        <v/>
      </c>
      <c r="CT690" s="1353" t="str">
        <f t="shared" si="2035"/>
        <v/>
      </c>
      <c r="CU690" s="536" t="str">
        <f t="shared" si="2036"/>
        <v/>
      </c>
      <c r="CV690" s="537" t="str">
        <f t="shared" si="2036"/>
        <v/>
      </c>
      <c r="CW690" s="538" t="str">
        <f t="shared" si="2036"/>
        <v/>
      </c>
      <c r="CX690" s="538" t="str">
        <f t="shared" si="2036"/>
        <v/>
      </c>
      <c r="CY690" s="538">
        <f t="shared" si="2036"/>
        <v>0</v>
      </c>
      <c r="CZ690" s="538">
        <f t="shared" si="2036"/>
        <v>0</v>
      </c>
      <c r="DA690" s="538">
        <f t="shared" si="2036"/>
        <v>0</v>
      </c>
      <c r="DB690" s="539">
        <f t="shared" si="2036"/>
        <v>0</v>
      </c>
      <c r="DC690" s="539">
        <f t="shared" si="2036"/>
        <v>0</v>
      </c>
      <c r="DD690" s="539">
        <f t="shared" si="2036"/>
        <v>0</v>
      </c>
      <c r="DE690" s="538">
        <f t="shared" si="2037"/>
        <v>0</v>
      </c>
      <c r="DF690" s="538">
        <f t="shared" si="2037"/>
        <v>0</v>
      </c>
      <c r="DG690" s="538">
        <f t="shared" si="2037"/>
        <v>0</v>
      </c>
      <c r="DH690" s="538" t="str">
        <f t="shared" si="2037"/>
        <v/>
      </c>
      <c r="DI690" s="538" t="str">
        <f t="shared" si="2037"/>
        <v/>
      </c>
      <c r="DJ690" s="537" t="str">
        <f t="shared" si="2037"/>
        <v/>
      </c>
      <c r="DK690" s="536" t="str">
        <f t="shared" si="2037"/>
        <v/>
      </c>
      <c r="DL690" s="653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748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96"/>
      <c r="L691" s="296"/>
      <c r="M691" s="296"/>
      <c r="N691" s="296"/>
      <c r="O691" s="224"/>
      <c r="P691" s="224"/>
      <c r="Q691" s="296"/>
      <c r="R691" s="296"/>
      <c r="S691" s="774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96"/>
      <c r="AJ691" s="224"/>
      <c r="AK691" s="774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74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74"/>
      <c r="BV691" s="224"/>
      <c r="BW691" s="224"/>
      <c r="BX691" s="224"/>
      <c r="BY691" s="224"/>
      <c r="BZ691" s="589"/>
      <c r="CA691" s="589"/>
      <c r="CB691" s="589"/>
      <c r="CC691" s="687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8"/>
      <c r="DM691" s="108"/>
      <c r="DN691" s="108"/>
      <c r="DO691" s="108"/>
      <c r="DP691" s="591"/>
      <c r="DQ691" s="617"/>
      <c r="DR691" s="617"/>
      <c r="DS691" s="617"/>
      <c r="DT691" s="617"/>
      <c r="DU691" s="617"/>
      <c r="DV691" s="617"/>
      <c r="DW691" s="617"/>
      <c r="DX691" s="617"/>
      <c r="DY691" s="484"/>
    </row>
    <row r="692" spans="1:129" s="486" customFormat="1" ht="15.75" customHeight="1">
      <c r="A692" s="609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96"/>
      <c r="L692" s="296"/>
      <c r="M692" s="296"/>
      <c r="N692" s="296"/>
      <c r="O692" s="224"/>
      <c r="P692" s="224"/>
      <c r="Q692" s="296"/>
      <c r="R692" s="296"/>
      <c r="S692" s="775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96"/>
      <c r="AJ692" s="224"/>
      <c r="AK692" s="775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75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75"/>
      <c r="BV692" s="773"/>
      <c r="BW692" s="773"/>
      <c r="BX692" s="773"/>
      <c r="BY692" s="773"/>
      <c r="BZ692" s="597">
        <f t="shared" ref="BZ692:BZ700" si="2046">IF(DL692&lt;3,"",(SUM(B692:R692)-MIN(B692:R692)-MAX(B692:R692))/(DL692-2))</f>
        <v>0</v>
      </c>
      <c r="CA692" s="597">
        <f t="shared" ref="CA692:CA700" si="2047">IF(DM692&lt;3,"",(SUM(T692:AJ692)-MIN(T692:AJ692)-MAX(T692:AJ692))/(DM692-2))</f>
        <v>0</v>
      </c>
      <c r="CB692" s="597">
        <f t="shared" ref="CB692:CB700" si="2048">IF(DN692&lt;3,"",(SUM(AL692:BB692)-MIN(AL692:BB692)-MAX(AL692:BB692))/(DN692-2))</f>
        <v>0</v>
      </c>
      <c r="CC692" s="688">
        <f t="shared" ref="CC692:CC700" si="2049">IF(DO692&lt;3,"",(SUM(BD692:BT692)-MIN(BD692:BT692)-MAX(BD692:BT692))/(DO692-2))</f>
        <v>0</v>
      </c>
      <c r="CD692" s="1344" t="str">
        <f t="shared" ref="CD692:CS692" si="205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050"/>
        <v/>
      </c>
      <c r="CF692" s="1346" t="str">
        <f t="shared" si="2050"/>
        <v/>
      </c>
      <c r="CG692" s="1346" t="str">
        <f t="shared" si="2050"/>
        <v/>
      </c>
      <c r="CH692" s="1346">
        <f t="shared" si="2050"/>
        <v>0</v>
      </c>
      <c r="CI692" s="1346">
        <f t="shared" si="2050"/>
        <v>0</v>
      </c>
      <c r="CJ692" s="1346">
        <f t="shared" si="2050"/>
        <v>0</v>
      </c>
      <c r="CK692" s="1347">
        <f t="shared" si="2050"/>
        <v>0</v>
      </c>
      <c r="CL692" s="1347">
        <f t="shared" si="2050"/>
        <v>0</v>
      </c>
      <c r="CM692" s="1347">
        <f t="shared" si="2050"/>
        <v>0</v>
      </c>
      <c r="CN692" s="1346">
        <f t="shared" si="2050"/>
        <v>0</v>
      </c>
      <c r="CO692" s="1346">
        <f t="shared" si="2050"/>
        <v>0</v>
      </c>
      <c r="CP692" s="1346">
        <f t="shared" si="2050"/>
        <v>0</v>
      </c>
      <c r="CQ692" s="1346" t="str">
        <f t="shared" si="2050"/>
        <v/>
      </c>
      <c r="CR692" s="1346" t="str">
        <f t="shared" si="2050"/>
        <v/>
      </c>
      <c r="CS692" s="1345" t="str">
        <f t="shared" si="2050"/>
        <v/>
      </c>
      <c r="CT692" s="1348" t="str">
        <f t="shared" ref="CE692:CT695" si="205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8" t="str">
        <f t="shared" ref="CU692:DD695" si="205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9" t="str">
        <f t="shared" si="2052"/>
        <v/>
      </c>
      <c r="CW692" s="550" t="str">
        <f t="shared" si="2052"/>
        <v/>
      </c>
      <c r="CX692" s="550" t="str">
        <f t="shared" si="2052"/>
        <v/>
      </c>
      <c r="CY692" s="550">
        <f t="shared" si="2052"/>
        <v>0</v>
      </c>
      <c r="CZ692" s="550">
        <f t="shared" si="2052"/>
        <v>0</v>
      </c>
      <c r="DA692" s="550">
        <f t="shared" si="2052"/>
        <v>0</v>
      </c>
      <c r="DB692" s="551">
        <f t="shared" si="2052"/>
        <v>0</v>
      </c>
      <c r="DC692" s="551">
        <f t="shared" si="2052"/>
        <v>0</v>
      </c>
      <c r="DD692" s="551">
        <f t="shared" si="2052"/>
        <v>0</v>
      </c>
      <c r="DE692" s="550">
        <f t="shared" ref="DE692:DK695" si="205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50">
        <f t="shared" si="2053"/>
        <v>0</v>
      </c>
      <c r="DG692" s="550">
        <f t="shared" si="2053"/>
        <v>0</v>
      </c>
      <c r="DH692" s="550" t="str">
        <f t="shared" si="2053"/>
        <v/>
      </c>
      <c r="DI692" s="550" t="str">
        <f t="shared" si="2053"/>
        <v/>
      </c>
      <c r="DJ692" s="549" t="str">
        <f t="shared" si="2053"/>
        <v/>
      </c>
      <c r="DK692" s="548" t="str">
        <f t="shared" si="2053"/>
        <v/>
      </c>
      <c r="DL692" s="653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83"/>
      <c r="DQ692" s="618"/>
      <c r="DR692" s="618"/>
      <c r="DS692" s="618"/>
      <c r="DT692" s="618"/>
      <c r="DU692" s="618"/>
      <c r="DV692" s="618"/>
      <c r="DW692" s="618"/>
      <c r="DX692" s="618"/>
      <c r="DY692" s="484"/>
    </row>
    <row r="693" spans="1:129" s="486" customFormat="1" ht="15.75" customHeight="1">
      <c r="A693" s="609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96"/>
      <c r="L693" s="296"/>
      <c r="M693" s="296"/>
      <c r="N693" s="296"/>
      <c r="O693" s="224"/>
      <c r="P693" s="224"/>
      <c r="Q693" s="296"/>
      <c r="R693" s="296"/>
      <c r="S693" s="775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96"/>
      <c r="AJ693" s="224"/>
      <c r="AK693" s="775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75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75"/>
      <c r="BV693" s="224"/>
      <c r="BW693" s="224"/>
      <c r="BX693" s="224"/>
      <c r="BY693" s="224"/>
      <c r="BZ693" s="597" t="str">
        <f t="shared" si="2046"/>
        <v/>
      </c>
      <c r="CA693" s="597" t="str">
        <f t="shared" si="2047"/>
        <v/>
      </c>
      <c r="CB693" s="597" t="str">
        <f t="shared" si="2048"/>
        <v/>
      </c>
      <c r="CC693" s="688" t="str">
        <f t="shared" si="2049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51"/>
        <v/>
      </c>
      <c r="CF693" s="1346" t="str">
        <f t="shared" si="2051"/>
        <v/>
      </c>
      <c r="CG693" s="1346" t="str">
        <f t="shared" si="2051"/>
        <v/>
      </c>
      <c r="CH693" s="1346" t="str">
        <f t="shared" si="2051"/>
        <v/>
      </c>
      <c r="CI693" s="1346" t="str">
        <f t="shared" si="2051"/>
        <v/>
      </c>
      <c r="CJ693" s="1346" t="str">
        <f t="shared" si="2051"/>
        <v/>
      </c>
      <c r="CK693" s="1347" t="str">
        <f t="shared" si="2051"/>
        <v/>
      </c>
      <c r="CL693" s="1347" t="str">
        <f t="shared" si="2051"/>
        <v/>
      </c>
      <c r="CM693" s="1347" t="str">
        <f t="shared" si="2051"/>
        <v/>
      </c>
      <c r="CN693" s="1346" t="str">
        <f t="shared" si="2051"/>
        <v/>
      </c>
      <c r="CO693" s="1346" t="str">
        <f t="shared" si="2051"/>
        <v/>
      </c>
      <c r="CP693" s="1346" t="str">
        <f t="shared" si="2051"/>
        <v/>
      </c>
      <c r="CQ693" s="1346" t="str">
        <f t="shared" si="2051"/>
        <v/>
      </c>
      <c r="CR693" s="1346" t="str">
        <f t="shared" si="2051"/>
        <v/>
      </c>
      <c r="CS693" s="1345" t="str">
        <f t="shared" si="2051"/>
        <v/>
      </c>
      <c r="CT693" s="1348" t="str">
        <f t="shared" si="2051"/>
        <v/>
      </c>
      <c r="CU693" s="548" t="str">
        <f t="shared" si="2052"/>
        <v/>
      </c>
      <c r="CV693" s="549" t="str">
        <f t="shared" si="2052"/>
        <v/>
      </c>
      <c r="CW693" s="550" t="str">
        <f t="shared" si="2052"/>
        <v/>
      </c>
      <c r="CX693" s="550" t="str">
        <f t="shared" si="2052"/>
        <v/>
      </c>
      <c r="CY693" s="550" t="str">
        <f t="shared" si="2052"/>
        <v/>
      </c>
      <c r="CZ693" s="550" t="str">
        <f t="shared" si="2052"/>
        <v/>
      </c>
      <c r="DA693" s="550" t="str">
        <f t="shared" si="2052"/>
        <v/>
      </c>
      <c r="DB693" s="551" t="str">
        <f t="shared" si="2052"/>
        <v/>
      </c>
      <c r="DC693" s="551" t="str">
        <f t="shared" si="2052"/>
        <v/>
      </c>
      <c r="DD693" s="551" t="str">
        <f t="shared" si="2052"/>
        <v/>
      </c>
      <c r="DE693" s="550" t="str">
        <f t="shared" si="2053"/>
        <v/>
      </c>
      <c r="DF693" s="550" t="str">
        <f t="shared" si="2053"/>
        <v/>
      </c>
      <c r="DG693" s="550" t="str">
        <f t="shared" si="2053"/>
        <v/>
      </c>
      <c r="DH693" s="550" t="str">
        <f t="shared" si="2053"/>
        <v/>
      </c>
      <c r="DI693" s="550" t="str">
        <f t="shared" si="2053"/>
        <v/>
      </c>
      <c r="DJ693" s="549" t="str">
        <f t="shared" si="2053"/>
        <v/>
      </c>
      <c r="DK693" s="548" t="str">
        <f t="shared" si="2053"/>
        <v/>
      </c>
      <c r="DL693" s="653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776" t="str">
        <f>$H$1 &amp; "/kg"</f>
        <v>kcal/kg</v>
      </c>
      <c r="B694" s="762">
        <f t="shared" ref="B694:R694" si="2054">4000*$K$1</f>
        <v>4000</v>
      </c>
      <c r="C694" s="762">
        <f t="shared" si="2054"/>
        <v>4000</v>
      </c>
      <c r="D694" s="762">
        <f t="shared" si="2054"/>
        <v>4000</v>
      </c>
      <c r="E694" s="762">
        <f t="shared" si="2054"/>
        <v>4000</v>
      </c>
      <c r="F694" s="762">
        <f t="shared" si="2054"/>
        <v>4000</v>
      </c>
      <c r="G694" s="762">
        <f t="shared" si="2054"/>
        <v>4000</v>
      </c>
      <c r="H694" s="762">
        <f t="shared" si="2054"/>
        <v>4000</v>
      </c>
      <c r="I694" s="762">
        <f t="shared" si="2054"/>
        <v>4000</v>
      </c>
      <c r="J694" s="762">
        <f t="shared" si="2054"/>
        <v>4000</v>
      </c>
      <c r="K694" s="762">
        <f t="shared" si="2054"/>
        <v>4000</v>
      </c>
      <c r="L694" s="762">
        <f t="shared" si="2054"/>
        <v>4000</v>
      </c>
      <c r="M694" s="762">
        <f t="shared" si="2054"/>
        <v>4000</v>
      </c>
      <c r="N694" s="762">
        <f t="shared" si="2054"/>
        <v>4000</v>
      </c>
      <c r="O694" s="762">
        <f t="shared" si="2054"/>
        <v>4000</v>
      </c>
      <c r="P694" s="762">
        <f t="shared" si="2054"/>
        <v>4000</v>
      </c>
      <c r="Q694" s="762">
        <f t="shared" si="2054"/>
        <v>4000</v>
      </c>
      <c r="R694" s="762">
        <f t="shared" si="2054"/>
        <v>4000</v>
      </c>
      <c r="S694" s="774"/>
      <c r="T694" s="762">
        <f t="shared" ref="T694:AJ694" si="2055">4000*$K$1</f>
        <v>4000</v>
      </c>
      <c r="U694" s="762">
        <f t="shared" si="2055"/>
        <v>4000</v>
      </c>
      <c r="V694" s="762">
        <f t="shared" si="2055"/>
        <v>4000</v>
      </c>
      <c r="W694" s="762">
        <f t="shared" si="2055"/>
        <v>4000</v>
      </c>
      <c r="X694" s="762">
        <f t="shared" si="2055"/>
        <v>4000</v>
      </c>
      <c r="Y694" s="762">
        <f t="shared" si="2055"/>
        <v>4000</v>
      </c>
      <c r="Z694" s="762">
        <f t="shared" si="2055"/>
        <v>4000</v>
      </c>
      <c r="AA694" s="762">
        <f t="shared" si="2055"/>
        <v>4000</v>
      </c>
      <c r="AB694" s="762">
        <f t="shared" si="2055"/>
        <v>4000</v>
      </c>
      <c r="AC694" s="762">
        <f t="shared" si="2055"/>
        <v>4000</v>
      </c>
      <c r="AD694" s="762">
        <f t="shared" si="2055"/>
        <v>4000</v>
      </c>
      <c r="AE694" s="762">
        <f t="shared" si="2055"/>
        <v>4000</v>
      </c>
      <c r="AF694" s="762">
        <f t="shared" si="2055"/>
        <v>4000</v>
      </c>
      <c r="AG694" s="762">
        <f t="shared" si="2055"/>
        <v>4000</v>
      </c>
      <c r="AH694" s="762">
        <f t="shared" si="2055"/>
        <v>4000</v>
      </c>
      <c r="AI694" s="762">
        <f t="shared" si="2055"/>
        <v>4000</v>
      </c>
      <c r="AJ694" s="762">
        <f t="shared" si="2055"/>
        <v>4000</v>
      </c>
      <c r="AK694" s="774"/>
      <c r="AL694" s="762">
        <f t="shared" ref="AL694:BB694" si="2056">4000*$K$1</f>
        <v>4000</v>
      </c>
      <c r="AM694" s="762">
        <f t="shared" si="2056"/>
        <v>4000</v>
      </c>
      <c r="AN694" s="762">
        <f t="shared" si="2056"/>
        <v>4000</v>
      </c>
      <c r="AO694" s="762">
        <f t="shared" si="2056"/>
        <v>4000</v>
      </c>
      <c r="AP694" s="762">
        <f t="shared" si="2056"/>
        <v>4000</v>
      </c>
      <c r="AQ694" s="762">
        <f t="shared" si="2056"/>
        <v>4000</v>
      </c>
      <c r="AR694" s="762">
        <f t="shared" si="2056"/>
        <v>4000</v>
      </c>
      <c r="AS694" s="762">
        <f t="shared" si="2056"/>
        <v>4000</v>
      </c>
      <c r="AT694" s="762">
        <f t="shared" si="2056"/>
        <v>4000</v>
      </c>
      <c r="AU694" s="762">
        <f t="shared" si="2056"/>
        <v>4000</v>
      </c>
      <c r="AV694" s="762">
        <f t="shared" si="2056"/>
        <v>4000</v>
      </c>
      <c r="AW694" s="762">
        <f t="shared" si="2056"/>
        <v>4000</v>
      </c>
      <c r="AX694" s="762">
        <f t="shared" si="2056"/>
        <v>4000</v>
      </c>
      <c r="AY694" s="762">
        <f t="shared" si="2056"/>
        <v>4000</v>
      </c>
      <c r="AZ694" s="762">
        <f t="shared" si="2056"/>
        <v>4000</v>
      </c>
      <c r="BA694" s="762">
        <f t="shared" si="2056"/>
        <v>4000</v>
      </c>
      <c r="BB694" s="762">
        <f t="shared" si="2056"/>
        <v>4000</v>
      </c>
      <c r="BC694" s="774"/>
      <c r="BD694" s="762">
        <f t="shared" ref="BD694:BT694" si="2057">4000*$K$1</f>
        <v>4000</v>
      </c>
      <c r="BE694" s="762">
        <f t="shared" si="2057"/>
        <v>4000</v>
      </c>
      <c r="BF694" s="762">
        <f t="shared" si="2057"/>
        <v>4000</v>
      </c>
      <c r="BG694" s="762">
        <f t="shared" si="2057"/>
        <v>4000</v>
      </c>
      <c r="BH694" s="762">
        <f t="shared" si="2057"/>
        <v>4000</v>
      </c>
      <c r="BI694" s="762">
        <f t="shared" si="2057"/>
        <v>4000</v>
      </c>
      <c r="BJ694" s="762">
        <f t="shared" si="2057"/>
        <v>4000</v>
      </c>
      <c r="BK694" s="762">
        <f t="shared" si="2057"/>
        <v>4000</v>
      </c>
      <c r="BL694" s="762">
        <f t="shared" si="2057"/>
        <v>4000</v>
      </c>
      <c r="BM694" s="762">
        <f t="shared" si="2057"/>
        <v>4000</v>
      </c>
      <c r="BN694" s="762">
        <f t="shared" si="2057"/>
        <v>4000</v>
      </c>
      <c r="BO694" s="762">
        <f t="shared" si="2057"/>
        <v>4000</v>
      </c>
      <c r="BP694" s="762">
        <f t="shared" si="2057"/>
        <v>4000</v>
      </c>
      <c r="BQ694" s="762">
        <f t="shared" si="2057"/>
        <v>4000</v>
      </c>
      <c r="BR694" s="762">
        <f t="shared" si="2057"/>
        <v>4000</v>
      </c>
      <c r="BS694" s="762">
        <f t="shared" si="2057"/>
        <v>4000</v>
      </c>
      <c r="BT694" s="762">
        <f t="shared" si="2057"/>
        <v>4000</v>
      </c>
      <c r="BU694" s="774"/>
      <c r="BV694" s="762">
        <f>4000*$K$1</f>
        <v>4000</v>
      </c>
      <c r="BW694" s="762">
        <f>4000*$K$1</f>
        <v>4000</v>
      </c>
      <c r="BX694" s="762">
        <f>4000*$K$1</f>
        <v>4000</v>
      </c>
      <c r="BY694" s="762">
        <f>4000*$K$1</f>
        <v>4000</v>
      </c>
      <c r="BZ694" s="597">
        <f t="shared" si="2046"/>
        <v>4000</v>
      </c>
      <c r="CA694" s="597">
        <f t="shared" si="2047"/>
        <v>4000</v>
      </c>
      <c r="CB694" s="597">
        <f t="shared" si="2048"/>
        <v>4000</v>
      </c>
      <c r="CC694" s="688">
        <f t="shared" si="2049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051"/>
        <v>4000</v>
      </c>
      <c r="CF694" s="1346">
        <f t="shared" si="2051"/>
        <v>4000</v>
      </c>
      <c r="CG694" s="1346">
        <f t="shared" si="2051"/>
        <v>4000</v>
      </c>
      <c r="CH694" s="1346">
        <f t="shared" si="2051"/>
        <v>4000</v>
      </c>
      <c r="CI694" s="1346">
        <f t="shared" si="2051"/>
        <v>4000</v>
      </c>
      <c r="CJ694" s="1346">
        <f t="shared" si="2051"/>
        <v>4000</v>
      </c>
      <c r="CK694" s="1347">
        <f t="shared" si="2051"/>
        <v>4000</v>
      </c>
      <c r="CL694" s="1347">
        <f t="shared" si="2051"/>
        <v>4000</v>
      </c>
      <c r="CM694" s="1347">
        <f t="shared" si="2051"/>
        <v>4000</v>
      </c>
      <c r="CN694" s="1346">
        <f t="shared" si="2051"/>
        <v>4000</v>
      </c>
      <c r="CO694" s="1346">
        <f t="shared" si="2051"/>
        <v>4000</v>
      </c>
      <c r="CP694" s="1346">
        <f t="shared" si="2051"/>
        <v>4000</v>
      </c>
      <c r="CQ694" s="1346">
        <f t="shared" si="2051"/>
        <v>4000</v>
      </c>
      <c r="CR694" s="1346">
        <f t="shared" si="2051"/>
        <v>4000</v>
      </c>
      <c r="CS694" s="1345">
        <f t="shared" si="2051"/>
        <v>4000</v>
      </c>
      <c r="CT694" s="1348">
        <f t="shared" si="2051"/>
        <v>4000</v>
      </c>
      <c r="CU694" s="548">
        <f t="shared" si="2052"/>
        <v>4000</v>
      </c>
      <c r="CV694" s="549">
        <f t="shared" si="2052"/>
        <v>4000</v>
      </c>
      <c r="CW694" s="550">
        <f t="shared" si="2052"/>
        <v>4000</v>
      </c>
      <c r="CX694" s="550">
        <f t="shared" si="2052"/>
        <v>4000</v>
      </c>
      <c r="CY694" s="550">
        <f t="shared" si="2052"/>
        <v>4000</v>
      </c>
      <c r="CZ694" s="550">
        <f t="shared" si="2052"/>
        <v>4000</v>
      </c>
      <c r="DA694" s="550">
        <f t="shared" si="2052"/>
        <v>4000</v>
      </c>
      <c r="DB694" s="551">
        <f t="shared" si="2052"/>
        <v>4000</v>
      </c>
      <c r="DC694" s="551">
        <f t="shared" si="2052"/>
        <v>4000</v>
      </c>
      <c r="DD694" s="551">
        <f t="shared" si="2052"/>
        <v>4000</v>
      </c>
      <c r="DE694" s="550">
        <f t="shared" si="2053"/>
        <v>4000</v>
      </c>
      <c r="DF694" s="550">
        <f t="shared" si="2053"/>
        <v>4000</v>
      </c>
      <c r="DG694" s="550">
        <f t="shared" si="2053"/>
        <v>4000</v>
      </c>
      <c r="DH694" s="550">
        <f t="shared" si="2053"/>
        <v>4000</v>
      </c>
      <c r="DI694" s="550">
        <f t="shared" si="2053"/>
        <v>4000</v>
      </c>
      <c r="DJ694" s="549">
        <f t="shared" si="2053"/>
        <v>4000</v>
      </c>
      <c r="DK694" s="548">
        <f t="shared" si="2053"/>
        <v>4000</v>
      </c>
      <c r="DL694" s="653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609" t="str">
        <f>$H$1 &amp; " (%)"</f>
        <v>kcal (%)</v>
      </c>
      <c r="B695" s="632">
        <f t="shared" ref="B695:R695" si="2058">IF(B692="","",B692*B693*B694/B$46/365/$G$1)</f>
        <v>0</v>
      </c>
      <c r="C695" s="632">
        <f t="shared" si="2058"/>
        <v>0</v>
      </c>
      <c r="D695" s="632">
        <f t="shared" si="2058"/>
        <v>0</v>
      </c>
      <c r="E695" s="632">
        <f t="shared" si="2058"/>
        <v>0</v>
      </c>
      <c r="F695" s="632">
        <f t="shared" si="2058"/>
        <v>0</v>
      </c>
      <c r="G695" s="632">
        <f t="shared" si="2058"/>
        <v>0</v>
      </c>
      <c r="H695" s="632">
        <f t="shared" si="2058"/>
        <v>0</v>
      </c>
      <c r="I695" s="632">
        <f t="shared" si="2058"/>
        <v>0</v>
      </c>
      <c r="J695" s="632">
        <f t="shared" si="2058"/>
        <v>0</v>
      </c>
      <c r="K695" s="632" t="str">
        <f t="shared" si="2058"/>
        <v/>
      </c>
      <c r="L695" s="632" t="str">
        <f t="shared" si="2058"/>
        <v/>
      </c>
      <c r="M695" s="632" t="str">
        <f t="shared" si="2058"/>
        <v/>
      </c>
      <c r="N695" s="632" t="str">
        <f t="shared" si="2058"/>
        <v/>
      </c>
      <c r="O695" s="632" t="str">
        <f t="shared" si="2058"/>
        <v/>
      </c>
      <c r="P695" s="632" t="str">
        <f t="shared" si="2058"/>
        <v/>
      </c>
      <c r="Q695" s="632" t="str">
        <f t="shared" si="2058"/>
        <v/>
      </c>
      <c r="R695" s="632" t="str">
        <f t="shared" si="2058"/>
        <v/>
      </c>
      <c r="S695" s="652"/>
      <c r="T695" s="632">
        <f t="shared" ref="T695:AJ695" si="2059">IF(T692="","",T692*T693*T694/T$46/365/$G$1)</f>
        <v>0</v>
      </c>
      <c r="U695" s="632">
        <f t="shared" si="2059"/>
        <v>0</v>
      </c>
      <c r="V695" s="632">
        <f t="shared" si="2059"/>
        <v>0</v>
      </c>
      <c r="W695" s="632">
        <f t="shared" si="2059"/>
        <v>0</v>
      </c>
      <c r="X695" s="632">
        <f t="shared" si="2059"/>
        <v>0</v>
      </c>
      <c r="Y695" s="632">
        <f t="shared" si="2059"/>
        <v>0</v>
      </c>
      <c r="Z695" s="632">
        <f t="shared" si="2059"/>
        <v>0</v>
      </c>
      <c r="AA695" s="632">
        <f t="shared" si="2059"/>
        <v>0</v>
      </c>
      <c r="AB695" s="632">
        <f t="shared" si="2059"/>
        <v>0</v>
      </c>
      <c r="AC695" s="632" t="str">
        <f t="shared" si="2059"/>
        <v/>
      </c>
      <c r="AD695" s="632" t="str">
        <f t="shared" si="2059"/>
        <v/>
      </c>
      <c r="AE695" s="632" t="str">
        <f t="shared" si="2059"/>
        <v/>
      </c>
      <c r="AF695" s="632" t="str">
        <f t="shared" si="2059"/>
        <v/>
      </c>
      <c r="AG695" s="632" t="str">
        <f t="shared" si="2059"/>
        <v/>
      </c>
      <c r="AH695" s="632" t="str">
        <f t="shared" si="2059"/>
        <v/>
      </c>
      <c r="AI695" s="632" t="str">
        <f t="shared" si="2059"/>
        <v/>
      </c>
      <c r="AJ695" s="632" t="str">
        <f t="shared" si="2059"/>
        <v/>
      </c>
      <c r="AK695" s="652"/>
      <c r="AL695" s="632">
        <f t="shared" ref="AL695:BB695" si="2060">IF(AL692="","",AL692*AL693*AL694/AL$46/365/$G$1)</f>
        <v>0</v>
      </c>
      <c r="AM695" s="632">
        <f t="shared" si="2060"/>
        <v>0</v>
      </c>
      <c r="AN695" s="632">
        <f t="shared" si="2060"/>
        <v>0</v>
      </c>
      <c r="AO695" s="632">
        <f t="shared" si="2060"/>
        <v>0</v>
      </c>
      <c r="AP695" s="632">
        <f t="shared" si="2060"/>
        <v>0</v>
      </c>
      <c r="AQ695" s="632">
        <f t="shared" si="2060"/>
        <v>0</v>
      </c>
      <c r="AR695" s="632">
        <f t="shared" si="2060"/>
        <v>0</v>
      </c>
      <c r="AS695" s="632">
        <f t="shared" si="2060"/>
        <v>0</v>
      </c>
      <c r="AT695" s="632">
        <f t="shared" si="2060"/>
        <v>0</v>
      </c>
      <c r="AU695" s="632" t="str">
        <f t="shared" si="2060"/>
        <v/>
      </c>
      <c r="AV695" s="632" t="str">
        <f t="shared" si="2060"/>
        <v/>
      </c>
      <c r="AW695" s="632" t="str">
        <f t="shared" si="2060"/>
        <v/>
      </c>
      <c r="AX695" s="632" t="str">
        <f t="shared" si="2060"/>
        <v/>
      </c>
      <c r="AY695" s="632" t="str">
        <f t="shared" si="2060"/>
        <v/>
      </c>
      <c r="AZ695" s="632" t="str">
        <f t="shared" si="2060"/>
        <v/>
      </c>
      <c r="BA695" s="632" t="str">
        <f t="shared" si="2060"/>
        <v/>
      </c>
      <c r="BB695" s="632" t="str">
        <f t="shared" si="2060"/>
        <v/>
      </c>
      <c r="BC695" s="652"/>
      <c r="BD695" s="632">
        <f t="shared" ref="BD695:BT695" si="2061">IF(BD692="","",BD692*BD693*BD694/BD$46/365/$G$1)</f>
        <v>0</v>
      </c>
      <c r="BE695" s="632">
        <f t="shared" si="2061"/>
        <v>0</v>
      </c>
      <c r="BF695" s="632">
        <f t="shared" si="2061"/>
        <v>0</v>
      </c>
      <c r="BG695" s="632">
        <f t="shared" si="2061"/>
        <v>0</v>
      </c>
      <c r="BH695" s="632">
        <f t="shared" si="2061"/>
        <v>0</v>
      </c>
      <c r="BI695" s="632">
        <f t="shared" si="2061"/>
        <v>0</v>
      </c>
      <c r="BJ695" s="632">
        <f t="shared" si="2061"/>
        <v>0</v>
      </c>
      <c r="BK695" s="632">
        <f t="shared" si="2061"/>
        <v>0</v>
      </c>
      <c r="BL695" s="632">
        <f t="shared" si="2061"/>
        <v>0</v>
      </c>
      <c r="BM695" s="632" t="str">
        <f t="shared" si="2061"/>
        <v/>
      </c>
      <c r="BN695" s="632" t="str">
        <f t="shared" si="2061"/>
        <v/>
      </c>
      <c r="BO695" s="632" t="str">
        <f t="shared" si="2061"/>
        <v/>
      </c>
      <c r="BP695" s="632" t="str">
        <f t="shared" si="2061"/>
        <v/>
      </c>
      <c r="BQ695" s="632" t="str">
        <f t="shared" si="2061"/>
        <v/>
      </c>
      <c r="BR695" s="632" t="str">
        <f t="shared" si="2061"/>
        <v/>
      </c>
      <c r="BS695" s="632" t="str">
        <f t="shared" si="2061"/>
        <v/>
      </c>
      <c r="BT695" s="632" t="str">
        <f t="shared" si="2061"/>
        <v/>
      </c>
      <c r="BU695" s="652"/>
      <c r="BV695" s="632" t="str">
        <f>IF(BV692="","",BV692*BV693*BV694/BV$46/365/$G$1)</f>
        <v/>
      </c>
      <c r="BW695" s="632" t="str">
        <f>IF(BW692="","",BW692*BW693*BW694/BW$46/365/$G$1)</f>
        <v/>
      </c>
      <c r="BX695" s="632" t="str">
        <f>IF(BX692="","",BX692*BX693*BX694/BX$46/365/$G$1)</f>
        <v/>
      </c>
      <c r="BY695" s="632" t="str">
        <f>IF(BY692="","",BY692*BY693*BY694/BY$46/365/$G$1)</f>
        <v/>
      </c>
      <c r="BZ695" s="597">
        <f t="shared" si="2046"/>
        <v>0</v>
      </c>
      <c r="CA695" s="622">
        <f t="shared" si="2047"/>
        <v>0</v>
      </c>
      <c r="CB695" s="622">
        <f t="shared" si="2048"/>
        <v>0</v>
      </c>
      <c r="CC695" s="691">
        <f t="shared" si="2049"/>
        <v>0</v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051"/>
        <v/>
      </c>
      <c r="CF695" s="1351" t="str">
        <f t="shared" si="2051"/>
        <v/>
      </c>
      <c r="CG695" s="1351" t="str">
        <f t="shared" si="2051"/>
        <v/>
      </c>
      <c r="CH695" s="1351">
        <f t="shared" si="2051"/>
        <v>0</v>
      </c>
      <c r="CI695" s="1351">
        <f t="shared" si="2051"/>
        <v>0</v>
      </c>
      <c r="CJ695" s="1351">
        <f t="shared" si="2051"/>
        <v>0</v>
      </c>
      <c r="CK695" s="1352">
        <f t="shared" si="2051"/>
        <v>0</v>
      </c>
      <c r="CL695" s="1352">
        <f t="shared" si="2051"/>
        <v>0</v>
      </c>
      <c r="CM695" s="1352">
        <f t="shared" si="2051"/>
        <v>0</v>
      </c>
      <c r="CN695" s="1351">
        <f t="shared" si="2051"/>
        <v>0</v>
      </c>
      <c r="CO695" s="1351">
        <f t="shared" si="2051"/>
        <v>0</v>
      </c>
      <c r="CP695" s="1351">
        <f t="shared" si="2051"/>
        <v>0</v>
      </c>
      <c r="CQ695" s="1351" t="str">
        <f t="shared" si="2051"/>
        <v/>
      </c>
      <c r="CR695" s="1351" t="str">
        <f t="shared" si="2051"/>
        <v/>
      </c>
      <c r="CS695" s="1350" t="str">
        <f t="shared" si="2051"/>
        <v/>
      </c>
      <c r="CT695" s="1353" t="str">
        <f t="shared" si="2051"/>
        <v/>
      </c>
      <c r="CU695" s="536" t="str">
        <f t="shared" si="2052"/>
        <v/>
      </c>
      <c r="CV695" s="537" t="str">
        <f t="shared" si="2052"/>
        <v/>
      </c>
      <c r="CW695" s="538" t="str">
        <f t="shared" si="2052"/>
        <v/>
      </c>
      <c r="CX695" s="538" t="str">
        <f t="shared" si="2052"/>
        <v/>
      </c>
      <c r="CY695" s="538">
        <f t="shared" si="2052"/>
        <v>0</v>
      </c>
      <c r="CZ695" s="538">
        <f t="shared" si="2052"/>
        <v>0</v>
      </c>
      <c r="DA695" s="538">
        <f t="shared" si="2052"/>
        <v>0</v>
      </c>
      <c r="DB695" s="539">
        <f t="shared" si="2052"/>
        <v>0</v>
      </c>
      <c r="DC695" s="539">
        <f t="shared" si="2052"/>
        <v>0</v>
      </c>
      <c r="DD695" s="539">
        <f t="shared" si="2052"/>
        <v>0</v>
      </c>
      <c r="DE695" s="538">
        <f t="shared" si="2053"/>
        <v>0</v>
      </c>
      <c r="DF695" s="538">
        <f t="shared" si="2053"/>
        <v>0</v>
      </c>
      <c r="DG695" s="538">
        <f t="shared" si="2053"/>
        <v>0</v>
      </c>
      <c r="DH695" s="538" t="str">
        <f t="shared" si="2053"/>
        <v/>
      </c>
      <c r="DI695" s="538" t="str">
        <f t="shared" si="2053"/>
        <v/>
      </c>
      <c r="DJ695" s="537" t="str">
        <f t="shared" si="2053"/>
        <v/>
      </c>
      <c r="DK695" s="536" t="str">
        <f t="shared" si="2053"/>
        <v/>
      </c>
      <c r="DL695" s="653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82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96"/>
      <c r="L696" s="296"/>
      <c r="M696" s="296"/>
      <c r="N696" s="296"/>
      <c r="O696" s="224"/>
      <c r="P696" s="224"/>
      <c r="Q696" s="224"/>
      <c r="R696" s="296"/>
      <c r="S696" s="774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74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74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74"/>
      <c r="BV696" s="224"/>
      <c r="BW696" s="224"/>
      <c r="BX696" s="224"/>
      <c r="BY696" s="224"/>
      <c r="BZ696" s="589" t="str">
        <f t="shared" si="2046"/>
        <v/>
      </c>
      <c r="CA696" s="589" t="str">
        <f t="shared" si="2047"/>
        <v/>
      </c>
      <c r="CB696" s="589" t="str">
        <f t="shared" si="2048"/>
        <v/>
      </c>
      <c r="CC696" s="687" t="str">
        <f t="shared" si="2049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8"/>
      <c r="DM696" s="108"/>
      <c r="DN696" s="108"/>
      <c r="DO696" s="108"/>
      <c r="DP696" s="591"/>
      <c r="DQ696" s="617"/>
      <c r="DR696" s="617"/>
      <c r="DS696" s="617"/>
      <c r="DT696" s="617"/>
      <c r="DU696" s="617"/>
      <c r="DV696" s="617"/>
      <c r="DW696" s="617"/>
      <c r="DX696" s="617"/>
      <c r="DY696" s="484"/>
    </row>
    <row r="697" spans="1:129" s="486" customFormat="1" ht="15.75" customHeight="1">
      <c r="A697" s="609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96"/>
      <c r="L697" s="296"/>
      <c r="M697" s="296"/>
      <c r="N697" s="296"/>
      <c r="O697" s="296"/>
      <c r="P697" s="296"/>
      <c r="Q697" s="296"/>
      <c r="R697" s="296"/>
      <c r="S697" s="774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74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74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74"/>
      <c r="BV697" s="224"/>
      <c r="BW697" s="224"/>
      <c r="BX697" s="224"/>
      <c r="BY697" s="224"/>
      <c r="BZ697" s="597">
        <f t="shared" si="2046"/>
        <v>0</v>
      </c>
      <c r="CA697" s="597">
        <f t="shared" si="2047"/>
        <v>0</v>
      </c>
      <c r="CB697" s="597">
        <f t="shared" si="2048"/>
        <v>0</v>
      </c>
      <c r="CC697" s="688">
        <f t="shared" si="2049"/>
        <v>0</v>
      </c>
      <c r="CD697" s="1344" t="str">
        <f t="shared" ref="CD697:CS697" si="206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062"/>
        <v/>
      </c>
      <c r="CF697" s="1346" t="str">
        <f t="shared" si="2062"/>
        <v/>
      </c>
      <c r="CG697" s="1346" t="str">
        <f t="shared" si="2062"/>
        <v/>
      </c>
      <c r="CH697" s="1346">
        <f t="shared" si="2062"/>
        <v>0</v>
      </c>
      <c r="CI697" s="1346">
        <f t="shared" si="2062"/>
        <v>0</v>
      </c>
      <c r="CJ697" s="1346">
        <f t="shared" si="2062"/>
        <v>0</v>
      </c>
      <c r="CK697" s="1347">
        <f t="shared" si="2062"/>
        <v>0</v>
      </c>
      <c r="CL697" s="1347">
        <f t="shared" si="2062"/>
        <v>0</v>
      </c>
      <c r="CM697" s="1347">
        <f t="shared" si="2062"/>
        <v>0</v>
      </c>
      <c r="CN697" s="1346">
        <f t="shared" si="2062"/>
        <v>0</v>
      </c>
      <c r="CO697" s="1346">
        <f t="shared" si="2062"/>
        <v>0</v>
      </c>
      <c r="CP697" s="1346">
        <f t="shared" si="2062"/>
        <v>0</v>
      </c>
      <c r="CQ697" s="1346" t="str">
        <f t="shared" si="2062"/>
        <v/>
      </c>
      <c r="CR697" s="1346" t="str">
        <f t="shared" si="2062"/>
        <v/>
      </c>
      <c r="CS697" s="1345" t="str">
        <f t="shared" si="2062"/>
        <v/>
      </c>
      <c r="CT697" s="1348" t="str">
        <f t="shared" ref="CE697:CT700" si="206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8" t="str">
        <f t="shared" ref="CU697:DD700" si="206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9" t="str">
        <f t="shared" si="2064"/>
        <v/>
      </c>
      <c r="CW697" s="550" t="str">
        <f t="shared" si="2064"/>
        <v/>
      </c>
      <c r="CX697" s="550" t="str">
        <f t="shared" si="2064"/>
        <v/>
      </c>
      <c r="CY697" s="550">
        <f t="shared" si="2064"/>
        <v>0</v>
      </c>
      <c r="CZ697" s="550">
        <f t="shared" si="2064"/>
        <v>0</v>
      </c>
      <c r="DA697" s="550">
        <f t="shared" si="2064"/>
        <v>0</v>
      </c>
      <c r="DB697" s="551">
        <f t="shared" si="2064"/>
        <v>0</v>
      </c>
      <c r="DC697" s="551">
        <f t="shared" si="2064"/>
        <v>0</v>
      </c>
      <c r="DD697" s="551">
        <f t="shared" si="2064"/>
        <v>0</v>
      </c>
      <c r="DE697" s="550">
        <f t="shared" ref="DE697:DK700" si="206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50">
        <f t="shared" si="2065"/>
        <v>0</v>
      </c>
      <c r="DG697" s="550">
        <f t="shared" si="2065"/>
        <v>0</v>
      </c>
      <c r="DH697" s="550" t="str">
        <f t="shared" si="2065"/>
        <v/>
      </c>
      <c r="DI697" s="550" t="str">
        <f t="shared" si="2065"/>
        <v/>
      </c>
      <c r="DJ697" s="549" t="str">
        <f t="shared" si="2065"/>
        <v/>
      </c>
      <c r="DK697" s="548" t="str">
        <f t="shared" si="2065"/>
        <v/>
      </c>
      <c r="DL697" s="653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83"/>
      <c r="DQ697" s="618"/>
      <c r="DR697" s="618"/>
      <c r="DS697" s="618"/>
      <c r="DT697" s="618"/>
      <c r="DU697" s="618"/>
      <c r="DV697" s="618"/>
      <c r="DW697" s="618"/>
      <c r="DX697" s="618"/>
      <c r="DY697" s="484"/>
    </row>
    <row r="698" spans="1:129" s="486" customFormat="1" ht="15.75" customHeight="1">
      <c r="A698" s="609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96"/>
      <c r="L698" s="296"/>
      <c r="M698" s="296"/>
      <c r="N698" s="296"/>
      <c r="O698" s="296"/>
      <c r="P698" s="296"/>
      <c r="Q698" s="296"/>
      <c r="R698" s="296"/>
      <c r="S698" s="774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74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74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74"/>
      <c r="BV698" s="224"/>
      <c r="BW698" s="224"/>
      <c r="BX698" s="224"/>
      <c r="BY698" s="224"/>
      <c r="BZ698" s="597" t="str">
        <f t="shared" si="2046"/>
        <v/>
      </c>
      <c r="CA698" s="597" t="str">
        <f t="shared" si="2047"/>
        <v/>
      </c>
      <c r="CB698" s="597" t="str">
        <f t="shared" si="2048"/>
        <v/>
      </c>
      <c r="CC698" s="688" t="str">
        <f t="shared" si="2049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63"/>
        <v/>
      </c>
      <c r="CF698" s="1346" t="str">
        <f t="shared" si="2063"/>
        <v/>
      </c>
      <c r="CG698" s="1346" t="str">
        <f t="shared" si="2063"/>
        <v/>
      </c>
      <c r="CH698" s="1346" t="str">
        <f t="shared" si="2063"/>
        <v/>
      </c>
      <c r="CI698" s="1346" t="str">
        <f t="shared" si="2063"/>
        <v/>
      </c>
      <c r="CJ698" s="1346" t="str">
        <f t="shared" si="2063"/>
        <v/>
      </c>
      <c r="CK698" s="1347" t="str">
        <f t="shared" si="2063"/>
        <v/>
      </c>
      <c r="CL698" s="1347" t="str">
        <f t="shared" si="2063"/>
        <v/>
      </c>
      <c r="CM698" s="1347" t="str">
        <f t="shared" si="2063"/>
        <v/>
      </c>
      <c r="CN698" s="1346" t="str">
        <f t="shared" si="2063"/>
        <v/>
      </c>
      <c r="CO698" s="1346" t="str">
        <f t="shared" si="2063"/>
        <v/>
      </c>
      <c r="CP698" s="1346" t="str">
        <f t="shared" si="2063"/>
        <v/>
      </c>
      <c r="CQ698" s="1346" t="str">
        <f t="shared" si="2063"/>
        <v/>
      </c>
      <c r="CR698" s="1346" t="str">
        <f t="shared" si="2063"/>
        <v/>
      </c>
      <c r="CS698" s="1345" t="str">
        <f t="shared" si="2063"/>
        <v/>
      </c>
      <c r="CT698" s="1348" t="str">
        <f t="shared" si="2063"/>
        <v/>
      </c>
      <c r="CU698" s="548" t="str">
        <f t="shared" si="2064"/>
        <v/>
      </c>
      <c r="CV698" s="549" t="str">
        <f t="shared" si="2064"/>
        <v/>
      </c>
      <c r="CW698" s="550" t="str">
        <f t="shared" si="2064"/>
        <v/>
      </c>
      <c r="CX698" s="550" t="str">
        <f t="shared" si="2064"/>
        <v/>
      </c>
      <c r="CY698" s="550" t="str">
        <f t="shared" si="2064"/>
        <v/>
      </c>
      <c r="CZ698" s="550" t="str">
        <f t="shared" si="2064"/>
        <v/>
      </c>
      <c r="DA698" s="550" t="str">
        <f t="shared" si="2064"/>
        <v/>
      </c>
      <c r="DB698" s="551" t="str">
        <f t="shared" si="2064"/>
        <v/>
      </c>
      <c r="DC698" s="551" t="str">
        <f t="shared" si="2064"/>
        <v/>
      </c>
      <c r="DD698" s="551" t="str">
        <f t="shared" si="2064"/>
        <v/>
      </c>
      <c r="DE698" s="550" t="str">
        <f t="shared" si="2065"/>
        <v/>
      </c>
      <c r="DF698" s="550" t="str">
        <f t="shared" si="2065"/>
        <v/>
      </c>
      <c r="DG698" s="550" t="str">
        <f t="shared" si="2065"/>
        <v/>
      </c>
      <c r="DH698" s="550" t="str">
        <f t="shared" si="2065"/>
        <v/>
      </c>
      <c r="DI698" s="550" t="str">
        <f t="shared" si="2065"/>
        <v/>
      </c>
      <c r="DJ698" s="549" t="str">
        <f t="shared" si="2065"/>
        <v/>
      </c>
      <c r="DK698" s="548" t="str">
        <f t="shared" si="2065"/>
        <v/>
      </c>
      <c r="DL698" s="653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776" t="str">
        <f>$H$1 &amp; "/kg"</f>
        <v>kcal/kg</v>
      </c>
      <c r="B699" s="274"/>
      <c r="C699" s="274"/>
      <c r="D699" s="274"/>
      <c r="E699" s="274"/>
      <c r="F699" s="274"/>
      <c r="G699" s="274"/>
      <c r="H699" s="274"/>
      <c r="I699" s="274"/>
      <c r="J699" s="274"/>
      <c r="K699" s="669"/>
      <c r="L699" s="669"/>
      <c r="M699" s="669"/>
      <c r="N699" s="669"/>
      <c r="O699" s="669"/>
      <c r="P699" s="669"/>
      <c r="Q699" s="669"/>
      <c r="R699" s="669"/>
      <c r="S699" s="774"/>
      <c r="T699" s="274"/>
      <c r="U699" s="274"/>
      <c r="V699" s="274"/>
      <c r="W699" s="274"/>
      <c r="X699" s="274"/>
      <c r="Y699" s="274"/>
      <c r="Z699" s="274"/>
      <c r="AA699" s="274"/>
      <c r="AB699" s="274"/>
      <c r="AC699" s="274"/>
      <c r="AD699" s="274"/>
      <c r="AE699" s="274"/>
      <c r="AF699" s="274"/>
      <c r="AG699" s="274"/>
      <c r="AH699" s="274"/>
      <c r="AI699" s="274"/>
      <c r="AJ699" s="274"/>
      <c r="AK699" s="774"/>
      <c r="AL699" s="274"/>
      <c r="AM699" s="274"/>
      <c r="AN699" s="274"/>
      <c r="AO699" s="274"/>
      <c r="AP699" s="274"/>
      <c r="AQ699" s="274"/>
      <c r="AR699" s="274"/>
      <c r="AS699" s="274"/>
      <c r="AT699" s="274"/>
      <c r="AU699" s="274"/>
      <c r="AV699" s="274"/>
      <c r="AW699" s="274"/>
      <c r="AX699" s="274"/>
      <c r="AY699" s="274"/>
      <c r="AZ699" s="274"/>
      <c r="BA699" s="274"/>
      <c r="BB699" s="274"/>
      <c r="BC699" s="774"/>
      <c r="BD699" s="274"/>
      <c r="BE699" s="274"/>
      <c r="BF699" s="274"/>
      <c r="BG699" s="274"/>
      <c r="BH699" s="274"/>
      <c r="BI699" s="274"/>
      <c r="BJ699" s="274"/>
      <c r="BK699" s="274"/>
      <c r="BL699" s="274"/>
      <c r="BM699" s="274"/>
      <c r="BN699" s="274"/>
      <c r="BO699" s="274"/>
      <c r="BP699" s="274"/>
      <c r="BQ699" s="274"/>
      <c r="BR699" s="274"/>
      <c r="BS699" s="274"/>
      <c r="BT699" s="274"/>
      <c r="BU699" s="774"/>
      <c r="BV699" s="274"/>
      <c r="BW699" s="274"/>
      <c r="BX699" s="274"/>
      <c r="BY699" s="274"/>
      <c r="BZ699" s="597" t="str">
        <f t="shared" si="2046"/>
        <v/>
      </c>
      <c r="CA699" s="597" t="str">
        <f t="shared" si="2047"/>
        <v/>
      </c>
      <c r="CB699" s="597" t="str">
        <f t="shared" si="2048"/>
        <v/>
      </c>
      <c r="CC699" s="688" t="str">
        <f t="shared" si="2049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63"/>
        <v/>
      </c>
      <c r="CF699" s="1346" t="str">
        <f t="shared" si="2063"/>
        <v/>
      </c>
      <c r="CG699" s="1346" t="str">
        <f t="shared" si="2063"/>
        <v/>
      </c>
      <c r="CH699" s="1346" t="str">
        <f t="shared" si="2063"/>
        <v/>
      </c>
      <c r="CI699" s="1346" t="str">
        <f t="shared" si="2063"/>
        <v/>
      </c>
      <c r="CJ699" s="1346" t="str">
        <f t="shared" si="2063"/>
        <v/>
      </c>
      <c r="CK699" s="1347" t="str">
        <f t="shared" si="2063"/>
        <v/>
      </c>
      <c r="CL699" s="1347" t="str">
        <f t="shared" si="2063"/>
        <v/>
      </c>
      <c r="CM699" s="1347" t="str">
        <f t="shared" si="2063"/>
        <v/>
      </c>
      <c r="CN699" s="1346" t="str">
        <f t="shared" si="2063"/>
        <v/>
      </c>
      <c r="CO699" s="1346" t="str">
        <f t="shared" si="2063"/>
        <v/>
      </c>
      <c r="CP699" s="1346" t="str">
        <f t="shared" si="2063"/>
        <v/>
      </c>
      <c r="CQ699" s="1346" t="str">
        <f t="shared" si="2063"/>
        <v/>
      </c>
      <c r="CR699" s="1346" t="str">
        <f t="shared" si="2063"/>
        <v/>
      </c>
      <c r="CS699" s="1345" t="str">
        <f t="shared" si="2063"/>
        <v/>
      </c>
      <c r="CT699" s="1348" t="str">
        <f t="shared" si="2063"/>
        <v/>
      </c>
      <c r="CU699" s="548" t="str">
        <f t="shared" si="2064"/>
        <v/>
      </c>
      <c r="CV699" s="549" t="str">
        <f t="shared" si="2064"/>
        <v/>
      </c>
      <c r="CW699" s="550" t="str">
        <f t="shared" si="2064"/>
        <v/>
      </c>
      <c r="CX699" s="550" t="str">
        <f t="shared" si="2064"/>
        <v/>
      </c>
      <c r="CY699" s="550" t="str">
        <f t="shared" si="2064"/>
        <v/>
      </c>
      <c r="CZ699" s="550" t="str">
        <f t="shared" si="2064"/>
        <v/>
      </c>
      <c r="DA699" s="550" t="str">
        <f t="shared" si="2064"/>
        <v/>
      </c>
      <c r="DB699" s="551" t="str">
        <f t="shared" si="2064"/>
        <v/>
      </c>
      <c r="DC699" s="551" t="str">
        <f t="shared" si="2064"/>
        <v/>
      </c>
      <c r="DD699" s="551" t="str">
        <f t="shared" si="2064"/>
        <v/>
      </c>
      <c r="DE699" s="550" t="str">
        <f t="shared" si="2065"/>
        <v/>
      </c>
      <c r="DF699" s="550" t="str">
        <f t="shared" si="2065"/>
        <v/>
      </c>
      <c r="DG699" s="550" t="str">
        <f t="shared" si="2065"/>
        <v/>
      </c>
      <c r="DH699" s="550" t="str">
        <f t="shared" si="2065"/>
        <v/>
      </c>
      <c r="DI699" s="550" t="str">
        <f t="shared" si="2065"/>
        <v/>
      </c>
      <c r="DJ699" s="549" t="str">
        <f t="shared" si="2065"/>
        <v/>
      </c>
      <c r="DK699" s="548" t="str">
        <f t="shared" si="2065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609" t="str">
        <f>$H$1 &amp; " (%)"</f>
        <v>kcal (%)</v>
      </c>
      <c r="B700" s="632">
        <f t="shared" ref="B700:R700" si="2066">IF(B697="","",B697*B698*B699/B$46/365/$G$1)</f>
        <v>0</v>
      </c>
      <c r="C700" s="632">
        <f t="shared" si="2066"/>
        <v>0</v>
      </c>
      <c r="D700" s="632">
        <f t="shared" si="2066"/>
        <v>0</v>
      </c>
      <c r="E700" s="632">
        <f t="shared" si="2066"/>
        <v>0</v>
      </c>
      <c r="F700" s="632">
        <f t="shared" si="2066"/>
        <v>0</v>
      </c>
      <c r="G700" s="632">
        <f t="shared" si="2066"/>
        <v>0</v>
      </c>
      <c r="H700" s="632">
        <f t="shared" si="2066"/>
        <v>0</v>
      </c>
      <c r="I700" s="632">
        <f t="shared" si="2066"/>
        <v>0</v>
      </c>
      <c r="J700" s="632">
        <f t="shared" si="2066"/>
        <v>0</v>
      </c>
      <c r="K700" s="632" t="str">
        <f t="shared" si="2066"/>
        <v/>
      </c>
      <c r="L700" s="632" t="str">
        <f t="shared" si="2066"/>
        <v/>
      </c>
      <c r="M700" s="632" t="str">
        <f t="shared" si="2066"/>
        <v/>
      </c>
      <c r="N700" s="632" t="str">
        <f t="shared" si="2066"/>
        <v/>
      </c>
      <c r="O700" s="632" t="str">
        <f t="shared" si="2066"/>
        <v/>
      </c>
      <c r="P700" s="632" t="str">
        <f t="shared" si="2066"/>
        <v/>
      </c>
      <c r="Q700" s="632" t="str">
        <f t="shared" si="2066"/>
        <v/>
      </c>
      <c r="R700" s="632" t="str">
        <f t="shared" si="2066"/>
        <v/>
      </c>
      <c r="S700" s="652"/>
      <c r="T700" s="632">
        <f t="shared" ref="T700:AJ700" si="2067">IF(T697="","",T697*T698*T699/T$46/365/$G$1)</f>
        <v>0</v>
      </c>
      <c r="U700" s="632">
        <f t="shared" si="2067"/>
        <v>0</v>
      </c>
      <c r="V700" s="632">
        <f t="shared" si="2067"/>
        <v>0</v>
      </c>
      <c r="W700" s="632">
        <f t="shared" si="2067"/>
        <v>0</v>
      </c>
      <c r="X700" s="632">
        <f t="shared" si="2067"/>
        <v>0</v>
      </c>
      <c r="Y700" s="632">
        <f t="shared" si="2067"/>
        <v>0</v>
      </c>
      <c r="Z700" s="632">
        <f t="shared" si="2067"/>
        <v>0</v>
      </c>
      <c r="AA700" s="632">
        <f t="shared" si="2067"/>
        <v>0</v>
      </c>
      <c r="AB700" s="632">
        <f t="shared" si="2067"/>
        <v>0</v>
      </c>
      <c r="AC700" s="632" t="str">
        <f t="shared" si="2067"/>
        <v/>
      </c>
      <c r="AD700" s="632" t="str">
        <f t="shared" si="2067"/>
        <v/>
      </c>
      <c r="AE700" s="632" t="str">
        <f t="shared" si="2067"/>
        <v/>
      </c>
      <c r="AF700" s="632" t="str">
        <f t="shared" si="2067"/>
        <v/>
      </c>
      <c r="AG700" s="632" t="str">
        <f t="shared" si="2067"/>
        <v/>
      </c>
      <c r="AH700" s="632" t="str">
        <f t="shared" si="2067"/>
        <v/>
      </c>
      <c r="AI700" s="632" t="str">
        <f t="shared" si="2067"/>
        <v/>
      </c>
      <c r="AJ700" s="632" t="str">
        <f t="shared" si="2067"/>
        <v/>
      </c>
      <c r="AK700" s="652"/>
      <c r="AL700" s="632">
        <f t="shared" ref="AL700:BB700" si="2068">IF(AL697="","",AL697*AL698*AL699/AL$46/365/$G$1)</f>
        <v>0</v>
      </c>
      <c r="AM700" s="632">
        <f t="shared" si="2068"/>
        <v>0</v>
      </c>
      <c r="AN700" s="632">
        <f t="shared" si="2068"/>
        <v>0</v>
      </c>
      <c r="AO700" s="632">
        <f t="shared" si="2068"/>
        <v>0</v>
      </c>
      <c r="AP700" s="632">
        <f t="shared" si="2068"/>
        <v>0</v>
      </c>
      <c r="AQ700" s="632">
        <f t="shared" si="2068"/>
        <v>0</v>
      </c>
      <c r="AR700" s="632">
        <f t="shared" si="2068"/>
        <v>0</v>
      </c>
      <c r="AS700" s="632">
        <f t="shared" si="2068"/>
        <v>0</v>
      </c>
      <c r="AT700" s="632">
        <f t="shared" si="2068"/>
        <v>0</v>
      </c>
      <c r="AU700" s="632" t="str">
        <f t="shared" si="2068"/>
        <v/>
      </c>
      <c r="AV700" s="632" t="str">
        <f t="shared" si="2068"/>
        <v/>
      </c>
      <c r="AW700" s="632" t="str">
        <f t="shared" si="2068"/>
        <v/>
      </c>
      <c r="AX700" s="632" t="str">
        <f t="shared" si="2068"/>
        <v/>
      </c>
      <c r="AY700" s="632" t="str">
        <f t="shared" si="2068"/>
        <v/>
      </c>
      <c r="AZ700" s="632" t="str">
        <f t="shared" si="2068"/>
        <v/>
      </c>
      <c r="BA700" s="632" t="str">
        <f t="shared" si="2068"/>
        <v/>
      </c>
      <c r="BB700" s="632" t="str">
        <f t="shared" si="2068"/>
        <v/>
      </c>
      <c r="BC700" s="652"/>
      <c r="BD700" s="632">
        <f t="shared" ref="BD700:BT700" si="2069">IF(BD697="","",BD697*BD698*BD699/BD$46/365/$G$1)</f>
        <v>0</v>
      </c>
      <c r="BE700" s="632">
        <f t="shared" si="2069"/>
        <v>0</v>
      </c>
      <c r="BF700" s="632">
        <f t="shared" si="2069"/>
        <v>0</v>
      </c>
      <c r="BG700" s="632">
        <f t="shared" si="2069"/>
        <v>0</v>
      </c>
      <c r="BH700" s="632">
        <f t="shared" si="2069"/>
        <v>0</v>
      </c>
      <c r="BI700" s="632">
        <f t="shared" si="2069"/>
        <v>0</v>
      </c>
      <c r="BJ700" s="632">
        <f t="shared" si="2069"/>
        <v>0</v>
      </c>
      <c r="BK700" s="632">
        <f t="shared" si="2069"/>
        <v>0</v>
      </c>
      <c r="BL700" s="632">
        <f t="shared" si="2069"/>
        <v>0</v>
      </c>
      <c r="BM700" s="632" t="str">
        <f t="shared" si="2069"/>
        <v/>
      </c>
      <c r="BN700" s="632" t="str">
        <f t="shared" si="2069"/>
        <v/>
      </c>
      <c r="BO700" s="632" t="str">
        <f t="shared" si="2069"/>
        <v/>
      </c>
      <c r="BP700" s="632" t="str">
        <f t="shared" si="2069"/>
        <v/>
      </c>
      <c r="BQ700" s="632" t="str">
        <f t="shared" si="2069"/>
        <v/>
      </c>
      <c r="BR700" s="632" t="str">
        <f t="shared" si="2069"/>
        <v/>
      </c>
      <c r="BS700" s="632" t="str">
        <f t="shared" si="2069"/>
        <v/>
      </c>
      <c r="BT700" s="632" t="str">
        <f t="shared" si="2069"/>
        <v/>
      </c>
      <c r="BU700" s="652"/>
      <c r="BV700" s="632" t="str">
        <f>IF(BV697="","",BV697*BV698*BV699/BV$46/365/$G$1)</f>
        <v/>
      </c>
      <c r="BW700" s="632" t="str">
        <f>IF(BW697="","",BW697*BW698*BW699/BW$46/365/$G$1)</f>
        <v/>
      </c>
      <c r="BX700" s="632" t="str">
        <f>IF(BX697="","",BX697*BX698*BX699/BX$46/365/$G$1)</f>
        <v/>
      </c>
      <c r="BY700" s="632" t="str">
        <f>IF(BY697="","",BY697*BY698*BY699/BY$46/365/$G$1)</f>
        <v/>
      </c>
      <c r="BZ700" s="597">
        <f t="shared" si="2046"/>
        <v>0</v>
      </c>
      <c r="CA700" s="622">
        <f t="shared" si="2047"/>
        <v>0</v>
      </c>
      <c r="CB700" s="622">
        <f t="shared" si="2048"/>
        <v>0</v>
      </c>
      <c r="CC700" s="691">
        <f t="shared" si="2049"/>
        <v>0</v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63"/>
        <v/>
      </c>
      <c r="CF700" s="1351" t="str">
        <f t="shared" si="2063"/>
        <v/>
      </c>
      <c r="CG700" s="1351" t="str">
        <f t="shared" si="2063"/>
        <v/>
      </c>
      <c r="CH700" s="1351">
        <f t="shared" si="2063"/>
        <v>0</v>
      </c>
      <c r="CI700" s="1351">
        <f t="shared" si="2063"/>
        <v>0</v>
      </c>
      <c r="CJ700" s="1351">
        <f t="shared" si="2063"/>
        <v>0</v>
      </c>
      <c r="CK700" s="1352">
        <f t="shared" si="2063"/>
        <v>0</v>
      </c>
      <c r="CL700" s="1352">
        <f t="shared" si="2063"/>
        <v>0</v>
      </c>
      <c r="CM700" s="1352">
        <f t="shared" si="2063"/>
        <v>0</v>
      </c>
      <c r="CN700" s="1351">
        <f t="shared" si="2063"/>
        <v>0</v>
      </c>
      <c r="CO700" s="1351">
        <f t="shared" si="2063"/>
        <v>0</v>
      </c>
      <c r="CP700" s="1351">
        <f t="shared" si="2063"/>
        <v>0</v>
      </c>
      <c r="CQ700" s="1351" t="str">
        <f t="shared" si="2063"/>
        <v/>
      </c>
      <c r="CR700" s="1351" t="str">
        <f t="shared" si="2063"/>
        <v/>
      </c>
      <c r="CS700" s="1350" t="str">
        <f t="shared" si="2063"/>
        <v/>
      </c>
      <c r="CT700" s="1353" t="str">
        <f t="shared" si="2063"/>
        <v/>
      </c>
      <c r="CU700" s="536" t="str">
        <f t="shared" si="2064"/>
        <v/>
      </c>
      <c r="CV700" s="537" t="str">
        <f t="shared" si="2064"/>
        <v/>
      </c>
      <c r="CW700" s="538" t="str">
        <f t="shared" si="2064"/>
        <v/>
      </c>
      <c r="CX700" s="538" t="str">
        <f t="shared" si="2064"/>
        <v/>
      </c>
      <c r="CY700" s="538">
        <f t="shared" si="2064"/>
        <v>0</v>
      </c>
      <c r="CZ700" s="538">
        <f t="shared" si="2064"/>
        <v>0</v>
      </c>
      <c r="DA700" s="538">
        <f t="shared" si="2064"/>
        <v>0</v>
      </c>
      <c r="DB700" s="539">
        <f t="shared" si="2064"/>
        <v>0</v>
      </c>
      <c r="DC700" s="539">
        <f t="shared" si="2064"/>
        <v>0</v>
      </c>
      <c r="DD700" s="539">
        <f t="shared" si="2064"/>
        <v>0</v>
      </c>
      <c r="DE700" s="538">
        <f t="shared" si="2065"/>
        <v>0</v>
      </c>
      <c r="DF700" s="538">
        <f t="shared" si="2065"/>
        <v>0</v>
      </c>
      <c r="DG700" s="538">
        <f t="shared" si="2065"/>
        <v>0</v>
      </c>
      <c r="DH700" s="538" t="str">
        <f t="shared" si="2065"/>
        <v/>
      </c>
      <c r="DI700" s="538" t="str">
        <f t="shared" si="2065"/>
        <v/>
      </c>
      <c r="DJ700" s="537" t="str">
        <f t="shared" si="2065"/>
        <v/>
      </c>
      <c r="DK700" s="536" t="str">
        <f t="shared" si="2065"/>
        <v/>
      </c>
      <c r="DL700" s="653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772" t="s">
        <v>292</v>
      </c>
      <c r="B701" s="778"/>
      <c r="C701" s="778"/>
      <c r="D701" s="778"/>
      <c r="E701" s="778"/>
      <c r="F701" s="778"/>
      <c r="G701" s="778"/>
      <c r="H701" s="778"/>
      <c r="I701" s="778"/>
      <c r="J701" s="778"/>
      <c r="K701" s="778"/>
      <c r="L701" s="778"/>
      <c r="M701" s="778"/>
      <c r="N701" s="778"/>
      <c r="O701" s="778"/>
      <c r="P701" s="778"/>
      <c r="Q701" s="778"/>
      <c r="R701" s="778"/>
      <c r="S701" s="774"/>
      <c r="T701" s="778"/>
      <c r="U701" s="778"/>
      <c r="V701" s="778"/>
      <c r="W701" s="778"/>
      <c r="X701" s="778"/>
      <c r="Y701" s="778"/>
      <c r="Z701" s="778"/>
      <c r="AA701" s="778"/>
      <c r="AB701" s="778"/>
      <c r="AC701" s="778"/>
      <c r="AD701" s="778"/>
      <c r="AE701" s="778"/>
      <c r="AF701" s="778"/>
      <c r="AG701" s="778"/>
      <c r="AH701" s="778"/>
      <c r="AI701" s="778"/>
      <c r="AJ701" s="778"/>
      <c r="AK701" s="774"/>
      <c r="AL701" s="778"/>
      <c r="AM701" s="778"/>
      <c r="AN701" s="778"/>
      <c r="AO701" s="778"/>
      <c r="AP701" s="778"/>
      <c r="AQ701" s="778"/>
      <c r="AR701" s="778"/>
      <c r="AS701" s="778"/>
      <c r="AT701" s="778"/>
      <c r="AU701" s="778"/>
      <c r="AV701" s="778"/>
      <c r="AW701" s="778"/>
      <c r="AX701" s="778"/>
      <c r="AY701" s="778"/>
      <c r="AZ701" s="778"/>
      <c r="BA701" s="778"/>
      <c r="BB701" s="778"/>
      <c r="BC701" s="774"/>
      <c r="BD701" s="778"/>
      <c r="BE701" s="778"/>
      <c r="BF701" s="778"/>
      <c r="BG701" s="778"/>
      <c r="BH701" s="778"/>
      <c r="BI701" s="778"/>
      <c r="BJ701" s="778"/>
      <c r="BK701" s="778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4"/>
      <c r="BV701" s="778"/>
      <c r="BW701" s="778"/>
      <c r="BX701" s="778"/>
      <c r="BY701" s="778"/>
      <c r="BZ701" s="589"/>
      <c r="CA701" s="589"/>
      <c r="CB701" s="589"/>
      <c r="CC701" s="687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4"/>
      <c r="CV701" s="635"/>
      <c r="CW701" s="635"/>
      <c r="CX701" s="635"/>
      <c r="CY701" s="635"/>
      <c r="CZ701" s="635"/>
      <c r="DA701" s="635"/>
      <c r="DB701" s="635"/>
      <c r="DC701" s="635"/>
      <c r="DD701" s="635"/>
      <c r="DE701" s="635"/>
      <c r="DF701" s="635"/>
      <c r="DG701" s="635"/>
      <c r="DH701" s="635"/>
      <c r="DI701" s="635"/>
      <c r="DJ701" s="635"/>
      <c r="DK701" s="635"/>
      <c r="DL701" s="598"/>
      <c r="DM701" s="108"/>
      <c r="DN701" s="108"/>
      <c r="DO701" s="108"/>
      <c r="DP701" s="591"/>
      <c r="DQ701" s="617"/>
      <c r="DR701" s="617"/>
      <c r="DS701" s="617"/>
      <c r="DT701" s="617"/>
      <c r="DU701" s="617"/>
      <c r="DV701" s="617"/>
      <c r="DW701" s="617"/>
      <c r="DX701" s="617"/>
      <c r="DY701" s="484"/>
    </row>
    <row r="702" spans="1:129" s="486" customFormat="1" ht="15.75" customHeight="1">
      <c r="A702" s="672" t="s">
        <v>293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74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74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74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74"/>
      <c r="BV702" s="759"/>
      <c r="BW702" s="759"/>
      <c r="BX702" s="759"/>
      <c r="BY702" s="759"/>
      <c r="BZ702" s="589"/>
      <c r="CA702" s="589"/>
      <c r="CB702" s="589"/>
      <c r="CC702" s="687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8"/>
      <c r="DM702" s="108"/>
      <c r="DN702" s="108"/>
      <c r="DO702" s="108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hidden="1" customHeight="1">
      <c r="A703" s="609" t="s">
        <v>276</v>
      </c>
      <c r="B703" s="274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774"/>
      <c r="T703" s="274"/>
      <c r="U703" s="274"/>
      <c r="V703" s="274"/>
      <c r="W703" s="274"/>
      <c r="X703" s="274"/>
      <c r="Y703" s="274"/>
      <c r="Z703" s="274"/>
      <c r="AA703" s="274"/>
      <c r="AB703" s="274"/>
      <c r="AC703" s="274"/>
      <c r="AD703" s="274"/>
      <c r="AE703" s="274"/>
      <c r="AF703" s="274"/>
      <c r="AG703" s="274"/>
      <c r="AH703" s="274"/>
      <c r="AI703" s="274"/>
      <c r="AJ703" s="274"/>
      <c r="AK703" s="774"/>
      <c r="AL703" s="274"/>
      <c r="AM703" s="274"/>
      <c r="AN703" s="274"/>
      <c r="AO703" s="274"/>
      <c r="AP703" s="274"/>
      <c r="AQ703" s="274"/>
      <c r="AR703" s="274"/>
      <c r="AS703" s="274"/>
      <c r="AT703" s="274"/>
      <c r="AU703" s="274"/>
      <c r="AV703" s="274"/>
      <c r="AW703" s="274"/>
      <c r="AX703" s="274"/>
      <c r="AY703" s="274"/>
      <c r="AZ703" s="274"/>
      <c r="BA703" s="274"/>
      <c r="BB703" s="274"/>
      <c r="BC703" s="774"/>
      <c r="BD703" s="274"/>
      <c r="BE703" s="274"/>
      <c r="BF703" s="274"/>
      <c r="BG703" s="274"/>
      <c r="BH703" s="274"/>
      <c r="BI703" s="274"/>
      <c r="BJ703" s="274"/>
      <c r="BK703" s="274"/>
      <c r="BL703" s="274"/>
      <c r="BM703" s="274"/>
      <c r="BN703" s="274"/>
      <c r="BO703" s="274"/>
      <c r="BP703" s="274"/>
      <c r="BQ703" s="274"/>
      <c r="BR703" s="274"/>
      <c r="BS703" s="274"/>
      <c r="BT703" s="274"/>
      <c r="BU703" s="774"/>
      <c r="BV703" s="274"/>
      <c r="BW703" s="274"/>
      <c r="BX703" s="274"/>
      <c r="BY703" s="274"/>
      <c r="BZ703" s="597" t="str">
        <f t="shared" ref="BZ703:BZ731" si="2070">IF(DL703&lt;3,"",(SUM(B703:R703)-MIN(B703:R703)-MAX(B703:R703))/(DL703-2))</f>
        <v/>
      </c>
      <c r="CA703" s="597" t="str">
        <f t="shared" ref="CA703:CA731" si="2071">IF(DM703&lt;3,"",(SUM(T703:AJ703)-MIN(T703:AJ703)-MAX(T703:AJ703))/(DM703-2))</f>
        <v/>
      </c>
      <c r="CB703" s="597" t="str">
        <f t="shared" ref="CB703:CB731" si="2072">IF(DN703&lt;3,"",(SUM(AL703:BB703)-MIN(AL703:BB703)-MAX(AL703:BB703))/(DN703-2))</f>
        <v/>
      </c>
      <c r="CC703" s="688" t="str">
        <f t="shared" ref="CC703:CC731" si="2073">IF(DO703&lt;3,"",(SUM(BD703:BT703)-MIN(BD703:BT703)-MAX(BD703:BT703))/(DO703-2))</f>
        <v/>
      </c>
      <c r="CD703" s="1344" t="str">
        <f t="shared" ref="CD703:CM706" si="207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074"/>
        <v/>
      </c>
      <c r="CF703" s="1346" t="str">
        <f t="shared" si="2074"/>
        <v/>
      </c>
      <c r="CG703" s="1346" t="str">
        <f t="shared" si="2074"/>
        <v/>
      </c>
      <c r="CH703" s="1346" t="str">
        <f t="shared" si="2074"/>
        <v/>
      </c>
      <c r="CI703" s="1346" t="str">
        <f t="shared" si="2074"/>
        <v/>
      </c>
      <c r="CJ703" s="1346" t="str">
        <f t="shared" si="2074"/>
        <v/>
      </c>
      <c r="CK703" s="1347" t="str">
        <f t="shared" si="2074"/>
        <v/>
      </c>
      <c r="CL703" s="1347" t="str">
        <f t="shared" si="2074"/>
        <v/>
      </c>
      <c r="CM703" s="1347" t="str">
        <f t="shared" si="2074"/>
        <v/>
      </c>
      <c r="CN703" s="1346" t="str">
        <f t="shared" ref="CN703:CT706" si="207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075"/>
        <v/>
      </c>
      <c r="CP703" s="1346" t="str">
        <f t="shared" si="2075"/>
        <v/>
      </c>
      <c r="CQ703" s="1346" t="str">
        <f t="shared" si="2075"/>
        <v/>
      </c>
      <c r="CR703" s="1346" t="str">
        <f t="shared" si="2075"/>
        <v/>
      </c>
      <c r="CS703" s="1345" t="str">
        <f t="shared" si="2075"/>
        <v/>
      </c>
      <c r="CT703" s="1348" t="str">
        <f t="shared" si="2075"/>
        <v/>
      </c>
      <c r="CU703" s="548" t="str">
        <f t="shared" ref="CU703:DD707" si="207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9" t="str">
        <f t="shared" si="2076"/>
        <v/>
      </c>
      <c r="CW703" s="550" t="str">
        <f t="shared" si="2076"/>
        <v/>
      </c>
      <c r="CX703" s="550" t="str">
        <f t="shared" si="2076"/>
        <v/>
      </c>
      <c r="CY703" s="550" t="str">
        <f t="shared" si="2076"/>
        <v/>
      </c>
      <c r="CZ703" s="550" t="str">
        <f t="shared" si="2076"/>
        <v/>
      </c>
      <c r="DA703" s="550" t="str">
        <f t="shared" si="2076"/>
        <v/>
      </c>
      <c r="DB703" s="551" t="str">
        <f t="shared" si="2076"/>
        <v/>
      </c>
      <c r="DC703" s="551" t="str">
        <f t="shared" si="2076"/>
        <v/>
      </c>
      <c r="DD703" s="551" t="str">
        <f t="shared" si="2076"/>
        <v/>
      </c>
      <c r="DE703" s="550" t="str">
        <f t="shared" ref="DE703:DK707" si="207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0" t="str">
        <f t="shared" si="2077"/>
        <v/>
      </c>
      <c r="DG703" s="550" t="str">
        <f t="shared" si="2077"/>
        <v/>
      </c>
      <c r="DH703" s="550" t="str">
        <f t="shared" si="2077"/>
        <v/>
      </c>
      <c r="DI703" s="550" t="str">
        <f t="shared" si="2077"/>
        <v/>
      </c>
      <c r="DJ703" s="549" t="str">
        <f t="shared" si="2077"/>
        <v/>
      </c>
      <c r="DK703" s="548" t="str">
        <f t="shared" si="2077"/>
        <v/>
      </c>
      <c r="DL703" s="653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3"/>
      <c r="DQ703" s="618"/>
      <c r="DR703" s="618"/>
      <c r="DS703" s="618"/>
      <c r="DT703" s="618"/>
      <c r="DU703" s="618"/>
      <c r="DV703" s="618"/>
      <c r="DW703" s="618"/>
      <c r="DX703" s="618"/>
      <c r="DY703" s="484"/>
    </row>
    <row r="704" spans="1:129" s="486" customFormat="1" ht="15.75" hidden="1" customHeight="1">
      <c r="A704" s="609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74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74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74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74"/>
      <c r="BV704" s="224"/>
      <c r="BW704" s="224"/>
      <c r="BX704" s="224"/>
      <c r="BY704" s="224"/>
      <c r="BZ704" s="597" t="str">
        <f t="shared" si="2070"/>
        <v/>
      </c>
      <c r="CA704" s="597" t="str">
        <f t="shared" si="2071"/>
        <v/>
      </c>
      <c r="CB704" s="597" t="str">
        <f t="shared" si="2072"/>
        <v/>
      </c>
      <c r="CC704" s="688" t="str">
        <f t="shared" si="2073"/>
        <v/>
      </c>
      <c r="CD704" s="1344" t="str">
        <f t="shared" si="2074"/>
        <v/>
      </c>
      <c r="CE704" s="1345" t="str">
        <f t="shared" si="2074"/>
        <v/>
      </c>
      <c r="CF704" s="1346" t="str">
        <f t="shared" si="2074"/>
        <v/>
      </c>
      <c r="CG704" s="1346" t="str">
        <f t="shared" si="2074"/>
        <v/>
      </c>
      <c r="CH704" s="1346" t="str">
        <f t="shared" si="2074"/>
        <v/>
      </c>
      <c r="CI704" s="1346" t="str">
        <f t="shared" si="2074"/>
        <v/>
      </c>
      <c r="CJ704" s="1346" t="str">
        <f t="shared" si="2074"/>
        <v/>
      </c>
      <c r="CK704" s="1347" t="str">
        <f t="shared" si="2074"/>
        <v/>
      </c>
      <c r="CL704" s="1347" t="str">
        <f t="shared" si="2074"/>
        <v/>
      </c>
      <c r="CM704" s="1347" t="str">
        <f t="shared" si="2074"/>
        <v/>
      </c>
      <c r="CN704" s="1346" t="str">
        <f t="shared" si="2075"/>
        <v/>
      </c>
      <c r="CO704" s="1346" t="str">
        <f t="shared" si="2075"/>
        <v/>
      </c>
      <c r="CP704" s="1346" t="str">
        <f t="shared" si="2075"/>
        <v/>
      </c>
      <c r="CQ704" s="1346" t="str">
        <f t="shared" si="2075"/>
        <v/>
      </c>
      <c r="CR704" s="1346" t="str">
        <f t="shared" si="2075"/>
        <v/>
      </c>
      <c r="CS704" s="1345" t="str">
        <f t="shared" si="2075"/>
        <v/>
      </c>
      <c r="CT704" s="1348" t="str">
        <f t="shared" si="2075"/>
        <v/>
      </c>
      <c r="CU704" s="548" t="str">
        <f t="shared" si="2076"/>
        <v/>
      </c>
      <c r="CV704" s="549" t="str">
        <f t="shared" si="2076"/>
        <v/>
      </c>
      <c r="CW704" s="550" t="str">
        <f t="shared" si="2076"/>
        <v/>
      </c>
      <c r="CX704" s="550" t="str">
        <f t="shared" si="2076"/>
        <v/>
      </c>
      <c r="CY704" s="550" t="str">
        <f t="shared" si="2076"/>
        <v/>
      </c>
      <c r="CZ704" s="550" t="str">
        <f t="shared" si="2076"/>
        <v/>
      </c>
      <c r="DA704" s="550" t="str">
        <f t="shared" si="2076"/>
        <v/>
      </c>
      <c r="DB704" s="551" t="str">
        <f t="shared" si="2076"/>
        <v/>
      </c>
      <c r="DC704" s="551" t="str">
        <f t="shared" si="2076"/>
        <v/>
      </c>
      <c r="DD704" s="551" t="str">
        <f t="shared" si="2076"/>
        <v/>
      </c>
      <c r="DE704" s="550" t="str">
        <f t="shared" si="2077"/>
        <v/>
      </c>
      <c r="DF704" s="550" t="str">
        <f t="shared" si="2077"/>
        <v/>
      </c>
      <c r="DG704" s="550" t="str">
        <f t="shared" si="2077"/>
        <v/>
      </c>
      <c r="DH704" s="550" t="str">
        <f t="shared" si="2077"/>
        <v/>
      </c>
      <c r="DI704" s="550" t="str">
        <f t="shared" si="2077"/>
        <v/>
      </c>
      <c r="DJ704" s="549" t="str">
        <f t="shared" si="2077"/>
        <v/>
      </c>
      <c r="DK704" s="548" t="str">
        <f t="shared" si="2077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4"/>
      <c r="BV705" s="224"/>
      <c r="BW705" s="224"/>
      <c r="BX705" s="224"/>
      <c r="BY705" s="224"/>
      <c r="BZ705" s="597" t="str">
        <f t="shared" si="2070"/>
        <v/>
      </c>
      <c r="CA705" s="597" t="str">
        <f t="shared" si="2071"/>
        <v/>
      </c>
      <c r="CB705" s="597" t="str">
        <f t="shared" si="2072"/>
        <v/>
      </c>
      <c r="CC705" s="688" t="str">
        <f t="shared" si="2073"/>
        <v/>
      </c>
      <c r="CD705" s="1344" t="str">
        <f t="shared" si="2074"/>
        <v/>
      </c>
      <c r="CE705" s="1345" t="str">
        <f t="shared" si="2074"/>
        <v/>
      </c>
      <c r="CF705" s="1346" t="str">
        <f t="shared" si="2074"/>
        <v/>
      </c>
      <c r="CG705" s="1346" t="str">
        <f t="shared" si="2074"/>
        <v/>
      </c>
      <c r="CH705" s="1346" t="str">
        <f t="shared" si="2074"/>
        <v/>
      </c>
      <c r="CI705" s="1346" t="str">
        <f t="shared" si="2074"/>
        <v/>
      </c>
      <c r="CJ705" s="1346" t="str">
        <f t="shared" si="2074"/>
        <v/>
      </c>
      <c r="CK705" s="1347" t="str">
        <f t="shared" si="2074"/>
        <v/>
      </c>
      <c r="CL705" s="1347" t="str">
        <f t="shared" si="2074"/>
        <v/>
      </c>
      <c r="CM705" s="1347" t="str">
        <f t="shared" si="2074"/>
        <v/>
      </c>
      <c r="CN705" s="1346" t="str">
        <f t="shared" si="2075"/>
        <v/>
      </c>
      <c r="CO705" s="1346" t="str">
        <f t="shared" si="2075"/>
        <v/>
      </c>
      <c r="CP705" s="1346" t="str">
        <f t="shared" si="2075"/>
        <v/>
      </c>
      <c r="CQ705" s="1346" t="str">
        <f t="shared" si="2075"/>
        <v/>
      </c>
      <c r="CR705" s="1346" t="str">
        <f t="shared" si="2075"/>
        <v/>
      </c>
      <c r="CS705" s="1345" t="str">
        <f t="shared" si="2075"/>
        <v/>
      </c>
      <c r="CT705" s="1348" t="str">
        <f t="shared" si="2075"/>
        <v/>
      </c>
      <c r="CU705" s="548" t="str">
        <f t="shared" si="2076"/>
        <v/>
      </c>
      <c r="CV705" s="549" t="str">
        <f t="shared" si="2076"/>
        <v/>
      </c>
      <c r="CW705" s="550" t="str">
        <f t="shared" si="2076"/>
        <v/>
      </c>
      <c r="CX705" s="550" t="str">
        <f t="shared" si="2076"/>
        <v/>
      </c>
      <c r="CY705" s="550" t="str">
        <f t="shared" si="2076"/>
        <v/>
      </c>
      <c r="CZ705" s="550" t="str">
        <f t="shared" si="2076"/>
        <v/>
      </c>
      <c r="DA705" s="550" t="str">
        <f t="shared" si="2076"/>
        <v/>
      </c>
      <c r="DB705" s="551" t="str">
        <f t="shared" si="2076"/>
        <v/>
      </c>
      <c r="DC705" s="551" t="str">
        <f t="shared" si="2076"/>
        <v/>
      </c>
      <c r="DD705" s="551" t="str">
        <f t="shared" si="2076"/>
        <v/>
      </c>
      <c r="DE705" s="550" t="str">
        <f t="shared" si="2077"/>
        <v/>
      </c>
      <c r="DF705" s="550" t="str">
        <f t="shared" si="2077"/>
        <v/>
      </c>
      <c r="DG705" s="550" t="str">
        <f t="shared" si="2077"/>
        <v/>
      </c>
      <c r="DH705" s="550" t="str">
        <f t="shared" si="2077"/>
        <v/>
      </c>
      <c r="DI705" s="550" t="str">
        <f t="shared" si="2077"/>
        <v/>
      </c>
      <c r="DJ705" s="549" t="str">
        <f t="shared" si="2077"/>
        <v/>
      </c>
      <c r="DK705" s="548" t="str">
        <f t="shared" si="2077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4"/>
      <c r="BV706" s="224"/>
      <c r="BW706" s="224"/>
      <c r="BX706" s="224"/>
      <c r="BY706" s="224"/>
      <c r="BZ706" s="597" t="str">
        <f t="shared" si="2070"/>
        <v/>
      </c>
      <c r="CA706" s="597" t="str">
        <f t="shared" si="2071"/>
        <v/>
      </c>
      <c r="CB706" s="597" t="str">
        <f t="shared" si="2072"/>
        <v/>
      </c>
      <c r="CC706" s="688" t="str">
        <f t="shared" si="2073"/>
        <v/>
      </c>
      <c r="CD706" s="1344" t="str">
        <f t="shared" si="2074"/>
        <v/>
      </c>
      <c r="CE706" s="1345" t="str">
        <f t="shared" si="2074"/>
        <v/>
      </c>
      <c r="CF706" s="1346" t="str">
        <f t="shared" si="2074"/>
        <v/>
      </c>
      <c r="CG706" s="1346" t="str">
        <f t="shared" si="2074"/>
        <v/>
      </c>
      <c r="CH706" s="1346" t="str">
        <f t="shared" si="2074"/>
        <v/>
      </c>
      <c r="CI706" s="1346" t="str">
        <f t="shared" si="2074"/>
        <v/>
      </c>
      <c r="CJ706" s="1346" t="str">
        <f t="shared" si="2074"/>
        <v/>
      </c>
      <c r="CK706" s="1347" t="str">
        <f t="shared" si="2074"/>
        <v/>
      </c>
      <c r="CL706" s="1347" t="str">
        <f t="shared" si="2074"/>
        <v/>
      </c>
      <c r="CM706" s="1347" t="str">
        <f t="shared" si="2074"/>
        <v/>
      </c>
      <c r="CN706" s="1346" t="str">
        <f t="shared" si="2075"/>
        <v/>
      </c>
      <c r="CO706" s="1346" t="str">
        <f t="shared" si="2075"/>
        <v/>
      </c>
      <c r="CP706" s="1346" t="str">
        <f t="shared" si="2075"/>
        <v/>
      </c>
      <c r="CQ706" s="1346" t="str">
        <f t="shared" si="2075"/>
        <v/>
      </c>
      <c r="CR706" s="1346" t="str">
        <f t="shared" si="2075"/>
        <v/>
      </c>
      <c r="CS706" s="1345" t="str">
        <f t="shared" si="2075"/>
        <v/>
      </c>
      <c r="CT706" s="1348" t="str">
        <f t="shared" si="2075"/>
        <v/>
      </c>
      <c r="CU706" s="548" t="str">
        <f t="shared" si="2076"/>
        <v/>
      </c>
      <c r="CV706" s="549" t="str">
        <f t="shared" si="2076"/>
        <v/>
      </c>
      <c r="CW706" s="550" t="str">
        <f t="shared" si="2076"/>
        <v/>
      </c>
      <c r="CX706" s="550" t="str">
        <f t="shared" si="2076"/>
        <v/>
      </c>
      <c r="CY706" s="550" t="str">
        <f t="shared" si="2076"/>
        <v/>
      </c>
      <c r="CZ706" s="550" t="str">
        <f t="shared" si="2076"/>
        <v/>
      </c>
      <c r="DA706" s="550" t="str">
        <f t="shared" si="2076"/>
        <v/>
      </c>
      <c r="DB706" s="551" t="str">
        <f t="shared" si="2076"/>
        <v/>
      </c>
      <c r="DC706" s="551" t="str">
        <f t="shared" si="2076"/>
        <v/>
      </c>
      <c r="DD706" s="551" t="str">
        <f t="shared" si="2076"/>
        <v/>
      </c>
      <c r="DE706" s="550" t="str">
        <f t="shared" si="2077"/>
        <v/>
      </c>
      <c r="DF706" s="550" t="str">
        <f t="shared" si="2077"/>
        <v/>
      </c>
      <c r="DG706" s="550" t="str">
        <f t="shared" si="2077"/>
        <v/>
      </c>
      <c r="DH706" s="550" t="str">
        <f t="shared" si="2077"/>
        <v/>
      </c>
      <c r="DI706" s="550" t="str">
        <f t="shared" si="2077"/>
        <v/>
      </c>
      <c r="DJ706" s="549" t="str">
        <f t="shared" si="2077"/>
        <v/>
      </c>
      <c r="DK706" s="548" t="str">
        <f t="shared" si="2077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customHeight="1">
      <c r="A707" s="779" t="s">
        <v>295</v>
      </c>
      <c r="B707" s="606">
        <f>'Data 2'!B63</f>
        <v>550</v>
      </c>
      <c r="C707" s="606">
        <f>'Data 2'!C63</f>
        <v>540</v>
      </c>
      <c r="D707" s="606">
        <f>'Data 2'!D63</f>
        <v>400</v>
      </c>
      <c r="E707" s="606">
        <f>'Data 2'!E63</f>
        <v>500</v>
      </c>
      <c r="F707" s="606">
        <f>'Data 2'!F63</f>
        <v>525</v>
      </c>
      <c r="G707" s="606">
        <f>'Data 2'!G63</f>
        <v>1280</v>
      </c>
      <c r="H707" s="606">
        <f>'Data 2'!H63</f>
        <v>2400</v>
      </c>
      <c r="I707" s="606">
        <f>'Data 2'!I63</f>
        <v>0</v>
      </c>
      <c r="J707" s="606">
        <f>'Data 2'!J63</f>
        <v>600</v>
      </c>
      <c r="K707" s="606">
        <f>'Data 2'!K63</f>
        <v>0</v>
      </c>
      <c r="L707" s="606">
        <f>'Data 2'!L63</f>
        <v>0</v>
      </c>
      <c r="M707" s="606">
        <f>'Data 2'!M63</f>
        <v>0</v>
      </c>
      <c r="N707" s="606">
        <f>'Data 2'!N63</f>
        <v>0</v>
      </c>
      <c r="O707" s="606">
        <f>'Data 2'!O63</f>
        <v>0</v>
      </c>
      <c r="P707" s="606">
        <f>'Data 2'!P63</f>
        <v>0</v>
      </c>
      <c r="Q707" s="606">
        <f>'Data 2'!Q63</f>
        <v>0</v>
      </c>
      <c r="R707" s="606">
        <f>'Data 2'!R63</f>
        <v>0</v>
      </c>
      <c r="S707" s="644"/>
      <c r="T707" s="606">
        <f>'Data 2'!T63</f>
        <v>1800</v>
      </c>
      <c r="U707" s="606">
        <f>'Data 2'!U63</f>
        <v>3180</v>
      </c>
      <c r="V707" s="606">
        <f>'Data 2'!V63</f>
        <v>1480</v>
      </c>
      <c r="W707" s="606">
        <f>'Data 2'!W63</f>
        <v>1242</v>
      </c>
      <c r="X707" s="606">
        <f>'Data 2'!X63</f>
        <v>1840</v>
      </c>
      <c r="Y707" s="606">
        <f>'Data 2'!Y63</f>
        <v>9800</v>
      </c>
      <c r="Z707" s="606">
        <f>'Data 2'!Z63</f>
        <v>3960</v>
      </c>
      <c r="AA707" s="606">
        <f>'Data 2'!AA63</f>
        <v>1820</v>
      </c>
      <c r="AB707" s="606">
        <f>'Data 2'!AB63</f>
        <v>1690.5</v>
      </c>
      <c r="AC707" s="606">
        <f>'Data 2'!AC63</f>
        <v>0</v>
      </c>
      <c r="AD707" s="606">
        <f>'Data 2'!AD63</f>
        <v>0</v>
      </c>
      <c r="AE707" s="606">
        <f>'Data 2'!AE63</f>
        <v>0</v>
      </c>
      <c r="AF707" s="606">
        <f>'Data 2'!AF63</f>
        <v>0</v>
      </c>
      <c r="AG707" s="606">
        <f>'Data 2'!AG63</f>
        <v>0</v>
      </c>
      <c r="AH707" s="606">
        <f>'Data 2'!AH63</f>
        <v>0</v>
      </c>
      <c r="AI707" s="606">
        <f>'Data 2'!AI63</f>
        <v>0</v>
      </c>
      <c r="AJ707" s="606">
        <f>'Data 2'!AJ63</f>
        <v>0</v>
      </c>
      <c r="AK707" s="644"/>
      <c r="AL707" s="606">
        <f>'Data 2'!AL63</f>
        <v>650.04999999999995</v>
      </c>
      <c r="AM707" s="606">
        <f>'Data 2'!AM63</f>
        <v>549.46</v>
      </c>
      <c r="AN707" s="606">
        <f>'Data 2'!AN63</f>
        <v>2539.9</v>
      </c>
      <c r="AO707" s="606">
        <f>'Data 2'!AO63</f>
        <v>1800</v>
      </c>
      <c r="AP707" s="606">
        <f>'Data 2'!AP63</f>
        <v>0</v>
      </c>
      <c r="AQ707" s="606">
        <f>'Data 2'!AQ63</f>
        <v>0</v>
      </c>
      <c r="AR707" s="606">
        <f>'Data 2'!AR63</f>
        <v>0</v>
      </c>
      <c r="AS707" s="606">
        <f>'Data 2'!AS63</f>
        <v>880</v>
      </c>
      <c r="AT707" s="606">
        <f>'Data 2'!AT63</f>
        <v>0</v>
      </c>
      <c r="AU707" s="606">
        <f>'Data 2'!AU63</f>
        <v>0</v>
      </c>
      <c r="AV707" s="606">
        <f>'Data 2'!AV63</f>
        <v>0</v>
      </c>
      <c r="AW707" s="606">
        <f>'Data 2'!AW63</f>
        <v>0</v>
      </c>
      <c r="AX707" s="606">
        <f>'Data 2'!AX63</f>
        <v>0</v>
      </c>
      <c r="AY707" s="606">
        <f>'Data 2'!AY63</f>
        <v>0</v>
      </c>
      <c r="AZ707" s="606">
        <f>'Data 2'!AZ63</f>
        <v>0</v>
      </c>
      <c r="BA707" s="606">
        <f>'Data 2'!BA63</f>
        <v>0</v>
      </c>
      <c r="BB707" s="606">
        <f>'Data 2'!BB63</f>
        <v>0</v>
      </c>
      <c r="BC707" s="644"/>
      <c r="BD707" s="606">
        <f>'Data 2'!BD63</f>
        <v>0</v>
      </c>
      <c r="BE707" s="606">
        <f>'Data 2'!BE63</f>
        <v>0</v>
      </c>
      <c r="BF707" s="606">
        <f>'Data 2'!BF63</f>
        <v>0</v>
      </c>
      <c r="BG707" s="606">
        <f>'Data 2'!BG63</f>
        <v>0</v>
      </c>
      <c r="BH707" s="606">
        <f>'Data 2'!BH63</f>
        <v>0</v>
      </c>
      <c r="BI707" s="606">
        <f>'Data 2'!BI63</f>
        <v>0</v>
      </c>
      <c r="BJ707" s="606">
        <f>'Data 2'!BJ63</f>
        <v>0</v>
      </c>
      <c r="BK707" s="606">
        <f>'Data 2'!BK63</f>
        <v>0</v>
      </c>
      <c r="BL707" s="606">
        <f>'Data 2'!BL63</f>
        <v>0</v>
      </c>
      <c r="BM707" s="606">
        <f>'Data 2'!BM63</f>
        <v>0</v>
      </c>
      <c r="BN707" s="606">
        <f>'Data 2'!BN63</f>
        <v>0</v>
      </c>
      <c r="BO707" s="606">
        <f>'Data 2'!BO63</f>
        <v>0</v>
      </c>
      <c r="BP707" s="606">
        <f>'Data 2'!BP63</f>
        <v>0</v>
      </c>
      <c r="BQ707" s="606">
        <f>'Data 2'!BQ63</f>
        <v>0</v>
      </c>
      <c r="BR707" s="606">
        <f>'Data 2'!BR63</f>
        <v>0</v>
      </c>
      <c r="BS707" s="606">
        <f>'Data 2'!BS63</f>
        <v>0</v>
      </c>
      <c r="BT707" s="606">
        <f>'Data 2'!BT63</f>
        <v>0</v>
      </c>
      <c r="BU707" s="644"/>
      <c r="BV707" s="606">
        <f>'Data 2'!BV63</f>
        <v>0</v>
      </c>
      <c r="BW707" s="606">
        <f>'Data 2'!BW63</f>
        <v>0</v>
      </c>
      <c r="BX707" s="606">
        <f>'Data 2'!BX63</f>
        <v>0</v>
      </c>
      <c r="BY707" s="606">
        <f>'Data 2'!BY63</f>
        <v>0</v>
      </c>
      <c r="BZ707" s="597">
        <f t="shared" si="2070"/>
        <v>293</v>
      </c>
      <c r="CA707" s="597">
        <f t="shared" si="2071"/>
        <v>1134.1666666666667</v>
      </c>
      <c r="CB707" s="597">
        <f t="shared" si="2072"/>
        <v>258.63399999999996</v>
      </c>
      <c r="CC707" s="688">
        <f t="shared" si="2073"/>
        <v>0</v>
      </c>
      <c r="CD707" s="1344">
        <f t="shared" ref="CD707:CT707" si="207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78"/>
        <v>0</v>
      </c>
      <c r="CF707" s="1346">
        <f t="shared" si="2078"/>
        <v>0</v>
      </c>
      <c r="CG707" s="1346">
        <f t="shared" si="2078"/>
        <v>0</v>
      </c>
      <c r="CH707" s="1346">
        <f t="shared" si="2078"/>
        <v>0</v>
      </c>
      <c r="CI707" s="1346">
        <f t="shared" si="2078"/>
        <v>0</v>
      </c>
      <c r="CJ707" s="1346">
        <f t="shared" si="2078"/>
        <v>0</v>
      </c>
      <c r="CK707" s="1347">
        <f t="shared" si="2078"/>
        <v>0</v>
      </c>
      <c r="CL707" s="1347">
        <f t="shared" si="2078"/>
        <v>0</v>
      </c>
      <c r="CM707" s="1347">
        <f t="shared" si="2078"/>
        <v>400</v>
      </c>
      <c r="CN707" s="1346">
        <f t="shared" si="2078"/>
        <v>500</v>
      </c>
      <c r="CO707" s="1346">
        <f t="shared" si="2078"/>
        <v>525</v>
      </c>
      <c r="CP707" s="1346">
        <f t="shared" si="2078"/>
        <v>540</v>
      </c>
      <c r="CQ707" s="1346">
        <f t="shared" si="2078"/>
        <v>550</v>
      </c>
      <c r="CR707" s="1346">
        <f t="shared" si="2078"/>
        <v>600</v>
      </c>
      <c r="CS707" s="1345">
        <f t="shared" si="2078"/>
        <v>1280</v>
      </c>
      <c r="CT707" s="1348">
        <f t="shared" si="2078"/>
        <v>2400</v>
      </c>
      <c r="CU707" s="548">
        <f t="shared" si="2076"/>
        <v>0</v>
      </c>
      <c r="CV707" s="549">
        <f t="shared" si="2076"/>
        <v>0</v>
      </c>
      <c r="CW707" s="550">
        <f t="shared" si="2076"/>
        <v>0</v>
      </c>
      <c r="CX707" s="550">
        <f t="shared" si="2076"/>
        <v>0</v>
      </c>
      <c r="CY707" s="550">
        <f t="shared" si="2076"/>
        <v>0</v>
      </c>
      <c r="CZ707" s="550">
        <f t="shared" si="2076"/>
        <v>0</v>
      </c>
      <c r="DA707" s="550">
        <f t="shared" si="2076"/>
        <v>0</v>
      </c>
      <c r="DB707" s="551">
        <f t="shared" si="2076"/>
        <v>0</v>
      </c>
      <c r="DC707" s="551">
        <f t="shared" si="2076"/>
        <v>1242</v>
      </c>
      <c r="DD707" s="551">
        <f t="shared" si="2076"/>
        <v>1480</v>
      </c>
      <c r="DE707" s="550">
        <f t="shared" si="2077"/>
        <v>1690.5</v>
      </c>
      <c r="DF707" s="550">
        <f t="shared" si="2077"/>
        <v>1800</v>
      </c>
      <c r="DG707" s="550">
        <f t="shared" si="2077"/>
        <v>1820</v>
      </c>
      <c r="DH707" s="550">
        <f t="shared" si="2077"/>
        <v>1840</v>
      </c>
      <c r="DI707" s="550">
        <f t="shared" si="2077"/>
        <v>3180</v>
      </c>
      <c r="DJ707" s="549">
        <f t="shared" si="2077"/>
        <v>3960</v>
      </c>
      <c r="DK707" s="548">
        <f t="shared" si="2077"/>
        <v>9800</v>
      </c>
      <c r="DL707" s="653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48" t="s">
        <v>296</v>
      </c>
      <c r="B708" s="759"/>
      <c r="C708" s="759"/>
      <c r="D708" s="759"/>
      <c r="E708" s="759"/>
      <c r="F708" s="759"/>
      <c r="G708" s="759"/>
      <c r="H708" s="759"/>
      <c r="I708" s="759"/>
      <c r="J708" s="759"/>
      <c r="K708" s="759"/>
      <c r="L708" s="759"/>
      <c r="M708" s="759"/>
      <c r="N708" s="759"/>
      <c r="O708" s="759"/>
      <c r="P708" s="759"/>
      <c r="Q708" s="759"/>
      <c r="R708" s="759"/>
      <c r="S708" s="774"/>
      <c r="T708" s="759"/>
      <c r="U708" s="759"/>
      <c r="V708" s="759"/>
      <c r="W708" s="759"/>
      <c r="X708" s="759"/>
      <c r="Y708" s="759"/>
      <c r="Z708" s="759"/>
      <c r="AA708" s="759"/>
      <c r="AB708" s="759"/>
      <c r="AC708" s="759"/>
      <c r="AD708" s="759"/>
      <c r="AE708" s="759"/>
      <c r="AF708" s="759"/>
      <c r="AG708" s="759"/>
      <c r="AH708" s="759"/>
      <c r="AI708" s="759"/>
      <c r="AJ708" s="759"/>
      <c r="AK708" s="774"/>
      <c r="AL708" s="759"/>
      <c r="AM708" s="759"/>
      <c r="AN708" s="759"/>
      <c r="AO708" s="759"/>
      <c r="AP708" s="759"/>
      <c r="AQ708" s="759"/>
      <c r="AR708" s="759"/>
      <c r="AS708" s="759"/>
      <c r="AT708" s="759"/>
      <c r="AU708" s="759"/>
      <c r="AV708" s="759"/>
      <c r="AW708" s="759"/>
      <c r="AX708" s="759"/>
      <c r="AY708" s="759"/>
      <c r="AZ708" s="759"/>
      <c r="BA708" s="759"/>
      <c r="BB708" s="759"/>
      <c r="BC708" s="774"/>
      <c r="BD708" s="759"/>
      <c r="BE708" s="759"/>
      <c r="BF708" s="759"/>
      <c r="BG708" s="759"/>
      <c r="BH708" s="759"/>
      <c r="BI708" s="759"/>
      <c r="BJ708" s="759"/>
      <c r="BK708" s="759"/>
      <c r="BL708" s="759"/>
      <c r="BM708" s="759"/>
      <c r="BN708" s="759"/>
      <c r="BO708" s="759"/>
      <c r="BP708" s="759"/>
      <c r="BQ708" s="759"/>
      <c r="BR708" s="759"/>
      <c r="BS708" s="759"/>
      <c r="BT708" s="759"/>
      <c r="BU708" s="774"/>
      <c r="BV708" s="759"/>
      <c r="BW708" s="759"/>
      <c r="BX708" s="759"/>
      <c r="BY708" s="759"/>
      <c r="BZ708" s="589" t="str">
        <f t="shared" si="2070"/>
        <v/>
      </c>
      <c r="CA708" s="589" t="str">
        <f t="shared" si="2071"/>
        <v/>
      </c>
      <c r="CB708" s="589" t="str">
        <f t="shared" si="2072"/>
        <v/>
      </c>
      <c r="CC708" s="687" t="str">
        <f t="shared" si="2073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8"/>
      <c r="DM708" s="108"/>
      <c r="DN708" s="108"/>
      <c r="DO708" s="108"/>
      <c r="DP708" s="591"/>
      <c r="DQ708" s="617"/>
      <c r="DR708" s="617"/>
      <c r="DS708" s="617"/>
      <c r="DT708" s="617"/>
      <c r="DU708" s="617"/>
      <c r="DV708" s="617"/>
      <c r="DW708" s="617"/>
      <c r="DX708" s="617"/>
      <c r="DY708" s="484"/>
    </row>
    <row r="709" spans="1:129" s="486" customFormat="1" ht="15.75" hidden="1" customHeight="1">
      <c r="A709" s="609" t="s">
        <v>276</v>
      </c>
      <c r="B709" s="274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774"/>
      <c r="T709" s="274"/>
      <c r="U709" s="274"/>
      <c r="V709" s="274"/>
      <c r="W709" s="274"/>
      <c r="X709" s="274"/>
      <c r="Y709" s="274"/>
      <c r="Z709" s="274"/>
      <c r="AA709" s="274"/>
      <c r="AB709" s="274"/>
      <c r="AC709" s="274"/>
      <c r="AD709" s="274"/>
      <c r="AE709" s="274"/>
      <c r="AF709" s="274"/>
      <c r="AG709" s="274"/>
      <c r="AH709" s="274"/>
      <c r="AI709" s="274"/>
      <c r="AJ709" s="274"/>
      <c r="AK709" s="774"/>
      <c r="AL709" s="274"/>
      <c r="AM709" s="274"/>
      <c r="AN709" s="274"/>
      <c r="AO709" s="274"/>
      <c r="AP709" s="274"/>
      <c r="AQ709" s="274"/>
      <c r="AR709" s="274"/>
      <c r="AS709" s="274"/>
      <c r="AT709" s="274"/>
      <c r="AU709" s="274"/>
      <c r="AV709" s="274"/>
      <c r="AW709" s="274"/>
      <c r="AX709" s="274"/>
      <c r="AY709" s="274"/>
      <c r="AZ709" s="274"/>
      <c r="BA709" s="274"/>
      <c r="BB709" s="274"/>
      <c r="BC709" s="774"/>
      <c r="BD709" s="274"/>
      <c r="BE709" s="274"/>
      <c r="BF709" s="274"/>
      <c r="BG709" s="274"/>
      <c r="BH709" s="274"/>
      <c r="BI709" s="274"/>
      <c r="BJ709" s="274"/>
      <c r="BK709" s="274"/>
      <c r="BL709" s="274"/>
      <c r="BM709" s="274"/>
      <c r="BN709" s="274"/>
      <c r="BO709" s="274"/>
      <c r="BP709" s="274"/>
      <c r="BQ709" s="274"/>
      <c r="BR709" s="274"/>
      <c r="BS709" s="274"/>
      <c r="BT709" s="274"/>
      <c r="BU709" s="774"/>
      <c r="BV709" s="274"/>
      <c r="BW709" s="274"/>
      <c r="BX709" s="274"/>
      <c r="BY709" s="274"/>
      <c r="BZ709" s="597" t="str">
        <f t="shared" si="2070"/>
        <v/>
      </c>
      <c r="CA709" s="597" t="str">
        <f t="shared" si="2071"/>
        <v/>
      </c>
      <c r="CB709" s="597" t="str">
        <f t="shared" si="2072"/>
        <v/>
      </c>
      <c r="CC709" s="688" t="str">
        <f t="shared" si="2073"/>
        <v/>
      </c>
      <c r="CD709" s="1344" t="str">
        <f t="shared" ref="CD709:CM712" si="207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79"/>
        <v/>
      </c>
      <c r="CF709" s="1346" t="str">
        <f t="shared" si="2079"/>
        <v/>
      </c>
      <c r="CG709" s="1346" t="str">
        <f t="shared" si="2079"/>
        <v/>
      </c>
      <c r="CH709" s="1346" t="str">
        <f t="shared" si="2079"/>
        <v/>
      </c>
      <c r="CI709" s="1346" t="str">
        <f t="shared" si="2079"/>
        <v/>
      </c>
      <c r="CJ709" s="1346" t="str">
        <f t="shared" si="2079"/>
        <v/>
      </c>
      <c r="CK709" s="1347" t="str">
        <f t="shared" si="2079"/>
        <v/>
      </c>
      <c r="CL709" s="1347" t="str">
        <f t="shared" si="2079"/>
        <v/>
      </c>
      <c r="CM709" s="1347" t="str">
        <f t="shared" si="2079"/>
        <v/>
      </c>
      <c r="CN709" s="1346" t="str">
        <f t="shared" ref="CN709:CT712" si="208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80"/>
        <v/>
      </c>
      <c r="CP709" s="1346" t="str">
        <f t="shared" si="2080"/>
        <v/>
      </c>
      <c r="CQ709" s="1346" t="str">
        <f t="shared" si="2080"/>
        <v/>
      </c>
      <c r="CR709" s="1346" t="str">
        <f t="shared" si="2080"/>
        <v/>
      </c>
      <c r="CS709" s="1345" t="str">
        <f t="shared" si="2080"/>
        <v/>
      </c>
      <c r="CT709" s="1348" t="str">
        <f t="shared" si="2080"/>
        <v/>
      </c>
      <c r="CU709" s="548" t="str">
        <f t="shared" ref="CU709:DD713" si="208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9" t="str">
        <f t="shared" si="2081"/>
        <v/>
      </c>
      <c r="CW709" s="550" t="str">
        <f t="shared" si="2081"/>
        <v/>
      </c>
      <c r="CX709" s="550" t="str">
        <f t="shared" si="2081"/>
        <v/>
      </c>
      <c r="CY709" s="550" t="str">
        <f t="shared" si="2081"/>
        <v/>
      </c>
      <c r="CZ709" s="550" t="str">
        <f t="shared" si="2081"/>
        <v/>
      </c>
      <c r="DA709" s="550" t="str">
        <f t="shared" si="2081"/>
        <v/>
      </c>
      <c r="DB709" s="551" t="str">
        <f t="shared" si="2081"/>
        <v/>
      </c>
      <c r="DC709" s="551" t="str">
        <f t="shared" si="2081"/>
        <v/>
      </c>
      <c r="DD709" s="551" t="str">
        <f t="shared" si="2081"/>
        <v/>
      </c>
      <c r="DE709" s="550" t="str">
        <f t="shared" ref="DE709:DK713" si="208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0" t="str">
        <f t="shared" si="2082"/>
        <v/>
      </c>
      <c r="DG709" s="550" t="str">
        <f t="shared" si="2082"/>
        <v/>
      </c>
      <c r="DH709" s="550" t="str">
        <f t="shared" si="2082"/>
        <v/>
      </c>
      <c r="DI709" s="550" t="str">
        <f t="shared" si="2082"/>
        <v/>
      </c>
      <c r="DJ709" s="549" t="str">
        <f t="shared" si="2082"/>
        <v/>
      </c>
      <c r="DK709" s="548" t="str">
        <f t="shared" si="2082"/>
        <v/>
      </c>
      <c r="DL709" s="653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3"/>
      <c r="DQ709" s="618"/>
      <c r="DR709" s="618"/>
      <c r="DS709" s="618"/>
      <c r="DT709" s="618"/>
      <c r="DU709" s="618"/>
      <c r="DV709" s="618"/>
      <c r="DW709" s="618"/>
      <c r="DX709" s="618"/>
      <c r="DY709" s="484"/>
    </row>
    <row r="710" spans="1:129" s="486" customFormat="1" ht="15.75" hidden="1" customHeight="1">
      <c r="A710" s="609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7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74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74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74"/>
      <c r="BV710" s="224"/>
      <c r="BW710" s="224"/>
      <c r="BX710" s="224"/>
      <c r="BY710" s="224"/>
      <c r="BZ710" s="597" t="str">
        <f t="shared" si="2070"/>
        <v/>
      </c>
      <c r="CA710" s="597" t="str">
        <f t="shared" si="2071"/>
        <v/>
      </c>
      <c r="CB710" s="597" t="str">
        <f t="shared" si="2072"/>
        <v/>
      </c>
      <c r="CC710" s="688" t="str">
        <f t="shared" si="2073"/>
        <v/>
      </c>
      <c r="CD710" s="1344" t="str">
        <f t="shared" si="2079"/>
        <v/>
      </c>
      <c r="CE710" s="1345" t="str">
        <f t="shared" si="2079"/>
        <v/>
      </c>
      <c r="CF710" s="1346" t="str">
        <f t="shared" si="2079"/>
        <v/>
      </c>
      <c r="CG710" s="1346" t="str">
        <f t="shared" si="2079"/>
        <v/>
      </c>
      <c r="CH710" s="1346" t="str">
        <f t="shared" si="2079"/>
        <v/>
      </c>
      <c r="CI710" s="1346" t="str">
        <f t="shared" si="2079"/>
        <v/>
      </c>
      <c r="CJ710" s="1346" t="str">
        <f t="shared" si="2079"/>
        <v/>
      </c>
      <c r="CK710" s="1347" t="str">
        <f t="shared" si="2079"/>
        <v/>
      </c>
      <c r="CL710" s="1347" t="str">
        <f t="shared" si="2079"/>
        <v/>
      </c>
      <c r="CM710" s="1347" t="str">
        <f t="shared" si="2079"/>
        <v/>
      </c>
      <c r="CN710" s="1346" t="str">
        <f t="shared" si="2080"/>
        <v/>
      </c>
      <c r="CO710" s="1346" t="str">
        <f t="shared" si="2080"/>
        <v/>
      </c>
      <c r="CP710" s="1346" t="str">
        <f t="shared" si="2080"/>
        <v/>
      </c>
      <c r="CQ710" s="1346" t="str">
        <f t="shared" si="2080"/>
        <v/>
      </c>
      <c r="CR710" s="1346" t="str">
        <f t="shared" si="2080"/>
        <v/>
      </c>
      <c r="CS710" s="1345" t="str">
        <f t="shared" si="2080"/>
        <v/>
      </c>
      <c r="CT710" s="1348" t="str">
        <f t="shared" si="2080"/>
        <v/>
      </c>
      <c r="CU710" s="548" t="str">
        <f t="shared" si="2081"/>
        <v/>
      </c>
      <c r="CV710" s="549" t="str">
        <f t="shared" si="2081"/>
        <v/>
      </c>
      <c r="CW710" s="550" t="str">
        <f t="shared" si="2081"/>
        <v/>
      </c>
      <c r="CX710" s="550" t="str">
        <f t="shared" si="2081"/>
        <v/>
      </c>
      <c r="CY710" s="550" t="str">
        <f t="shared" si="2081"/>
        <v/>
      </c>
      <c r="CZ710" s="550" t="str">
        <f t="shared" si="2081"/>
        <v/>
      </c>
      <c r="DA710" s="550" t="str">
        <f t="shared" si="2081"/>
        <v/>
      </c>
      <c r="DB710" s="551" t="str">
        <f t="shared" si="2081"/>
        <v/>
      </c>
      <c r="DC710" s="551" t="str">
        <f t="shared" si="2081"/>
        <v/>
      </c>
      <c r="DD710" s="551" t="str">
        <f t="shared" si="2081"/>
        <v/>
      </c>
      <c r="DE710" s="550" t="str">
        <f t="shared" si="2082"/>
        <v/>
      </c>
      <c r="DF710" s="550" t="str">
        <f t="shared" si="2082"/>
        <v/>
      </c>
      <c r="DG710" s="550" t="str">
        <f t="shared" si="2082"/>
        <v/>
      </c>
      <c r="DH710" s="550" t="str">
        <f t="shared" si="2082"/>
        <v/>
      </c>
      <c r="DI710" s="550" t="str">
        <f t="shared" si="2082"/>
        <v/>
      </c>
      <c r="DJ710" s="549" t="str">
        <f t="shared" si="2082"/>
        <v/>
      </c>
      <c r="DK710" s="548" t="str">
        <f t="shared" si="2082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4"/>
      <c r="BV711" s="224"/>
      <c r="BW711" s="224"/>
      <c r="BX711" s="224"/>
      <c r="BY711" s="224"/>
      <c r="BZ711" s="597" t="str">
        <f t="shared" si="2070"/>
        <v/>
      </c>
      <c r="CA711" s="597" t="str">
        <f t="shared" si="2071"/>
        <v/>
      </c>
      <c r="CB711" s="597" t="str">
        <f t="shared" si="2072"/>
        <v/>
      </c>
      <c r="CC711" s="688" t="str">
        <f t="shared" si="2073"/>
        <v/>
      </c>
      <c r="CD711" s="1344" t="str">
        <f t="shared" si="2079"/>
        <v/>
      </c>
      <c r="CE711" s="1345" t="str">
        <f t="shared" si="2079"/>
        <v/>
      </c>
      <c r="CF711" s="1346" t="str">
        <f t="shared" si="2079"/>
        <v/>
      </c>
      <c r="CG711" s="1346" t="str">
        <f t="shared" si="2079"/>
        <v/>
      </c>
      <c r="CH711" s="1346" t="str">
        <f t="shared" si="2079"/>
        <v/>
      </c>
      <c r="CI711" s="1346" t="str">
        <f t="shared" si="2079"/>
        <v/>
      </c>
      <c r="CJ711" s="1346" t="str">
        <f t="shared" si="2079"/>
        <v/>
      </c>
      <c r="CK711" s="1347" t="str">
        <f t="shared" si="2079"/>
        <v/>
      </c>
      <c r="CL711" s="1347" t="str">
        <f t="shared" si="2079"/>
        <v/>
      </c>
      <c r="CM711" s="1347" t="str">
        <f t="shared" si="2079"/>
        <v/>
      </c>
      <c r="CN711" s="1346" t="str">
        <f t="shared" si="2080"/>
        <v/>
      </c>
      <c r="CO711" s="1346" t="str">
        <f t="shared" si="2080"/>
        <v/>
      </c>
      <c r="CP711" s="1346" t="str">
        <f t="shared" si="2080"/>
        <v/>
      </c>
      <c r="CQ711" s="1346" t="str">
        <f t="shared" si="2080"/>
        <v/>
      </c>
      <c r="CR711" s="1346" t="str">
        <f t="shared" si="2080"/>
        <v/>
      </c>
      <c r="CS711" s="1345" t="str">
        <f t="shared" si="2080"/>
        <v/>
      </c>
      <c r="CT711" s="1348" t="str">
        <f t="shared" si="2080"/>
        <v/>
      </c>
      <c r="CU711" s="548" t="str">
        <f t="shared" si="2081"/>
        <v/>
      </c>
      <c r="CV711" s="549" t="str">
        <f t="shared" si="2081"/>
        <v/>
      </c>
      <c r="CW711" s="550" t="str">
        <f t="shared" si="2081"/>
        <v/>
      </c>
      <c r="CX711" s="550" t="str">
        <f t="shared" si="2081"/>
        <v/>
      </c>
      <c r="CY711" s="550" t="str">
        <f t="shared" si="2081"/>
        <v/>
      </c>
      <c r="CZ711" s="550" t="str">
        <f t="shared" si="2081"/>
        <v/>
      </c>
      <c r="DA711" s="550" t="str">
        <f t="shared" si="2081"/>
        <v/>
      </c>
      <c r="DB711" s="551" t="str">
        <f t="shared" si="2081"/>
        <v/>
      </c>
      <c r="DC711" s="551" t="str">
        <f t="shared" si="2081"/>
        <v/>
      </c>
      <c r="DD711" s="551" t="str">
        <f t="shared" si="2081"/>
        <v/>
      </c>
      <c r="DE711" s="550" t="str">
        <f t="shared" si="2082"/>
        <v/>
      </c>
      <c r="DF711" s="550" t="str">
        <f t="shared" si="2082"/>
        <v/>
      </c>
      <c r="DG711" s="550" t="str">
        <f t="shared" si="2082"/>
        <v/>
      </c>
      <c r="DH711" s="550" t="str">
        <f t="shared" si="2082"/>
        <v/>
      </c>
      <c r="DI711" s="550" t="str">
        <f t="shared" si="2082"/>
        <v/>
      </c>
      <c r="DJ711" s="549" t="str">
        <f t="shared" si="2082"/>
        <v/>
      </c>
      <c r="DK711" s="548" t="str">
        <f t="shared" si="2082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4"/>
      <c r="BV712" s="224"/>
      <c r="BW712" s="224"/>
      <c r="BX712" s="224"/>
      <c r="BY712" s="224"/>
      <c r="BZ712" s="597" t="str">
        <f t="shared" si="2070"/>
        <v/>
      </c>
      <c r="CA712" s="597" t="str">
        <f t="shared" si="2071"/>
        <v/>
      </c>
      <c r="CB712" s="597" t="str">
        <f t="shared" si="2072"/>
        <v/>
      </c>
      <c r="CC712" s="688" t="str">
        <f t="shared" si="2073"/>
        <v/>
      </c>
      <c r="CD712" s="1344" t="str">
        <f t="shared" si="2079"/>
        <v/>
      </c>
      <c r="CE712" s="1345" t="str">
        <f t="shared" si="2079"/>
        <v/>
      </c>
      <c r="CF712" s="1346" t="str">
        <f t="shared" si="2079"/>
        <v/>
      </c>
      <c r="CG712" s="1346" t="str">
        <f t="shared" si="2079"/>
        <v/>
      </c>
      <c r="CH712" s="1346" t="str">
        <f t="shared" si="2079"/>
        <v/>
      </c>
      <c r="CI712" s="1346" t="str">
        <f t="shared" si="2079"/>
        <v/>
      </c>
      <c r="CJ712" s="1346" t="str">
        <f t="shared" si="2079"/>
        <v/>
      </c>
      <c r="CK712" s="1347" t="str">
        <f t="shared" si="2079"/>
        <v/>
      </c>
      <c r="CL712" s="1347" t="str">
        <f t="shared" si="2079"/>
        <v/>
      </c>
      <c r="CM712" s="1347" t="str">
        <f t="shared" si="2079"/>
        <v/>
      </c>
      <c r="CN712" s="1346" t="str">
        <f t="shared" si="2080"/>
        <v/>
      </c>
      <c r="CO712" s="1346" t="str">
        <f t="shared" si="2080"/>
        <v/>
      </c>
      <c r="CP712" s="1346" t="str">
        <f t="shared" si="2080"/>
        <v/>
      </c>
      <c r="CQ712" s="1346" t="str">
        <f t="shared" si="2080"/>
        <v/>
      </c>
      <c r="CR712" s="1346" t="str">
        <f t="shared" si="2080"/>
        <v/>
      </c>
      <c r="CS712" s="1345" t="str">
        <f t="shared" si="2080"/>
        <v/>
      </c>
      <c r="CT712" s="1348" t="str">
        <f t="shared" si="2080"/>
        <v/>
      </c>
      <c r="CU712" s="548" t="str">
        <f t="shared" si="2081"/>
        <v/>
      </c>
      <c r="CV712" s="549" t="str">
        <f t="shared" si="2081"/>
        <v/>
      </c>
      <c r="CW712" s="550" t="str">
        <f t="shared" si="2081"/>
        <v/>
      </c>
      <c r="CX712" s="550" t="str">
        <f t="shared" si="2081"/>
        <v/>
      </c>
      <c r="CY712" s="550" t="str">
        <f t="shared" si="2081"/>
        <v/>
      </c>
      <c r="CZ712" s="550" t="str">
        <f t="shared" si="2081"/>
        <v/>
      </c>
      <c r="DA712" s="550" t="str">
        <f t="shared" si="2081"/>
        <v/>
      </c>
      <c r="DB712" s="551" t="str">
        <f t="shared" si="2081"/>
        <v/>
      </c>
      <c r="DC712" s="551" t="str">
        <f t="shared" si="2081"/>
        <v/>
      </c>
      <c r="DD712" s="551" t="str">
        <f t="shared" si="2081"/>
        <v/>
      </c>
      <c r="DE712" s="550" t="str">
        <f t="shared" si="2082"/>
        <v/>
      </c>
      <c r="DF712" s="550" t="str">
        <f t="shared" si="2082"/>
        <v/>
      </c>
      <c r="DG712" s="550" t="str">
        <f t="shared" si="2082"/>
        <v/>
      </c>
      <c r="DH712" s="550" t="str">
        <f t="shared" si="2082"/>
        <v/>
      </c>
      <c r="DI712" s="550" t="str">
        <f t="shared" si="2082"/>
        <v/>
      </c>
      <c r="DJ712" s="549" t="str">
        <f t="shared" si="2082"/>
        <v/>
      </c>
      <c r="DK712" s="548" t="str">
        <f t="shared" si="2082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customHeight="1">
      <c r="A713" s="779" t="s">
        <v>295</v>
      </c>
      <c r="B713" s="606">
        <f>'Data 2'!B120</f>
        <v>0</v>
      </c>
      <c r="C713" s="606">
        <f>'Data 2'!C120</f>
        <v>0</v>
      </c>
      <c r="D713" s="606">
        <f>'Data 2'!D120</f>
        <v>0</v>
      </c>
      <c r="E713" s="606">
        <f>'Data 2'!E120</f>
        <v>0</v>
      </c>
      <c r="F713" s="606">
        <f>'Data 2'!F120</f>
        <v>0</v>
      </c>
      <c r="G713" s="606">
        <f>'Data 2'!G120</f>
        <v>0</v>
      </c>
      <c r="H713" s="606">
        <f>'Data 2'!H120</f>
        <v>0</v>
      </c>
      <c r="I713" s="606">
        <f>'Data 2'!I120</f>
        <v>1500</v>
      </c>
      <c r="J713" s="606">
        <f>'Data 2'!J120</f>
        <v>0</v>
      </c>
      <c r="K713" s="606">
        <f>'Data 2'!K120</f>
        <v>0</v>
      </c>
      <c r="L713" s="606">
        <f>'Data 2'!L120</f>
        <v>0</v>
      </c>
      <c r="M713" s="606">
        <f>'Data 2'!M120</f>
        <v>0</v>
      </c>
      <c r="N713" s="606">
        <f>'Data 2'!N120</f>
        <v>0</v>
      </c>
      <c r="O713" s="606">
        <f>'Data 2'!O120</f>
        <v>0</v>
      </c>
      <c r="P713" s="606">
        <f>'Data 2'!P120</f>
        <v>0</v>
      </c>
      <c r="Q713" s="606">
        <f>'Data 2'!Q120</f>
        <v>0</v>
      </c>
      <c r="R713" s="606">
        <f>'Data 2'!R120</f>
        <v>0</v>
      </c>
      <c r="S713" s="644"/>
      <c r="T713" s="606">
        <f>'Data 2'!T120</f>
        <v>3000</v>
      </c>
      <c r="U713" s="606">
        <f>'Data 2'!U120</f>
        <v>100</v>
      </c>
      <c r="V713" s="606">
        <f>'Data 2'!V120</f>
        <v>2400</v>
      </c>
      <c r="W713" s="606">
        <f>'Data 2'!W120</f>
        <v>150</v>
      </c>
      <c r="X713" s="606">
        <f>'Data 2'!X120</f>
        <v>0</v>
      </c>
      <c r="Y713" s="606">
        <f>'Data 2'!Y120</f>
        <v>3300</v>
      </c>
      <c r="Z713" s="606">
        <f>'Data 2'!Z120</f>
        <v>0</v>
      </c>
      <c r="AA713" s="606">
        <f>'Data 2'!AA120</f>
        <v>800</v>
      </c>
      <c r="AB713" s="606">
        <f>'Data 2'!AB120</f>
        <v>0</v>
      </c>
      <c r="AC713" s="606">
        <f>'Data 2'!AC120</f>
        <v>0</v>
      </c>
      <c r="AD713" s="606">
        <f>'Data 2'!AD120</f>
        <v>0</v>
      </c>
      <c r="AE713" s="606">
        <f>'Data 2'!AE120</f>
        <v>0</v>
      </c>
      <c r="AF713" s="606">
        <f>'Data 2'!AF120</f>
        <v>0</v>
      </c>
      <c r="AG713" s="606">
        <f>'Data 2'!AG120</f>
        <v>0</v>
      </c>
      <c r="AH713" s="606">
        <f>'Data 2'!AH120</f>
        <v>0</v>
      </c>
      <c r="AI713" s="606">
        <f>'Data 2'!AI120</f>
        <v>0</v>
      </c>
      <c r="AJ713" s="606">
        <f>'Data 2'!AJ120</f>
        <v>0</v>
      </c>
      <c r="AK713" s="644"/>
      <c r="AL713" s="606">
        <f>'Data 2'!AL120</f>
        <v>10000</v>
      </c>
      <c r="AM713" s="606">
        <f>'Data 2'!AM120</f>
        <v>0</v>
      </c>
      <c r="AN713" s="606">
        <f>'Data 2'!AN120</f>
        <v>0</v>
      </c>
      <c r="AO713" s="606">
        <f>'Data 2'!AO120</f>
        <v>0</v>
      </c>
      <c r="AP713" s="606">
        <f>'Data 2'!AP120</f>
        <v>0</v>
      </c>
      <c r="AQ713" s="606">
        <f>'Data 2'!AQ120</f>
        <v>0</v>
      </c>
      <c r="AR713" s="606">
        <f>'Data 2'!AR120</f>
        <v>0</v>
      </c>
      <c r="AS713" s="606">
        <f>'Data 2'!AS120</f>
        <v>0</v>
      </c>
      <c r="AT713" s="606">
        <f>'Data 2'!AT120</f>
        <v>0</v>
      </c>
      <c r="AU713" s="606">
        <f>'Data 2'!AU120</f>
        <v>0</v>
      </c>
      <c r="AV713" s="606">
        <f>'Data 2'!AV120</f>
        <v>0</v>
      </c>
      <c r="AW713" s="606">
        <f>'Data 2'!AW120</f>
        <v>0</v>
      </c>
      <c r="AX713" s="606">
        <f>'Data 2'!AX120</f>
        <v>0</v>
      </c>
      <c r="AY713" s="606">
        <f>'Data 2'!AY120</f>
        <v>0</v>
      </c>
      <c r="AZ713" s="606">
        <f>'Data 2'!AZ120</f>
        <v>0</v>
      </c>
      <c r="BA713" s="606">
        <f>'Data 2'!BA120</f>
        <v>0</v>
      </c>
      <c r="BB713" s="606">
        <f>'Data 2'!BB120</f>
        <v>0</v>
      </c>
      <c r="BC713" s="644"/>
      <c r="BD713" s="606">
        <f>'Data 2'!BD120</f>
        <v>0</v>
      </c>
      <c r="BE713" s="606">
        <f>'Data 2'!BE120</f>
        <v>0</v>
      </c>
      <c r="BF713" s="606">
        <f>'Data 2'!BF120</f>
        <v>0</v>
      </c>
      <c r="BG713" s="606">
        <f>'Data 2'!BG120</f>
        <v>0</v>
      </c>
      <c r="BH713" s="606">
        <f>'Data 2'!BH120</f>
        <v>0</v>
      </c>
      <c r="BI713" s="606">
        <f>'Data 2'!BI120</f>
        <v>0</v>
      </c>
      <c r="BJ713" s="606">
        <f>'Data 2'!BJ120</f>
        <v>0</v>
      </c>
      <c r="BK713" s="606">
        <f>'Data 2'!BK120</f>
        <v>0</v>
      </c>
      <c r="BL713" s="606">
        <f>'Data 2'!BL120</f>
        <v>0</v>
      </c>
      <c r="BM713" s="606">
        <f>'Data 2'!BM120</f>
        <v>0</v>
      </c>
      <c r="BN713" s="606">
        <f>'Data 2'!BN120</f>
        <v>0</v>
      </c>
      <c r="BO713" s="606">
        <f>'Data 2'!BO120</f>
        <v>0</v>
      </c>
      <c r="BP713" s="606">
        <f>'Data 2'!BP120</f>
        <v>0</v>
      </c>
      <c r="BQ713" s="606">
        <f>'Data 2'!BQ120</f>
        <v>0</v>
      </c>
      <c r="BR713" s="606">
        <f>'Data 2'!BR120</f>
        <v>0</v>
      </c>
      <c r="BS713" s="606">
        <f>'Data 2'!BS120</f>
        <v>0</v>
      </c>
      <c r="BT713" s="606">
        <f>'Data 2'!BT120</f>
        <v>0</v>
      </c>
      <c r="BU713" s="644"/>
      <c r="BV713" s="606">
        <f>'Data 2'!BV120</f>
        <v>0</v>
      </c>
      <c r="BW713" s="606">
        <f>'Data 2'!BW120</f>
        <v>0</v>
      </c>
      <c r="BX713" s="606">
        <f>'Data 2'!BX120</f>
        <v>0</v>
      </c>
      <c r="BY713" s="606">
        <f>'Data 2'!BY120</f>
        <v>0</v>
      </c>
      <c r="BZ713" s="597">
        <f t="shared" si="2070"/>
        <v>0</v>
      </c>
      <c r="CA713" s="597">
        <f t="shared" si="2071"/>
        <v>430</v>
      </c>
      <c r="CB713" s="597">
        <f t="shared" si="2072"/>
        <v>0</v>
      </c>
      <c r="CC713" s="688">
        <f t="shared" si="2073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8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83"/>
        <v>0</v>
      </c>
      <c r="CG713" s="1346">
        <f t="shared" si="2083"/>
        <v>0</v>
      </c>
      <c r="CH713" s="1346">
        <f t="shared" si="2083"/>
        <v>0</v>
      </c>
      <c r="CI713" s="1346">
        <f t="shared" si="2083"/>
        <v>0</v>
      </c>
      <c r="CJ713" s="1346">
        <f t="shared" si="2083"/>
        <v>0</v>
      </c>
      <c r="CK713" s="1347">
        <f t="shared" si="2083"/>
        <v>0</v>
      </c>
      <c r="CL713" s="1347">
        <f t="shared" si="2083"/>
        <v>0</v>
      </c>
      <c r="CM713" s="1347">
        <f t="shared" si="2083"/>
        <v>0</v>
      </c>
      <c r="CN713" s="1346">
        <f t="shared" si="2083"/>
        <v>0</v>
      </c>
      <c r="CO713" s="1346">
        <f t="shared" si="2083"/>
        <v>0</v>
      </c>
      <c r="CP713" s="1346">
        <f t="shared" si="2083"/>
        <v>0</v>
      </c>
      <c r="CQ713" s="1346">
        <f t="shared" si="2083"/>
        <v>0</v>
      </c>
      <c r="CR713" s="1346">
        <f t="shared" si="2083"/>
        <v>0</v>
      </c>
      <c r="CS713" s="1345">
        <f t="shared" si="2083"/>
        <v>0</v>
      </c>
      <c r="CT713" s="1348">
        <f t="shared" si="2083"/>
        <v>1500</v>
      </c>
      <c r="CU713" s="548">
        <f t="shared" si="2081"/>
        <v>0</v>
      </c>
      <c r="CV713" s="549">
        <f t="shared" si="2081"/>
        <v>0</v>
      </c>
      <c r="CW713" s="550">
        <f t="shared" si="2081"/>
        <v>0</v>
      </c>
      <c r="CX713" s="550">
        <f t="shared" si="2081"/>
        <v>0</v>
      </c>
      <c r="CY713" s="550">
        <f t="shared" si="2081"/>
        <v>0</v>
      </c>
      <c r="CZ713" s="550">
        <f t="shared" si="2081"/>
        <v>0</v>
      </c>
      <c r="DA713" s="550">
        <f t="shared" si="2081"/>
        <v>0</v>
      </c>
      <c r="DB713" s="551">
        <f t="shared" si="2081"/>
        <v>0</v>
      </c>
      <c r="DC713" s="551">
        <f t="shared" si="2081"/>
        <v>0</v>
      </c>
      <c r="DD713" s="551">
        <f t="shared" si="2081"/>
        <v>0</v>
      </c>
      <c r="DE713" s="550">
        <f t="shared" si="2082"/>
        <v>0</v>
      </c>
      <c r="DF713" s="550">
        <f t="shared" si="2082"/>
        <v>100</v>
      </c>
      <c r="DG713" s="550">
        <f t="shared" si="2082"/>
        <v>150</v>
      </c>
      <c r="DH713" s="550">
        <f t="shared" si="2082"/>
        <v>800</v>
      </c>
      <c r="DI713" s="550">
        <f t="shared" si="2082"/>
        <v>2400</v>
      </c>
      <c r="DJ713" s="549">
        <f t="shared" si="2082"/>
        <v>3000</v>
      </c>
      <c r="DK713" s="548">
        <f t="shared" si="2082"/>
        <v>3300</v>
      </c>
      <c r="DL713" s="653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48" t="s">
        <v>297</v>
      </c>
      <c r="B714" s="759"/>
      <c r="C714" s="759"/>
      <c r="D714" s="759"/>
      <c r="E714" s="759"/>
      <c r="F714" s="759"/>
      <c r="G714" s="759"/>
      <c r="H714" s="759"/>
      <c r="I714" s="759"/>
      <c r="J714" s="759"/>
      <c r="K714" s="759"/>
      <c r="L714" s="759"/>
      <c r="M714" s="759"/>
      <c r="N714" s="759"/>
      <c r="O714" s="759"/>
      <c r="P714" s="759"/>
      <c r="Q714" s="759"/>
      <c r="R714" s="759"/>
      <c r="S714" s="774"/>
      <c r="T714" s="759"/>
      <c r="U714" s="759"/>
      <c r="V714" s="759"/>
      <c r="W714" s="759"/>
      <c r="X714" s="759"/>
      <c r="Y714" s="759"/>
      <c r="Z714" s="759"/>
      <c r="AA714" s="759"/>
      <c r="AB714" s="759"/>
      <c r="AC714" s="759"/>
      <c r="AD714" s="759"/>
      <c r="AE714" s="759"/>
      <c r="AF714" s="759"/>
      <c r="AG714" s="759"/>
      <c r="AH714" s="759"/>
      <c r="AI714" s="759"/>
      <c r="AJ714" s="759"/>
      <c r="AK714" s="774"/>
      <c r="AL714" s="759"/>
      <c r="AM714" s="759"/>
      <c r="AN714" s="759"/>
      <c r="AO714" s="759"/>
      <c r="AP714" s="759"/>
      <c r="AQ714" s="759"/>
      <c r="AR714" s="759"/>
      <c r="AS714" s="759"/>
      <c r="AT714" s="759"/>
      <c r="AU714" s="759"/>
      <c r="AV714" s="759"/>
      <c r="AW714" s="759"/>
      <c r="AX714" s="759"/>
      <c r="AY714" s="759"/>
      <c r="AZ714" s="759"/>
      <c r="BA714" s="759"/>
      <c r="BB714" s="759"/>
      <c r="BC714" s="774"/>
      <c r="BD714" s="759"/>
      <c r="BE714" s="759"/>
      <c r="BF714" s="759"/>
      <c r="BG714" s="759"/>
      <c r="BH714" s="759"/>
      <c r="BI714" s="759"/>
      <c r="BJ714" s="759"/>
      <c r="BK714" s="759"/>
      <c r="BL714" s="759"/>
      <c r="BM714" s="759"/>
      <c r="BN714" s="759"/>
      <c r="BO714" s="759"/>
      <c r="BP714" s="759"/>
      <c r="BQ714" s="759"/>
      <c r="BR714" s="759"/>
      <c r="BS714" s="759"/>
      <c r="BT714" s="759"/>
      <c r="BU714" s="774"/>
      <c r="BV714" s="759"/>
      <c r="BW714" s="759"/>
      <c r="BX714" s="759"/>
      <c r="BY714" s="759"/>
      <c r="BZ714" s="589" t="str">
        <f t="shared" si="2070"/>
        <v/>
      </c>
      <c r="CA714" s="589" t="str">
        <f t="shared" si="2071"/>
        <v/>
      </c>
      <c r="CB714" s="589" t="str">
        <f t="shared" si="2072"/>
        <v/>
      </c>
      <c r="CC714" s="687" t="str">
        <f t="shared" si="2073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8"/>
      <c r="DM714" s="108"/>
      <c r="DN714" s="108"/>
      <c r="DO714" s="108"/>
      <c r="DP714" s="591"/>
      <c r="DQ714" s="617"/>
      <c r="DR714" s="617"/>
      <c r="DS714" s="617"/>
      <c r="DT714" s="617"/>
      <c r="DU714" s="617"/>
      <c r="DV714" s="617"/>
      <c r="DW714" s="617"/>
      <c r="DX714" s="617"/>
      <c r="DY714" s="484"/>
    </row>
    <row r="715" spans="1:129" s="486" customFormat="1" ht="15.75" hidden="1" customHeight="1">
      <c r="A715" s="609" t="s">
        <v>276</v>
      </c>
      <c r="B715" s="274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774"/>
      <c r="T715" s="274"/>
      <c r="U715" s="274"/>
      <c r="V715" s="274"/>
      <c r="W715" s="274"/>
      <c r="X715" s="274"/>
      <c r="Y715" s="274"/>
      <c r="Z715" s="274"/>
      <c r="AA715" s="274"/>
      <c r="AB715" s="274"/>
      <c r="AC715" s="274"/>
      <c r="AD715" s="274"/>
      <c r="AE715" s="274"/>
      <c r="AF715" s="274"/>
      <c r="AG715" s="274"/>
      <c r="AH715" s="274"/>
      <c r="AI715" s="274"/>
      <c r="AJ715" s="274"/>
      <c r="AK715" s="774"/>
      <c r="AL715" s="274"/>
      <c r="AM715" s="274"/>
      <c r="AN715" s="274"/>
      <c r="AO715" s="274"/>
      <c r="AP715" s="274"/>
      <c r="AQ715" s="274"/>
      <c r="AR715" s="274"/>
      <c r="AS715" s="274"/>
      <c r="AT715" s="274"/>
      <c r="AU715" s="274"/>
      <c r="AV715" s="274"/>
      <c r="AW715" s="274"/>
      <c r="AX715" s="274"/>
      <c r="AY715" s="274"/>
      <c r="AZ715" s="274"/>
      <c r="BA715" s="274"/>
      <c r="BB715" s="274"/>
      <c r="BC715" s="774"/>
      <c r="BD715" s="274"/>
      <c r="BE715" s="274"/>
      <c r="BF715" s="274"/>
      <c r="BG715" s="274"/>
      <c r="BH715" s="274"/>
      <c r="BI715" s="274"/>
      <c r="BJ715" s="274"/>
      <c r="BK715" s="274"/>
      <c r="BL715" s="274"/>
      <c r="BM715" s="274"/>
      <c r="BN715" s="274"/>
      <c r="BO715" s="274"/>
      <c r="BP715" s="274"/>
      <c r="BQ715" s="274"/>
      <c r="BR715" s="274"/>
      <c r="BS715" s="274"/>
      <c r="BT715" s="274"/>
      <c r="BU715" s="774"/>
      <c r="BV715" s="274"/>
      <c r="BW715" s="274"/>
      <c r="BX715" s="274"/>
      <c r="BY715" s="274"/>
      <c r="BZ715" s="597" t="str">
        <f t="shared" si="2070"/>
        <v/>
      </c>
      <c r="CA715" s="597" t="str">
        <f t="shared" si="2071"/>
        <v/>
      </c>
      <c r="CB715" s="597" t="str">
        <f t="shared" si="2072"/>
        <v/>
      </c>
      <c r="CC715" s="688" t="str">
        <f t="shared" si="2073"/>
        <v/>
      </c>
      <c r="CD715" s="1344" t="str">
        <f t="shared" ref="CD715:CD731" si="208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8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8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8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8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8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9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9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9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9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9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9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9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9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9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9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10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8" t="str">
        <f t="shared" ref="CU715:CU731" si="210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9" t="str">
        <f t="shared" ref="CV715:CV731" si="210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0" t="str">
        <f t="shared" ref="CW715:CW731" si="210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0" t="str">
        <f t="shared" ref="CX715:CX731" si="210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0" t="str">
        <f t="shared" ref="CY715:CY731" si="210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0" t="str">
        <f t="shared" ref="CZ715:CZ731" si="210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0" t="str">
        <f t="shared" ref="DA715:DA731" si="210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1" t="str">
        <f t="shared" ref="DB715:DB731" si="210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1" t="str">
        <f t="shared" ref="DC715:DC731" si="210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1" t="str">
        <f t="shared" ref="DD715:DD731" si="211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0" t="str">
        <f t="shared" ref="DE715:DE731" si="211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0" t="str">
        <f t="shared" ref="DF715:DF731" si="211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0" t="str">
        <f t="shared" ref="DG715:DG731" si="211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0" t="str">
        <f t="shared" ref="DH715:DH731" si="211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0" t="str">
        <f t="shared" ref="DI715:DI731" si="211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9" t="str">
        <f t="shared" ref="DJ715:DJ731" si="211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8" t="str">
        <f t="shared" ref="DK715:DK731" si="211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3">
        <f t="shared" ref="DL715:DL731" si="2118">COUNT(B715:R715)</f>
        <v>0</v>
      </c>
      <c r="DM715" s="106">
        <f t="shared" ref="DM715:DM731" si="2119">COUNT(T715:AJ715)</f>
        <v>0</v>
      </c>
      <c r="DN715" s="106">
        <f t="shared" ref="DN715:DN731" si="2120">COUNT(AL715:BB715)</f>
        <v>0</v>
      </c>
      <c r="DO715" s="106">
        <f t="shared" ref="DO715:DO731" si="2121">COUNT(BD715:BT715)</f>
        <v>0</v>
      </c>
      <c r="DP715" s="483"/>
      <c r="DQ715" s="618"/>
      <c r="DR715" s="618"/>
      <c r="DS715" s="618"/>
      <c r="DT715" s="618"/>
      <c r="DU715" s="618"/>
      <c r="DV715" s="618"/>
      <c r="DW715" s="618"/>
      <c r="DX715" s="618"/>
      <c r="DY715" s="484"/>
    </row>
    <row r="716" spans="1:129" s="486" customFormat="1" ht="15.75" hidden="1" customHeight="1">
      <c r="A716" s="609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74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74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74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74"/>
      <c r="BV716" s="224"/>
      <c r="BW716" s="224"/>
      <c r="BX716" s="224"/>
      <c r="BY716" s="224"/>
      <c r="BZ716" s="597" t="str">
        <f t="shared" si="2070"/>
        <v/>
      </c>
      <c r="CA716" s="597" t="str">
        <f t="shared" si="2071"/>
        <v/>
      </c>
      <c r="CB716" s="597" t="str">
        <f t="shared" si="2072"/>
        <v/>
      </c>
      <c r="CC716" s="688" t="str">
        <f t="shared" si="2073"/>
        <v/>
      </c>
      <c r="CD716" s="1344" t="str">
        <f t="shared" si="2084"/>
        <v/>
      </c>
      <c r="CE716" s="1345" t="str">
        <f t="shared" si="2085"/>
        <v/>
      </c>
      <c r="CF716" s="1346" t="str">
        <f t="shared" si="2086"/>
        <v/>
      </c>
      <c r="CG716" s="1346" t="str">
        <f t="shared" si="2087"/>
        <v/>
      </c>
      <c r="CH716" s="1346" t="str">
        <f t="shared" si="2088"/>
        <v/>
      </c>
      <c r="CI716" s="1346" t="str">
        <f t="shared" si="2089"/>
        <v/>
      </c>
      <c r="CJ716" s="1346" t="str">
        <f t="shared" si="2090"/>
        <v/>
      </c>
      <c r="CK716" s="1347" t="str">
        <f t="shared" si="2091"/>
        <v/>
      </c>
      <c r="CL716" s="1347" t="str">
        <f t="shared" si="2092"/>
        <v/>
      </c>
      <c r="CM716" s="1347" t="str">
        <f t="shared" si="2093"/>
        <v/>
      </c>
      <c r="CN716" s="1346" t="str">
        <f t="shared" si="2094"/>
        <v/>
      </c>
      <c r="CO716" s="1346" t="str">
        <f t="shared" si="2095"/>
        <v/>
      </c>
      <c r="CP716" s="1346" t="str">
        <f t="shared" si="2096"/>
        <v/>
      </c>
      <c r="CQ716" s="1346" t="str">
        <f t="shared" si="2097"/>
        <v/>
      </c>
      <c r="CR716" s="1346" t="str">
        <f t="shared" si="2098"/>
        <v/>
      </c>
      <c r="CS716" s="1345" t="str">
        <f t="shared" si="2099"/>
        <v/>
      </c>
      <c r="CT716" s="1348" t="str">
        <f t="shared" si="2100"/>
        <v/>
      </c>
      <c r="CU716" s="548" t="str">
        <f t="shared" si="2101"/>
        <v/>
      </c>
      <c r="CV716" s="549" t="str">
        <f t="shared" si="2102"/>
        <v/>
      </c>
      <c r="CW716" s="550" t="str">
        <f t="shared" si="2103"/>
        <v/>
      </c>
      <c r="CX716" s="550" t="str">
        <f t="shared" si="2104"/>
        <v/>
      </c>
      <c r="CY716" s="550" t="str">
        <f t="shared" si="2105"/>
        <v/>
      </c>
      <c r="CZ716" s="550" t="str">
        <f t="shared" si="2106"/>
        <v/>
      </c>
      <c r="DA716" s="550" t="str">
        <f t="shared" si="2107"/>
        <v/>
      </c>
      <c r="DB716" s="551" t="str">
        <f t="shared" si="2108"/>
        <v/>
      </c>
      <c r="DC716" s="551" t="str">
        <f t="shared" si="2109"/>
        <v/>
      </c>
      <c r="DD716" s="551" t="str">
        <f t="shared" si="2110"/>
        <v/>
      </c>
      <c r="DE716" s="550" t="str">
        <f t="shared" si="2111"/>
        <v/>
      </c>
      <c r="DF716" s="550" t="str">
        <f t="shared" si="2112"/>
        <v/>
      </c>
      <c r="DG716" s="550" t="str">
        <f t="shared" si="2113"/>
        <v/>
      </c>
      <c r="DH716" s="550" t="str">
        <f t="shared" si="2114"/>
        <v/>
      </c>
      <c r="DI716" s="550" t="str">
        <f t="shared" si="2115"/>
        <v/>
      </c>
      <c r="DJ716" s="549" t="str">
        <f t="shared" si="2116"/>
        <v/>
      </c>
      <c r="DK716" s="548" t="str">
        <f t="shared" si="2117"/>
        <v/>
      </c>
      <c r="DL716" s="653">
        <f t="shared" si="2118"/>
        <v>0</v>
      </c>
      <c r="DM716" s="106">
        <f t="shared" si="2119"/>
        <v>0</v>
      </c>
      <c r="DN716" s="106">
        <f t="shared" si="2120"/>
        <v>0</v>
      </c>
      <c r="DO716" s="106">
        <f t="shared" si="2121"/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4"/>
      <c r="BV717" s="224"/>
      <c r="BW717" s="224"/>
      <c r="BX717" s="224"/>
      <c r="BY717" s="224"/>
      <c r="BZ717" s="597" t="str">
        <f t="shared" si="2070"/>
        <v/>
      </c>
      <c r="CA717" s="597" t="str">
        <f t="shared" si="2071"/>
        <v/>
      </c>
      <c r="CB717" s="597" t="str">
        <f t="shared" si="2072"/>
        <v/>
      </c>
      <c r="CC717" s="688" t="str">
        <f t="shared" si="2073"/>
        <v/>
      </c>
      <c r="CD717" s="1344" t="str">
        <f t="shared" si="2084"/>
        <v/>
      </c>
      <c r="CE717" s="1345" t="str">
        <f t="shared" si="2085"/>
        <v/>
      </c>
      <c r="CF717" s="1346" t="str">
        <f t="shared" si="2086"/>
        <v/>
      </c>
      <c r="CG717" s="1346" t="str">
        <f t="shared" si="2087"/>
        <v/>
      </c>
      <c r="CH717" s="1346" t="str">
        <f t="shared" si="2088"/>
        <v/>
      </c>
      <c r="CI717" s="1346" t="str">
        <f t="shared" si="2089"/>
        <v/>
      </c>
      <c r="CJ717" s="1346" t="str">
        <f t="shared" si="2090"/>
        <v/>
      </c>
      <c r="CK717" s="1347" t="str">
        <f t="shared" si="2091"/>
        <v/>
      </c>
      <c r="CL717" s="1347" t="str">
        <f t="shared" si="2092"/>
        <v/>
      </c>
      <c r="CM717" s="1347" t="str">
        <f t="shared" si="2093"/>
        <v/>
      </c>
      <c r="CN717" s="1346" t="str">
        <f t="shared" si="2094"/>
        <v/>
      </c>
      <c r="CO717" s="1346" t="str">
        <f t="shared" si="2095"/>
        <v/>
      </c>
      <c r="CP717" s="1346" t="str">
        <f t="shared" si="2096"/>
        <v/>
      </c>
      <c r="CQ717" s="1346" t="str">
        <f t="shared" si="2097"/>
        <v/>
      </c>
      <c r="CR717" s="1346" t="str">
        <f t="shared" si="2098"/>
        <v/>
      </c>
      <c r="CS717" s="1345" t="str">
        <f t="shared" si="2099"/>
        <v/>
      </c>
      <c r="CT717" s="1348" t="str">
        <f t="shared" si="2100"/>
        <v/>
      </c>
      <c r="CU717" s="548" t="str">
        <f t="shared" si="2101"/>
        <v/>
      </c>
      <c r="CV717" s="549" t="str">
        <f t="shared" si="2102"/>
        <v/>
      </c>
      <c r="CW717" s="550" t="str">
        <f t="shared" si="2103"/>
        <v/>
      </c>
      <c r="CX717" s="550" t="str">
        <f t="shared" si="2104"/>
        <v/>
      </c>
      <c r="CY717" s="550" t="str">
        <f t="shared" si="2105"/>
        <v/>
      </c>
      <c r="CZ717" s="550" t="str">
        <f t="shared" si="2106"/>
        <v/>
      </c>
      <c r="DA717" s="550" t="str">
        <f t="shared" si="2107"/>
        <v/>
      </c>
      <c r="DB717" s="551" t="str">
        <f t="shared" si="2108"/>
        <v/>
      </c>
      <c r="DC717" s="551" t="str">
        <f t="shared" si="2109"/>
        <v/>
      </c>
      <c r="DD717" s="551" t="str">
        <f t="shared" si="2110"/>
        <v/>
      </c>
      <c r="DE717" s="550" t="str">
        <f t="shared" si="2111"/>
        <v/>
      </c>
      <c r="DF717" s="550" t="str">
        <f t="shared" si="2112"/>
        <v/>
      </c>
      <c r="DG717" s="550" t="str">
        <f t="shared" si="2113"/>
        <v/>
      </c>
      <c r="DH717" s="550" t="str">
        <f t="shared" si="2114"/>
        <v/>
      </c>
      <c r="DI717" s="550" t="str">
        <f t="shared" si="2115"/>
        <v/>
      </c>
      <c r="DJ717" s="549" t="str">
        <f t="shared" si="2116"/>
        <v/>
      </c>
      <c r="DK717" s="548" t="str">
        <f t="shared" si="2117"/>
        <v/>
      </c>
      <c r="DL717" s="653">
        <f t="shared" si="2118"/>
        <v>0</v>
      </c>
      <c r="DM717" s="106">
        <f t="shared" si="2119"/>
        <v>0</v>
      </c>
      <c r="DN717" s="106">
        <f t="shared" si="2120"/>
        <v>0</v>
      </c>
      <c r="DO717" s="106">
        <f t="shared" si="2121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4"/>
      <c r="BV718" s="224"/>
      <c r="BW718" s="224"/>
      <c r="BX718" s="224"/>
      <c r="BY718" s="224"/>
      <c r="BZ718" s="597" t="str">
        <f t="shared" si="2070"/>
        <v/>
      </c>
      <c r="CA718" s="597" t="str">
        <f t="shared" si="2071"/>
        <v/>
      </c>
      <c r="CB718" s="597" t="str">
        <f t="shared" si="2072"/>
        <v/>
      </c>
      <c r="CC718" s="688" t="str">
        <f t="shared" si="2073"/>
        <v/>
      </c>
      <c r="CD718" s="1344" t="str">
        <f t="shared" si="2084"/>
        <v/>
      </c>
      <c r="CE718" s="1345" t="str">
        <f t="shared" si="2085"/>
        <v/>
      </c>
      <c r="CF718" s="1346" t="str">
        <f t="shared" si="2086"/>
        <v/>
      </c>
      <c r="CG718" s="1346" t="str">
        <f t="shared" si="2087"/>
        <v/>
      </c>
      <c r="CH718" s="1346" t="str">
        <f t="shared" si="2088"/>
        <v/>
      </c>
      <c r="CI718" s="1346" t="str">
        <f t="shared" si="2089"/>
        <v/>
      </c>
      <c r="CJ718" s="1346" t="str">
        <f t="shared" si="2090"/>
        <v/>
      </c>
      <c r="CK718" s="1347" t="str">
        <f t="shared" si="2091"/>
        <v/>
      </c>
      <c r="CL718" s="1347" t="str">
        <f t="shared" si="2092"/>
        <v/>
      </c>
      <c r="CM718" s="1347" t="str">
        <f t="shared" si="2093"/>
        <v/>
      </c>
      <c r="CN718" s="1346" t="str">
        <f t="shared" si="2094"/>
        <v/>
      </c>
      <c r="CO718" s="1346" t="str">
        <f t="shared" si="2095"/>
        <v/>
      </c>
      <c r="CP718" s="1346" t="str">
        <f t="shared" si="2096"/>
        <v/>
      </c>
      <c r="CQ718" s="1346" t="str">
        <f t="shared" si="2097"/>
        <v/>
      </c>
      <c r="CR718" s="1346" t="str">
        <f t="shared" si="2098"/>
        <v/>
      </c>
      <c r="CS718" s="1345" t="str">
        <f t="shared" si="2099"/>
        <v/>
      </c>
      <c r="CT718" s="1348" t="str">
        <f t="shared" si="2100"/>
        <v/>
      </c>
      <c r="CU718" s="548" t="str">
        <f t="shared" si="2101"/>
        <v/>
      </c>
      <c r="CV718" s="549" t="str">
        <f t="shared" si="2102"/>
        <v/>
      </c>
      <c r="CW718" s="550" t="str">
        <f t="shared" si="2103"/>
        <v/>
      </c>
      <c r="CX718" s="550" t="str">
        <f t="shared" si="2104"/>
        <v/>
      </c>
      <c r="CY718" s="550" t="str">
        <f t="shared" si="2105"/>
        <v/>
      </c>
      <c r="CZ718" s="550" t="str">
        <f t="shared" si="2106"/>
        <v/>
      </c>
      <c r="DA718" s="550" t="str">
        <f t="shared" si="2107"/>
        <v/>
      </c>
      <c r="DB718" s="551" t="str">
        <f t="shared" si="2108"/>
        <v/>
      </c>
      <c r="DC718" s="551" t="str">
        <f t="shared" si="2109"/>
        <v/>
      </c>
      <c r="DD718" s="551" t="str">
        <f t="shared" si="2110"/>
        <v/>
      </c>
      <c r="DE718" s="550" t="str">
        <f t="shared" si="2111"/>
        <v/>
      </c>
      <c r="DF718" s="550" t="str">
        <f t="shared" si="2112"/>
        <v/>
      </c>
      <c r="DG718" s="550" t="str">
        <f t="shared" si="2113"/>
        <v/>
      </c>
      <c r="DH718" s="550" t="str">
        <f t="shared" si="2114"/>
        <v/>
      </c>
      <c r="DI718" s="550" t="str">
        <f t="shared" si="2115"/>
        <v/>
      </c>
      <c r="DJ718" s="549" t="str">
        <f t="shared" si="2116"/>
        <v/>
      </c>
      <c r="DK718" s="548" t="str">
        <f t="shared" si="2117"/>
        <v/>
      </c>
      <c r="DL718" s="653">
        <f t="shared" si="2118"/>
        <v>0</v>
      </c>
      <c r="DM718" s="106">
        <f t="shared" si="2119"/>
        <v>0</v>
      </c>
      <c r="DN718" s="106">
        <f t="shared" si="2120"/>
        <v>0</v>
      </c>
      <c r="DO718" s="106">
        <f t="shared" si="2121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customHeight="1">
      <c r="A719" s="779" t="s">
        <v>295</v>
      </c>
      <c r="B719" s="606">
        <f>'Data 2'!B153</f>
        <v>0</v>
      </c>
      <c r="C719" s="606">
        <f>'Data 2'!C153</f>
        <v>0</v>
      </c>
      <c r="D719" s="606">
        <f>'Data 2'!D153</f>
        <v>0</v>
      </c>
      <c r="E719" s="606">
        <f>'Data 2'!E153</f>
        <v>0</v>
      </c>
      <c r="F719" s="606">
        <f>'Data 2'!F153</f>
        <v>0</v>
      </c>
      <c r="G719" s="606">
        <f>'Data 2'!G153</f>
        <v>0</v>
      </c>
      <c r="H719" s="606">
        <f>'Data 2'!H153</f>
        <v>0</v>
      </c>
      <c r="I719" s="606">
        <f>'Data 2'!I153</f>
        <v>0</v>
      </c>
      <c r="J719" s="606">
        <f>'Data 2'!J153</f>
        <v>1440</v>
      </c>
      <c r="K719" s="606">
        <f>'Data 2'!K153</f>
        <v>0</v>
      </c>
      <c r="L719" s="606">
        <f>'Data 2'!L153</f>
        <v>0</v>
      </c>
      <c r="M719" s="606">
        <f>'Data 2'!M153</f>
        <v>0</v>
      </c>
      <c r="N719" s="606">
        <f>'Data 2'!N153</f>
        <v>0</v>
      </c>
      <c r="O719" s="606">
        <f>'Data 2'!O153</f>
        <v>0</v>
      </c>
      <c r="P719" s="606">
        <f>'Data 2'!P153</f>
        <v>0</v>
      </c>
      <c r="Q719" s="606">
        <f>'Data 2'!Q153</f>
        <v>0</v>
      </c>
      <c r="R719" s="606">
        <f>'Data 2'!R153</f>
        <v>0</v>
      </c>
      <c r="S719" s="644"/>
      <c r="T719" s="606">
        <f>'Data 2'!T153</f>
        <v>432</v>
      </c>
      <c r="U719" s="606">
        <f>'Data 2'!U153</f>
        <v>0</v>
      </c>
      <c r="V719" s="606">
        <f>'Data 2'!V153</f>
        <v>432</v>
      </c>
      <c r="W719" s="606">
        <f>'Data 2'!W153</f>
        <v>504</v>
      </c>
      <c r="X719" s="606">
        <f>'Data 2'!X153</f>
        <v>1440</v>
      </c>
      <c r="Y719" s="606">
        <f>'Data 2'!Y153</f>
        <v>1800</v>
      </c>
      <c r="Z719" s="606">
        <f>'Data 2'!Z153</f>
        <v>0</v>
      </c>
      <c r="AA719" s="606">
        <f>'Data 2'!AA153</f>
        <v>1530</v>
      </c>
      <c r="AB719" s="606">
        <f>'Data 2'!AB153</f>
        <v>0</v>
      </c>
      <c r="AC719" s="606">
        <f>'Data 2'!AC153</f>
        <v>0</v>
      </c>
      <c r="AD719" s="606">
        <f>'Data 2'!AD153</f>
        <v>0</v>
      </c>
      <c r="AE719" s="606">
        <f>'Data 2'!AE153</f>
        <v>0</v>
      </c>
      <c r="AF719" s="606">
        <f>'Data 2'!AF153</f>
        <v>0</v>
      </c>
      <c r="AG719" s="606">
        <f>'Data 2'!AG153</f>
        <v>0</v>
      </c>
      <c r="AH719" s="606">
        <f>'Data 2'!AH153</f>
        <v>0</v>
      </c>
      <c r="AI719" s="606">
        <f>'Data 2'!AI153</f>
        <v>0</v>
      </c>
      <c r="AJ719" s="606">
        <f>'Data 2'!AJ153</f>
        <v>0</v>
      </c>
      <c r="AK719" s="644"/>
      <c r="AL719" s="606">
        <f>'Data 2'!AL153</f>
        <v>0</v>
      </c>
      <c r="AM719" s="606">
        <f>'Data 2'!AM153</f>
        <v>0</v>
      </c>
      <c r="AN719" s="606">
        <f>'Data 2'!AN153</f>
        <v>0</v>
      </c>
      <c r="AO719" s="606">
        <f>'Data 2'!AO153</f>
        <v>0</v>
      </c>
      <c r="AP719" s="606">
        <f>'Data 2'!AP153</f>
        <v>0</v>
      </c>
      <c r="AQ719" s="606">
        <f>'Data 2'!AQ153</f>
        <v>0</v>
      </c>
      <c r="AR719" s="606">
        <f>'Data 2'!AR153</f>
        <v>0</v>
      </c>
      <c r="AS719" s="606">
        <f>'Data 2'!AS153</f>
        <v>0</v>
      </c>
      <c r="AT719" s="606">
        <f>'Data 2'!AT153</f>
        <v>0</v>
      </c>
      <c r="AU719" s="606">
        <f>'Data 2'!AU153</f>
        <v>0</v>
      </c>
      <c r="AV719" s="606">
        <f>'Data 2'!AV153</f>
        <v>0</v>
      </c>
      <c r="AW719" s="606">
        <f>'Data 2'!AW153</f>
        <v>0</v>
      </c>
      <c r="AX719" s="606">
        <f>'Data 2'!AX153</f>
        <v>0</v>
      </c>
      <c r="AY719" s="606">
        <f>'Data 2'!AY153</f>
        <v>0</v>
      </c>
      <c r="AZ719" s="606">
        <f>'Data 2'!AZ153</f>
        <v>0</v>
      </c>
      <c r="BA719" s="606">
        <f>'Data 2'!BA153</f>
        <v>0</v>
      </c>
      <c r="BB719" s="606">
        <f>'Data 2'!BB153</f>
        <v>0</v>
      </c>
      <c r="BC719" s="644"/>
      <c r="BD719" s="606">
        <f>'Data 2'!BD153</f>
        <v>0</v>
      </c>
      <c r="BE719" s="606">
        <f>'Data 2'!BE153</f>
        <v>0</v>
      </c>
      <c r="BF719" s="606">
        <f>'Data 2'!BF153</f>
        <v>0</v>
      </c>
      <c r="BG719" s="606">
        <f>'Data 2'!BG153</f>
        <v>0</v>
      </c>
      <c r="BH719" s="606">
        <f>'Data 2'!BH153</f>
        <v>0</v>
      </c>
      <c r="BI719" s="606">
        <f>'Data 2'!BI153</f>
        <v>0</v>
      </c>
      <c r="BJ719" s="606">
        <f>'Data 2'!BJ153</f>
        <v>0</v>
      </c>
      <c r="BK719" s="606">
        <f>'Data 2'!BK153</f>
        <v>0</v>
      </c>
      <c r="BL719" s="606">
        <f>'Data 2'!BL153</f>
        <v>0</v>
      </c>
      <c r="BM719" s="606">
        <f>'Data 2'!BM153</f>
        <v>0</v>
      </c>
      <c r="BN719" s="606">
        <f>'Data 2'!BN153</f>
        <v>0</v>
      </c>
      <c r="BO719" s="606">
        <f>'Data 2'!BO153</f>
        <v>0</v>
      </c>
      <c r="BP719" s="606">
        <f>'Data 2'!BP153</f>
        <v>0</v>
      </c>
      <c r="BQ719" s="606">
        <f>'Data 2'!BQ153</f>
        <v>0</v>
      </c>
      <c r="BR719" s="606">
        <f>'Data 2'!BR153</f>
        <v>0</v>
      </c>
      <c r="BS719" s="606">
        <f>'Data 2'!BS153</f>
        <v>0</v>
      </c>
      <c r="BT719" s="606">
        <f>'Data 2'!BT153</f>
        <v>0</v>
      </c>
      <c r="BU719" s="644"/>
      <c r="BV719" s="606">
        <f>'Data 2'!BV153</f>
        <v>0</v>
      </c>
      <c r="BW719" s="606">
        <f>'Data 2'!BW153</f>
        <v>0</v>
      </c>
      <c r="BX719" s="606">
        <f>'Data 2'!BX153</f>
        <v>0</v>
      </c>
      <c r="BY719" s="606">
        <f>'Data 2'!BY153</f>
        <v>0</v>
      </c>
      <c r="BZ719" s="597">
        <f t="shared" si="2070"/>
        <v>0</v>
      </c>
      <c r="CA719" s="597">
        <f t="shared" si="2071"/>
        <v>289.2</v>
      </c>
      <c r="CB719" s="597">
        <f t="shared" si="2072"/>
        <v>0</v>
      </c>
      <c r="CC719" s="688">
        <f t="shared" si="2073"/>
        <v>0</v>
      </c>
      <c r="CD719" s="1344">
        <f t="shared" ref="CD719:CS719" si="212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122"/>
        <v>0</v>
      </c>
      <c r="CF719" s="1346">
        <f t="shared" si="2122"/>
        <v>0</v>
      </c>
      <c r="CG719" s="1346">
        <f t="shared" si="2122"/>
        <v>0</v>
      </c>
      <c r="CH719" s="1346">
        <f t="shared" si="2122"/>
        <v>0</v>
      </c>
      <c r="CI719" s="1346">
        <f t="shared" si="2122"/>
        <v>0</v>
      </c>
      <c r="CJ719" s="1346">
        <f t="shared" si="2122"/>
        <v>0</v>
      </c>
      <c r="CK719" s="1347">
        <f t="shared" si="2122"/>
        <v>0</v>
      </c>
      <c r="CL719" s="1347">
        <f t="shared" si="2122"/>
        <v>0</v>
      </c>
      <c r="CM719" s="1347">
        <f t="shared" si="2122"/>
        <v>0</v>
      </c>
      <c r="CN719" s="1346">
        <f t="shared" si="2122"/>
        <v>0</v>
      </c>
      <c r="CO719" s="1346">
        <f t="shared" si="2122"/>
        <v>0</v>
      </c>
      <c r="CP719" s="1346">
        <f t="shared" si="2122"/>
        <v>0</v>
      </c>
      <c r="CQ719" s="1346">
        <f t="shared" si="2122"/>
        <v>0</v>
      </c>
      <c r="CR719" s="1346">
        <f t="shared" si="2122"/>
        <v>0</v>
      </c>
      <c r="CS719" s="1345">
        <f t="shared" si="2122"/>
        <v>0</v>
      </c>
      <c r="CT719" s="1348">
        <f t="shared" ref="CE719:CT726" si="212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1440</v>
      </c>
      <c r="CU719" s="548">
        <f t="shared" si="2101"/>
        <v>0</v>
      </c>
      <c r="CV719" s="549">
        <f t="shared" si="2102"/>
        <v>0</v>
      </c>
      <c r="CW719" s="550">
        <f t="shared" si="2103"/>
        <v>0</v>
      </c>
      <c r="CX719" s="550">
        <f t="shared" si="2104"/>
        <v>0</v>
      </c>
      <c r="CY719" s="550">
        <f t="shared" si="2105"/>
        <v>0</v>
      </c>
      <c r="CZ719" s="550">
        <f t="shared" si="2106"/>
        <v>0</v>
      </c>
      <c r="DA719" s="550">
        <f t="shared" si="2107"/>
        <v>0</v>
      </c>
      <c r="DB719" s="551">
        <f t="shared" si="2108"/>
        <v>0</v>
      </c>
      <c r="DC719" s="551">
        <f t="shared" si="2109"/>
        <v>0</v>
      </c>
      <c r="DD719" s="551">
        <f t="shared" si="2110"/>
        <v>0</v>
      </c>
      <c r="DE719" s="550">
        <f t="shared" si="2111"/>
        <v>0</v>
      </c>
      <c r="DF719" s="550">
        <f t="shared" si="2112"/>
        <v>432</v>
      </c>
      <c r="DG719" s="550">
        <f t="shared" si="2113"/>
        <v>432</v>
      </c>
      <c r="DH719" s="550">
        <f t="shared" si="2114"/>
        <v>504</v>
      </c>
      <c r="DI719" s="550">
        <f t="shared" si="2115"/>
        <v>1440</v>
      </c>
      <c r="DJ719" s="549">
        <f t="shared" si="2116"/>
        <v>1530</v>
      </c>
      <c r="DK719" s="548">
        <f t="shared" si="2117"/>
        <v>1800</v>
      </c>
      <c r="DL719" s="653">
        <f t="shared" si="2118"/>
        <v>17</v>
      </c>
      <c r="DM719" s="106">
        <f t="shared" si="2119"/>
        <v>17</v>
      </c>
      <c r="DN719" s="106">
        <f t="shared" si="2120"/>
        <v>17</v>
      </c>
      <c r="DO719" s="106">
        <f t="shared" si="2121"/>
        <v>17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672" t="s">
        <v>298</v>
      </c>
      <c r="B720" s="274">
        <v>0</v>
      </c>
      <c r="C720" s="274">
        <v>0</v>
      </c>
      <c r="D720" s="274">
        <v>0</v>
      </c>
      <c r="E720" s="274">
        <v>0</v>
      </c>
      <c r="F720" s="274">
        <v>0</v>
      </c>
      <c r="G720" s="274">
        <v>0</v>
      </c>
      <c r="H720" s="274">
        <v>0</v>
      </c>
      <c r="I720" s="274">
        <v>0</v>
      </c>
      <c r="J720" s="274">
        <v>0</v>
      </c>
      <c r="K720" s="274"/>
      <c r="L720" s="274"/>
      <c r="M720" s="274"/>
      <c r="N720" s="274"/>
      <c r="O720" s="274"/>
      <c r="P720" s="274"/>
      <c r="Q720" s="274"/>
      <c r="R720" s="274"/>
      <c r="S720" s="774"/>
      <c r="T720" s="274">
        <v>0</v>
      </c>
      <c r="U720" s="274">
        <v>0</v>
      </c>
      <c r="V720" s="274">
        <v>0</v>
      </c>
      <c r="W720" s="274">
        <v>0</v>
      </c>
      <c r="X720" s="274">
        <v>0</v>
      </c>
      <c r="Y720" s="274">
        <v>0</v>
      </c>
      <c r="Z720" s="274">
        <v>0</v>
      </c>
      <c r="AA720" s="274">
        <v>0</v>
      </c>
      <c r="AB720" s="274">
        <v>0</v>
      </c>
      <c r="AC720" s="274"/>
      <c r="AD720" s="274"/>
      <c r="AE720" s="274"/>
      <c r="AF720" s="274"/>
      <c r="AG720" s="274"/>
      <c r="AH720" s="274"/>
      <c r="AI720" s="274"/>
      <c r="AJ720" s="274"/>
      <c r="AK720" s="774"/>
      <c r="AL720" s="274">
        <v>0</v>
      </c>
      <c r="AM720" s="274">
        <v>0</v>
      </c>
      <c r="AN720" s="274">
        <v>0</v>
      </c>
      <c r="AO720" s="274">
        <v>0</v>
      </c>
      <c r="AP720" s="274">
        <v>0</v>
      </c>
      <c r="AQ720" s="274">
        <v>0</v>
      </c>
      <c r="AR720" s="274">
        <v>0</v>
      </c>
      <c r="AS720" s="274">
        <v>0</v>
      </c>
      <c r="AT720" s="274">
        <v>0</v>
      </c>
      <c r="AU720" s="274"/>
      <c r="AV720" s="274"/>
      <c r="AW720" s="274"/>
      <c r="AX720" s="274"/>
      <c r="AY720" s="274"/>
      <c r="AZ720" s="274"/>
      <c r="BA720" s="274"/>
      <c r="BB720" s="274"/>
      <c r="BC720" s="774"/>
      <c r="BD720" s="274">
        <v>0</v>
      </c>
      <c r="BE720" s="274">
        <v>0</v>
      </c>
      <c r="BF720" s="274">
        <v>0</v>
      </c>
      <c r="BG720" s="274">
        <v>0</v>
      </c>
      <c r="BH720" s="274">
        <v>0</v>
      </c>
      <c r="BI720" s="274">
        <v>0</v>
      </c>
      <c r="BJ720" s="274">
        <v>0</v>
      </c>
      <c r="BK720" s="274">
        <v>0</v>
      </c>
      <c r="BL720" s="274">
        <v>0</v>
      </c>
      <c r="BM720" s="274"/>
      <c r="BN720" s="274"/>
      <c r="BO720" s="274"/>
      <c r="BP720" s="274"/>
      <c r="BQ720" s="274"/>
      <c r="BR720" s="274"/>
      <c r="BS720" s="274"/>
      <c r="BT720" s="274"/>
      <c r="BU720" s="774"/>
      <c r="BV720" s="274"/>
      <c r="BW720" s="274"/>
      <c r="BX720" s="274"/>
      <c r="BY720" s="274"/>
      <c r="BZ720" s="597">
        <f t="shared" si="2070"/>
        <v>0</v>
      </c>
      <c r="CA720" s="597">
        <f t="shared" si="2071"/>
        <v>0</v>
      </c>
      <c r="CB720" s="597">
        <f t="shared" si="2072"/>
        <v>0</v>
      </c>
      <c r="CC720" s="688">
        <f t="shared" si="2073"/>
        <v>0</v>
      </c>
      <c r="CD720" s="1344" t="str">
        <f t="shared" ref="CD720:CD726" si="21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123"/>
        <v/>
      </c>
      <c r="CF720" s="1346" t="str">
        <f t="shared" si="2123"/>
        <v/>
      </c>
      <c r="CG720" s="1346" t="str">
        <f t="shared" si="2123"/>
        <v/>
      </c>
      <c r="CH720" s="1346">
        <f t="shared" si="2123"/>
        <v>0</v>
      </c>
      <c r="CI720" s="1346">
        <f t="shared" si="2123"/>
        <v>0</v>
      </c>
      <c r="CJ720" s="1346">
        <f t="shared" si="2123"/>
        <v>0</v>
      </c>
      <c r="CK720" s="1347">
        <f t="shared" si="2123"/>
        <v>0</v>
      </c>
      <c r="CL720" s="1347">
        <f t="shared" si="2123"/>
        <v>0</v>
      </c>
      <c r="CM720" s="1347">
        <f t="shared" si="2123"/>
        <v>0</v>
      </c>
      <c r="CN720" s="1346">
        <f t="shared" si="2123"/>
        <v>0</v>
      </c>
      <c r="CO720" s="1346">
        <f t="shared" si="2123"/>
        <v>0</v>
      </c>
      <c r="CP720" s="1346">
        <f t="shared" si="2123"/>
        <v>0</v>
      </c>
      <c r="CQ720" s="1346" t="str">
        <f t="shared" si="2123"/>
        <v/>
      </c>
      <c r="CR720" s="1346" t="str">
        <f t="shared" si="2123"/>
        <v/>
      </c>
      <c r="CS720" s="1345" t="str">
        <f t="shared" si="2123"/>
        <v/>
      </c>
      <c r="CT720" s="1348" t="str">
        <f t="shared" si="2123"/>
        <v/>
      </c>
      <c r="CU720" s="548" t="str">
        <f t="shared" si="2101"/>
        <v/>
      </c>
      <c r="CV720" s="549" t="str">
        <f t="shared" si="2102"/>
        <v/>
      </c>
      <c r="CW720" s="550" t="str">
        <f t="shared" si="2103"/>
        <v/>
      </c>
      <c r="CX720" s="550" t="str">
        <f t="shared" si="2104"/>
        <v/>
      </c>
      <c r="CY720" s="550">
        <f t="shared" si="2105"/>
        <v>0</v>
      </c>
      <c r="CZ720" s="550">
        <f t="shared" si="2106"/>
        <v>0</v>
      </c>
      <c r="DA720" s="550">
        <f t="shared" si="2107"/>
        <v>0</v>
      </c>
      <c r="DB720" s="551">
        <f t="shared" si="2108"/>
        <v>0</v>
      </c>
      <c r="DC720" s="551">
        <f t="shared" si="2109"/>
        <v>0</v>
      </c>
      <c r="DD720" s="551">
        <f t="shared" si="2110"/>
        <v>0</v>
      </c>
      <c r="DE720" s="550">
        <f t="shared" si="2111"/>
        <v>0</v>
      </c>
      <c r="DF720" s="550">
        <f t="shared" si="2112"/>
        <v>0</v>
      </c>
      <c r="DG720" s="550">
        <f t="shared" si="2113"/>
        <v>0</v>
      </c>
      <c r="DH720" s="550" t="str">
        <f t="shared" si="2114"/>
        <v/>
      </c>
      <c r="DI720" s="550" t="str">
        <f t="shared" si="2115"/>
        <v/>
      </c>
      <c r="DJ720" s="549" t="str">
        <f t="shared" si="2116"/>
        <v/>
      </c>
      <c r="DK720" s="548" t="str">
        <f t="shared" si="2117"/>
        <v/>
      </c>
      <c r="DL720" s="653">
        <f t="shared" si="2118"/>
        <v>9</v>
      </c>
      <c r="DM720" s="106">
        <f t="shared" si="2119"/>
        <v>9</v>
      </c>
      <c r="DN720" s="106">
        <f t="shared" si="2120"/>
        <v>9</v>
      </c>
      <c r="DO720" s="106">
        <f t="shared" si="2121"/>
        <v>9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09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74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74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74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74"/>
      <c r="BV721" s="224"/>
      <c r="BW721" s="224"/>
      <c r="BX721" s="224"/>
      <c r="BY721" s="224"/>
      <c r="BZ721" s="597" t="str">
        <f t="shared" si="2070"/>
        <v/>
      </c>
      <c r="CA721" s="597" t="str">
        <f t="shared" si="2071"/>
        <v/>
      </c>
      <c r="CB721" s="597" t="str">
        <f t="shared" si="2072"/>
        <v/>
      </c>
      <c r="CC721" s="688" t="str">
        <f t="shared" si="2073"/>
        <v/>
      </c>
      <c r="CD721" s="1344" t="str">
        <f t="shared" si="2124"/>
        <v/>
      </c>
      <c r="CE721" s="1345" t="str">
        <f t="shared" si="2123"/>
        <v/>
      </c>
      <c r="CF721" s="1346" t="str">
        <f t="shared" si="2123"/>
        <v/>
      </c>
      <c r="CG721" s="1346" t="str">
        <f t="shared" si="2123"/>
        <v/>
      </c>
      <c r="CH721" s="1346" t="str">
        <f t="shared" si="2123"/>
        <v/>
      </c>
      <c r="CI721" s="1346" t="str">
        <f t="shared" si="2123"/>
        <v/>
      </c>
      <c r="CJ721" s="1346" t="str">
        <f t="shared" si="2123"/>
        <v/>
      </c>
      <c r="CK721" s="1347" t="str">
        <f t="shared" si="2123"/>
        <v/>
      </c>
      <c r="CL721" s="1347" t="str">
        <f t="shared" si="2123"/>
        <v/>
      </c>
      <c r="CM721" s="1347" t="str">
        <f t="shared" si="2123"/>
        <v/>
      </c>
      <c r="CN721" s="1346" t="str">
        <f t="shared" si="2123"/>
        <v/>
      </c>
      <c r="CO721" s="1346" t="str">
        <f t="shared" si="2123"/>
        <v/>
      </c>
      <c r="CP721" s="1346" t="str">
        <f t="shared" si="2123"/>
        <v/>
      </c>
      <c r="CQ721" s="1346" t="str">
        <f t="shared" si="2123"/>
        <v/>
      </c>
      <c r="CR721" s="1346" t="str">
        <f t="shared" si="2123"/>
        <v/>
      </c>
      <c r="CS721" s="1345" t="str">
        <f t="shared" si="2123"/>
        <v/>
      </c>
      <c r="CT721" s="1348" t="str">
        <f t="shared" si="2123"/>
        <v/>
      </c>
      <c r="CU721" s="548" t="str">
        <f t="shared" si="2101"/>
        <v/>
      </c>
      <c r="CV721" s="549" t="str">
        <f t="shared" si="2102"/>
        <v/>
      </c>
      <c r="CW721" s="550" t="str">
        <f t="shared" si="2103"/>
        <v/>
      </c>
      <c r="CX721" s="550" t="str">
        <f t="shared" si="2104"/>
        <v/>
      </c>
      <c r="CY721" s="550" t="str">
        <f t="shared" si="2105"/>
        <v/>
      </c>
      <c r="CZ721" s="550" t="str">
        <f t="shared" si="2106"/>
        <v/>
      </c>
      <c r="DA721" s="550" t="str">
        <f t="shared" si="2107"/>
        <v/>
      </c>
      <c r="DB721" s="551" t="str">
        <f t="shared" si="2108"/>
        <v/>
      </c>
      <c r="DC721" s="551" t="str">
        <f t="shared" si="2109"/>
        <v/>
      </c>
      <c r="DD721" s="551" t="str">
        <f t="shared" si="2110"/>
        <v/>
      </c>
      <c r="DE721" s="550" t="str">
        <f t="shared" si="2111"/>
        <v/>
      </c>
      <c r="DF721" s="550" t="str">
        <f t="shared" si="2112"/>
        <v/>
      </c>
      <c r="DG721" s="550" t="str">
        <f t="shared" si="2113"/>
        <v/>
      </c>
      <c r="DH721" s="550" t="str">
        <f t="shared" si="2114"/>
        <v/>
      </c>
      <c r="DI721" s="550" t="str">
        <f t="shared" si="2115"/>
        <v/>
      </c>
      <c r="DJ721" s="549" t="str">
        <f t="shared" si="2116"/>
        <v/>
      </c>
      <c r="DK721" s="548" t="str">
        <f t="shared" si="2117"/>
        <v/>
      </c>
      <c r="DL721" s="653">
        <f t="shared" si="2118"/>
        <v>0</v>
      </c>
      <c r="DM721" s="106">
        <f t="shared" si="2119"/>
        <v>0</v>
      </c>
      <c r="DN721" s="106">
        <f t="shared" si="2120"/>
        <v>0</v>
      </c>
      <c r="DO721" s="106">
        <f t="shared" si="2121"/>
        <v>0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4"/>
      <c r="BV722" s="224"/>
      <c r="BW722" s="224"/>
      <c r="BX722" s="224"/>
      <c r="BY722" s="224"/>
      <c r="BZ722" s="597" t="str">
        <f t="shared" si="2070"/>
        <v/>
      </c>
      <c r="CA722" s="597" t="str">
        <f t="shared" si="2071"/>
        <v/>
      </c>
      <c r="CB722" s="597" t="str">
        <f t="shared" si="2072"/>
        <v/>
      </c>
      <c r="CC722" s="688" t="str">
        <f t="shared" si="2073"/>
        <v/>
      </c>
      <c r="CD722" s="1344" t="str">
        <f t="shared" si="2124"/>
        <v/>
      </c>
      <c r="CE722" s="1345" t="str">
        <f t="shared" si="2123"/>
        <v/>
      </c>
      <c r="CF722" s="1346" t="str">
        <f t="shared" si="2123"/>
        <v/>
      </c>
      <c r="CG722" s="1346" t="str">
        <f t="shared" si="2123"/>
        <v/>
      </c>
      <c r="CH722" s="1346" t="str">
        <f t="shared" si="2123"/>
        <v/>
      </c>
      <c r="CI722" s="1346" t="str">
        <f t="shared" si="2123"/>
        <v/>
      </c>
      <c r="CJ722" s="1346" t="str">
        <f t="shared" si="2123"/>
        <v/>
      </c>
      <c r="CK722" s="1347" t="str">
        <f t="shared" si="2123"/>
        <v/>
      </c>
      <c r="CL722" s="1347" t="str">
        <f t="shared" si="2123"/>
        <v/>
      </c>
      <c r="CM722" s="1347" t="str">
        <f t="shared" si="2123"/>
        <v/>
      </c>
      <c r="CN722" s="1346" t="str">
        <f t="shared" si="2123"/>
        <v/>
      </c>
      <c r="CO722" s="1346" t="str">
        <f t="shared" si="2123"/>
        <v/>
      </c>
      <c r="CP722" s="1346" t="str">
        <f t="shared" si="2123"/>
        <v/>
      </c>
      <c r="CQ722" s="1346" t="str">
        <f t="shared" si="2123"/>
        <v/>
      </c>
      <c r="CR722" s="1346" t="str">
        <f t="shared" si="2123"/>
        <v/>
      </c>
      <c r="CS722" s="1345" t="str">
        <f t="shared" si="2123"/>
        <v/>
      </c>
      <c r="CT722" s="1348" t="str">
        <f t="shared" si="2123"/>
        <v/>
      </c>
      <c r="CU722" s="548" t="str">
        <f t="shared" si="2101"/>
        <v/>
      </c>
      <c r="CV722" s="549" t="str">
        <f t="shared" si="2102"/>
        <v/>
      </c>
      <c r="CW722" s="550" t="str">
        <f t="shared" si="2103"/>
        <v/>
      </c>
      <c r="CX722" s="550" t="str">
        <f t="shared" si="2104"/>
        <v/>
      </c>
      <c r="CY722" s="550" t="str">
        <f t="shared" si="2105"/>
        <v/>
      </c>
      <c r="CZ722" s="550" t="str">
        <f t="shared" si="2106"/>
        <v/>
      </c>
      <c r="DA722" s="550" t="str">
        <f t="shared" si="2107"/>
        <v/>
      </c>
      <c r="DB722" s="551" t="str">
        <f t="shared" si="2108"/>
        <v/>
      </c>
      <c r="DC722" s="551" t="str">
        <f t="shared" si="2109"/>
        <v/>
      </c>
      <c r="DD722" s="551" t="str">
        <f t="shared" si="2110"/>
        <v/>
      </c>
      <c r="DE722" s="550" t="str">
        <f t="shared" si="2111"/>
        <v/>
      </c>
      <c r="DF722" s="550" t="str">
        <f t="shared" si="2112"/>
        <v/>
      </c>
      <c r="DG722" s="550" t="str">
        <f t="shared" si="2113"/>
        <v/>
      </c>
      <c r="DH722" s="550" t="str">
        <f t="shared" si="2114"/>
        <v/>
      </c>
      <c r="DI722" s="550" t="str">
        <f t="shared" si="2115"/>
        <v/>
      </c>
      <c r="DJ722" s="549" t="str">
        <f t="shared" si="2116"/>
        <v/>
      </c>
      <c r="DK722" s="548" t="str">
        <f t="shared" si="2117"/>
        <v/>
      </c>
      <c r="DL722" s="653">
        <f t="shared" si="2118"/>
        <v>0</v>
      </c>
      <c r="DM722" s="106">
        <f t="shared" si="2119"/>
        <v>0</v>
      </c>
      <c r="DN722" s="106">
        <f t="shared" si="2120"/>
        <v>0</v>
      </c>
      <c r="DO722" s="106">
        <f t="shared" si="2121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779" t="s">
        <v>295</v>
      </c>
      <c r="B723" s="606">
        <f t="shared" ref="B723:R723" si="2125">IF(B720="","",B720*B721*B722)</f>
        <v>0</v>
      </c>
      <c r="C723" s="606">
        <f t="shared" si="2125"/>
        <v>0</v>
      </c>
      <c r="D723" s="606">
        <f t="shared" si="2125"/>
        <v>0</v>
      </c>
      <c r="E723" s="606">
        <f t="shared" si="2125"/>
        <v>0</v>
      </c>
      <c r="F723" s="606">
        <f t="shared" si="2125"/>
        <v>0</v>
      </c>
      <c r="G723" s="606">
        <f t="shared" si="2125"/>
        <v>0</v>
      </c>
      <c r="H723" s="606">
        <f t="shared" si="2125"/>
        <v>0</v>
      </c>
      <c r="I723" s="606">
        <f t="shared" si="2125"/>
        <v>0</v>
      </c>
      <c r="J723" s="606">
        <f t="shared" si="2125"/>
        <v>0</v>
      </c>
      <c r="K723" s="606" t="str">
        <f t="shared" si="2125"/>
        <v/>
      </c>
      <c r="L723" s="606" t="str">
        <f t="shared" si="2125"/>
        <v/>
      </c>
      <c r="M723" s="606" t="str">
        <f t="shared" si="2125"/>
        <v/>
      </c>
      <c r="N723" s="606" t="str">
        <f t="shared" si="2125"/>
        <v/>
      </c>
      <c r="O723" s="606" t="str">
        <f t="shared" si="2125"/>
        <v/>
      </c>
      <c r="P723" s="606" t="str">
        <f t="shared" si="2125"/>
        <v/>
      </c>
      <c r="Q723" s="606" t="str">
        <f t="shared" si="2125"/>
        <v/>
      </c>
      <c r="R723" s="606" t="str">
        <f t="shared" si="2125"/>
        <v/>
      </c>
      <c r="S723" s="644"/>
      <c r="T723" s="606">
        <f t="shared" ref="T723:AJ723" si="2126">IF(T720="","",T720*T721*T722)</f>
        <v>0</v>
      </c>
      <c r="U723" s="606">
        <f t="shared" si="2126"/>
        <v>0</v>
      </c>
      <c r="V723" s="606">
        <f t="shared" si="2126"/>
        <v>0</v>
      </c>
      <c r="W723" s="606">
        <f t="shared" si="2126"/>
        <v>0</v>
      </c>
      <c r="X723" s="606">
        <f t="shared" si="2126"/>
        <v>0</v>
      </c>
      <c r="Y723" s="606">
        <f t="shared" si="2126"/>
        <v>0</v>
      </c>
      <c r="Z723" s="606">
        <f t="shared" si="2126"/>
        <v>0</v>
      </c>
      <c r="AA723" s="606">
        <f t="shared" si="2126"/>
        <v>0</v>
      </c>
      <c r="AB723" s="606">
        <f t="shared" si="2126"/>
        <v>0</v>
      </c>
      <c r="AC723" s="606" t="str">
        <f t="shared" si="2126"/>
        <v/>
      </c>
      <c r="AD723" s="606" t="str">
        <f t="shared" si="2126"/>
        <v/>
      </c>
      <c r="AE723" s="606" t="str">
        <f t="shared" si="2126"/>
        <v/>
      </c>
      <c r="AF723" s="606" t="str">
        <f t="shared" si="2126"/>
        <v/>
      </c>
      <c r="AG723" s="606" t="str">
        <f t="shared" si="2126"/>
        <v/>
      </c>
      <c r="AH723" s="606" t="str">
        <f t="shared" si="2126"/>
        <v/>
      </c>
      <c r="AI723" s="606" t="str">
        <f t="shared" si="2126"/>
        <v/>
      </c>
      <c r="AJ723" s="606" t="str">
        <f t="shared" si="2126"/>
        <v/>
      </c>
      <c r="AK723" s="644"/>
      <c r="AL723" s="606">
        <f t="shared" ref="AL723:BB723" si="2127">IF(AL720="","",AL720*AL721*AL722)</f>
        <v>0</v>
      </c>
      <c r="AM723" s="606">
        <f t="shared" si="2127"/>
        <v>0</v>
      </c>
      <c r="AN723" s="606">
        <f t="shared" si="2127"/>
        <v>0</v>
      </c>
      <c r="AO723" s="606">
        <f t="shared" si="2127"/>
        <v>0</v>
      </c>
      <c r="AP723" s="606">
        <f t="shared" si="2127"/>
        <v>0</v>
      </c>
      <c r="AQ723" s="606">
        <f t="shared" si="2127"/>
        <v>0</v>
      </c>
      <c r="AR723" s="606">
        <f t="shared" si="2127"/>
        <v>0</v>
      </c>
      <c r="AS723" s="606">
        <f t="shared" si="2127"/>
        <v>0</v>
      </c>
      <c r="AT723" s="606">
        <f t="shared" si="2127"/>
        <v>0</v>
      </c>
      <c r="AU723" s="606" t="str">
        <f t="shared" si="2127"/>
        <v/>
      </c>
      <c r="AV723" s="606" t="str">
        <f t="shared" si="2127"/>
        <v/>
      </c>
      <c r="AW723" s="606" t="str">
        <f t="shared" si="2127"/>
        <v/>
      </c>
      <c r="AX723" s="606" t="str">
        <f t="shared" si="2127"/>
        <v/>
      </c>
      <c r="AY723" s="606" t="str">
        <f t="shared" si="2127"/>
        <v/>
      </c>
      <c r="AZ723" s="606" t="str">
        <f t="shared" si="2127"/>
        <v/>
      </c>
      <c r="BA723" s="606" t="str">
        <f t="shared" si="2127"/>
        <v/>
      </c>
      <c r="BB723" s="606" t="str">
        <f t="shared" si="2127"/>
        <v/>
      </c>
      <c r="BC723" s="644"/>
      <c r="BD723" s="606">
        <f t="shared" ref="BD723:BT723" si="2128">IF(BD720="","",BD720*BD721*BD722)</f>
        <v>0</v>
      </c>
      <c r="BE723" s="606">
        <f t="shared" si="2128"/>
        <v>0</v>
      </c>
      <c r="BF723" s="606">
        <f t="shared" si="2128"/>
        <v>0</v>
      </c>
      <c r="BG723" s="606">
        <f t="shared" si="2128"/>
        <v>0</v>
      </c>
      <c r="BH723" s="606">
        <f t="shared" si="2128"/>
        <v>0</v>
      </c>
      <c r="BI723" s="606">
        <f t="shared" si="2128"/>
        <v>0</v>
      </c>
      <c r="BJ723" s="606">
        <f t="shared" si="2128"/>
        <v>0</v>
      </c>
      <c r="BK723" s="606">
        <f t="shared" si="2128"/>
        <v>0</v>
      </c>
      <c r="BL723" s="606">
        <f t="shared" si="2128"/>
        <v>0</v>
      </c>
      <c r="BM723" s="606" t="str">
        <f t="shared" si="2128"/>
        <v/>
      </c>
      <c r="BN723" s="606" t="str">
        <f t="shared" si="2128"/>
        <v/>
      </c>
      <c r="BO723" s="606" t="str">
        <f t="shared" si="2128"/>
        <v/>
      </c>
      <c r="BP723" s="606" t="str">
        <f t="shared" si="2128"/>
        <v/>
      </c>
      <c r="BQ723" s="606" t="str">
        <f t="shared" si="2128"/>
        <v/>
      </c>
      <c r="BR723" s="606" t="str">
        <f t="shared" si="2128"/>
        <v/>
      </c>
      <c r="BS723" s="606" t="str">
        <f t="shared" si="2128"/>
        <v/>
      </c>
      <c r="BT723" s="606" t="str">
        <f t="shared" si="2128"/>
        <v/>
      </c>
      <c r="BU723" s="644"/>
      <c r="BV723" s="606" t="str">
        <f>IF(BV720="","",BV720*BV721*BV722)</f>
        <v/>
      </c>
      <c r="BW723" s="606" t="str">
        <f>IF(BW720="","",BW720*BW721*BW722)</f>
        <v/>
      </c>
      <c r="BX723" s="606" t="str">
        <f>IF(BX720="","",BX720*BX721*BX722)</f>
        <v/>
      </c>
      <c r="BY723" s="606" t="str">
        <f>IF(BY720="","",BY720*BY721*BY722)</f>
        <v/>
      </c>
      <c r="BZ723" s="597">
        <f t="shared" si="2070"/>
        <v>0</v>
      </c>
      <c r="CA723" s="597">
        <f t="shared" si="2071"/>
        <v>0</v>
      </c>
      <c r="CB723" s="597">
        <f t="shared" si="2072"/>
        <v>0</v>
      </c>
      <c r="CC723" s="688">
        <f t="shared" si="2073"/>
        <v>0</v>
      </c>
      <c r="CD723" s="1344" t="str">
        <f t="shared" si="2124"/>
        <v/>
      </c>
      <c r="CE723" s="1345" t="str">
        <f t="shared" si="2123"/>
        <v/>
      </c>
      <c r="CF723" s="1346" t="str">
        <f t="shared" si="2123"/>
        <v/>
      </c>
      <c r="CG723" s="1346" t="str">
        <f t="shared" si="2123"/>
        <v/>
      </c>
      <c r="CH723" s="1346">
        <f t="shared" si="2123"/>
        <v>0</v>
      </c>
      <c r="CI723" s="1346">
        <f t="shared" si="2123"/>
        <v>0</v>
      </c>
      <c r="CJ723" s="1346">
        <f t="shared" si="2123"/>
        <v>0</v>
      </c>
      <c r="CK723" s="1347">
        <f t="shared" si="2123"/>
        <v>0</v>
      </c>
      <c r="CL723" s="1347">
        <f t="shared" si="2123"/>
        <v>0</v>
      </c>
      <c r="CM723" s="1347">
        <f t="shared" si="2123"/>
        <v>0</v>
      </c>
      <c r="CN723" s="1346">
        <f t="shared" si="2123"/>
        <v>0</v>
      </c>
      <c r="CO723" s="1346">
        <f t="shared" si="2123"/>
        <v>0</v>
      </c>
      <c r="CP723" s="1346">
        <f t="shared" si="2123"/>
        <v>0</v>
      </c>
      <c r="CQ723" s="1346" t="str">
        <f t="shared" si="2123"/>
        <v/>
      </c>
      <c r="CR723" s="1346" t="str">
        <f t="shared" si="2123"/>
        <v/>
      </c>
      <c r="CS723" s="1345" t="str">
        <f t="shared" si="2123"/>
        <v/>
      </c>
      <c r="CT723" s="1348" t="str">
        <f t="shared" si="2123"/>
        <v/>
      </c>
      <c r="CU723" s="548" t="str">
        <f t="shared" si="2101"/>
        <v/>
      </c>
      <c r="CV723" s="549" t="str">
        <f t="shared" si="2102"/>
        <v/>
      </c>
      <c r="CW723" s="550" t="str">
        <f t="shared" si="2103"/>
        <v/>
      </c>
      <c r="CX723" s="550" t="str">
        <f t="shared" si="2104"/>
        <v/>
      </c>
      <c r="CY723" s="550">
        <f t="shared" si="2105"/>
        <v>0</v>
      </c>
      <c r="CZ723" s="550">
        <f t="shared" si="2106"/>
        <v>0</v>
      </c>
      <c r="DA723" s="550">
        <f t="shared" si="2107"/>
        <v>0</v>
      </c>
      <c r="DB723" s="551">
        <f t="shared" si="2108"/>
        <v>0</v>
      </c>
      <c r="DC723" s="551">
        <f t="shared" si="2109"/>
        <v>0</v>
      </c>
      <c r="DD723" s="551">
        <f t="shared" si="2110"/>
        <v>0</v>
      </c>
      <c r="DE723" s="550">
        <f t="shared" si="2111"/>
        <v>0</v>
      </c>
      <c r="DF723" s="550">
        <f t="shared" si="2112"/>
        <v>0</v>
      </c>
      <c r="DG723" s="550">
        <f t="shared" si="2113"/>
        <v>0</v>
      </c>
      <c r="DH723" s="550" t="str">
        <f t="shared" si="2114"/>
        <v/>
      </c>
      <c r="DI723" s="550" t="str">
        <f t="shared" si="2115"/>
        <v/>
      </c>
      <c r="DJ723" s="549" t="str">
        <f t="shared" si="2116"/>
        <v/>
      </c>
      <c r="DK723" s="548" t="str">
        <f t="shared" si="2117"/>
        <v/>
      </c>
      <c r="DL723" s="653">
        <f t="shared" si="2118"/>
        <v>9</v>
      </c>
      <c r="DM723" s="106">
        <f t="shared" si="2119"/>
        <v>9</v>
      </c>
      <c r="DN723" s="106">
        <f t="shared" si="2120"/>
        <v>9</v>
      </c>
      <c r="DO723" s="106">
        <f t="shared" si="2121"/>
        <v>9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2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74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74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74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74"/>
      <c r="BV724" s="224"/>
      <c r="BW724" s="224"/>
      <c r="BX724" s="224"/>
      <c r="BY724" s="224"/>
      <c r="BZ724" s="597">
        <f t="shared" si="2070"/>
        <v>0</v>
      </c>
      <c r="CA724" s="597">
        <f t="shared" si="2071"/>
        <v>0</v>
      </c>
      <c r="CB724" s="597">
        <f t="shared" si="2072"/>
        <v>0</v>
      </c>
      <c r="CC724" s="688">
        <f t="shared" si="2073"/>
        <v>0</v>
      </c>
      <c r="CD724" s="1344" t="str">
        <f t="shared" si="2124"/>
        <v/>
      </c>
      <c r="CE724" s="1345" t="str">
        <f t="shared" si="2123"/>
        <v/>
      </c>
      <c r="CF724" s="1346" t="str">
        <f t="shared" si="2123"/>
        <v/>
      </c>
      <c r="CG724" s="1346" t="str">
        <f t="shared" si="2123"/>
        <v/>
      </c>
      <c r="CH724" s="1346">
        <f t="shared" si="2123"/>
        <v>0</v>
      </c>
      <c r="CI724" s="1346">
        <f t="shared" si="2123"/>
        <v>0</v>
      </c>
      <c r="CJ724" s="1346">
        <f t="shared" si="2123"/>
        <v>0</v>
      </c>
      <c r="CK724" s="1347">
        <f t="shared" si="2123"/>
        <v>0</v>
      </c>
      <c r="CL724" s="1347">
        <f t="shared" si="2123"/>
        <v>0</v>
      </c>
      <c r="CM724" s="1347">
        <f t="shared" si="2123"/>
        <v>0</v>
      </c>
      <c r="CN724" s="1346">
        <f t="shared" si="2123"/>
        <v>0</v>
      </c>
      <c r="CO724" s="1346">
        <f t="shared" si="2123"/>
        <v>0</v>
      </c>
      <c r="CP724" s="1346">
        <f t="shared" si="2123"/>
        <v>0</v>
      </c>
      <c r="CQ724" s="1346" t="str">
        <f t="shared" si="2123"/>
        <v/>
      </c>
      <c r="CR724" s="1346" t="str">
        <f t="shared" si="2123"/>
        <v/>
      </c>
      <c r="CS724" s="1345" t="str">
        <f t="shared" si="2123"/>
        <v/>
      </c>
      <c r="CT724" s="1348" t="str">
        <f t="shared" si="2123"/>
        <v/>
      </c>
      <c r="CU724" s="548" t="str">
        <f t="shared" si="2101"/>
        <v/>
      </c>
      <c r="CV724" s="549" t="str">
        <f t="shared" si="2102"/>
        <v/>
      </c>
      <c r="CW724" s="550" t="str">
        <f t="shared" si="2103"/>
        <v/>
      </c>
      <c r="CX724" s="550" t="str">
        <f t="shared" si="2104"/>
        <v/>
      </c>
      <c r="CY724" s="550">
        <f t="shared" si="2105"/>
        <v>0</v>
      </c>
      <c r="CZ724" s="550">
        <f t="shared" si="2106"/>
        <v>0</v>
      </c>
      <c r="DA724" s="550">
        <f t="shared" si="2107"/>
        <v>0</v>
      </c>
      <c r="DB724" s="551">
        <f t="shared" si="2108"/>
        <v>0</v>
      </c>
      <c r="DC724" s="551">
        <f t="shared" si="2109"/>
        <v>0</v>
      </c>
      <c r="DD724" s="551">
        <f t="shared" si="2110"/>
        <v>0</v>
      </c>
      <c r="DE724" s="550">
        <f t="shared" si="2111"/>
        <v>0</v>
      </c>
      <c r="DF724" s="550">
        <f t="shared" si="2112"/>
        <v>0</v>
      </c>
      <c r="DG724" s="550">
        <f t="shared" si="2113"/>
        <v>0</v>
      </c>
      <c r="DH724" s="550" t="str">
        <f t="shared" si="2114"/>
        <v/>
      </c>
      <c r="DI724" s="550" t="str">
        <f t="shared" si="2115"/>
        <v/>
      </c>
      <c r="DJ724" s="549" t="str">
        <f t="shared" si="2116"/>
        <v/>
      </c>
      <c r="DK724" s="548" t="str">
        <f t="shared" si="2117"/>
        <v/>
      </c>
      <c r="DL724" s="653">
        <f t="shared" si="2118"/>
        <v>9</v>
      </c>
      <c r="DM724" s="106">
        <f t="shared" si="2119"/>
        <v>9</v>
      </c>
      <c r="DN724" s="106">
        <f t="shared" si="2120"/>
        <v>9</v>
      </c>
      <c r="DO724" s="106">
        <f t="shared" si="2121"/>
        <v>9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604" t="s">
        <v>301</v>
      </c>
      <c r="B725" s="274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774"/>
      <c r="T725" s="274"/>
      <c r="U725" s="274"/>
      <c r="V725" s="274"/>
      <c r="W725" s="274"/>
      <c r="X725" s="274"/>
      <c r="Y725" s="274"/>
      <c r="Z725" s="274"/>
      <c r="AA725" s="274"/>
      <c r="AB725" s="274"/>
      <c r="AC725" s="274"/>
      <c r="AD725" s="274"/>
      <c r="AE725" s="274"/>
      <c r="AF725" s="274"/>
      <c r="AG725" s="274"/>
      <c r="AH725" s="274"/>
      <c r="AI725" s="274"/>
      <c r="AJ725" s="274"/>
      <c r="AK725" s="774"/>
      <c r="AL725" s="274"/>
      <c r="AM725" s="274"/>
      <c r="AN725" s="274"/>
      <c r="AO725" s="274"/>
      <c r="AP725" s="274"/>
      <c r="AQ725" s="274"/>
      <c r="AR725" s="274"/>
      <c r="AS725" s="274"/>
      <c r="AT725" s="274"/>
      <c r="AU725" s="274"/>
      <c r="AV725" s="274"/>
      <c r="AW725" s="274"/>
      <c r="AX725" s="274"/>
      <c r="AY725" s="274"/>
      <c r="AZ725" s="274"/>
      <c r="BA725" s="274"/>
      <c r="BB725" s="274"/>
      <c r="BC725" s="774"/>
      <c r="BD725" s="274"/>
      <c r="BE725" s="274"/>
      <c r="BF725" s="274"/>
      <c r="BG725" s="274">
        <v>1000</v>
      </c>
      <c r="BH725" s="274"/>
      <c r="BI725" s="274"/>
      <c r="BJ725" s="274"/>
      <c r="BK725" s="274"/>
      <c r="BL725" s="274"/>
      <c r="BM725" s="274"/>
      <c r="BN725" s="274"/>
      <c r="BO725" s="274"/>
      <c r="BP725" s="274"/>
      <c r="BQ725" s="274"/>
      <c r="BR725" s="274"/>
      <c r="BS725" s="274"/>
      <c r="BT725" s="274"/>
      <c r="BU725" s="774"/>
      <c r="BV725" s="274"/>
      <c r="BW725" s="274"/>
      <c r="BX725" s="274"/>
      <c r="BY725" s="274"/>
      <c r="BZ725" s="597" t="str">
        <f t="shared" si="2070"/>
        <v/>
      </c>
      <c r="CA725" s="597" t="str">
        <f t="shared" si="2071"/>
        <v/>
      </c>
      <c r="CB725" s="597" t="str">
        <f t="shared" si="2072"/>
        <v/>
      </c>
      <c r="CC725" s="688" t="str">
        <f t="shared" si="2073"/>
        <v/>
      </c>
      <c r="CD725" s="1344" t="str">
        <f t="shared" si="2124"/>
        <v/>
      </c>
      <c r="CE725" s="1345" t="str">
        <f t="shared" si="2123"/>
        <v/>
      </c>
      <c r="CF725" s="1346" t="str">
        <f t="shared" si="2123"/>
        <v/>
      </c>
      <c r="CG725" s="1346" t="str">
        <f t="shared" si="2123"/>
        <v/>
      </c>
      <c r="CH725" s="1346" t="str">
        <f t="shared" si="2123"/>
        <v/>
      </c>
      <c r="CI725" s="1346" t="str">
        <f t="shared" si="2123"/>
        <v/>
      </c>
      <c r="CJ725" s="1346" t="str">
        <f t="shared" si="2123"/>
        <v/>
      </c>
      <c r="CK725" s="1347" t="str">
        <f t="shared" si="2123"/>
        <v/>
      </c>
      <c r="CL725" s="1347" t="str">
        <f t="shared" si="2123"/>
        <v/>
      </c>
      <c r="CM725" s="1347" t="str">
        <f t="shared" si="2123"/>
        <v/>
      </c>
      <c r="CN725" s="1346" t="str">
        <f t="shared" si="2123"/>
        <v/>
      </c>
      <c r="CO725" s="1346" t="str">
        <f t="shared" si="2123"/>
        <v/>
      </c>
      <c r="CP725" s="1346" t="str">
        <f t="shared" si="2123"/>
        <v/>
      </c>
      <c r="CQ725" s="1346" t="str">
        <f t="shared" si="2123"/>
        <v/>
      </c>
      <c r="CR725" s="1346" t="str">
        <f t="shared" si="2123"/>
        <v/>
      </c>
      <c r="CS725" s="1345" t="str">
        <f t="shared" si="2123"/>
        <v/>
      </c>
      <c r="CT725" s="1348" t="str">
        <f t="shared" si="2123"/>
        <v/>
      </c>
      <c r="CU725" s="548" t="str">
        <f t="shared" si="2101"/>
        <v/>
      </c>
      <c r="CV725" s="549" t="str">
        <f t="shared" si="2102"/>
        <v/>
      </c>
      <c r="CW725" s="550" t="str">
        <f t="shared" si="2103"/>
        <v/>
      </c>
      <c r="CX725" s="550" t="str">
        <f t="shared" si="2104"/>
        <v/>
      </c>
      <c r="CY725" s="550" t="str">
        <f t="shared" si="2105"/>
        <v/>
      </c>
      <c r="CZ725" s="550" t="str">
        <f t="shared" si="2106"/>
        <v/>
      </c>
      <c r="DA725" s="550" t="str">
        <f t="shared" si="2107"/>
        <v/>
      </c>
      <c r="DB725" s="551" t="str">
        <f t="shared" si="2108"/>
        <v/>
      </c>
      <c r="DC725" s="551" t="str">
        <f t="shared" si="2109"/>
        <v/>
      </c>
      <c r="DD725" s="551" t="str">
        <f t="shared" si="2110"/>
        <v/>
      </c>
      <c r="DE725" s="550" t="str">
        <f t="shared" si="2111"/>
        <v/>
      </c>
      <c r="DF725" s="550" t="str">
        <f t="shared" si="2112"/>
        <v/>
      </c>
      <c r="DG725" s="550" t="str">
        <f t="shared" si="2113"/>
        <v/>
      </c>
      <c r="DH725" s="550" t="str">
        <f t="shared" si="2114"/>
        <v/>
      </c>
      <c r="DI725" s="550" t="str">
        <f t="shared" si="2115"/>
        <v/>
      </c>
      <c r="DJ725" s="549" t="str">
        <f t="shared" si="2116"/>
        <v/>
      </c>
      <c r="DK725" s="548" t="str">
        <f t="shared" si="2117"/>
        <v/>
      </c>
      <c r="DL725" s="653">
        <f t="shared" si="2118"/>
        <v>0</v>
      </c>
      <c r="DM725" s="106">
        <f t="shared" si="2119"/>
        <v>0</v>
      </c>
      <c r="DN725" s="106">
        <f t="shared" si="2120"/>
        <v>0</v>
      </c>
      <c r="DO725" s="106">
        <f t="shared" si="2121"/>
        <v>1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295</v>
      </c>
      <c r="B726" s="607">
        <f t="shared" ref="B726:R726" si="2129">IF(B724="","",B724*B725)</f>
        <v>0</v>
      </c>
      <c r="C726" s="607">
        <f t="shared" si="2129"/>
        <v>0</v>
      </c>
      <c r="D726" s="607">
        <f t="shared" si="2129"/>
        <v>0</v>
      </c>
      <c r="E726" s="607">
        <f t="shared" si="2129"/>
        <v>0</v>
      </c>
      <c r="F726" s="607">
        <f t="shared" si="2129"/>
        <v>0</v>
      </c>
      <c r="G726" s="607">
        <f t="shared" si="2129"/>
        <v>0</v>
      </c>
      <c r="H726" s="607">
        <f t="shared" si="2129"/>
        <v>0</v>
      </c>
      <c r="I726" s="607">
        <f t="shared" si="2129"/>
        <v>0</v>
      </c>
      <c r="J726" s="607">
        <f t="shared" si="2129"/>
        <v>0</v>
      </c>
      <c r="K726" s="607" t="str">
        <f t="shared" si="2129"/>
        <v/>
      </c>
      <c r="L726" s="607" t="str">
        <f t="shared" si="2129"/>
        <v/>
      </c>
      <c r="M726" s="607" t="str">
        <f t="shared" si="2129"/>
        <v/>
      </c>
      <c r="N726" s="607" t="str">
        <f t="shared" si="2129"/>
        <v/>
      </c>
      <c r="O726" s="607" t="str">
        <f t="shared" si="2129"/>
        <v/>
      </c>
      <c r="P726" s="607" t="str">
        <f t="shared" si="2129"/>
        <v/>
      </c>
      <c r="Q726" s="607" t="str">
        <f t="shared" si="2129"/>
        <v/>
      </c>
      <c r="R726" s="607" t="str">
        <f t="shared" si="2129"/>
        <v/>
      </c>
      <c r="S726" s="647"/>
      <c r="T726" s="607">
        <f t="shared" ref="T726:AJ726" si="2130">IF(T724="","",T724*T725)</f>
        <v>0</v>
      </c>
      <c r="U726" s="607">
        <f t="shared" si="2130"/>
        <v>0</v>
      </c>
      <c r="V726" s="607">
        <f t="shared" si="2130"/>
        <v>0</v>
      </c>
      <c r="W726" s="607">
        <f t="shared" si="2130"/>
        <v>0</v>
      </c>
      <c r="X726" s="607">
        <f t="shared" si="2130"/>
        <v>0</v>
      </c>
      <c r="Y726" s="607">
        <f t="shared" si="2130"/>
        <v>0</v>
      </c>
      <c r="Z726" s="607">
        <f t="shared" si="2130"/>
        <v>0</v>
      </c>
      <c r="AA726" s="607">
        <f t="shared" si="2130"/>
        <v>0</v>
      </c>
      <c r="AB726" s="607">
        <f t="shared" si="2130"/>
        <v>0</v>
      </c>
      <c r="AC726" s="607" t="str">
        <f t="shared" si="2130"/>
        <v/>
      </c>
      <c r="AD726" s="607" t="str">
        <f t="shared" si="2130"/>
        <v/>
      </c>
      <c r="AE726" s="607" t="str">
        <f t="shared" si="2130"/>
        <v/>
      </c>
      <c r="AF726" s="607" t="str">
        <f t="shared" si="2130"/>
        <v/>
      </c>
      <c r="AG726" s="607" t="str">
        <f t="shared" si="2130"/>
        <v/>
      </c>
      <c r="AH726" s="607" t="str">
        <f t="shared" si="2130"/>
        <v/>
      </c>
      <c r="AI726" s="607" t="str">
        <f t="shared" si="2130"/>
        <v/>
      </c>
      <c r="AJ726" s="607" t="str">
        <f t="shared" si="2130"/>
        <v/>
      </c>
      <c r="AK726" s="647"/>
      <c r="AL726" s="607">
        <f t="shared" ref="AL726:BB726" si="2131">IF(AL724="","",AL724*AL725)</f>
        <v>0</v>
      </c>
      <c r="AM726" s="607">
        <f t="shared" si="2131"/>
        <v>0</v>
      </c>
      <c r="AN726" s="607">
        <f t="shared" si="2131"/>
        <v>0</v>
      </c>
      <c r="AO726" s="607">
        <f t="shared" si="2131"/>
        <v>0</v>
      </c>
      <c r="AP726" s="607">
        <f t="shared" si="2131"/>
        <v>0</v>
      </c>
      <c r="AQ726" s="607">
        <f t="shared" si="2131"/>
        <v>0</v>
      </c>
      <c r="AR726" s="607">
        <f t="shared" si="2131"/>
        <v>0</v>
      </c>
      <c r="AS726" s="607">
        <f t="shared" si="2131"/>
        <v>0</v>
      </c>
      <c r="AT726" s="607">
        <f t="shared" si="2131"/>
        <v>0</v>
      </c>
      <c r="AU726" s="607" t="str">
        <f t="shared" si="2131"/>
        <v/>
      </c>
      <c r="AV726" s="607" t="str">
        <f t="shared" si="2131"/>
        <v/>
      </c>
      <c r="AW726" s="607" t="str">
        <f t="shared" si="2131"/>
        <v/>
      </c>
      <c r="AX726" s="607" t="str">
        <f t="shared" si="2131"/>
        <v/>
      </c>
      <c r="AY726" s="607" t="str">
        <f t="shared" si="2131"/>
        <v/>
      </c>
      <c r="AZ726" s="607" t="str">
        <f t="shared" si="2131"/>
        <v/>
      </c>
      <c r="BA726" s="607" t="str">
        <f t="shared" si="2131"/>
        <v/>
      </c>
      <c r="BB726" s="607" t="str">
        <f t="shared" si="2131"/>
        <v/>
      </c>
      <c r="BC726" s="647"/>
      <c r="BD726" s="607">
        <f t="shared" ref="BD726:BT726" si="2132">IF(BD724="","",BD724*BD725)</f>
        <v>0</v>
      </c>
      <c r="BE726" s="607">
        <f t="shared" si="2132"/>
        <v>0</v>
      </c>
      <c r="BF726" s="607">
        <f t="shared" si="2132"/>
        <v>0</v>
      </c>
      <c r="BG726" s="607">
        <f t="shared" si="2132"/>
        <v>2000</v>
      </c>
      <c r="BH726" s="607">
        <f t="shared" si="2132"/>
        <v>0</v>
      </c>
      <c r="BI726" s="607">
        <f t="shared" si="2132"/>
        <v>0</v>
      </c>
      <c r="BJ726" s="607">
        <f t="shared" si="2132"/>
        <v>0</v>
      </c>
      <c r="BK726" s="607">
        <f t="shared" si="2132"/>
        <v>0</v>
      </c>
      <c r="BL726" s="607">
        <f t="shared" si="2132"/>
        <v>0</v>
      </c>
      <c r="BM726" s="607" t="str">
        <f t="shared" si="2132"/>
        <v/>
      </c>
      <c r="BN726" s="607" t="str">
        <f t="shared" si="2132"/>
        <v/>
      </c>
      <c r="BO726" s="607" t="str">
        <f t="shared" si="2132"/>
        <v/>
      </c>
      <c r="BP726" s="607" t="str">
        <f t="shared" si="2132"/>
        <v/>
      </c>
      <c r="BQ726" s="607" t="str">
        <f t="shared" si="2132"/>
        <v/>
      </c>
      <c r="BR726" s="607" t="str">
        <f t="shared" si="2132"/>
        <v/>
      </c>
      <c r="BS726" s="607" t="str">
        <f t="shared" si="2132"/>
        <v/>
      </c>
      <c r="BT726" s="607" t="str">
        <f t="shared" si="2132"/>
        <v/>
      </c>
      <c r="BU726" s="647"/>
      <c r="BV726" s="607" t="str">
        <f>IF(BV724="","",BV724*BV725)</f>
        <v/>
      </c>
      <c r="BW726" s="607" t="str">
        <f>IF(BW724="","",BW724*BW725)</f>
        <v/>
      </c>
      <c r="BX726" s="607" t="str">
        <f>IF(BX724="","",BX724*BX725)</f>
        <v/>
      </c>
      <c r="BY726" s="607" t="str">
        <f>IF(BY724="","",BY724*BY725)</f>
        <v/>
      </c>
      <c r="BZ726" s="597">
        <f t="shared" si="2070"/>
        <v>0</v>
      </c>
      <c r="CA726" s="597">
        <f t="shared" si="2071"/>
        <v>0</v>
      </c>
      <c r="CB726" s="597">
        <f t="shared" si="2072"/>
        <v>0</v>
      </c>
      <c r="CC726" s="688">
        <f t="shared" si="2073"/>
        <v>0</v>
      </c>
      <c r="CD726" s="1344" t="str">
        <f t="shared" si="2124"/>
        <v/>
      </c>
      <c r="CE726" s="1345" t="str">
        <f t="shared" si="2123"/>
        <v/>
      </c>
      <c r="CF726" s="1346" t="str">
        <f t="shared" si="2123"/>
        <v/>
      </c>
      <c r="CG726" s="1346" t="str">
        <f t="shared" si="2123"/>
        <v/>
      </c>
      <c r="CH726" s="1346">
        <f t="shared" si="2123"/>
        <v>0</v>
      </c>
      <c r="CI726" s="1346">
        <f t="shared" si="2123"/>
        <v>0</v>
      </c>
      <c r="CJ726" s="1346">
        <f t="shared" si="2123"/>
        <v>0</v>
      </c>
      <c r="CK726" s="1347">
        <f t="shared" si="2123"/>
        <v>0</v>
      </c>
      <c r="CL726" s="1347">
        <f t="shared" si="2123"/>
        <v>0</v>
      </c>
      <c r="CM726" s="1347">
        <f t="shared" si="2123"/>
        <v>0</v>
      </c>
      <c r="CN726" s="1346">
        <f t="shared" si="2123"/>
        <v>0</v>
      </c>
      <c r="CO726" s="1346">
        <f t="shared" si="2123"/>
        <v>0</v>
      </c>
      <c r="CP726" s="1346">
        <f t="shared" si="2123"/>
        <v>0</v>
      </c>
      <c r="CQ726" s="1346" t="str">
        <f t="shared" si="2123"/>
        <v/>
      </c>
      <c r="CR726" s="1346" t="str">
        <f t="shared" si="2123"/>
        <v/>
      </c>
      <c r="CS726" s="1345" t="str">
        <f t="shared" si="2123"/>
        <v/>
      </c>
      <c r="CT726" s="1348" t="str">
        <f t="shared" si="2123"/>
        <v/>
      </c>
      <c r="CU726" s="548" t="str">
        <f t="shared" si="2101"/>
        <v/>
      </c>
      <c r="CV726" s="549" t="str">
        <f t="shared" si="2102"/>
        <v/>
      </c>
      <c r="CW726" s="550" t="str">
        <f t="shared" si="2103"/>
        <v/>
      </c>
      <c r="CX726" s="550" t="str">
        <f t="shared" si="2104"/>
        <v/>
      </c>
      <c r="CY726" s="550">
        <f t="shared" si="2105"/>
        <v>0</v>
      </c>
      <c r="CZ726" s="550">
        <f t="shared" si="2106"/>
        <v>0</v>
      </c>
      <c r="DA726" s="550">
        <f t="shared" si="2107"/>
        <v>0</v>
      </c>
      <c r="DB726" s="551">
        <f t="shared" si="2108"/>
        <v>0</v>
      </c>
      <c r="DC726" s="551">
        <f t="shared" si="2109"/>
        <v>0</v>
      </c>
      <c r="DD726" s="551">
        <f t="shared" si="2110"/>
        <v>0</v>
      </c>
      <c r="DE726" s="550">
        <f t="shared" si="2111"/>
        <v>0</v>
      </c>
      <c r="DF726" s="550">
        <f t="shared" si="2112"/>
        <v>0</v>
      </c>
      <c r="DG726" s="550">
        <f t="shared" si="2113"/>
        <v>0</v>
      </c>
      <c r="DH726" s="550" t="str">
        <f t="shared" si="2114"/>
        <v/>
      </c>
      <c r="DI726" s="550" t="str">
        <f t="shared" si="2115"/>
        <v/>
      </c>
      <c r="DJ726" s="549" t="str">
        <f t="shared" si="2116"/>
        <v/>
      </c>
      <c r="DK726" s="548" t="str">
        <f t="shared" si="2117"/>
        <v/>
      </c>
      <c r="DL726" s="653">
        <f t="shared" si="2118"/>
        <v>9</v>
      </c>
      <c r="DM726" s="106">
        <f t="shared" si="2119"/>
        <v>9</v>
      </c>
      <c r="DN726" s="106">
        <f t="shared" si="2120"/>
        <v>9</v>
      </c>
      <c r="DO726" s="106">
        <f t="shared" si="2121"/>
        <v>9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hidden="1" customHeight="1">
      <c r="A727" s="780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74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74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74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74"/>
      <c r="BV727" s="224"/>
      <c r="BW727" s="224"/>
      <c r="BX727" s="224"/>
      <c r="BY727" s="224"/>
      <c r="BZ727" s="597" t="str">
        <f t="shared" si="2070"/>
        <v/>
      </c>
      <c r="CA727" s="597" t="str">
        <f t="shared" si="2071"/>
        <v/>
      </c>
      <c r="CB727" s="597" t="str">
        <f t="shared" si="2072"/>
        <v/>
      </c>
      <c r="CC727" s="688" t="str">
        <f t="shared" si="2073"/>
        <v/>
      </c>
      <c r="CD727" s="1344" t="str">
        <f t="shared" si="2084"/>
        <v/>
      </c>
      <c r="CE727" s="1345" t="str">
        <f t="shared" si="2085"/>
        <v/>
      </c>
      <c r="CF727" s="1346" t="str">
        <f t="shared" si="2086"/>
        <v/>
      </c>
      <c r="CG727" s="1346" t="str">
        <f t="shared" si="2087"/>
        <v/>
      </c>
      <c r="CH727" s="1346" t="str">
        <f t="shared" si="2088"/>
        <v/>
      </c>
      <c r="CI727" s="1346" t="str">
        <f t="shared" si="2089"/>
        <v/>
      </c>
      <c r="CJ727" s="1346" t="str">
        <f t="shared" si="2090"/>
        <v/>
      </c>
      <c r="CK727" s="1347" t="str">
        <f t="shared" si="2091"/>
        <v/>
      </c>
      <c r="CL727" s="1347" t="str">
        <f t="shared" si="2092"/>
        <v/>
      </c>
      <c r="CM727" s="1347" t="str">
        <f t="shared" si="2093"/>
        <v/>
      </c>
      <c r="CN727" s="1346" t="str">
        <f t="shared" si="2094"/>
        <v/>
      </c>
      <c r="CO727" s="1346" t="str">
        <f t="shared" si="2095"/>
        <v/>
      </c>
      <c r="CP727" s="1346" t="str">
        <f t="shared" si="2096"/>
        <v/>
      </c>
      <c r="CQ727" s="1346" t="str">
        <f t="shared" si="2097"/>
        <v/>
      </c>
      <c r="CR727" s="1346" t="str">
        <f t="shared" si="2098"/>
        <v/>
      </c>
      <c r="CS727" s="1345" t="str">
        <f t="shared" si="2099"/>
        <v/>
      </c>
      <c r="CT727" s="1348" t="str">
        <f t="shared" si="2100"/>
        <v/>
      </c>
      <c r="CU727" s="548" t="str">
        <f t="shared" si="2101"/>
        <v/>
      </c>
      <c r="CV727" s="549" t="str">
        <f t="shared" si="2102"/>
        <v/>
      </c>
      <c r="CW727" s="550" t="str">
        <f t="shared" si="2103"/>
        <v/>
      </c>
      <c r="CX727" s="550" t="str">
        <f t="shared" si="2104"/>
        <v/>
      </c>
      <c r="CY727" s="550" t="str">
        <f t="shared" si="2105"/>
        <v/>
      </c>
      <c r="CZ727" s="550" t="str">
        <f t="shared" si="2106"/>
        <v/>
      </c>
      <c r="DA727" s="550" t="str">
        <f t="shared" si="2107"/>
        <v/>
      </c>
      <c r="DB727" s="551" t="str">
        <f t="shared" si="2108"/>
        <v/>
      </c>
      <c r="DC727" s="551" t="str">
        <f t="shared" si="2109"/>
        <v/>
      </c>
      <c r="DD727" s="551" t="str">
        <f t="shared" si="2110"/>
        <v/>
      </c>
      <c r="DE727" s="550" t="str">
        <f t="shared" si="2111"/>
        <v/>
      </c>
      <c r="DF727" s="550" t="str">
        <f t="shared" si="2112"/>
        <v/>
      </c>
      <c r="DG727" s="550" t="str">
        <f t="shared" si="2113"/>
        <v/>
      </c>
      <c r="DH727" s="550" t="str">
        <f t="shared" si="2114"/>
        <v/>
      </c>
      <c r="DI727" s="550" t="str">
        <f t="shared" si="2115"/>
        <v/>
      </c>
      <c r="DJ727" s="549" t="str">
        <f t="shared" si="2116"/>
        <v/>
      </c>
      <c r="DK727" s="548" t="str">
        <f t="shared" si="2117"/>
        <v/>
      </c>
      <c r="DL727" s="653">
        <f t="shared" si="2118"/>
        <v>0</v>
      </c>
      <c r="DM727" s="106">
        <f t="shared" si="2119"/>
        <v>0</v>
      </c>
      <c r="DN727" s="106">
        <f t="shared" si="2120"/>
        <v>0</v>
      </c>
      <c r="DO727" s="106">
        <f t="shared" si="2121"/>
        <v>0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648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4"/>
      <c r="BV728" s="224"/>
      <c r="BW728" s="224"/>
      <c r="BX728" s="224"/>
      <c r="BY728" s="224"/>
      <c r="BZ728" s="597" t="str">
        <f t="shared" si="2070"/>
        <v/>
      </c>
      <c r="CA728" s="597" t="str">
        <f t="shared" si="2071"/>
        <v/>
      </c>
      <c r="CB728" s="597" t="str">
        <f t="shared" si="2072"/>
        <v/>
      </c>
      <c r="CC728" s="688" t="str">
        <f t="shared" si="2073"/>
        <v/>
      </c>
      <c r="CD728" s="1344" t="str">
        <f t="shared" si="2084"/>
        <v/>
      </c>
      <c r="CE728" s="1345" t="str">
        <f t="shared" si="2085"/>
        <v/>
      </c>
      <c r="CF728" s="1346" t="str">
        <f t="shared" si="2086"/>
        <v/>
      </c>
      <c r="CG728" s="1346" t="str">
        <f t="shared" si="2087"/>
        <v/>
      </c>
      <c r="CH728" s="1346" t="str">
        <f t="shared" si="2088"/>
        <v/>
      </c>
      <c r="CI728" s="1346" t="str">
        <f t="shared" si="2089"/>
        <v/>
      </c>
      <c r="CJ728" s="1346" t="str">
        <f t="shared" si="2090"/>
        <v/>
      </c>
      <c r="CK728" s="1347" t="str">
        <f t="shared" si="2091"/>
        <v/>
      </c>
      <c r="CL728" s="1347" t="str">
        <f t="shared" si="2092"/>
        <v/>
      </c>
      <c r="CM728" s="1347" t="str">
        <f t="shared" si="2093"/>
        <v/>
      </c>
      <c r="CN728" s="1346" t="str">
        <f t="shared" si="2094"/>
        <v/>
      </c>
      <c r="CO728" s="1346" t="str">
        <f t="shared" si="2095"/>
        <v/>
      </c>
      <c r="CP728" s="1346" t="str">
        <f t="shared" si="2096"/>
        <v/>
      </c>
      <c r="CQ728" s="1346" t="str">
        <f t="shared" si="2097"/>
        <v/>
      </c>
      <c r="CR728" s="1346" t="str">
        <f t="shared" si="2098"/>
        <v/>
      </c>
      <c r="CS728" s="1345" t="str">
        <f t="shared" si="2099"/>
        <v/>
      </c>
      <c r="CT728" s="1348" t="str">
        <f t="shared" si="2100"/>
        <v/>
      </c>
      <c r="CU728" s="548" t="str">
        <f t="shared" si="2101"/>
        <v/>
      </c>
      <c r="CV728" s="549" t="str">
        <f t="shared" si="2102"/>
        <v/>
      </c>
      <c r="CW728" s="550" t="str">
        <f t="shared" si="2103"/>
        <v/>
      </c>
      <c r="CX728" s="550" t="str">
        <f t="shared" si="2104"/>
        <v/>
      </c>
      <c r="CY728" s="550" t="str">
        <f t="shared" si="2105"/>
        <v/>
      </c>
      <c r="CZ728" s="550" t="str">
        <f t="shared" si="2106"/>
        <v/>
      </c>
      <c r="DA728" s="550" t="str">
        <f t="shared" si="2107"/>
        <v/>
      </c>
      <c r="DB728" s="551" t="str">
        <f t="shared" si="2108"/>
        <v/>
      </c>
      <c r="DC728" s="551" t="str">
        <f t="shared" si="2109"/>
        <v/>
      </c>
      <c r="DD728" s="551" t="str">
        <f t="shared" si="2110"/>
        <v/>
      </c>
      <c r="DE728" s="550" t="str">
        <f t="shared" si="2111"/>
        <v/>
      </c>
      <c r="DF728" s="550" t="str">
        <f t="shared" si="2112"/>
        <v/>
      </c>
      <c r="DG728" s="550" t="str">
        <f t="shared" si="2113"/>
        <v/>
      </c>
      <c r="DH728" s="550" t="str">
        <f t="shared" si="2114"/>
        <v/>
      </c>
      <c r="DI728" s="550" t="str">
        <f t="shared" si="2115"/>
        <v/>
      </c>
      <c r="DJ728" s="549" t="str">
        <f t="shared" si="2116"/>
        <v/>
      </c>
      <c r="DK728" s="548" t="str">
        <f t="shared" si="2117"/>
        <v/>
      </c>
      <c r="DL728" s="653">
        <f t="shared" si="2118"/>
        <v>0</v>
      </c>
      <c r="DM728" s="106">
        <f t="shared" si="2119"/>
        <v>0</v>
      </c>
      <c r="DN728" s="106">
        <f t="shared" si="2120"/>
        <v>0</v>
      </c>
      <c r="DO728" s="106">
        <f t="shared" si="2121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4"/>
      <c r="BV729" s="224"/>
      <c r="BW729" s="224"/>
      <c r="BX729" s="224"/>
      <c r="BY729" s="224"/>
      <c r="BZ729" s="597" t="str">
        <f t="shared" si="2070"/>
        <v/>
      </c>
      <c r="CA729" s="597" t="str">
        <f t="shared" si="2071"/>
        <v/>
      </c>
      <c r="CB729" s="597" t="str">
        <f t="shared" si="2072"/>
        <v/>
      </c>
      <c r="CC729" s="688" t="str">
        <f t="shared" si="2073"/>
        <v/>
      </c>
      <c r="CD729" s="1344" t="str">
        <f t="shared" si="2084"/>
        <v/>
      </c>
      <c r="CE729" s="1345" t="str">
        <f t="shared" si="2085"/>
        <v/>
      </c>
      <c r="CF729" s="1346" t="str">
        <f t="shared" si="2086"/>
        <v/>
      </c>
      <c r="CG729" s="1346" t="str">
        <f t="shared" si="2087"/>
        <v/>
      </c>
      <c r="CH729" s="1346" t="str">
        <f t="shared" si="2088"/>
        <v/>
      </c>
      <c r="CI729" s="1346" t="str">
        <f t="shared" si="2089"/>
        <v/>
      </c>
      <c r="CJ729" s="1346" t="str">
        <f t="shared" si="2090"/>
        <v/>
      </c>
      <c r="CK729" s="1347" t="str">
        <f t="shared" si="2091"/>
        <v/>
      </c>
      <c r="CL729" s="1347" t="str">
        <f t="shared" si="2092"/>
        <v/>
      </c>
      <c r="CM729" s="1347" t="str">
        <f t="shared" si="2093"/>
        <v/>
      </c>
      <c r="CN729" s="1346" t="str">
        <f t="shared" si="2094"/>
        <v/>
      </c>
      <c r="CO729" s="1346" t="str">
        <f t="shared" si="2095"/>
        <v/>
      </c>
      <c r="CP729" s="1346" t="str">
        <f t="shared" si="2096"/>
        <v/>
      </c>
      <c r="CQ729" s="1346" t="str">
        <f t="shared" si="2097"/>
        <v/>
      </c>
      <c r="CR729" s="1346" t="str">
        <f t="shared" si="2098"/>
        <v/>
      </c>
      <c r="CS729" s="1345" t="str">
        <f t="shared" si="2099"/>
        <v/>
      </c>
      <c r="CT729" s="1348" t="str">
        <f t="shared" si="2100"/>
        <v/>
      </c>
      <c r="CU729" s="548" t="str">
        <f t="shared" si="2101"/>
        <v/>
      </c>
      <c r="CV729" s="549" t="str">
        <f t="shared" si="2102"/>
        <v/>
      </c>
      <c r="CW729" s="550" t="str">
        <f t="shared" si="2103"/>
        <v/>
      </c>
      <c r="CX729" s="550" t="str">
        <f t="shared" si="2104"/>
        <v/>
      </c>
      <c r="CY729" s="550" t="str">
        <f t="shared" si="2105"/>
        <v/>
      </c>
      <c r="CZ729" s="550" t="str">
        <f t="shared" si="2106"/>
        <v/>
      </c>
      <c r="DA729" s="550" t="str">
        <f t="shared" si="2107"/>
        <v/>
      </c>
      <c r="DB729" s="551" t="str">
        <f t="shared" si="2108"/>
        <v/>
      </c>
      <c r="DC729" s="551" t="str">
        <f t="shared" si="2109"/>
        <v/>
      </c>
      <c r="DD729" s="551" t="str">
        <f t="shared" si="2110"/>
        <v/>
      </c>
      <c r="DE729" s="550" t="str">
        <f t="shared" si="2111"/>
        <v/>
      </c>
      <c r="DF729" s="550" t="str">
        <f t="shared" si="2112"/>
        <v/>
      </c>
      <c r="DG729" s="550" t="str">
        <f t="shared" si="2113"/>
        <v/>
      </c>
      <c r="DH729" s="550" t="str">
        <f t="shared" si="2114"/>
        <v/>
      </c>
      <c r="DI729" s="550" t="str">
        <f t="shared" si="2115"/>
        <v/>
      </c>
      <c r="DJ729" s="549" t="str">
        <f t="shared" si="2116"/>
        <v/>
      </c>
      <c r="DK729" s="548" t="str">
        <f t="shared" si="2117"/>
        <v/>
      </c>
      <c r="DL729" s="653">
        <f t="shared" si="2118"/>
        <v>0</v>
      </c>
      <c r="DM729" s="106">
        <f t="shared" si="2119"/>
        <v>0</v>
      </c>
      <c r="DN729" s="106">
        <f t="shared" si="2120"/>
        <v>0</v>
      </c>
      <c r="DO729" s="106">
        <f t="shared" si="2121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4"/>
      <c r="BV730" s="224"/>
      <c r="BW730" s="224"/>
      <c r="BX730" s="224"/>
      <c r="BY730" s="224"/>
      <c r="BZ730" s="597" t="str">
        <f t="shared" si="2070"/>
        <v/>
      </c>
      <c r="CA730" s="597" t="str">
        <f t="shared" si="2071"/>
        <v/>
      </c>
      <c r="CB730" s="597" t="str">
        <f t="shared" si="2072"/>
        <v/>
      </c>
      <c r="CC730" s="688" t="str">
        <f t="shared" si="2073"/>
        <v/>
      </c>
      <c r="CD730" s="1344" t="str">
        <f t="shared" si="2084"/>
        <v/>
      </c>
      <c r="CE730" s="1345" t="str">
        <f t="shared" si="2085"/>
        <v/>
      </c>
      <c r="CF730" s="1346" t="str">
        <f t="shared" si="2086"/>
        <v/>
      </c>
      <c r="CG730" s="1346" t="str">
        <f t="shared" si="2087"/>
        <v/>
      </c>
      <c r="CH730" s="1346" t="str">
        <f t="shared" si="2088"/>
        <v/>
      </c>
      <c r="CI730" s="1346" t="str">
        <f t="shared" si="2089"/>
        <v/>
      </c>
      <c r="CJ730" s="1346" t="str">
        <f t="shared" si="2090"/>
        <v/>
      </c>
      <c r="CK730" s="1347" t="str">
        <f t="shared" si="2091"/>
        <v/>
      </c>
      <c r="CL730" s="1347" t="str">
        <f t="shared" si="2092"/>
        <v/>
      </c>
      <c r="CM730" s="1347" t="str">
        <f t="shared" si="2093"/>
        <v/>
      </c>
      <c r="CN730" s="1346" t="str">
        <f t="shared" si="2094"/>
        <v/>
      </c>
      <c r="CO730" s="1346" t="str">
        <f t="shared" si="2095"/>
        <v/>
      </c>
      <c r="CP730" s="1346" t="str">
        <f t="shared" si="2096"/>
        <v/>
      </c>
      <c r="CQ730" s="1346" t="str">
        <f t="shared" si="2097"/>
        <v/>
      </c>
      <c r="CR730" s="1346" t="str">
        <f t="shared" si="2098"/>
        <v/>
      </c>
      <c r="CS730" s="1345" t="str">
        <f t="shared" si="2099"/>
        <v/>
      </c>
      <c r="CT730" s="1348" t="str">
        <f t="shared" si="2100"/>
        <v/>
      </c>
      <c r="CU730" s="548" t="str">
        <f t="shared" si="2101"/>
        <v/>
      </c>
      <c r="CV730" s="549" t="str">
        <f t="shared" si="2102"/>
        <v/>
      </c>
      <c r="CW730" s="550" t="str">
        <f t="shared" si="2103"/>
        <v/>
      </c>
      <c r="CX730" s="550" t="str">
        <f t="shared" si="2104"/>
        <v/>
      </c>
      <c r="CY730" s="550" t="str">
        <f t="shared" si="2105"/>
        <v/>
      </c>
      <c r="CZ730" s="550" t="str">
        <f t="shared" si="2106"/>
        <v/>
      </c>
      <c r="DA730" s="550" t="str">
        <f t="shared" si="2107"/>
        <v/>
      </c>
      <c r="DB730" s="551" t="str">
        <f t="shared" si="2108"/>
        <v/>
      </c>
      <c r="DC730" s="551" t="str">
        <f t="shared" si="2109"/>
        <v/>
      </c>
      <c r="DD730" s="551" t="str">
        <f t="shared" si="2110"/>
        <v/>
      </c>
      <c r="DE730" s="550" t="str">
        <f t="shared" si="2111"/>
        <v/>
      </c>
      <c r="DF730" s="550" t="str">
        <f t="shared" si="2112"/>
        <v/>
      </c>
      <c r="DG730" s="550" t="str">
        <f t="shared" si="2113"/>
        <v/>
      </c>
      <c r="DH730" s="550" t="str">
        <f t="shared" si="2114"/>
        <v/>
      </c>
      <c r="DI730" s="550" t="str">
        <f t="shared" si="2115"/>
        <v/>
      </c>
      <c r="DJ730" s="549" t="str">
        <f t="shared" si="2116"/>
        <v/>
      </c>
      <c r="DK730" s="548" t="str">
        <f t="shared" si="2117"/>
        <v/>
      </c>
      <c r="DL730" s="653">
        <f t="shared" si="2118"/>
        <v>0</v>
      </c>
      <c r="DM730" s="106">
        <f t="shared" si="2119"/>
        <v>0</v>
      </c>
      <c r="DN730" s="106">
        <f t="shared" si="2120"/>
        <v>0</v>
      </c>
      <c r="DO730" s="106">
        <f t="shared" si="2121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706" t="s">
        <v>295</v>
      </c>
      <c r="B731" s="606" t="str">
        <f t="shared" ref="B731:R731" si="2133">IF(B728="","",B727*B728*B729*B730)</f>
        <v/>
      </c>
      <c r="C731" s="606" t="str">
        <f t="shared" si="2133"/>
        <v/>
      </c>
      <c r="D731" s="606" t="str">
        <f t="shared" si="2133"/>
        <v/>
      </c>
      <c r="E731" s="606" t="str">
        <f t="shared" si="2133"/>
        <v/>
      </c>
      <c r="F731" s="606" t="str">
        <f t="shared" si="2133"/>
        <v/>
      </c>
      <c r="G731" s="606" t="str">
        <f t="shared" si="2133"/>
        <v/>
      </c>
      <c r="H731" s="606" t="str">
        <f t="shared" si="2133"/>
        <v/>
      </c>
      <c r="I731" s="606" t="str">
        <f t="shared" si="2133"/>
        <v/>
      </c>
      <c r="J731" s="606" t="str">
        <f t="shared" si="2133"/>
        <v/>
      </c>
      <c r="K731" s="606" t="str">
        <f t="shared" si="2133"/>
        <v/>
      </c>
      <c r="L731" s="606" t="str">
        <f t="shared" si="2133"/>
        <v/>
      </c>
      <c r="M731" s="606" t="str">
        <f t="shared" si="2133"/>
        <v/>
      </c>
      <c r="N731" s="606" t="str">
        <f t="shared" si="2133"/>
        <v/>
      </c>
      <c r="O731" s="606" t="str">
        <f t="shared" si="2133"/>
        <v/>
      </c>
      <c r="P731" s="606" t="str">
        <f t="shared" si="2133"/>
        <v/>
      </c>
      <c r="Q731" s="606" t="str">
        <f t="shared" si="2133"/>
        <v/>
      </c>
      <c r="R731" s="606" t="str">
        <f t="shared" si="2133"/>
        <v/>
      </c>
      <c r="S731" s="774"/>
      <c r="T731" s="606" t="str">
        <f t="shared" ref="T731:AJ731" si="2134">IF(T728="","",T727*T728*T729*T730)</f>
        <v/>
      </c>
      <c r="U731" s="606" t="str">
        <f t="shared" si="2134"/>
        <v/>
      </c>
      <c r="V731" s="606" t="str">
        <f t="shared" si="2134"/>
        <v/>
      </c>
      <c r="W731" s="606" t="str">
        <f t="shared" si="2134"/>
        <v/>
      </c>
      <c r="X731" s="606" t="str">
        <f t="shared" si="2134"/>
        <v/>
      </c>
      <c r="Y731" s="606" t="str">
        <f t="shared" si="2134"/>
        <v/>
      </c>
      <c r="Z731" s="606" t="str">
        <f t="shared" si="2134"/>
        <v/>
      </c>
      <c r="AA731" s="606" t="str">
        <f t="shared" si="2134"/>
        <v/>
      </c>
      <c r="AB731" s="606" t="str">
        <f t="shared" si="2134"/>
        <v/>
      </c>
      <c r="AC731" s="606" t="str">
        <f t="shared" si="2134"/>
        <v/>
      </c>
      <c r="AD731" s="606" t="str">
        <f t="shared" si="2134"/>
        <v/>
      </c>
      <c r="AE731" s="606" t="str">
        <f t="shared" si="2134"/>
        <v/>
      </c>
      <c r="AF731" s="606" t="str">
        <f t="shared" si="2134"/>
        <v/>
      </c>
      <c r="AG731" s="606" t="str">
        <f t="shared" si="2134"/>
        <v/>
      </c>
      <c r="AH731" s="606" t="str">
        <f t="shared" si="2134"/>
        <v/>
      </c>
      <c r="AI731" s="606" t="str">
        <f t="shared" si="2134"/>
        <v/>
      </c>
      <c r="AJ731" s="606" t="str">
        <f t="shared" si="2134"/>
        <v/>
      </c>
      <c r="AK731" s="774"/>
      <c r="AL731" s="606" t="str">
        <f t="shared" ref="AL731:BB731" si="2135">IF(AL728="","",AL727*AL728*AL729*AL730)</f>
        <v/>
      </c>
      <c r="AM731" s="606" t="str">
        <f t="shared" si="2135"/>
        <v/>
      </c>
      <c r="AN731" s="606" t="str">
        <f t="shared" si="2135"/>
        <v/>
      </c>
      <c r="AO731" s="606" t="str">
        <f t="shared" si="2135"/>
        <v/>
      </c>
      <c r="AP731" s="606" t="str">
        <f t="shared" si="2135"/>
        <v/>
      </c>
      <c r="AQ731" s="606" t="str">
        <f t="shared" si="2135"/>
        <v/>
      </c>
      <c r="AR731" s="606" t="str">
        <f t="shared" si="2135"/>
        <v/>
      </c>
      <c r="AS731" s="606" t="str">
        <f t="shared" si="2135"/>
        <v/>
      </c>
      <c r="AT731" s="606" t="str">
        <f t="shared" si="2135"/>
        <v/>
      </c>
      <c r="AU731" s="606" t="str">
        <f t="shared" si="2135"/>
        <v/>
      </c>
      <c r="AV731" s="606" t="str">
        <f t="shared" si="2135"/>
        <v/>
      </c>
      <c r="AW731" s="606" t="str">
        <f t="shared" si="2135"/>
        <v/>
      </c>
      <c r="AX731" s="606" t="str">
        <f t="shared" si="2135"/>
        <v/>
      </c>
      <c r="AY731" s="606" t="str">
        <f t="shared" si="2135"/>
        <v/>
      </c>
      <c r="AZ731" s="606" t="str">
        <f t="shared" si="2135"/>
        <v/>
      </c>
      <c r="BA731" s="606" t="str">
        <f t="shared" si="2135"/>
        <v/>
      </c>
      <c r="BB731" s="606" t="str">
        <f t="shared" si="2135"/>
        <v/>
      </c>
      <c r="BC731" s="774"/>
      <c r="BD731" s="606" t="str">
        <f t="shared" ref="BD731:BT731" si="2136">IF(BD728="","",BD727*BD728*BD729*BD730)</f>
        <v/>
      </c>
      <c r="BE731" s="606" t="str">
        <f t="shared" si="2136"/>
        <v/>
      </c>
      <c r="BF731" s="606" t="str">
        <f t="shared" si="2136"/>
        <v/>
      </c>
      <c r="BG731" s="606" t="str">
        <f t="shared" si="2136"/>
        <v/>
      </c>
      <c r="BH731" s="606" t="str">
        <f t="shared" si="2136"/>
        <v/>
      </c>
      <c r="BI731" s="606" t="str">
        <f t="shared" si="2136"/>
        <v/>
      </c>
      <c r="BJ731" s="606" t="str">
        <f t="shared" si="2136"/>
        <v/>
      </c>
      <c r="BK731" s="606" t="str">
        <f t="shared" si="2136"/>
        <v/>
      </c>
      <c r="BL731" s="606" t="str">
        <f t="shared" si="2136"/>
        <v/>
      </c>
      <c r="BM731" s="606" t="str">
        <f t="shared" si="2136"/>
        <v/>
      </c>
      <c r="BN731" s="606" t="str">
        <f t="shared" si="2136"/>
        <v/>
      </c>
      <c r="BO731" s="606" t="str">
        <f t="shared" si="2136"/>
        <v/>
      </c>
      <c r="BP731" s="606" t="str">
        <f t="shared" si="2136"/>
        <v/>
      </c>
      <c r="BQ731" s="606" t="str">
        <f t="shared" si="2136"/>
        <v/>
      </c>
      <c r="BR731" s="606" t="str">
        <f t="shared" si="2136"/>
        <v/>
      </c>
      <c r="BS731" s="606" t="str">
        <f t="shared" si="2136"/>
        <v/>
      </c>
      <c r="BT731" s="606" t="str">
        <f t="shared" si="2136"/>
        <v/>
      </c>
      <c r="BU731" s="774"/>
      <c r="BV731" s="606" t="str">
        <f>IF(BV728="","",BV727*BV728*BV729*BV730)</f>
        <v/>
      </c>
      <c r="BW731" s="606" t="str">
        <f>IF(BW728="","",BW727*BW728*BW729*BW730)</f>
        <v/>
      </c>
      <c r="BX731" s="606" t="str">
        <f>IF(BX728="","",BX727*BX728*BX729*BX730)</f>
        <v/>
      </c>
      <c r="BY731" s="606" t="str">
        <f>IF(BY728="","",BY727*BY728*BY729*BY730)</f>
        <v/>
      </c>
      <c r="BZ731" s="597" t="str">
        <f t="shared" si="2070"/>
        <v/>
      </c>
      <c r="CA731" s="597" t="str">
        <f t="shared" si="2071"/>
        <v/>
      </c>
      <c r="CB731" s="597" t="str">
        <f t="shared" si="2072"/>
        <v/>
      </c>
      <c r="CC731" s="688" t="str">
        <f t="shared" si="2073"/>
        <v/>
      </c>
      <c r="CD731" s="1344" t="str">
        <f t="shared" si="2084"/>
        <v/>
      </c>
      <c r="CE731" s="1345" t="str">
        <f t="shared" si="2085"/>
        <v/>
      </c>
      <c r="CF731" s="1346" t="str">
        <f t="shared" si="2086"/>
        <v/>
      </c>
      <c r="CG731" s="1346" t="str">
        <f t="shared" si="2087"/>
        <v/>
      </c>
      <c r="CH731" s="1346" t="str">
        <f t="shared" si="2088"/>
        <v/>
      </c>
      <c r="CI731" s="1346" t="str">
        <f t="shared" si="2089"/>
        <v/>
      </c>
      <c r="CJ731" s="1346" t="str">
        <f t="shared" si="2090"/>
        <v/>
      </c>
      <c r="CK731" s="1347" t="str">
        <f t="shared" si="2091"/>
        <v/>
      </c>
      <c r="CL731" s="1347" t="str">
        <f t="shared" si="2092"/>
        <v/>
      </c>
      <c r="CM731" s="1347" t="str">
        <f t="shared" si="2093"/>
        <v/>
      </c>
      <c r="CN731" s="1346" t="str">
        <f t="shared" si="2094"/>
        <v/>
      </c>
      <c r="CO731" s="1346" t="str">
        <f t="shared" si="2095"/>
        <v/>
      </c>
      <c r="CP731" s="1346" t="str">
        <f t="shared" si="2096"/>
        <v/>
      </c>
      <c r="CQ731" s="1346" t="str">
        <f t="shared" si="2097"/>
        <v/>
      </c>
      <c r="CR731" s="1346" t="str">
        <f t="shared" si="2098"/>
        <v/>
      </c>
      <c r="CS731" s="1345" t="str">
        <f t="shared" si="2099"/>
        <v/>
      </c>
      <c r="CT731" s="1348" t="str">
        <f t="shared" si="2100"/>
        <v/>
      </c>
      <c r="CU731" s="548" t="str">
        <f t="shared" si="2101"/>
        <v/>
      </c>
      <c r="CV731" s="549" t="str">
        <f t="shared" si="2102"/>
        <v/>
      </c>
      <c r="CW731" s="550" t="str">
        <f t="shared" si="2103"/>
        <v/>
      </c>
      <c r="CX731" s="550" t="str">
        <f t="shared" si="2104"/>
        <v/>
      </c>
      <c r="CY731" s="550" t="str">
        <f t="shared" si="2105"/>
        <v/>
      </c>
      <c r="CZ731" s="550" t="str">
        <f t="shared" si="2106"/>
        <v/>
      </c>
      <c r="DA731" s="550" t="str">
        <f t="shared" si="2107"/>
        <v/>
      </c>
      <c r="DB731" s="551" t="str">
        <f t="shared" si="2108"/>
        <v/>
      </c>
      <c r="DC731" s="551" t="str">
        <f t="shared" si="2109"/>
        <v/>
      </c>
      <c r="DD731" s="551" t="str">
        <f t="shared" si="2110"/>
        <v/>
      </c>
      <c r="DE731" s="550" t="str">
        <f t="shared" si="2111"/>
        <v/>
      </c>
      <c r="DF731" s="550" t="str">
        <f t="shared" si="2112"/>
        <v/>
      </c>
      <c r="DG731" s="550" t="str">
        <f t="shared" si="2113"/>
        <v/>
      </c>
      <c r="DH731" s="550" t="str">
        <f t="shared" si="2114"/>
        <v/>
      </c>
      <c r="DI731" s="550" t="str">
        <f t="shared" si="2115"/>
        <v/>
      </c>
      <c r="DJ731" s="549" t="str">
        <f t="shared" si="2116"/>
        <v/>
      </c>
      <c r="DK731" s="548" t="str">
        <f t="shared" si="2117"/>
        <v/>
      </c>
      <c r="DL731" s="653">
        <f t="shared" si="2118"/>
        <v>0</v>
      </c>
      <c r="DM731" s="106">
        <f t="shared" si="2119"/>
        <v>0</v>
      </c>
      <c r="DN731" s="106">
        <f t="shared" si="2120"/>
        <v>0</v>
      </c>
      <c r="DO731" s="106">
        <f t="shared" si="2121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customHeight="1">
      <c r="A732" s="699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74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69"/>
      <c r="AH732" s="224"/>
      <c r="AI732" s="224"/>
      <c r="AJ732" s="224"/>
      <c r="AK732" s="774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74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74"/>
      <c r="BV732" s="224"/>
      <c r="BW732" s="224"/>
      <c r="BX732" s="224"/>
      <c r="BY732" s="224"/>
      <c r="BZ732" s="589"/>
      <c r="CA732" s="589"/>
      <c r="CB732" s="589"/>
      <c r="CC732" s="687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4"/>
      <c r="CV732" s="635"/>
      <c r="CW732" s="635"/>
      <c r="CX732" s="635"/>
      <c r="CY732" s="635"/>
      <c r="CZ732" s="635"/>
      <c r="DA732" s="635"/>
      <c r="DB732" s="635"/>
      <c r="DC732" s="635"/>
      <c r="DD732" s="635"/>
      <c r="DE732" s="635"/>
      <c r="DF732" s="635"/>
      <c r="DG732" s="635"/>
      <c r="DH732" s="635"/>
      <c r="DI732" s="635"/>
      <c r="DJ732" s="635"/>
      <c r="DK732" s="635"/>
      <c r="DL732" s="598"/>
      <c r="DM732" s="108"/>
      <c r="DN732" s="108"/>
      <c r="DO732" s="108"/>
      <c r="DP732" s="591"/>
      <c r="DQ732" s="617"/>
      <c r="DR732" s="617"/>
      <c r="DS732" s="617"/>
      <c r="DT732" s="617"/>
      <c r="DU732" s="617"/>
      <c r="DV732" s="617"/>
      <c r="DW732" s="617"/>
      <c r="DX732" s="617"/>
      <c r="DY732" s="484"/>
    </row>
    <row r="733" spans="1:129" s="486" customFormat="1" ht="15.75" customHeight="1">
      <c r="A733" s="648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74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96"/>
      <c r="AH733" s="224"/>
      <c r="AI733" s="224"/>
      <c r="AJ733" s="224"/>
      <c r="AK733" s="774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74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74"/>
      <c r="BV733" s="224"/>
      <c r="BW733" s="224"/>
      <c r="BX733" s="224"/>
      <c r="BY733" s="224"/>
      <c r="BZ733" s="597">
        <f t="shared" ref="BZ733:BZ742" si="2137">IF(DL733&lt;3,"",(SUM(B733:R733)-MIN(B733:R733)-MAX(B733:R733))/(DL733-2))</f>
        <v>0</v>
      </c>
      <c r="CA733" s="597">
        <f t="shared" ref="CA733:CA742" si="2138">IF(DM733&lt;3,"",(SUM(T733:AJ733)-MIN(T733:AJ733)-MAX(T733:AJ733))/(DM733-2))</f>
        <v>0</v>
      </c>
      <c r="CB733" s="597">
        <f t="shared" ref="CB733:CB742" si="2139">IF(DN733&lt;3,"",(SUM(AL733:BB733)-MIN(AL733:BB733)-MAX(AL733:BB733))/(DN733-2))</f>
        <v>0</v>
      </c>
      <c r="CC733" s="688">
        <f t="shared" ref="CC733:CC742" si="2140">IF(DO733&lt;3,"",(SUM(BD733:BT733)-MIN(BD733:BT733)-MAX(BD733:BT733))/(DO733-2))</f>
        <v>0</v>
      </c>
      <c r="CD733" s="1344" t="str">
        <f t="shared" ref="CD733:CS733" si="214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141"/>
        <v/>
      </c>
      <c r="CF733" s="1346" t="str">
        <f t="shared" si="2141"/>
        <v/>
      </c>
      <c r="CG733" s="1346" t="str">
        <f t="shared" si="2141"/>
        <v/>
      </c>
      <c r="CH733" s="1346">
        <f t="shared" si="2141"/>
        <v>0</v>
      </c>
      <c r="CI733" s="1346">
        <f t="shared" si="2141"/>
        <v>0</v>
      </c>
      <c r="CJ733" s="1346">
        <f t="shared" si="2141"/>
        <v>0</v>
      </c>
      <c r="CK733" s="1347">
        <f t="shared" si="2141"/>
        <v>0</v>
      </c>
      <c r="CL733" s="1347">
        <f t="shared" si="2141"/>
        <v>0</v>
      </c>
      <c r="CM733" s="1347">
        <f t="shared" si="2141"/>
        <v>0</v>
      </c>
      <c r="CN733" s="1346">
        <f t="shared" si="2141"/>
        <v>0</v>
      </c>
      <c r="CO733" s="1346">
        <f t="shared" si="2141"/>
        <v>0</v>
      </c>
      <c r="CP733" s="1346">
        <f t="shared" si="2141"/>
        <v>0</v>
      </c>
      <c r="CQ733" s="1346" t="str">
        <f t="shared" si="2141"/>
        <v/>
      </c>
      <c r="CR733" s="1346" t="str">
        <f t="shared" si="2141"/>
        <v/>
      </c>
      <c r="CS733" s="1345" t="str">
        <f t="shared" si="2141"/>
        <v/>
      </c>
      <c r="CT733" s="1348" t="str">
        <f t="shared" ref="CE733:CT736" si="214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8" t="str">
        <f t="shared" ref="CU733:DD736" si="214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9" t="str">
        <f t="shared" si="2143"/>
        <v/>
      </c>
      <c r="CW733" s="550" t="str">
        <f t="shared" si="2143"/>
        <v/>
      </c>
      <c r="CX733" s="550" t="str">
        <f t="shared" si="2143"/>
        <v/>
      </c>
      <c r="CY733" s="550">
        <f t="shared" si="2143"/>
        <v>0</v>
      </c>
      <c r="CZ733" s="550">
        <f t="shared" si="2143"/>
        <v>0</v>
      </c>
      <c r="DA733" s="550">
        <f t="shared" si="2143"/>
        <v>0</v>
      </c>
      <c r="DB733" s="551">
        <f t="shared" si="2143"/>
        <v>0</v>
      </c>
      <c r="DC733" s="551">
        <f t="shared" si="2143"/>
        <v>0</v>
      </c>
      <c r="DD733" s="551">
        <f t="shared" si="2143"/>
        <v>0</v>
      </c>
      <c r="DE733" s="550">
        <f t="shared" ref="DE733:DK736" si="214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50">
        <f t="shared" si="2144"/>
        <v>0</v>
      </c>
      <c r="DG733" s="550">
        <f t="shared" si="2144"/>
        <v>0</v>
      </c>
      <c r="DH733" s="550" t="str">
        <f t="shared" si="2144"/>
        <v/>
      </c>
      <c r="DI733" s="550" t="str">
        <f t="shared" si="2144"/>
        <v/>
      </c>
      <c r="DJ733" s="549" t="str">
        <f t="shared" si="2144"/>
        <v/>
      </c>
      <c r="DK733" s="548" t="str">
        <f t="shared" si="2144"/>
        <v/>
      </c>
      <c r="DL733" s="653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83"/>
      <c r="DQ733" s="618"/>
      <c r="DR733" s="618"/>
      <c r="DS733" s="618"/>
      <c r="DT733" s="618"/>
      <c r="DU733" s="618"/>
      <c r="DV733" s="618"/>
      <c r="DW733" s="618"/>
      <c r="DX733" s="618"/>
      <c r="DY733" s="484"/>
    </row>
    <row r="734" spans="1:129" s="486" customFormat="1" ht="15.75" customHeight="1">
      <c r="A734" s="648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74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96"/>
      <c r="AH734" s="224"/>
      <c r="AI734" s="224"/>
      <c r="AJ734" s="224"/>
      <c r="AK734" s="774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74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74"/>
      <c r="BV734" s="224"/>
      <c r="BW734" s="224"/>
      <c r="BX734" s="224"/>
      <c r="BY734" s="224"/>
      <c r="BZ734" s="597" t="str">
        <f t="shared" si="2137"/>
        <v/>
      </c>
      <c r="CA734" s="597" t="str">
        <f t="shared" si="2138"/>
        <v/>
      </c>
      <c r="CB734" s="597" t="str">
        <f t="shared" si="2139"/>
        <v/>
      </c>
      <c r="CC734" s="688" t="str">
        <f t="shared" si="2140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42"/>
        <v/>
      </c>
      <c r="CF734" s="1346" t="str">
        <f t="shared" si="2142"/>
        <v/>
      </c>
      <c r="CG734" s="1346" t="str">
        <f t="shared" si="2142"/>
        <v/>
      </c>
      <c r="CH734" s="1346" t="str">
        <f t="shared" si="2142"/>
        <v/>
      </c>
      <c r="CI734" s="1346" t="str">
        <f t="shared" si="2142"/>
        <v/>
      </c>
      <c r="CJ734" s="1346" t="str">
        <f t="shared" si="2142"/>
        <v/>
      </c>
      <c r="CK734" s="1347" t="str">
        <f t="shared" si="2142"/>
        <v/>
      </c>
      <c r="CL734" s="1347" t="str">
        <f t="shared" si="2142"/>
        <v/>
      </c>
      <c r="CM734" s="1347" t="str">
        <f t="shared" si="2142"/>
        <v/>
      </c>
      <c r="CN734" s="1346" t="str">
        <f t="shared" si="2142"/>
        <v/>
      </c>
      <c r="CO734" s="1346" t="str">
        <f t="shared" si="2142"/>
        <v/>
      </c>
      <c r="CP734" s="1346" t="str">
        <f t="shared" si="2142"/>
        <v/>
      </c>
      <c r="CQ734" s="1346" t="str">
        <f t="shared" si="2142"/>
        <v/>
      </c>
      <c r="CR734" s="1346" t="str">
        <f t="shared" si="2142"/>
        <v/>
      </c>
      <c r="CS734" s="1345" t="str">
        <f t="shared" si="2142"/>
        <v/>
      </c>
      <c r="CT734" s="1348" t="str">
        <f t="shared" si="2142"/>
        <v/>
      </c>
      <c r="CU734" s="548" t="str">
        <f t="shared" si="2143"/>
        <v/>
      </c>
      <c r="CV734" s="549" t="str">
        <f t="shared" si="2143"/>
        <v/>
      </c>
      <c r="CW734" s="550" t="str">
        <f t="shared" si="2143"/>
        <v/>
      </c>
      <c r="CX734" s="550" t="str">
        <f t="shared" si="2143"/>
        <v/>
      </c>
      <c r="CY734" s="550" t="str">
        <f t="shared" si="2143"/>
        <v/>
      </c>
      <c r="CZ734" s="550" t="str">
        <f t="shared" si="2143"/>
        <v/>
      </c>
      <c r="DA734" s="550" t="str">
        <f t="shared" si="2143"/>
        <v/>
      </c>
      <c r="DB734" s="551" t="str">
        <f t="shared" si="2143"/>
        <v/>
      </c>
      <c r="DC734" s="551" t="str">
        <f t="shared" si="2143"/>
        <v/>
      </c>
      <c r="DD734" s="551" t="str">
        <f t="shared" si="2143"/>
        <v/>
      </c>
      <c r="DE734" s="550" t="str">
        <f t="shared" si="2144"/>
        <v/>
      </c>
      <c r="DF734" s="550" t="str">
        <f t="shared" si="2144"/>
        <v/>
      </c>
      <c r="DG734" s="550" t="str">
        <f t="shared" si="2144"/>
        <v/>
      </c>
      <c r="DH734" s="550" t="str">
        <f t="shared" si="2144"/>
        <v/>
      </c>
      <c r="DI734" s="550" t="str">
        <f t="shared" si="2144"/>
        <v/>
      </c>
      <c r="DJ734" s="549" t="str">
        <f t="shared" si="2144"/>
        <v/>
      </c>
      <c r="DK734" s="548" t="str">
        <f t="shared" si="2144"/>
        <v/>
      </c>
      <c r="DL734" s="653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4"/>
      <c r="BV735" s="224"/>
      <c r="BW735" s="224"/>
      <c r="BX735" s="224"/>
      <c r="BY735" s="224"/>
      <c r="BZ735" s="597" t="str">
        <f t="shared" si="2137"/>
        <v/>
      </c>
      <c r="CA735" s="597" t="str">
        <f t="shared" si="2138"/>
        <v/>
      </c>
      <c r="CB735" s="597" t="str">
        <f t="shared" si="2139"/>
        <v/>
      </c>
      <c r="CC735" s="688" t="str">
        <f t="shared" si="2140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42"/>
        <v/>
      </c>
      <c r="CF735" s="1346" t="str">
        <f t="shared" si="2142"/>
        <v/>
      </c>
      <c r="CG735" s="1346" t="str">
        <f t="shared" si="2142"/>
        <v/>
      </c>
      <c r="CH735" s="1346" t="str">
        <f t="shared" si="2142"/>
        <v/>
      </c>
      <c r="CI735" s="1346" t="str">
        <f t="shared" si="2142"/>
        <v/>
      </c>
      <c r="CJ735" s="1346" t="str">
        <f t="shared" si="2142"/>
        <v/>
      </c>
      <c r="CK735" s="1347" t="str">
        <f t="shared" si="2142"/>
        <v/>
      </c>
      <c r="CL735" s="1347" t="str">
        <f t="shared" si="2142"/>
        <v/>
      </c>
      <c r="CM735" s="1347" t="str">
        <f t="shared" si="2142"/>
        <v/>
      </c>
      <c r="CN735" s="1346" t="str">
        <f t="shared" si="2142"/>
        <v/>
      </c>
      <c r="CO735" s="1346" t="str">
        <f t="shared" si="2142"/>
        <v/>
      </c>
      <c r="CP735" s="1346" t="str">
        <f t="shared" si="2142"/>
        <v/>
      </c>
      <c r="CQ735" s="1346" t="str">
        <f t="shared" si="2142"/>
        <v/>
      </c>
      <c r="CR735" s="1346" t="str">
        <f t="shared" si="2142"/>
        <v/>
      </c>
      <c r="CS735" s="1345" t="str">
        <f t="shared" si="2142"/>
        <v/>
      </c>
      <c r="CT735" s="1348" t="str">
        <f t="shared" si="2142"/>
        <v/>
      </c>
      <c r="CU735" s="548" t="str">
        <f t="shared" si="2143"/>
        <v/>
      </c>
      <c r="CV735" s="549" t="str">
        <f t="shared" si="2143"/>
        <v/>
      </c>
      <c r="CW735" s="550" t="str">
        <f t="shared" si="2143"/>
        <v/>
      </c>
      <c r="CX735" s="550" t="str">
        <f t="shared" si="2143"/>
        <v/>
      </c>
      <c r="CY735" s="550" t="str">
        <f t="shared" si="2143"/>
        <v/>
      </c>
      <c r="CZ735" s="550" t="str">
        <f t="shared" si="2143"/>
        <v/>
      </c>
      <c r="DA735" s="550" t="str">
        <f t="shared" si="2143"/>
        <v/>
      </c>
      <c r="DB735" s="551" t="str">
        <f t="shared" si="2143"/>
        <v/>
      </c>
      <c r="DC735" s="551" t="str">
        <f t="shared" si="2143"/>
        <v/>
      </c>
      <c r="DD735" s="551" t="str">
        <f t="shared" si="2143"/>
        <v/>
      </c>
      <c r="DE735" s="550" t="str">
        <f t="shared" si="2144"/>
        <v/>
      </c>
      <c r="DF735" s="550" t="str">
        <f t="shared" si="2144"/>
        <v/>
      </c>
      <c r="DG735" s="550" t="str">
        <f t="shared" si="2144"/>
        <v/>
      </c>
      <c r="DH735" s="550" t="str">
        <f t="shared" si="2144"/>
        <v/>
      </c>
      <c r="DI735" s="550" t="str">
        <f t="shared" si="2144"/>
        <v/>
      </c>
      <c r="DJ735" s="549" t="str">
        <f t="shared" si="2144"/>
        <v/>
      </c>
      <c r="DK735" s="548" t="str">
        <f t="shared" si="2144"/>
        <v/>
      </c>
      <c r="DL735" s="653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0" t="s">
        <v>295</v>
      </c>
      <c r="B736" s="607">
        <f t="shared" ref="B736:R736" si="2145">IF(B733="","",B732*B733*B734*B735)</f>
        <v>0</v>
      </c>
      <c r="C736" s="607">
        <f t="shared" si="2145"/>
        <v>0</v>
      </c>
      <c r="D736" s="607">
        <f t="shared" si="2145"/>
        <v>0</v>
      </c>
      <c r="E736" s="607">
        <f t="shared" si="2145"/>
        <v>0</v>
      </c>
      <c r="F736" s="607">
        <f t="shared" si="2145"/>
        <v>0</v>
      </c>
      <c r="G736" s="607">
        <f t="shared" si="2145"/>
        <v>0</v>
      </c>
      <c r="H736" s="607">
        <f t="shared" si="2145"/>
        <v>0</v>
      </c>
      <c r="I736" s="607">
        <f t="shared" si="2145"/>
        <v>0</v>
      </c>
      <c r="J736" s="607">
        <f t="shared" si="2145"/>
        <v>0</v>
      </c>
      <c r="K736" s="607" t="str">
        <f t="shared" si="2145"/>
        <v/>
      </c>
      <c r="L736" s="607" t="str">
        <f t="shared" si="2145"/>
        <v/>
      </c>
      <c r="M736" s="607" t="str">
        <f t="shared" si="2145"/>
        <v/>
      </c>
      <c r="N736" s="607" t="str">
        <f t="shared" si="2145"/>
        <v/>
      </c>
      <c r="O736" s="607" t="str">
        <f t="shared" si="2145"/>
        <v/>
      </c>
      <c r="P736" s="607" t="str">
        <f t="shared" si="2145"/>
        <v/>
      </c>
      <c r="Q736" s="607" t="str">
        <f t="shared" si="2145"/>
        <v/>
      </c>
      <c r="R736" s="607" t="str">
        <f t="shared" si="2145"/>
        <v/>
      </c>
      <c r="S736" s="647"/>
      <c r="T736" s="607">
        <f t="shared" ref="T736:AJ736" si="2146">IF(T733="","",T732*T733*T734*T735)</f>
        <v>0</v>
      </c>
      <c r="U736" s="607">
        <f t="shared" si="2146"/>
        <v>0</v>
      </c>
      <c r="V736" s="607">
        <f t="shared" si="2146"/>
        <v>0</v>
      </c>
      <c r="W736" s="607">
        <f t="shared" si="2146"/>
        <v>0</v>
      </c>
      <c r="X736" s="607">
        <f t="shared" si="2146"/>
        <v>0</v>
      </c>
      <c r="Y736" s="607">
        <f t="shared" si="2146"/>
        <v>0</v>
      </c>
      <c r="Z736" s="607">
        <f t="shared" si="2146"/>
        <v>0</v>
      </c>
      <c r="AA736" s="607">
        <f t="shared" si="2146"/>
        <v>0</v>
      </c>
      <c r="AB736" s="607">
        <f t="shared" si="2146"/>
        <v>0</v>
      </c>
      <c r="AC736" s="607" t="str">
        <f t="shared" si="2146"/>
        <v/>
      </c>
      <c r="AD736" s="607" t="str">
        <f t="shared" si="2146"/>
        <v/>
      </c>
      <c r="AE736" s="607" t="str">
        <f t="shared" si="2146"/>
        <v/>
      </c>
      <c r="AF736" s="607" t="str">
        <f t="shared" si="2146"/>
        <v/>
      </c>
      <c r="AG736" s="607" t="str">
        <f t="shared" si="2146"/>
        <v/>
      </c>
      <c r="AH736" s="607" t="str">
        <f t="shared" si="2146"/>
        <v/>
      </c>
      <c r="AI736" s="607" t="str">
        <f t="shared" si="2146"/>
        <v/>
      </c>
      <c r="AJ736" s="607" t="str">
        <f t="shared" si="2146"/>
        <v/>
      </c>
      <c r="AK736" s="647"/>
      <c r="AL736" s="607">
        <f t="shared" ref="AL736:BB736" si="2147">IF(AL733="","",AL732*AL733*AL734*AL735)</f>
        <v>0</v>
      </c>
      <c r="AM736" s="607">
        <f t="shared" si="2147"/>
        <v>0</v>
      </c>
      <c r="AN736" s="607">
        <f t="shared" si="2147"/>
        <v>0</v>
      </c>
      <c r="AO736" s="607">
        <f t="shared" si="2147"/>
        <v>0</v>
      </c>
      <c r="AP736" s="607">
        <f t="shared" si="2147"/>
        <v>0</v>
      </c>
      <c r="AQ736" s="607">
        <f t="shared" si="2147"/>
        <v>0</v>
      </c>
      <c r="AR736" s="607">
        <f t="shared" si="2147"/>
        <v>0</v>
      </c>
      <c r="AS736" s="607">
        <f t="shared" si="2147"/>
        <v>0</v>
      </c>
      <c r="AT736" s="607">
        <f t="shared" si="2147"/>
        <v>0</v>
      </c>
      <c r="AU736" s="607" t="str">
        <f t="shared" si="2147"/>
        <v/>
      </c>
      <c r="AV736" s="607" t="str">
        <f t="shared" si="2147"/>
        <v/>
      </c>
      <c r="AW736" s="607" t="str">
        <f t="shared" si="2147"/>
        <v/>
      </c>
      <c r="AX736" s="607" t="str">
        <f t="shared" si="2147"/>
        <v/>
      </c>
      <c r="AY736" s="607" t="str">
        <f t="shared" si="2147"/>
        <v/>
      </c>
      <c r="AZ736" s="607" t="str">
        <f t="shared" si="2147"/>
        <v/>
      </c>
      <c r="BA736" s="607" t="str">
        <f t="shared" si="2147"/>
        <v/>
      </c>
      <c r="BB736" s="607" t="str">
        <f t="shared" si="2147"/>
        <v/>
      </c>
      <c r="BC736" s="647"/>
      <c r="BD736" s="607">
        <f t="shared" ref="BD736:BT736" si="2148">IF(BD733="","",BD732*BD733*BD734*BD735)</f>
        <v>0</v>
      </c>
      <c r="BE736" s="607">
        <f t="shared" si="2148"/>
        <v>0</v>
      </c>
      <c r="BF736" s="607">
        <f t="shared" si="2148"/>
        <v>0</v>
      </c>
      <c r="BG736" s="607">
        <f t="shared" si="2148"/>
        <v>0</v>
      </c>
      <c r="BH736" s="607">
        <f t="shared" si="2148"/>
        <v>0</v>
      </c>
      <c r="BI736" s="607">
        <f t="shared" si="2148"/>
        <v>0</v>
      </c>
      <c r="BJ736" s="607">
        <f t="shared" si="2148"/>
        <v>0</v>
      </c>
      <c r="BK736" s="607">
        <f t="shared" si="2148"/>
        <v>0</v>
      </c>
      <c r="BL736" s="607">
        <f t="shared" si="2148"/>
        <v>0</v>
      </c>
      <c r="BM736" s="607" t="str">
        <f t="shared" si="2148"/>
        <v/>
      </c>
      <c r="BN736" s="607" t="str">
        <f t="shared" si="2148"/>
        <v/>
      </c>
      <c r="BO736" s="607" t="str">
        <f t="shared" si="2148"/>
        <v/>
      </c>
      <c r="BP736" s="607" t="str">
        <f t="shared" si="2148"/>
        <v/>
      </c>
      <c r="BQ736" s="607" t="str">
        <f t="shared" si="2148"/>
        <v/>
      </c>
      <c r="BR736" s="607" t="str">
        <f t="shared" si="2148"/>
        <v/>
      </c>
      <c r="BS736" s="607" t="str">
        <f t="shared" si="2148"/>
        <v/>
      </c>
      <c r="BT736" s="607" t="str">
        <f t="shared" si="2148"/>
        <v/>
      </c>
      <c r="BU736" s="647"/>
      <c r="BV736" s="607" t="str">
        <f>IF(BV733="","",BV732*BV733*BV734*BV735)</f>
        <v/>
      </c>
      <c r="BW736" s="607" t="str">
        <f>IF(BW733="","",BW732*BW733*BW734*BW735)</f>
        <v/>
      </c>
      <c r="BX736" s="607" t="str">
        <f>IF(BX733="","",BX732*BX733*BX734*BX735)</f>
        <v/>
      </c>
      <c r="BY736" s="607" t="str">
        <f>IF(BY733="","",BY732*BY733*BY734*BY735)</f>
        <v/>
      </c>
      <c r="BZ736" s="597">
        <f t="shared" si="2137"/>
        <v>0</v>
      </c>
      <c r="CA736" s="597">
        <f t="shared" si="2138"/>
        <v>0</v>
      </c>
      <c r="CB736" s="597">
        <f t="shared" si="2139"/>
        <v>0</v>
      </c>
      <c r="CC736" s="688">
        <f t="shared" si="2140"/>
        <v>0</v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42"/>
        <v/>
      </c>
      <c r="CF736" s="1346" t="str">
        <f t="shared" si="2142"/>
        <v/>
      </c>
      <c r="CG736" s="1346" t="str">
        <f t="shared" si="2142"/>
        <v/>
      </c>
      <c r="CH736" s="1346">
        <f t="shared" si="2142"/>
        <v>0</v>
      </c>
      <c r="CI736" s="1346">
        <f t="shared" si="2142"/>
        <v>0</v>
      </c>
      <c r="CJ736" s="1346">
        <f t="shared" si="2142"/>
        <v>0</v>
      </c>
      <c r="CK736" s="1347">
        <f t="shared" si="2142"/>
        <v>0</v>
      </c>
      <c r="CL736" s="1347">
        <f t="shared" si="2142"/>
        <v>0</v>
      </c>
      <c r="CM736" s="1347">
        <f t="shared" si="2142"/>
        <v>0</v>
      </c>
      <c r="CN736" s="1346">
        <f t="shared" si="2142"/>
        <v>0</v>
      </c>
      <c r="CO736" s="1346">
        <f t="shared" si="2142"/>
        <v>0</v>
      </c>
      <c r="CP736" s="1346">
        <f t="shared" si="2142"/>
        <v>0</v>
      </c>
      <c r="CQ736" s="1346" t="str">
        <f t="shared" si="2142"/>
        <v/>
      </c>
      <c r="CR736" s="1346" t="str">
        <f t="shared" si="2142"/>
        <v/>
      </c>
      <c r="CS736" s="1345" t="str">
        <f t="shared" si="2142"/>
        <v/>
      </c>
      <c r="CT736" s="1348" t="str">
        <f t="shared" si="2142"/>
        <v/>
      </c>
      <c r="CU736" s="548" t="str">
        <f t="shared" si="2143"/>
        <v/>
      </c>
      <c r="CV736" s="549" t="str">
        <f t="shared" si="2143"/>
        <v/>
      </c>
      <c r="CW736" s="550" t="str">
        <f t="shared" si="2143"/>
        <v/>
      </c>
      <c r="CX736" s="550" t="str">
        <f t="shared" si="2143"/>
        <v/>
      </c>
      <c r="CY736" s="550">
        <f t="shared" si="2143"/>
        <v>0</v>
      </c>
      <c r="CZ736" s="550">
        <f t="shared" si="2143"/>
        <v>0</v>
      </c>
      <c r="DA736" s="550">
        <f t="shared" si="2143"/>
        <v>0</v>
      </c>
      <c r="DB736" s="551">
        <f t="shared" si="2143"/>
        <v>0</v>
      </c>
      <c r="DC736" s="551">
        <f t="shared" si="2143"/>
        <v>0</v>
      </c>
      <c r="DD736" s="551">
        <f t="shared" si="2143"/>
        <v>0</v>
      </c>
      <c r="DE736" s="550">
        <f t="shared" si="2144"/>
        <v>0</v>
      </c>
      <c r="DF736" s="550">
        <f t="shared" si="2144"/>
        <v>0</v>
      </c>
      <c r="DG736" s="550">
        <f t="shared" si="2144"/>
        <v>0</v>
      </c>
      <c r="DH736" s="550" t="str">
        <f t="shared" si="2144"/>
        <v/>
      </c>
      <c r="DI736" s="550" t="str">
        <f t="shared" si="2144"/>
        <v/>
      </c>
      <c r="DJ736" s="549" t="str">
        <f t="shared" si="2144"/>
        <v/>
      </c>
      <c r="DK736" s="548" t="str">
        <f t="shared" si="2144"/>
        <v/>
      </c>
      <c r="DL736" s="653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784" t="s">
        <v>659</v>
      </c>
      <c r="B737" s="759"/>
      <c r="C737" s="759"/>
      <c r="D737" s="759"/>
      <c r="E737" s="759"/>
      <c r="F737" s="759"/>
      <c r="G737" s="759"/>
      <c r="H737" s="759"/>
      <c r="I737" s="759"/>
      <c r="J737" s="759"/>
      <c r="K737" s="759"/>
      <c r="L737" s="759"/>
      <c r="M737" s="759"/>
      <c r="N737" s="759"/>
      <c r="O737" s="759"/>
      <c r="P737" s="759"/>
      <c r="Q737" s="759"/>
      <c r="R737" s="759"/>
      <c r="S737" s="774"/>
      <c r="T737" s="759"/>
      <c r="U737" s="759"/>
      <c r="V737" s="759"/>
      <c r="W737" s="759"/>
      <c r="X737" s="759"/>
      <c r="Y737" s="759"/>
      <c r="Z737" s="759"/>
      <c r="AA737" s="759"/>
      <c r="AB737" s="759"/>
      <c r="AC737" s="759"/>
      <c r="AD737" s="759"/>
      <c r="AE737" s="759"/>
      <c r="AF737" s="759"/>
      <c r="AG737" s="759"/>
      <c r="AH737" s="759"/>
      <c r="AI737" s="759"/>
      <c r="AJ737" s="759"/>
      <c r="AK737" s="774"/>
      <c r="AL737" s="759"/>
      <c r="AM737" s="759"/>
      <c r="AN737" s="759"/>
      <c r="AO737" s="759"/>
      <c r="AP737" s="759"/>
      <c r="AQ737" s="759"/>
      <c r="AR737" s="759"/>
      <c r="AS737" s="759"/>
      <c r="AT737" s="759"/>
      <c r="AU737" s="759"/>
      <c r="AV737" s="759"/>
      <c r="AW737" s="759"/>
      <c r="AX737" s="759"/>
      <c r="AY737" s="759"/>
      <c r="AZ737" s="759"/>
      <c r="BA737" s="759"/>
      <c r="BB737" s="759"/>
      <c r="BC737" s="774"/>
      <c r="BD737" s="759"/>
      <c r="BE737" s="759"/>
      <c r="BF737" s="759"/>
      <c r="BG737" s="759"/>
      <c r="BH737" s="759"/>
      <c r="BI737" s="781"/>
      <c r="BJ737" s="759"/>
      <c r="BK737" s="759"/>
      <c r="BL737" s="759"/>
      <c r="BM737" s="759"/>
      <c r="BN737" s="759"/>
      <c r="BO737" s="759"/>
      <c r="BP737" s="759"/>
      <c r="BQ737" s="759"/>
      <c r="BR737" s="759"/>
      <c r="BS737" s="759"/>
      <c r="BT737" s="759"/>
      <c r="BU737" s="774"/>
      <c r="BV737" s="759"/>
      <c r="BW737" s="759"/>
      <c r="BX737" s="759"/>
      <c r="BY737" s="759"/>
      <c r="BZ737" s="589" t="str">
        <f t="shared" si="2137"/>
        <v/>
      </c>
      <c r="CA737" s="589" t="str">
        <f t="shared" si="2138"/>
        <v/>
      </c>
      <c r="CB737" s="589" t="str">
        <f t="shared" si="2139"/>
        <v/>
      </c>
      <c r="CC737" s="687" t="str">
        <f t="shared" si="2140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8"/>
      <c r="DM737" s="108"/>
      <c r="DN737" s="108"/>
      <c r="DO737" s="108"/>
      <c r="DP737" s="591"/>
      <c r="DQ737" s="617"/>
      <c r="DR737" s="617"/>
      <c r="DS737" s="617"/>
      <c r="DT737" s="617"/>
      <c r="DU737" s="617"/>
      <c r="DV737" s="617"/>
      <c r="DW737" s="617"/>
      <c r="DX737" s="617"/>
      <c r="DY737" s="484"/>
    </row>
    <row r="738" spans="1:129" s="486" customFormat="1" ht="15.75" hidden="1" customHeight="1">
      <c r="A738" s="648" t="s">
        <v>276</v>
      </c>
      <c r="B738" s="274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774"/>
      <c r="T738" s="274"/>
      <c r="U738" s="274"/>
      <c r="V738" s="274"/>
      <c r="W738" s="274"/>
      <c r="X738" s="274"/>
      <c r="Y738" s="274"/>
      <c r="Z738" s="274"/>
      <c r="AA738" s="274"/>
      <c r="AB738" s="274"/>
      <c r="AC738" s="274"/>
      <c r="AD738" s="274"/>
      <c r="AE738" s="274"/>
      <c r="AF738" s="274"/>
      <c r="AG738" s="274"/>
      <c r="AH738" s="274"/>
      <c r="AI738" s="274"/>
      <c r="AJ738" s="274"/>
      <c r="AK738" s="774"/>
      <c r="AL738" s="274"/>
      <c r="AM738" s="274"/>
      <c r="AN738" s="274"/>
      <c r="AO738" s="274"/>
      <c r="AP738" s="274"/>
      <c r="AQ738" s="274"/>
      <c r="AR738" s="274"/>
      <c r="AS738" s="274"/>
      <c r="AT738" s="274"/>
      <c r="AU738" s="274"/>
      <c r="AV738" s="274"/>
      <c r="AW738" s="274"/>
      <c r="AX738" s="274"/>
      <c r="AY738" s="274"/>
      <c r="AZ738" s="274"/>
      <c r="BA738" s="274"/>
      <c r="BB738" s="274"/>
      <c r="BC738" s="774"/>
      <c r="BD738" s="274"/>
      <c r="BE738" s="274"/>
      <c r="BF738" s="274"/>
      <c r="BG738" s="274"/>
      <c r="BH738" s="274"/>
      <c r="BI738" s="274"/>
      <c r="BJ738" s="274"/>
      <c r="BK738" s="274"/>
      <c r="BL738" s="274"/>
      <c r="BM738" s="274"/>
      <c r="BN738" s="274"/>
      <c r="BO738" s="274"/>
      <c r="BP738" s="274"/>
      <c r="BQ738" s="274"/>
      <c r="BR738" s="274"/>
      <c r="BS738" s="274"/>
      <c r="BT738" s="274"/>
      <c r="BU738" s="774"/>
      <c r="BV738" s="274"/>
      <c r="BW738" s="274"/>
      <c r="BX738" s="274"/>
      <c r="BY738" s="274"/>
      <c r="BZ738" s="597" t="str">
        <f t="shared" si="2137"/>
        <v/>
      </c>
      <c r="CA738" s="597" t="str">
        <f t="shared" si="2138"/>
        <v/>
      </c>
      <c r="CB738" s="597" t="str">
        <f t="shared" si="2139"/>
        <v/>
      </c>
      <c r="CC738" s="688" t="str">
        <f t="shared" si="2140"/>
        <v/>
      </c>
      <c r="CD738" s="1344" t="str">
        <f t="shared" ref="CD738:CM741" si="214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149"/>
        <v/>
      </c>
      <c r="CF738" s="1346" t="str">
        <f t="shared" si="2149"/>
        <v/>
      </c>
      <c r="CG738" s="1346" t="str">
        <f t="shared" si="2149"/>
        <v/>
      </c>
      <c r="CH738" s="1346" t="str">
        <f t="shared" si="2149"/>
        <v/>
      </c>
      <c r="CI738" s="1346" t="str">
        <f t="shared" si="2149"/>
        <v/>
      </c>
      <c r="CJ738" s="1346" t="str">
        <f t="shared" si="2149"/>
        <v/>
      </c>
      <c r="CK738" s="1347" t="str">
        <f t="shared" si="2149"/>
        <v/>
      </c>
      <c r="CL738" s="1347" t="str">
        <f t="shared" si="2149"/>
        <v/>
      </c>
      <c r="CM738" s="1347" t="str">
        <f t="shared" si="2149"/>
        <v/>
      </c>
      <c r="CN738" s="1346" t="str">
        <f t="shared" ref="CN738:CT741" si="215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150"/>
        <v/>
      </c>
      <c r="CP738" s="1346" t="str">
        <f t="shared" si="2150"/>
        <v/>
      </c>
      <c r="CQ738" s="1346" t="str">
        <f t="shared" si="2150"/>
        <v/>
      </c>
      <c r="CR738" s="1346" t="str">
        <f t="shared" si="2150"/>
        <v/>
      </c>
      <c r="CS738" s="1345" t="str">
        <f t="shared" si="2150"/>
        <v/>
      </c>
      <c r="CT738" s="1348" t="str">
        <f t="shared" si="2150"/>
        <v/>
      </c>
      <c r="CU738" s="548" t="str">
        <f t="shared" ref="CU738:DD742" si="215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9" t="str">
        <f t="shared" si="2151"/>
        <v/>
      </c>
      <c r="CW738" s="550" t="str">
        <f t="shared" si="2151"/>
        <v/>
      </c>
      <c r="CX738" s="550" t="str">
        <f t="shared" si="2151"/>
        <v/>
      </c>
      <c r="CY738" s="550" t="str">
        <f t="shared" si="2151"/>
        <v/>
      </c>
      <c r="CZ738" s="550" t="str">
        <f t="shared" si="2151"/>
        <v/>
      </c>
      <c r="DA738" s="550" t="str">
        <f t="shared" si="2151"/>
        <v/>
      </c>
      <c r="DB738" s="551" t="str">
        <f t="shared" si="2151"/>
        <v/>
      </c>
      <c r="DC738" s="551" t="str">
        <f t="shared" si="2151"/>
        <v/>
      </c>
      <c r="DD738" s="551" t="str">
        <f t="shared" si="2151"/>
        <v/>
      </c>
      <c r="DE738" s="550" t="str">
        <f t="shared" ref="DE738:DK742" si="215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0" t="str">
        <f t="shared" si="2152"/>
        <v/>
      </c>
      <c r="DG738" s="550" t="str">
        <f t="shared" si="2152"/>
        <v/>
      </c>
      <c r="DH738" s="550" t="str">
        <f t="shared" si="2152"/>
        <v/>
      </c>
      <c r="DI738" s="550" t="str">
        <f t="shared" si="2152"/>
        <v/>
      </c>
      <c r="DJ738" s="549" t="str">
        <f t="shared" si="2152"/>
        <v/>
      </c>
      <c r="DK738" s="548" t="str">
        <f t="shared" si="2152"/>
        <v/>
      </c>
      <c r="DL738" s="653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3"/>
      <c r="DQ738" s="618"/>
      <c r="DR738" s="618"/>
      <c r="DS738" s="618"/>
      <c r="DT738" s="618"/>
      <c r="DU738" s="618"/>
      <c r="DV738" s="618"/>
      <c r="DW738" s="618"/>
      <c r="DX738" s="618"/>
      <c r="DY738" s="484"/>
    </row>
    <row r="739" spans="1:129" s="486" customFormat="1" ht="15.75" hidden="1" customHeight="1">
      <c r="A739" s="648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74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74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74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74"/>
      <c r="BV739" s="224"/>
      <c r="BW739" s="224"/>
      <c r="BX739" s="224"/>
      <c r="BY739" s="224"/>
      <c r="BZ739" s="597" t="str">
        <f t="shared" si="2137"/>
        <v/>
      </c>
      <c r="CA739" s="597" t="str">
        <f t="shared" si="2138"/>
        <v/>
      </c>
      <c r="CB739" s="597" t="str">
        <f t="shared" si="2139"/>
        <v/>
      </c>
      <c r="CC739" s="688" t="str">
        <f t="shared" si="2140"/>
        <v/>
      </c>
      <c r="CD739" s="1344" t="str">
        <f t="shared" si="2149"/>
        <v/>
      </c>
      <c r="CE739" s="1345" t="str">
        <f t="shared" si="2149"/>
        <v/>
      </c>
      <c r="CF739" s="1346" t="str">
        <f t="shared" si="2149"/>
        <v/>
      </c>
      <c r="CG739" s="1346" t="str">
        <f t="shared" si="2149"/>
        <v/>
      </c>
      <c r="CH739" s="1346" t="str">
        <f t="shared" si="2149"/>
        <v/>
      </c>
      <c r="CI739" s="1346" t="str">
        <f t="shared" si="2149"/>
        <v/>
      </c>
      <c r="CJ739" s="1346" t="str">
        <f t="shared" si="2149"/>
        <v/>
      </c>
      <c r="CK739" s="1347" t="str">
        <f t="shared" si="2149"/>
        <v/>
      </c>
      <c r="CL739" s="1347" t="str">
        <f t="shared" si="2149"/>
        <v/>
      </c>
      <c r="CM739" s="1347" t="str">
        <f t="shared" si="2149"/>
        <v/>
      </c>
      <c r="CN739" s="1346" t="str">
        <f t="shared" si="2150"/>
        <v/>
      </c>
      <c r="CO739" s="1346" t="str">
        <f t="shared" si="2150"/>
        <v/>
      </c>
      <c r="CP739" s="1346" t="str">
        <f t="shared" si="2150"/>
        <v/>
      </c>
      <c r="CQ739" s="1346" t="str">
        <f t="shared" si="2150"/>
        <v/>
      </c>
      <c r="CR739" s="1346" t="str">
        <f t="shared" si="2150"/>
        <v/>
      </c>
      <c r="CS739" s="1345" t="str">
        <f t="shared" si="2150"/>
        <v/>
      </c>
      <c r="CT739" s="1348" t="str">
        <f t="shared" si="2150"/>
        <v/>
      </c>
      <c r="CU739" s="548" t="str">
        <f t="shared" si="2151"/>
        <v/>
      </c>
      <c r="CV739" s="549" t="str">
        <f t="shared" si="2151"/>
        <v/>
      </c>
      <c r="CW739" s="550" t="str">
        <f t="shared" si="2151"/>
        <v/>
      </c>
      <c r="CX739" s="550" t="str">
        <f t="shared" si="2151"/>
        <v/>
      </c>
      <c r="CY739" s="550" t="str">
        <f t="shared" si="2151"/>
        <v/>
      </c>
      <c r="CZ739" s="550" t="str">
        <f t="shared" si="2151"/>
        <v/>
      </c>
      <c r="DA739" s="550" t="str">
        <f t="shared" si="2151"/>
        <v/>
      </c>
      <c r="DB739" s="551" t="str">
        <f t="shared" si="2151"/>
        <v/>
      </c>
      <c r="DC739" s="551" t="str">
        <f t="shared" si="2151"/>
        <v/>
      </c>
      <c r="DD739" s="551" t="str">
        <f t="shared" si="2151"/>
        <v/>
      </c>
      <c r="DE739" s="550" t="str">
        <f t="shared" si="2152"/>
        <v/>
      </c>
      <c r="DF739" s="550" t="str">
        <f t="shared" si="2152"/>
        <v/>
      </c>
      <c r="DG739" s="550" t="str">
        <f t="shared" si="2152"/>
        <v/>
      </c>
      <c r="DH739" s="550" t="str">
        <f t="shared" si="2152"/>
        <v/>
      </c>
      <c r="DI739" s="550" t="str">
        <f t="shared" si="2152"/>
        <v/>
      </c>
      <c r="DJ739" s="549" t="str">
        <f t="shared" si="2152"/>
        <v/>
      </c>
      <c r="DK739" s="548" t="str">
        <f t="shared" si="2152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4"/>
      <c r="BV740" s="224"/>
      <c r="BW740" s="224"/>
      <c r="BX740" s="224"/>
      <c r="BY740" s="224"/>
      <c r="BZ740" s="597" t="str">
        <f t="shared" si="2137"/>
        <v/>
      </c>
      <c r="CA740" s="597" t="str">
        <f t="shared" si="2138"/>
        <v/>
      </c>
      <c r="CB740" s="597" t="str">
        <f t="shared" si="2139"/>
        <v/>
      </c>
      <c r="CC740" s="688" t="str">
        <f t="shared" si="2140"/>
        <v/>
      </c>
      <c r="CD740" s="1344" t="str">
        <f t="shared" si="2149"/>
        <v/>
      </c>
      <c r="CE740" s="1345" t="str">
        <f t="shared" si="2149"/>
        <v/>
      </c>
      <c r="CF740" s="1346" t="str">
        <f t="shared" si="2149"/>
        <v/>
      </c>
      <c r="CG740" s="1346" t="str">
        <f t="shared" si="2149"/>
        <v/>
      </c>
      <c r="CH740" s="1346" t="str">
        <f t="shared" si="2149"/>
        <v/>
      </c>
      <c r="CI740" s="1346" t="str">
        <f t="shared" si="2149"/>
        <v/>
      </c>
      <c r="CJ740" s="1346" t="str">
        <f t="shared" si="2149"/>
        <v/>
      </c>
      <c r="CK740" s="1347" t="str">
        <f t="shared" si="2149"/>
        <v/>
      </c>
      <c r="CL740" s="1347" t="str">
        <f t="shared" si="2149"/>
        <v/>
      </c>
      <c r="CM740" s="1347" t="str">
        <f t="shared" si="2149"/>
        <v/>
      </c>
      <c r="CN740" s="1346" t="str">
        <f t="shared" si="2150"/>
        <v/>
      </c>
      <c r="CO740" s="1346" t="str">
        <f t="shared" si="2150"/>
        <v/>
      </c>
      <c r="CP740" s="1346" t="str">
        <f t="shared" si="2150"/>
        <v/>
      </c>
      <c r="CQ740" s="1346" t="str">
        <f t="shared" si="2150"/>
        <v/>
      </c>
      <c r="CR740" s="1346" t="str">
        <f t="shared" si="2150"/>
        <v/>
      </c>
      <c r="CS740" s="1345" t="str">
        <f t="shared" si="2150"/>
        <v/>
      </c>
      <c r="CT740" s="1348" t="str">
        <f t="shared" si="2150"/>
        <v/>
      </c>
      <c r="CU740" s="548" t="str">
        <f t="shared" si="2151"/>
        <v/>
      </c>
      <c r="CV740" s="549" t="str">
        <f t="shared" si="2151"/>
        <v/>
      </c>
      <c r="CW740" s="550" t="str">
        <f t="shared" si="2151"/>
        <v/>
      </c>
      <c r="CX740" s="550" t="str">
        <f t="shared" si="2151"/>
        <v/>
      </c>
      <c r="CY740" s="550" t="str">
        <f t="shared" si="2151"/>
        <v/>
      </c>
      <c r="CZ740" s="550" t="str">
        <f t="shared" si="2151"/>
        <v/>
      </c>
      <c r="DA740" s="550" t="str">
        <f t="shared" si="2151"/>
        <v/>
      </c>
      <c r="DB740" s="551" t="str">
        <f t="shared" si="2151"/>
        <v/>
      </c>
      <c r="DC740" s="551" t="str">
        <f t="shared" si="2151"/>
        <v/>
      </c>
      <c r="DD740" s="551" t="str">
        <f t="shared" si="2151"/>
        <v/>
      </c>
      <c r="DE740" s="550" t="str">
        <f t="shared" si="2152"/>
        <v/>
      </c>
      <c r="DF740" s="550" t="str">
        <f t="shared" si="2152"/>
        <v/>
      </c>
      <c r="DG740" s="550" t="str">
        <f t="shared" si="2152"/>
        <v/>
      </c>
      <c r="DH740" s="550" t="str">
        <f t="shared" si="2152"/>
        <v/>
      </c>
      <c r="DI740" s="550" t="str">
        <f t="shared" si="2152"/>
        <v/>
      </c>
      <c r="DJ740" s="549" t="str">
        <f t="shared" si="2152"/>
        <v/>
      </c>
      <c r="DK740" s="548" t="str">
        <f t="shared" si="2152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4"/>
      <c r="BV741" s="224"/>
      <c r="BW741" s="224"/>
      <c r="BX741" s="224"/>
      <c r="BY741" s="224"/>
      <c r="BZ741" s="597" t="str">
        <f t="shared" si="2137"/>
        <v/>
      </c>
      <c r="CA741" s="597" t="str">
        <f t="shared" si="2138"/>
        <v/>
      </c>
      <c r="CB741" s="597" t="str">
        <f t="shared" si="2139"/>
        <v/>
      </c>
      <c r="CC741" s="688" t="str">
        <f t="shared" si="2140"/>
        <v/>
      </c>
      <c r="CD741" s="1344" t="str">
        <f t="shared" si="2149"/>
        <v/>
      </c>
      <c r="CE741" s="1345" t="str">
        <f t="shared" si="2149"/>
        <v/>
      </c>
      <c r="CF741" s="1346" t="str">
        <f t="shared" si="2149"/>
        <v/>
      </c>
      <c r="CG741" s="1346" t="str">
        <f t="shared" si="2149"/>
        <v/>
      </c>
      <c r="CH741" s="1346" t="str">
        <f t="shared" si="2149"/>
        <v/>
      </c>
      <c r="CI741" s="1346" t="str">
        <f t="shared" si="2149"/>
        <v/>
      </c>
      <c r="CJ741" s="1346" t="str">
        <f t="shared" si="2149"/>
        <v/>
      </c>
      <c r="CK741" s="1347" t="str">
        <f t="shared" si="2149"/>
        <v/>
      </c>
      <c r="CL741" s="1347" t="str">
        <f t="shared" si="2149"/>
        <v/>
      </c>
      <c r="CM741" s="1347" t="str">
        <f t="shared" si="2149"/>
        <v/>
      </c>
      <c r="CN741" s="1346" t="str">
        <f t="shared" si="2150"/>
        <v/>
      </c>
      <c r="CO741" s="1346" t="str">
        <f t="shared" si="2150"/>
        <v/>
      </c>
      <c r="CP741" s="1346" t="str">
        <f t="shared" si="2150"/>
        <v/>
      </c>
      <c r="CQ741" s="1346" t="str">
        <f t="shared" si="2150"/>
        <v/>
      </c>
      <c r="CR741" s="1346" t="str">
        <f t="shared" si="2150"/>
        <v/>
      </c>
      <c r="CS741" s="1345" t="str">
        <f t="shared" si="2150"/>
        <v/>
      </c>
      <c r="CT741" s="1348" t="str">
        <f t="shared" si="2150"/>
        <v/>
      </c>
      <c r="CU741" s="548" t="str">
        <f t="shared" si="2151"/>
        <v/>
      </c>
      <c r="CV741" s="549" t="str">
        <f t="shared" si="2151"/>
        <v/>
      </c>
      <c r="CW741" s="550" t="str">
        <f t="shared" si="2151"/>
        <v/>
      </c>
      <c r="CX741" s="550" t="str">
        <f t="shared" si="2151"/>
        <v/>
      </c>
      <c r="CY741" s="550" t="str">
        <f t="shared" si="2151"/>
        <v/>
      </c>
      <c r="CZ741" s="550" t="str">
        <f t="shared" si="2151"/>
        <v/>
      </c>
      <c r="DA741" s="550" t="str">
        <f t="shared" si="2151"/>
        <v/>
      </c>
      <c r="DB741" s="551" t="str">
        <f t="shared" si="2151"/>
        <v/>
      </c>
      <c r="DC741" s="551" t="str">
        <f t="shared" si="2151"/>
        <v/>
      </c>
      <c r="DD741" s="551" t="str">
        <f t="shared" si="2151"/>
        <v/>
      </c>
      <c r="DE741" s="550" t="str">
        <f t="shared" si="2152"/>
        <v/>
      </c>
      <c r="DF741" s="550" t="str">
        <f t="shared" si="2152"/>
        <v/>
      </c>
      <c r="DG741" s="550" t="str">
        <f t="shared" si="2152"/>
        <v/>
      </c>
      <c r="DH741" s="550" t="str">
        <f t="shared" si="2152"/>
        <v/>
      </c>
      <c r="DI741" s="550" t="str">
        <f t="shared" si="2152"/>
        <v/>
      </c>
      <c r="DJ741" s="549" t="str">
        <f t="shared" si="2152"/>
        <v/>
      </c>
      <c r="DK741" s="548" t="str">
        <f t="shared" si="2152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customHeight="1">
      <c r="A742" s="640" t="s">
        <v>295</v>
      </c>
      <c r="B742" s="606">
        <f>'Data 2'!B300</f>
        <v>0</v>
      </c>
      <c r="C742" s="606">
        <f>'Data 2'!C300</f>
        <v>0</v>
      </c>
      <c r="D742" s="606">
        <f>'Data 2'!D300</f>
        <v>0</v>
      </c>
      <c r="E742" s="606">
        <f>'Data 2'!E300</f>
        <v>0</v>
      </c>
      <c r="F742" s="606">
        <f>'Data 2'!F300</f>
        <v>0</v>
      </c>
      <c r="G742" s="606">
        <f>'Data 2'!G300</f>
        <v>0</v>
      </c>
      <c r="H742" s="606">
        <f>'Data 2'!H300</f>
        <v>0</v>
      </c>
      <c r="I742" s="606">
        <f>'Data 2'!I300</f>
        <v>0</v>
      </c>
      <c r="J742" s="606">
        <f>'Data 2'!J300</f>
        <v>0</v>
      </c>
      <c r="K742" s="606">
        <f>'Data 2'!K300</f>
        <v>0</v>
      </c>
      <c r="L742" s="606">
        <f>'Data 2'!L300</f>
        <v>0</v>
      </c>
      <c r="M742" s="606">
        <f>'Data 2'!M300</f>
        <v>0</v>
      </c>
      <c r="N742" s="606">
        <f>'Data 2'!N300</f>
        <v>0</v>
      </c>
      <c r="O742" s="606">
        <f>'Data 2'!O300</f>
        <v>0</v>
      </c>
      <c r="P742" s="606">
        <f>'Data 2'!P300</f>
        <v>0</v>
      </c>
      <c r="Q742" s="606">
        <f>'Data 2'!Q300</f>
        <v>0</v>
      </c>
      <c r="R742" s="606">
        <f>'Data 2'!R300</f>
        <v>0</v>
      </c>
      <c r="S742" s="644"/>
      <c r="T742" s="606">
        <f>'Data 2'!T300</f>
        <v>0</v>
      </c>
      <c r="U742" s="606">
        <f>'Data 2'!U300</f>
        <v>0</v>
      </c>
      <c r="V742" s="606">
        <f>'Data 2'!V300</f>
        <v>0</v>
      </c>
      <c r="W742" s="606">
        <f>'Data 2'!W300</f>
        <v>0</v>
      </c>
      <c r="X742" s="606">
        <f>'Data 2'!X300</f>
        <v>0</v>
      </c>
      <c r="Y742" s="606">
        <f>'Data 2'!Y300</f>
        <v>0</v>
      </c>
      <c r="Z742" s="606">
        <f>'Data 2'!Z300</f>
        <v>0</v>
      </c>
      <c r="AA742" s="606">
        <f>'Data 2'!AA300</f>
        <v>0</v>
      </c>
      <c r="AB742" s="606">
        <f>'Data 2'!AB300</f>
        <v>0</v>
      </c>
      <c r="AC742" s="606">
        <f>'Data 2'!AC300</f>
        <v>0</v>
      </c>
      <c r="AD742" s="606">
        <f>'Data 2'!AD300</f>
        <v>0</v>
      </c>
      <c r="AE742" s="606">
        <f>'Data 2'!AE300</f>
        <v>0</v>
      </c>
      <c r="AF742" s="606">
        <f>'Data 2'!AF300</f>
        <v>0</v>
      </c>
      <c r="AG742" s="606">
        <f>'Data 2'!AG300</f>
        <v>0</v>
      </c>
      <c r="AH742" s="606">
        <f>'Data 2'!AH300</f>
        <v>0</v>
      </c>
      <c r="AI742" s="606">
        <f>'Data 2'!AI300</f>
        <v>0</v>
      </c>
      <c r="AJ742" s="606">
        <f>'Data 2'!AJ300</f>
        <v>0</v>
      </c>
      <c r="AK742" s="644"/>
      <c r="AL742" s="606">
        <f>'Data 2'!AL300</f>
        <v>0</v>
      </c>
      <c r="AM742" s="606">
        <f>'Data 2'!AM300</f>
        <v>0</v>
      </c>
      <c r="AN742" s="606">
        <f>'Data 2'!AN300</f>
        <v>0</v>
      </c>
      <c r="AO742" s="606">
        <f>'Data 2'!AO300</f>
        <v>0</v>
      </c>
      <c r="AP742" s="606">
        <f>'Data 2'!AP300</f>
        <v>0</v>
      </c>
      <c r="AQ742" s="606">
        <f>'Data 2'!AQ300</f>
        <v>0</v>
      </c>
      <c r="AR742" s="606">
        <f>'Data 2'!AR300</f>
        <v>0</v>
      </c>
      <c r="AS742" s="606">
        <f>'Data 2'!AS300</f>
        <v>0</v>
      </c>
      <c r="AT742" s="606">
        <f>'Data 2'!AT300</f>
        <v>0</v>
      </c>
      <c r="AU742" s="606">
        <f>'Data 2'!AU300</f>
        <v>0</v>
      </c>
      <c r="AV742" s="606">
        <f>'Data 2'!AV300</f>
        <v>0</v>
      </c>
      <c r="AW742" s="606">
        <f>'Data 2'!AW300</f>
        <v>0</v>
      </c>
      <c r="AX742" s="606">
        <f>'Data 2'!AX300</f>
        <v>0</v>
      </c>
      <c r="AY742" s="606">
        <f>'Data 2'!AY300</f>
        <v>0</v>
      </c>
      <c r="AZ742" s="606">
        <f>'Data 2'!AZ300</f>
        <v>0</v>
      </c>
      <c r="BA742" s="606">
        <f>'Data 2'!BA300</f>
        <v>0</v>
      </c>
      <c r="BB742" s="606">
        <f>'Data 2'!BB300</f>
        <v>0</v>
      </c>
      <c r="BC742" s="644"/>
      <c r="BD742" s="606">
        <f>'Data 2'!BD300</f>
        <v>0</v>
      </c>
      <c r="BE742" s="606">
        <f>'Data 2'!BE300</f>
        <v>0</v>
      </c>
      <c r="BF742" s="606">
        <f>'Data 2'!BF300</f>
        <v>0</v>
      </c>
      <c r="BG742" s="606">
        <f>'Data 2'!BG300</f>
        <v>0</v>
      </c>
      <c r="BH742" s="606">
        <f>'Data 2'!BH300</f>
        <v>0</v>
      </c>
      <c r="BI742" s="606">
        <f>'Data 2'!BI300</f>
        <v>0</v>
      </c>
      <c r="BJ742" s="606">
        <f>'Data 2'!BJ300</f>
        <v>0</v>
      </c>
      <c r="BK742" s="606">
        <f>'Data 2'!BK300</f>
        <v>0</v>
      </c>
      <c r="BL742" s="606">
        <f>'Data 2'!BL300</f>
        <v>0</v>
      </c>
      <c r="BM742" s="606">
        <f>'Data 2'!BM300</f>
        <v>0</v>
      </c>
      <c r="BN742" s="606">
        <f>'Data 2'!BN300</f>
        <v>0</v>
      </c>
      <c r="BO742" s="606">
        <f>'Data 2'!BO300</f>
        <v>0</v>
      </c>
      <c r="BP742" s="606">
        <f>'Data 2'!BP300</f>
        <v>0</v>
      </c>
      <c r="BQ742" s="606">
        <f>'Data 2'!BQ300</f>
        <v>0</v>
      </c>
      <c r="BR742" s="606">
        <f>'Data 2'!BR300</f>
        <v>0</v>
      </c>
      <c r="BS742" s="606">
        <f>'Data 2'!BS300</f>
        <v>0</v>
      </c>
      <c r="BT742" s="606">
        <f>'Data 2'!BT300</f>
        <v>0</v>
      </c>
      <c r="BU742" s="644"/>
      <c r="BV742" s="606">
        <f>'Data 2'!BV300</f>
        <v>0</v>
      </c>
      <c r="BW742" s="606">
        <f>'Data 2'!BW300</f>
        <v>0</v>
      </c>
      <c r="BX742" s="606">
        <f>'Data 2'!BX300</f>
        <v>0</v>
      </c>
      <c r="BY742" s="606">
        <f>'Data 2'!BY300</f>
        <v>0</v>
      </c>
      <c r="BZ742" s="597">
        <f t="shared" si="2137"/>
        <v>0</v>
      </c>
      <c r="CA742" s="597">
        <f t="shared" si="2138"/>
        <v>0</v>
      </c>
      <c r="CB742" s="597">
        <f t="shared" si="2139"/>
        <v>0</v>
      </c>
      <c r="CC742" s="688">
        <f t="shared" si="2140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15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153"/>
        <v>0</v>
      </c>
      <c r="CG742" s="1346">
        <f t="shared" si="2153"/>
        <v>0</v>
      </c>
      <c r="CH742" s="1346">
        <f t="shared" si="2153"/>
        <v>0</v>
      </c>
      <c r="CI742" s="1346">
        <f t="shared" si="2153"/>
        <v>0</v>
      </c>
      <c r="CJ742" s="1346">
        <f t="shared" si="2153"/>
        <v>0</v>
      </c>
      <c r="CK742" s="1347">
        <f t="shared" si="2153"/>
        <v>0</v>
      </c>
      <c r="CL742" s="1347">
        <f t="shared" si="2153"/>
        <v>0</v>
      </c>
      <c r="CM742" s="1347">
        <f t="shared" si="2153"/>
        <v>0</v>
      </c>
      <c r="CN742" s="1346">
        <f t="shared" si="2153"/>
        <v>0</v>
      </c>
      <c r="CO742" s="1346">
        <f t="shared" si="2153"/>
        <v>0</v>
      </c>
      <c r="CP742" s="1346">
        <f t="shared" si="2153"/>
        <v>0</v>
      </c>
      <c r="CQ742" s="1346">
        <f t="shared" si="2153"/>
        <v>0</v>
      </c>
      <c r="CR742" s="1346">
        <f t="shared" si="2153"/>
        <v>0</v>
      </c>
      <c r="CS742" s="1345">
        <f t="shared" si="2153"/>
        <v>0</v>
      </c>
      <c r="CT742" s="1348">
        <f t="shared" si="2153"/>
        <v>0</v>
      </c>
      <c r="CU742" s="548">
        <f t="shared" si="2151"/>
        <v>0</v>
      </c>
      <c r="CV742" s="549">
        <f t="shared" si="2151"/>
        <v>0</v>
      </c>
      <c r="CW742" s="550">
        <f t="shared" si="2151"/>
        <v>0</v>
      </c>
      <c r="CX742" s="550">
        <f t="shared" si="2151"/>
        <v>0</v>
      </c>
      <c r="CY742" s="550">
        <f t="shared" si="2151"/>
        <v>0</v>
      </c>
      <c r="CZ742" s="550">
        <f t="shared" si="2151"/>
        <v>0</v>
      </c>
      <c r="DA742" s="550">
        <f t="shared" si="2151"/>
        <v>0</v>
      </c>
      <c r="DB742" s="551">
        <f t="shared" si="2151"/>
        <v>0</v>
      </c>
      <c r="DC742" s="551">
        <f t="shared" si="2151"/>
        <v>0</v>
      </c>
      <c r="DD742" s="551">
        <f t="shared" si="2151"/>
        <v>0</v>
      </c>
      <c r="DE742" s="550">
        <f t="shared" si="2152"/>
        <v>0</v>
      </c>
      <c r="DF742" s="550">
        <f t="shared" si="2152"/>
        <v>0</v>
      </c>
      <c r="DG742" s="550">
        <f t="shared" si="2152"/>
        <v>0</v>
      </c>
      <c r="DH742" s="550">
        <f t="shared" si="2152"/>
        <v>0</v>
      </c>
      <c r="DI742" s="550">
        <f t="shared" si="2152"/>
        <v>0</v>
      </c>
      <c r="DJ742" s="549">
        <f t="shared" si="2152"/>
        <v>0</v>
      </c>
      <c r="DK742" s="548">
        <f t="shared" si="2152"/>
        <v>0</v>
      </c>
      <c r="DL742" s="653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99" t="s">
        <v>305</v>
      </c>
      <c r="B743" s="759"/>
      <c r="C743" s="759"/>
      <c r="D743" s="759"/>
      <c r="E743" s="759"/>
      <c r="F743" s="759"/>
      <c r="G743" s="759"/>
      <c r="H743" s="759"/>
      <c r="I743" s="759"/>
      <c r="J743" s="759"/>
      <c r="K743" s="759"/>
      <c r="L743" s="759"/>
      <c r="M743" s="759"/>
      <c r="N743" s="759"/>
      <c r="O743" s="759"/>
      <c r="P743" s="759"/>
      <c r="Q743" s="759"/>
      <c r="R743" s="759"/>
      <c r="S743" s="774"/>
      <c r="T743" s="759"/>
      <c r="U743" s="759"/>
      <c r="V743" s="759"/>
      <c r="W743" s="759"/>
      <c r="X743" s="759"/>
      <c r="Y743" s="759"/>
      <c r="Z743" s="759"/>
      <c r="AA743" s="759"/>
      <c r="AB743" s="759"/>
      <c r="AC743" s="759"/>
      <c r="AD743" s="759"/>
      <c r="AE743" s="759"/>
      <c r="AF743" s="759"/>
      <c r="AG743" s="759"/>
      <c r="AH743" s="759"/>
      <c r="AI743" s="759"/>
      <c r="AJ743" s="759"/>
      <c r="AK743" s="774"/>
      <c r="AL743" s="759"/>
      <c r="AM743" s="759"/>
      <c r="AN743" s="759"/>
      <c r="AO743" s="759"/>
      <c r="AP743" s="759"/>
      <c r="AQ743" s="759"/>
      <c r="AR743" s="759"/>
      <c r="AS743" s="759"/>
      <c r="AT743" s="759"/>
      <c r="AU743" s="759"/>
      <c r="AV743" s="759"/>
      <c r="AW743" s="759"/>
      <c r="AX743" s="759"/>
      <c r="AY743" s="759"/>
      <c r="AZ743" s="759"/>
      <c r="BA743" s="759"/>
      <c r="BB743" s="759"/>
      <c r="BC743" s="774"/>
      <c r="BD743" s="759"/>
      <c r="BE743" s="759"/>
      <c r="BF743" s="759"/>
      <c r="BG743" s="759"/>
      <c r="BH743" s="759"/>
      <c r="BI743" s="759"/>
      <c r="BJ743" s="759"/>
      <c r="BK743" s="759"/>
      <c r="BL743" s="759"/>
      <c r="BM743" s="759"/>
      <c r="BN743" s="759"/>
      <c r="BO743" s="759"/>
      <c r="BP743" s="759"/>
      <c r="BQ743" s="759"/>
      <c r="BR743" s="759"/>
      <c r="BS743" s="759"/>
      <c r="BT743" s="759"/>
      <c r="BU743" s="774"/>
      <c r="BV743" s="759"/>
      <c r="BW743" s="759"/>
      <c r="BX743" s="759"/>
      <c r="BY743" s="759"/>
      <c r="BZ743" s="589"/>
      <c r="CA743" s="589"/>
      <c r="CB743" s="589"/>
      <c r="CC743" s="687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8"/>
      <c r="DM743" s="108"/>
      <c r="DN743" s="108"/>
      <c r="DO743" s="108"/>
      <c r="DP743" s="591"/>
      <c r="DQ743" s="617"/>
      <c r="DR743" s="617"/>
      <c r="DS743" s="617"/>
      <c r="DT743" s="617"/>
      <c r="DU743" s="617"/>
      <c r="DV743" s="617"/>
      <c r="DW743" s="617"/>
      <c r="DX743" s="617"/>
      <c r="DY743" s="484"/>
    </row>
    <row r="744" spans="1:129" s="486" customFormat="1" ht="15.75" hidden="1" customHeight="1">
      <c r="A744" s="648" t="s">
        <v>276</v>
      </c>
      <c r="B744" s="274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774"/>
      <c r="T744" s="274"/>
      <c r="U744" s="274"/>
      <c r="V744" s="274"/>
      <c r="W744" s="274"/>
      <c r="X744" s="274"/>
      <c r="Y744" s="274"/>
      <c r="Z744" s="274"/>
      <c r="AA744" s="274"/>
      <c r="AB744" s="274"/>
      <c r="AC744" s="274"/>
      <c r="AD744" s="274"/>
      <c r="AE744" s="274"/>
      <c r="AF744" s="274"/>
      <c r="AG744" s="274"/>
      <c r="AH744" s="274"/>
      <c r="AI744" s="274"/>
      <c r="AJ744" s="274"/>
      <c r="AK744" s="774"/>
      <c r="AL744" s="274"/>
      <c r="AM744" s="274"/>
      <c r="AN744" s="274"/>
      <c r="AO744" s="274"/>
      <c r="AP744" s="274"/>
      <c r="AQ744" s="274"/>
      <c r="AR744" s="274"/>
      <c r="AS744" s="274"/>
      <c r="AT744" s="274"/>
      <c r="AU744" s="274"/>
      <c r="AV744" s="274"/>
      <c r="AW744" s="274"/>
      <c r="AX744" s="274"/>
      <c r="AY744" s="274"/>
      <c r="AZ744" s="274"/>
      <c r="BA744" s="274"/>
      <c r="BB744" s="274"/>
      <c r="BC744" s="774"/>
      <c r="BD744" s="274"/>
      <c r="BE744" s="274"/>
      <c r="BF744" s="274"/>
      <c r="BG744" s="274"/>
      <c r="BH744" s="274"/>
      <c r="BI744" s="274"/>
      <c r="BJ744" s="274"/>
      <c r="BK744" s="274"/>
      <c r="BL744" s="274"/>
      <c r="BM744" s="274"/>
      <c r="BN744" s="274"/>
      <c r="BO744" s="274"/>
      <c r="BP744" s="274"/>
      <c r="BQ744" s="274"/>
      <c r="BR744" s="274"/>
      <c r="BS744" s="274"/>
      <c r="BT744" s="274"/>
      <c r="BU744" s="774"/>
      <c r="BV744" s="274"/>
      <c r="BW744" s="274"/>
      <c r="BX744" s="274"/>
      <c r="BY744" s="274"/>
      <c r="BZ744" s="597" t="str">
        <f t="shared" ref="BZ744:BZ759" si="2154">IF(DL744&lt;3,"",(SUM(B744:R744)-MIN(B744:R744)-MAX(B744:R744))/(DL744-2))</f>
        <v/>
      </c>
      <c r="CA744" s="597" t="str">
        <f t="shared" ref="CA744:CA759" si="2155">IF(DM744&lt;3,"",(SUM(T744:AJ744)-MIN(T744:AJ744)-MAX(T744:AJ744))/(DM744-2))</f>
        <v/>
      </c>
      <c r="CB744" s="597" t="str">
        <f t="shared" ref="CB744:CB759" si="2156">IF(DN744&lt;3,"",(SUM(AL744:BB744)-MIN(AL744:BB744)-MAX(AL744:BB744))/(DN744-2))</f>
        <v/>
      </c>
      <c r="CC744" s="688" t="str">
        <f t="shared" ref="CC744:CC759" si="2157">IF(DO744&lt;3,"",(SUM(BD744:BT744)-MIN(BD744:BT744)-MAX(BD744:BT744))/(DO744-2))</f>
        <v/>
      </c>
      <c r="CD744" s="1344" t="str">
        <f t="shared" ref="CD744:CM747" si="215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158"/>
        <v/>
      </c>
      <c r="CF744" s="1346" t="str">
        <f t="shared" si="2158"/>
        <v/>
      </c>
      <c r="CG744" s="1346" t="str">
        <f t="shared" si="2158"/>
        <v/>
      </c>
      <c r="CH744" s="1346" t="str">
        <f t="shared" si="2158"/>
        <v/>
      </c>
      <c r="CI744" s="1346" t="str">
        <f t="shared" si="2158"/>
        <v/>
      </c>
      <c r="CJ744" s="1346" t="str">
        <f t="shared" si="2158"/>
        <v/>
      </c>
      <c r="CK744" s="1347" t="str">
        <f t="shared" si="2158"/>
        <v/>
      </c>
      <c r="CL744" s="1347" t="str">
        <f t="shared" si="2158"/>
        <v/>
      </c>
      <c r="CM744" s="1347" t="str">
        <f t="shared" si="2158"/>
        <v/>
      </c>
      <c r="CN744" s="1346" t="str">
        <f t="shared" ref="CN744:CT747" si="215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159"/>
        <v/>
      </c>
      <c r="CP744" s="1346" t="str">
        <f t="shared" si="2159"/>
        <v/>
      </c>
      <c r="CQ744" s="1346" t="str">
        <f t="shared" si="2159"/>
        <v/>
      </c>
      <c r="CR744" s="1346" t="str">
        <f t="shared" si="2159"/>
        <v/>
      </c>
      <c r="CS744" s="1345" t="str">
        <f t="shared" si="2159"/>
        <v/>
      </c>
      <c r="CT744" s="1348" t="str">
        <f t="shared" si="2159"/>
        <v/>
      </c>
      <c r="CU744" s="548" t="str">
        <f t="shared" ref="CU744:DD748" si="216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9" t="str">
        <f t="shared" si="2160"/>
        <v/>
      </c>
      <c r="CW744" s="550" t="str">
        <f t="shared" si="2160"/>
        <v/>
      </c>
      <c r="CX744" s="550" t="str">
        <f t="shared" si="2160"/>
        <v/>
      </c>
      <c r="CY744" s="550" t="str">
        <f t="shared" si="2160"/>
        <v/>
      </c>
      <c r="CZ744" s="550" t="str">
        <f t="shared" si="2160"/>
        <v/>
      </c>
      <c r="DA744" s="550" t="str">
        <f t="shared" si="2160"/>
        <v/>
      </c>
      <c r="DB744" s="551" t="str">
        <f t="shared" si="2160"/>
        <v/>
      </c>
      <c r="DC744" s="551" t="str">
        <f t="shared" si="2160"/>
        <v/>
      </c>
      <c r="DD744" s="551" t="str">
        <f t="shared" si="2160"/>
        <v/>
      </c>
      <c r="DE744" s="550" t="str">
        <f t="shared" ref="DE744:DK748" si="216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0" t="str">
        <f t="shared" si="2161"/>
        <v/>
      </c>
      <c r="DG744" s="550" t="str">
        <f t="shared" si="2161"/>
        <v/>
      </c>
      <c r="DH744" s="550" t="str">
        <f t="shared" si="2161"/>
        <v/>
      </c>
      <c r="DI744" s="550" t="str">
        <f t="shared" si="2161"/>
        <v/>
      </c>
      <c r="DJ744" s="549" t="str">
        <f t="shared" si="2161"/>
        <v/>
      </c>
      <c r="DK744" s="548" t="str">
        <f t="shared" si="2161"/>
        <v/>
      </c>
      <c r="DL744" s="653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3"/>
      <c r="DQ744" s="618"/>
      <c r="DR744" s="618"/>
      <c r="DS744" s="618"/>
      <c r="DT744" s="618"/>
      <c r="DU744" s="618"/>
      <c r="DV744" s="618"/>
      <c r="DW744" s="618"/>
      <c r="DX744" s="618"/>
      <c r="DY744" s="484"/>
    </row>
    <row r="745" spans="1:129" s="486" customFormat="1" ht="15.75" hidden="1" customHeight="1">
      <c r="A745" s="648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74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74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74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74"/>
      <c r="BV745" s="224"/>
      <c r="BW745" s="224"/>
      <c r="BX745" s="224"/>
      <c r="BY745" s="224"/>
      <c r="BZ745" s="597" t="str">
        <f t="shared" si="2154"/>
        <v/>
      </c>
      <c r="CA745" s="597" t="str">
        <f t="shared" si="2155"/>
        <v/>
      </c>
      <c r="CB745" s="597" t="str">
        <f t="shared" si="2156"/>
        <v/>
      </c>
      <c r="CC745" s="688" t="str">
        <f t="shared" si="2157"/>
        <v/>
      </c>
      <c r="CD745" s="1344" t="str">
        <f t="shared" si="2158"/>
        <v/>
      </c>
      <c r="CE745" s="1345" t="str">
        <f t="shared" si="2158"/>
        <v/>
      </c>
      <c r="CF745" s="1346" t="str">
        <f t="shared" si="2158"/>
        <v/>
      </c>
      <c r="CG745" s="1346" t="str">
        <f t="shared" si="2158"/>
        <v/>
      </c>
      <c r="CH745" s="1346" t="str">
        <f t="shared" si="2158"/>
        <v/>
      </c>
      <c r="CI745" s="1346" t="str">
        <f t="shared" si="2158"/>
        <v/>
      </c>
      <c r="CJ745" s="1346" t="str">
        <f t="shared" si="2158"/>
        <v/>
      </c>
      <c r="CK745" s="1347" t="str">
        <f t="shared" si="2158"/>
        <v/>
      </c>
      <c r="CL745" s="1347" t="str">
        <f t="shared" si="2158"/>
        <v/>
      </c>
      <c r="CM745" s="1347" t="str">
        <f t="shared" si="2158"/>
        <v/>
      </c>
      <c r="CN745" s="1346" t="str">
        <f t="shared" si="2159"/>
        <v/>
      </c>
      <c r="CO745" s="1346" t="str">
        <f t="shared" si="2159"/>
        <v/>
      </c>
      <c r="CP745" s="1346" t="str">
        <f t="shared" si="2159"/>
        <v/>
      </c>
      <c r="CQ745" s="1346" t="str">
        <f t="shared" si="2159"/>
        <v/>
      </c>
      <c r="CR745" s="1346" t="str">
        <f t="shared" si="2159"/>
        <v/>
      </c>
      <c r="CS745" s="1345" t="str">
        <f t="shared" si="2159"/>
        <v/>
      </c>
      <c r="CT745" s="1348" t="str">
        <f t="shared" si="2159"/>
        <v/>
      </c>
      <c r="CU745" s="548" t="str">
        <f t="shared" si="2160"/>
        <v/>
      </c>
      <c r="CV745" s="549" t="str">
        <f t="shared" si="2160"/>
        <v/>
      </c>
      <c r="CW745" s="550" t="str">
        <f t="shared" si="2160"/>
        <v/>
      </c>
      <c r="CX745" s="550" t="str">
        <f t="shared" si="2160"/>
        <v/>
      </c>
      <c r="CY745" s="550" t="str">
        <f t="shared" si="2160"/>
        <v/>
      </c>
      <c r="CZ745" s="550" t="str">
        <f t="shared" si="2160"/>
        <v/>
      </c>
      <c r="DA745" s="550" t="str">
        <f t="shared" si="2160"/>
        <v/>
      </c>
      <c r="DB745" s="551" t="str">
        <f t="shared" si="2160"/>
        <v/>
      </c>
      <c r="DC745" s="551" t="str">
        <f t="shared" si="2160"/>
        <v/>
      </c>
      <c r="DD745" s="551" t="str">
        <f t="shared" si="2160"/>
        <v/>
      </c>
      <c r="DE745" s="550" t="str">
        <f t="shared" si="2161"/>
        <v/>
      </c>
      <c r="DF745" s="550" t="str">
        <f t="shared" si="2161"/>
        <v/>
      </c>
      <c r="DG745" s="550" t="str">
        <f t="shared" si="2161"/>
        <v/>
      </c>
      <c r="DH745" s="550" t="str">
        <f t="shared" si="2161"/>
        <v/>
      </c>
      <c r="DI745" s="550" t="str">
        <f t="shared" si="2161"/>
        <v/>
      </c>
      <c r="DJ745" s="549" t="str">
        <f t="shared" si="2161"/>
        <v/>
      </c>
      <c r="DK745" s="548" t="str">
        <f t="shared" si="2161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4"/>
      <c r="BV746" s="224"/>
      <c r="BW746" s="224"/>
      <c r="BX746" s="224"/>
      <c r="BY746" s="224"/>
      <c r="BZ746" s="597" t="str">
        <f t="shared" si="2154"/>
        <v/>
      </c>
      <c r="CA746" s="597" t="str">
        <f t="shared" si="2155"/>
        <v/>
      </c>
      <c r="CB746" s="597" t="str">
        <f t="shared" si="2156"/>
        <v/>
      </c>
      <c r="CC746" s="688" t="str">
        <f t="shared" si="2157"/>
        <v/>
      </c>
      <c r="CD746" s="1344" t="str">
        <f t="shared" si="2158"/>
        <v/>
      </c>
      <c r="CE746" s="1345" t="str">
        <f t="shared" si="2158"/>
        <v/>
      </c>
      <c r="CF746" s="1346" t="str">
        <f t="shared" si="2158"/>
        <v/>
      </c>
      <c r="CG746" s="1346" t="str">
        <f t="shared" si="2158"/>
        <v/>
      </c>
      <c r="CH746" s="1346" t="str">
        <f t="shared" si="2158"/>
        <v/>
      </c>
      <c r="CI746" s="1346" t="str">
        <f t="shared" si="2158"/>
        <v/>
      </c>
      <c r="CJ746" s="1346" t="str">
        <f t="shared" si="2158"/>
        <v/>
      </c>
      <c r="CK746" s="1347" t="str">
        <f t="shared" si="2158"/>
        <v/>
      </c>
      <c r="CL746" s="1347" t="str">
        <f t="shared" si="2158"/>
        <v/>
      </c>
      <c r="CM746" s="1347" t="str">
        <f t="shared" si="2158"/>
        <v/>
      </c>
      <c r="CN746" s="1346" t="str">
        <f t="shared" si="2159"/>
        <v/>
      </c>
      <c r="CO746" s="1346" t="str">
        <f t="shared" si="2159"/>
        <v/>
      </c>
      <c r="CP746" s="1346" t="str">
        <f t="shared" si="2159"/>
        <v/>
      </c>
      <c r="CQ746" s="1346" t="str">
        <f t="shared" si="2159"/>
        <v/>
      </c>
      <c r="CR746" s="1346" t="str">
        <f t="shared" si="2159"/>
        <v/>
      </c>
      <c r="CS746" s="1345" t="str">
        <f t="shared" si="2159"/>
        <v/>
      </c>
      <c r="CT746" s="1348" t="str">
        <f t="shared" si="2159"/>
        <v/>
      </c>
      <c r="CU746" s="548" t="str">
        <f t="shared" si="2160"/>
        <v/>
      </c>
      <c r="CV746" s="549" t="str">
        <f t="shared" si="2160"/>
        <v/>
      </c>
      <c r="CW746" s="550" t="str">
        <f t="shared" si="2160"/>
        <v/>
      </c>
      <c r="CX746" s="550" t="str">
        <f t="shared" si="2160"/>
        <v/>
      </c>
      <c r="CY746" s="550" t="str">
        <f t="shared" si="2160"/>
        <v/>
      </c>
      <c r="CZ746" s="550" t="str">
        <f t="shared" si="2160"/>
        <v/>
      </c>
      <c r="DA746" s="550" t="str">
        <f t="shared" si="2160"/>
        <v/>
      </c>
      <c r="DB746" s="551" t="str">
        <f t="shared" si="2160"/>
        <v/>
      </c>
      <c r="DC746" s="551" t="str">
        <f t="shared" si="2160"/>
        <v/>
      </c>
      <c r="DD746" s="551" t="str">
        <f t="shared" si="2160"/>
        <v/>
      </c>
      <c r="DE746" s="550" t="str">
        <f t="shared" si="2161"/>
        <v/>
      </c>
      <c r="DF746" s="550" t="str">
        <f t="shared" si="2161"/>
        <v/>
      </c>
      <c r="DG746" s="550" t="str">
        <f t="shared" si="2161"/>
        <v/>
      </c>
      <c r="DH746" s="550" t="str">
        <f t="shared" si="2161"/>
        <v/>
      </c>
      <c r="DI746" s="550" t="str">
        <f t="shared" si="2161"/>
        <v/>
      </c>
      <c r="DJ746" s="549" t="str">
        <f t="shared" si="2161"/>
        <v/>
      </c>
      <c r="DK746" s="548" t="str">
        <f t="shared" si="2161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4"/>
      <c r="BV747" s="224"/>
      <c r="BW747" s="224"/>
      <c r="BX747" s="224"/>
      <c r="BY747" s="224"/>
      <c r="BZ747" s="597" t="str">
        <f t="shared" si="2154"/>
        <v/>
      </c>
      <c r="CA747" s="597" t="str">
        <f t="shared" si="2155"/>
        <v/>
      </c>
      <c r="CB747" s="597" t="str">
        <f t="shared" si="2156"/>
        <v/>
      </c>
      <c r="CC747" s="688" t="str">
        <f t="shared" si="2157"/>
        <v/>
      </c>
      <c r="CD747" s="1344" t="str">
        <f t="shared" si="2158"/>
        <v/>
      </c>
      <c r="CE747" s="1345" t="str">
        <f t="shared" si="2158"/>
        <v/>
      </c>
      <c r="CF747" s="1346" t="str">
        <f t="shared" si="2158"/>
        <v/>
      </c>
      <c r="CG747" s="1346" t="str">
        <f t="shared" si="2158"/>
        <v/>
      </c>
      <c r="CH747" s="1346" t="str">
        <f t="shared" si="2158"/>
        <v/>
      </c>
      <c r="CI747" s="1346" t="str">
        <f t="shared" si="2158"/>
        <v/>
      </c>
      <c r="CJ747" s="1346" t="str">
        <f t="shared" si="2158"/>
        <v/>
      </c>
      <c r="CK747" s="1347" t="str">
        <f t="shared" si="2158"/>
        <v/>
      </c>
      <c r="CL747" s="1347" t="str">
        <f t="shared" si="2158"/>
        <v/>
      </c>
      <c r="CM747" s="1347" t="str">
        <f t="shared" si="2158"/>
        <v/>
      </c>
      <c r="CN747" s="1346" t="str">
        <f t="shared" si="2159"/>
        <v/>
      </c>
      <c r="CO747" s="1346" t="str">
        <f t="shared" si="2159"/>
        <v/>
      </c>
      <c r="CP747" s="1346" t="str">
        <f t="shared" si="2159"/>
        <v/>
      </c>
      <c r="CQ747" s="1346" t="str">
        <f t="shared" si="2159"/>
        <v/>
      </c>
      <c r="CR747" s="1346" t="str">
        <f t="shared" si="2159"/>
        <v/>
      </c>
      <c r="CS747" s="1345" t="str">
        <f t="shared" si="2159"/>
        <v/>
      </c>
      <c r="CT747" s="1348" t="str">
        <f t="shared" si="2159"/>
        <v/>
      </c>
      <c r="CU747" s="548" t="str">
        <f t="shared" si="2160"/>
        <v/>
      </c>
      <c r="CV747" s="549" t="str">
        <f t="shared" si="2160"/>
        <v/>
      </c>
      <c r="CW747" s="550" t="str">
        <f t="shared" si="2160"/>
        <v/>
      </c>
      <c r="CX747" s="550" t="str">
        <f t="shared" si="2160"/>
        <v/>
      </c>
      <c r="CY747" s="550" t="str">
        <f t="shared" si="2160"/>
        <v/>
      </c>
      <c r="CZ747" s="550" t="str">
        <f t="shared" si="2160"/>
        <v/>
      </c>
      <c r="DA747" s="550" t="str">
        <f t="shared" si="2160"/>
        <v/>
      </c>
      <c r="DB747" s="551" t="str">
        <f t="shared" si="2160"/>
        <v/>
      </c>
      <c r="DC747" s="551" t="str">
        <f t="shared" si="2160"/>
        <v/>
      </c>
      <c r="DD747" s="551" t="str">
        <f t="shared" si="2160"/>
        <v/>
      </c>
      <c r="DE747" s="550" t="str">
        <f t="shared" si="2161"/>
        <v/>
      </c>
      <c r="DF747" s="550" t="str">
        <f t="shared" si="2161"/>
        <v/>
      </c>
      <c r="DG747" s="550" t="str">
        <f t="shared" si="2161"/>
        <v/>
      </c>
      <c r="DH747" s="550" t="str">
        <f t="shared" si="2161"/>
        <v/>
      </c>
      <c r="DI747" s="550" t="str">
        <f t="shared" si="2161"/>
        <v/>
      </c>
      <c r="DJ747" s="549" t="str">
        <f t="shared" si="2161"/>
        <v/>
      </c>
      <c r="DK747" s="548" t="str">
        <f t="shared" si="2161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customHeight="1">
      <c r="A748" s="640" t="s">
        <v>295</v>
      </c>
      <c r="B748" s="606">
        <f>'Data 2'!B327</f>
        <v>0</v>
      </c>
      <c r="C748" s="606">
        <f>'Data 2'!C327</f>
        <v>0</v>
      </c>
      <c r="D748" s="606">
        <f>'Data 2'!D327</f>
        <v>0</v>
      </c>
      <c r="E748" s="606">
        <f>'Data 2'!E327</f>
        <v>0</v>
      </c>
      <c r="F748" s="606">
        <f>'Data 2'!F327</f>
        <v>0</v>
      </c>
      <c r="G748" s="606">
        <f>'Data 2'!G327</f>
        <v>0</v>
      </c>
      <c r="H748" s="606">
        <f>'Data 2'!H327</f>
        <v>0</v>
      </c>
      <c r="I748" s="606">
        <f>'Data 2'!I327</f>
        <v>0</v>
      </c>
      <c r="J748" s="606">
        <f>'Data 2'!J327</f>
        <v>0</v>
      </c>
      <c r="K748" s="606">
        <f>'Data 2'!K327</f>
        <v>0</v>
      </c>
      <c r="L748" s="606">
        <f>'Data 2'!L327</f>
        <v>0</v>
      </c>
      <c r="M748" s="606">
        <f>'Data 2'!M327</f>
        <v>0</v>
      </c>
      <c r="N748" s="606">
        <f>'Data 2'!N327</f>
        <v>0</v>
      </c>
      <c r="O748" s="606">
        <f>'Data 2'!O327</f>
        <v>0</v>
      </c>
      <c r="P748" s="606">
        <f>'Data 2'!P327</f>
        <v>0</v>
      </c>
      <c r="Q748" s="606">
        <f>'Data 2'!Q327</f>
        <v>0</v>
      </c>
      <c r="R748" s="606">
        <f>'Data 2'!R327</f>
        <v>0</v>
      </c>
      <c r="S748" s="644"/>
      <c r="T748" s="606">
        <f>'Data 2'!T327</f>
        <v>0</v>
      </c>
      <c r="U748" s="606">
        <f>'Data 2'!U327</f>
        <v>0</v>
      </c>
      <c r="V748" s="606">
        <f>'Data 2'!V327</f>
        <v>0</v>
      </c>
      <c r="W748" s="606">
        <f>'Data 2'!W327</f>
        <v>0</v>
      </c>
      <c r="X748" s="606">
        <f>'Data 2'!X327</f>
        <v>0</v>
      </c>
      <c r="Y748" s="606">
        <f>'Data 2'!Y327</f>
        <v>0</v>
      </c>
      <c r="Z748" s="606">
        <f>'Data 2'!Z327</f>
        <v>0</v>
      </c>
      <c r="AA748" s="606">
        <f>'Data 2'!AA327</f>
        <v>0</v>
      </c>
      <c r="AB748" s="606">
        <f>'Data 2'!AB327</f>
        <v>0</v>
      </c>
      <c r="AC748" s="606">
        <f>'Data 2'!AC327</f>
        <v>0</v>
      </c>
      <c r="AD748" s="606">
        <f>'Data 2'!AD327</f>
        <v>0</v>
      </c>
      <c r="AE748" s="606">
        <f>'Data 2'!AE327</f>
        <v>0</v>
      </c>
      <c r="AF748" s="606">
        <f>'Data 2'!AF327</f>
        <v>0</v>
      </c>
      <c r="AG748" s="606">
        <f>'Data 2'!AG327</f>
        <v>0</v>
      </c>
      <c r="AH748" s="606">
        <f>'Data 2'!AH327</f>
        <v>0</v>
      </c>
      <c r="AI748" s="606">
        <f>'Data 2'!AI327</f>
        <v>0</v>
      </c>
      <c r="AJ748" s="606">
        <f>'Data 2'!AJ327</f>
        <v>0</v>
      </c>
      <c r="AK748" s="644"/>
      <c r="AL748" s="606">
        <f>'Data 2'!AL327</f>
        <v>0</v>
      </c>
      <c r="AM748" s="606">
        <f>'Data 2'!AM327</f>
        <v>0</v>
      </c>
      <c r="AN748" s="606">
        <f>'Data 2'!AN327</f>
        <v>0</v>
      </c>
      <c r="AO748" s="606">
        <f>'Data 2'!AO327</f>
        <v>0</v>
      </c>
      <c r="AP748" s="606">
        <f>'Data 2'!AP327</f>
        <v>0</v>
      </c>
      <c r="AQ748" s="606">
        <f>'Data 2'!AQ327</f>
        <v>0</v>
      </c>
      <c r="AR748" s="606">
        <f>'Data 2'!AR327</f>
        <v>0</v>
      </c>
      <c r="AS748" s="606">
        <f>'Data 2'!AS327</f>
        <v>0</v>
      </c>
      <c r="AT748" s="606">
        <f>'Data 2'!AT327</f>
        <v>0</v>
      </c>
      <c r="AU748" s="606">
        <f>'Data 2'!AU327</f>
        <v>0</v>
      </c>
      <c r="AV748" s="606">
        <f>'Data 2'!AV327</f>
        <v>0</v>
      </c>
      <c r="AW748" s="606">
        <f>'Data 2'!AW327</f>
        <v>0</v>
      </c>
      <c r="AX748" s="606">
        <f>'Data 2'!AX327</f>
        <v>0</v>
      </c>
      <c r="AY748" s="606">
        <f>'Data 2'!AY327</f>
        <v>0</v>
      </c>
      <c r="AZ748" s="606">
        <f>'Data 2'!AZ327</f>
        <v>0</v>
      </c>
      <c r="BA748" s="606">
        <f>'Data 2'!BA327</f>
        <v>0</v>
      </c>
      <c r="BB748" s="606">
        <f>'Data 2'!BB327</f>
        <v>0</v>
      </c>
      <c r="BC748" s="644"/>
      <c r="BD748" s="606">
        <f>'Data 2'!BD327</f>
        <v>0</v>
      </c>
      <c r="BE748" s="606">
        <f>'Data 2'!BE327</f>
        <v>0</v>
      </c>
      <c r="BF748" s="606">
        <f>'Data 2'!BF327</f>
        <v>0</v>
      </c>
      <c r="BG748" s="606">
        <f>'Data 2'!BG327</f>
        <v>0</v>
      </c>
      <c r="BH748" s="606">
        <f>'Data 2'!BH327</f>
        <v>0</v>
      </c>
      <c r="BI748" s="606">
        <f>'Data 2'!BI327</f>
        <v>0</v>
      </c>
      <c r="BJ748" s="606">
        <f>'Data 2'!BJ327</f>
        <v>0</v>
      </c>
      <c r="BK748" s="606">
        <f>'Data 2'!BK327</f>
        <v>0</v>
      </c>
      <c r="BL748" s="606">
        <f>'Data 2'!BL327</f>
        <v>0</v>
      </c>
      <c r="BM748" s="606">
        <f>'Data 2'!BM327</f>
        <v>0</v>
      </c>
      <c r="BN748" s="606">
        <f>'Data 2'!BN327</f>
        <v>0</v>
      </c>
      <c r="BO748" s="606">
        <f>'Data 2'!BO327</f>
        <v>0</v>
      </c>
      <c r="BP748" s="606">
        <f>'Data 2'!BP327</f>
        <v>0</v>
      </c>
      <c r="BQ748" s="606">
        <f>'Data 2'!BQ327</f>
        <v>0</v>
      </c>
      <c r="BR748" s="606">
        <f>'Data 2'!BR327</f>
        <v>0</v>
      </c>
      <c r="BS748" s="606">
        <f>'Data 2'!BS327</f>
        <v>0</v>
      </c>
      <c r="BT748" s="606">
        <f>'Data 2'!BT327</f>
        <v>0</v>
      </c>
      <c r="BU748" s="644"/>
      <c r="BV748" s="606">
        <f>'Data 2'!BV327</f>
        <v>0</v>
      </c>
      <c r="BW748" s="606">
        <f>'Data 2'!BW327</f>
        <v>0</v>
      </c>
      <c r="BX748" s="606">
        <f>'Data 2'!BX327</f>
        <v>0</v>
      </c>
      <c r="BY748" s="606">
        <f>'Data 2'!BY327</f>
        <v>0</v>
      </c>
      <c r="BZ748" s="597">
        <f t="shared" si="2154"/>
        <v>0</v>
      </c>
      <c r="CA748" s="597">
        <f t="shared" si="2155"/>
        <v>0</v>
      </c>
      <c r="CB748" s="597">
        <f t="shared" si="2156"/>
        <v>0</v>
      </c>
      <c r="CC748" s="688">
        <f t="shared" si="2157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16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162"/>
        <v>0</v>
      </c>
      <c r="CG748" s="1346">
        <f t="shared" si="2162"/>
        <v>0</v>
      </c>
      <c r="CH748" s="1346">
        <f t="shared" si="2162"/>
        <v>0</v>
      </c>
      <c r="CI748" s="1346">
        <f t="shared" si="2162"/>
        <v>0</v>
      </c>
      <c r="CJ748" s="1346">
        <f t="shared" si="2162"/>
        <v>0</v>
      </c>
      <c r="CK748" s="1347">
        <f t="shared" si="2162"/>
        <v>0</v>
      </c>
      <c r="CL748" s="1347">
        <f t="shared" si="2162"/>
        <v>0</v>
      </c>
      <c r="CM748" s="1347">
        <f t="shared" si="2162"/>
        <v>0</v>
      </c>
      <c r="CN748" s="1346">
        <f t="shared" si="2162"/>
        <v>0</v>
      </c>
      <c r="CO748" s="1346">
        <f t="shared" si="2162"/>
        <v>0</v>
      </c>
      <c r="CP748" s="1346">
        <f t="shared" si="2162"/>
        <v>0</v>
      </c>
      <c r="CQ748" s="1346">
        <f t="shared" si="2162"/>
        <v>0</v>
      </c>
      <c r="CR748" s="1346">
        <f t="shared" si="2162"/>
        <v>0</v>
      </c>
      <c r="CS748" s="1345">
        <f t="shared" si="2162"/>
        <v>0</v>
      </c>
      <c r="CT748" s="1348">
        <f t="shared" si="2162"/>
        <v>0</v>
      </c>
      <c r="CU748" s="548">
        <f t="shared" si="2160"/>
        <v>0</v>
      </c>
      <c r="CV748" s="549">
        <f t="shared" si="2160"/>
        <v>0</v>
      </c>
      <c r="CW748" s="550">
        <f t="shared" si="2160"/>
        <v>0</v>
      </c>
      <c r="CX748" s="550">
        <f t="shared" si="2160"/>
        <v>0</v>
      </c>
      <c r="CY748" s="550">
        <f t="shared" si="2160"/>
        <v>0</v>
      </c>
      <c r="CZ748" s="550">
        <f t="shared" si="2160"/>
        <v>0</v>
      </c>
      <c r="DA748" s="550">
        <f t="shared" si="2160"/>
        <v>0</v>
      </c>
      <c r="DB748" s="551">
        <f t="shared" si="2160"/>
        <v>0</v>
      </c>
      <c r="DC748" s="551">
        <f t="shared" si="2160"/>
        <v>0</v>
      </c>
      <c r="DD748" s="551">
        <f t="shared" si="2160"/>
        <v>0</v>
      </c>
      <c r="DE748" s="550">
        <f t="shared" si="2161"/>
        <v>0</v>
      </c>
      <c r="DF748" s="550">
        <f t="shared" si="2161"/>
        <v>0</v>
      </c>
      <c r="DG748" s="550">
        <f t="shared" si="2161"/>
        <v>0</v>
      </c>
      <c r="DH748" s="550">
        <f t="shared" si="2161"/>
        <v>0</v>
      </c>
      <c r="DI748" s="550">
        <f t="shared" si="2161"/>
        <v>0</v>
      </c>
      <c r="DJ748" s="549">
        <f t="shared" si="2161"/>
        <v>0</v>
      </c>
      <c r="DK748" s="548">
        <f t="shared" si="2161"/>
        <v>0</v>
      </c>
      <c r="DL748" s="653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782" t="s">
        <v>306</v>
      </c>
      <c r="B749" s="759"/>
      <c r="C749" s="759"/>
      <c r="D749" s="759"/>
      <c r="E749" s="759"/>
      <c r="F749" s="759"/>
      <c r="G749" s="759"/>
      <c r="H749" s="759"/>
      <c r="I749" s="759"/>
      <c r="J749" s="759"/>
      <c r="K749" s="759"/>
      <c r="L749" s="759"/>
      <c r="M749" s="759"/>
      <c r="N749" s="759"/>
      <c r="O749" s="759"/>
      <c r="P749" s="759"/>
      <c r="Q749" s="759"/>
      <c r="R749" s="759"/>
      <c r="S749" s="774"/>
      <c r="T749" s="759"/>
      <c r="U749" s="759"/>
      <c r="V749" s="759"/>
      <c r="W749" s="759"/>
      <c r="X749" s="759"/>
      <c r="Y749" s="759"/>
      <c r="Z749" s="759"/>
      <c r="AA749" s="759"/>
      <c r="AB749" s="759"/>
      <c r="AC749" s="759"/>
      <c r="AD749" s="759"/>
      <c r="AE749" s="759"/>
      <c r="AF749" s="759"/>
      <c r="AG749" s="759"/>
      <c r="AH749" s="759"/>
      <c r="AI749" s="759"/>
      <c r="AJ749" s="759"/>
      <c r="AK749" s="774"/>
      <c r="AL749" s="759"/>
      <c r="AM749" s="759"/>
      <c r="AN749" s="759"/>
      <c r="AO749" s="759"/>
      <c r="AP749" s="759"/>
      <c r="AQ749" s="759"/>
      <c r="AR749" s="759"/>
      <c r="AS749" s="759"/>
      <c r="AT749" s="759"/>
      <c r="AU749" s="759"/>
      <c r="AV749" s="759"/>
      <c r="AW749" s="759"/>
      <c r="AX749" s="759"/>
      <c r="AY749" s="759"/>
      <c r="AZ749" s="759"/>
      <c r="BA749" s="759"/>
      <c r="BB749" s="759"/>
      <c r="BC749" s="774"/>
      <c r="BD749" s="759"/>
      <c r="BE749" s="759"/>
      <c r="BF749" s="759"/>
      <c r="BG749" s="759"/>
      <c r="BH749" s="759"/>
      <c r="BI749" s="759"/>
      <c r="BJ749" s="759"/>
      <c r="BK749" s="759"/>
      <c r="BL749" s="759"/>
      <c r="BM749" s="759"/>
      <c r="BN749" s="759"/>
      <c r="BO749" s="759"/>
      <c r="BP749" s="759"/>
      <c r="BQ749" s="759"/>
      <c r="BR749" s="759"/>
      <c r="BS749" s="759"/>
      <c r="BT749" s="759"/>
      <c r="BU749" s="774"/>
      <c r="BV749" s="759"/>
      <c r="BW749" s="759"/>
      <c r="BX749" s="759"/>
      <c r="BY749" s="759"/>
      <c r="BZ749" s="589" t="str">
        <f t="shared" si="2154"/>
        <v/>
      </c>
      <c r="CA749" s="589" t="str">
        <f t="shared" si="2155"/>
        <v/>
      </c>
      <c r="CB749" s="589" t="str">
        <f t="shared" si="2156"/>
        <v/>
      </c>
      <c r="CC749" s="687" t="str">
        <f t="shared" si="2157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8"/>
      <c r="DM749" s="108"/>
      <c r="DN749" s="108"/>
      <c r="DO749" s="108"/>
      <c r="DP749" s="591"/>
      <c r="DQ749" s="617"/>
      <c r="DR749" s="617"/>
      <c r="DS749" s="617"/>
      <c r="DT749" s="617"/>
      <c r="DU749" s="617"/>
      <c r="DV749" s="617"/>
      <c r="DW749" s="617"/>
      <c r="DX749" s="617"/>
      <c r="DY749" s="484"/>
    </row>
    <row r="750" spans="1:129" s="486" customFormat="1" ht="15.75" hidden="1" customHeight="1">
      <c r="A750" s="648" t="s">
        <v>276</v>
      </c>
      <c r="B750" s="274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774"/>
      <c r="T750" s="274"/>
      <c r="U750" s="274"/>
      <c r="V750" s="274"/>
      <c r="W750" s="274"/>
      <c r="X750" s="274"/>
      <c r="Y750" s="274"/>
      <c r="Z750" s="274"/>
      <c r="AA750" s="274"/>
      <c r="AB750" s="274"/>
      <c r="AC750" s="274"/>
      <c r="AD750" s="274"/>
      <c r="AE750" s="274"/>
      <c r="AF750" s="274"/>
      <c r="AG750" s="274"/>
      <c r="AH750" s="274"/>
      <c r="AI750" s="274"/>
      <c r="AJ750" s="274"/>
      <c r="AK750" s="774"/>
      <c r="AL750" s="274"/>
      <c r="AM750" s="274"/>
      <c r="AN750" s="274"/>
      <c r="AO750" s="274"/>
      <c r="AP750" s="274"/>
      <c r="AQ750" s="274"/>
      <c r="AR750" s="274"/>
      <c r="AS750" s="274"/>
      <c r="AT750" s="274"/>
      <c r="AU750" s="274"/>
      <c r="AV750" s="274"/>
      <c r="AW750" s="274"/>
      <c r="AX750" s="274"/>
      <c r="AY750" s="274"/>
      <c r="AZ750" s="274"/>
      <c r="BA750" s="274"/>
      <c r="BB750" s="274"/>
      <c r="BC750" s="774"/>
      <c r="BD750" s="274"/>
      <c r="BE750" s="274"/>
      <c r="BF750" s="274"/>
      <c r="BG750" s="274"/>
      <c r="BH750" s="274"/>
      <c r="BI750" s="274"/>
      <c r="BJ750" s="274"/>
      <c r="BK750" s="274"/>
      <c r="BL750" s="274"/>
      <c r="BM750" s="274"/>
      <c r="BN750" s="274"/>
      <c r="BO750" s="274"/>
      <c r="BP750" s="274"/>
      <c r="BQ750" s="274"/>
      <c r="BR750" s="274"/>
      <c r="BS750" s="274"/>
      <c r="BT750" s="274"/>
      <c r="BU750" s="774"/>
      <c r="BV750" s="274"/>
      <c r="BW750" s="274"/>
      <c r="BX750" s="274"/>
      <c r="BY750" s="274"/>
      <c r="BZ750" s="597" t="str">
        <f t="shared" si="2154"/>
        <v/>
      </c>
      <c r="CA750" s="597" t="str">
        <f t="shared" si="2155"/>
        <v/>
      </c>
      <c r="CB750" s="597" t="str">
        <f t="shared" si="2156"/>
        <v/>
      </c>
      <c r="CC750" s="688" t="str">
        <f t="shared" si="2157"/>
        <v/>
      </c>
      <c r="CD750" s="1344" t="str">
        <f t="shared" ref="CD750:CM753" si="216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163"/>
        <v/>
      </c>
      <c r="CF750" s="1346" t="str">
        <f t="shared" si="2163"/>
        <v/>
      </c>
      <c r="CG750" s="1346" t="str">
        <f t="shared" si="2163"/>
        <v/>
      </c>
      <c r="CH750" s="1346" t="str">
        <f t="shared" si="2163"/>
        <v/>
      </c>
      <c r="CI750" s="1346" t="str">
        <f t="shared" si="2163"/>
        <v/>
      </c>
      <c r="CJ750" s="1346" t="str">
        <f t="shared" si="2163"/>
        <v/>
      </c>
      <c r="CK750" s="1347" t="str">
        <f t="shared" si="2163"/>
        <v/>
      </c>
      <c r="CL750" s="1347" t="str">
        <f t="shared" si="2163"/>
        <v/>
      </c>
      <c r="CM750" s="1347" t="str">
        <f t="shared" si="2163"/>
        <v/>
      </c>
      <c r="CN750" s="1346" t="str">
        <f t="shared" ref="CN750:CT753" si="216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164"/>
        <v/>
      </c>
      <c r="CP750" s="1346" t="str">
        <f t="shared" si="2164"/>
        <v/>
      </c>
      <c r="CQ750" s="1346" t="str">
        <f t="shared" si="2164"/>
        <v/>
      </c>
      <c r="CR750" s="1346" t="str">
        <f t="shared" si="2164"/>
        <v/>
      </c>
      <c r="CS750" s="1345" t="str">
        <f t="shared" si="2164"/>
        <v/>
      </c>
      <c r="CT750" s="1348" t="str">
        <f t="shared" si="2164"/>
        <v/>
      </c>
      <c r="CU750" s="548" t="str">
        <f t="shared" ref="CU750:DD754" si="216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9" t="str">
        <f t="shared" si="2165"/>
        <v/>
      </c>
      <c r="CW750" s="550" t="str">
        <f t="shared" si="2165"/>
        <v/>
      </c>
      <c r="CX750" s="550" t="str">
        <f t="shared" si="2165"/>
        <v/>
      </c>
      <c r="CY750" s="550" t="str">
        <f t="shared" si="2165"/>
        <v/>
      </c>
      <c r="CZ750" s="550" t="str">
        <f t="shared" si="2165"/>
        <v/>
      </c>
      <c r="DA750" s="550" t="str">
        <f t="shared" si="2165"/>
        <v/>
      </c>
      <c r="DB750" s="551" t="str">
        <f t="shared" si="2165"/>
        <v/>
      </c>
      <c r="DC750" s="551" t="str">
        <f t="shared" si="2165"/>
        <v/>
      </c>
      <c r="DD750" s="551" t="str">
        <f t="shared" si="2165"/>
        <v/>
      </c>
      <c r="DE750" s="550" t="str">
        <f t="shared" ref="DE750:DK754" si="216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0" t="str">
        <f t="shared" si="2166"/>
        <v/>
      </c>
      <c r="DG750" s="550" t="str">
        <f t="shared" si="2166"/>
        <v/>
      </c>
      <c r="DH750" s="550" t="str">
        <f t="shared" si="2166"/>
        <v/>
      </c>
      <c r="DI750" s="550" t="str">
        <f t="shared" si="2166"/>
        <v/>
      </c>
      <c r="DJ750" s="549" t="str">
        <f t="shared" si="2166"/>
        <v/>
      </c>
      <c r="DK750" s="548" t="str">
        <f t="shared" si="2166"/>
        <v/>
      </c>
      <c r="DL750" s="653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3"/>
      <c r="DQ750" s="618"/>
      <c r="DR750" s="618"/>
      <c r="DS750" s="618"/>
      <c r="DT750" s="618"/>
      <c r="DU750" s="618"/>
      <c r="DV750" s="618"/>
      <c r="DW750" s="618"/>
      <c r="DX750" s="618"/>
      <c r="DY750" s="484"/>
    </row>
    <row r="751" spans="1:129" s="486" customFormat="1" ht="15.75" hidden="1" customHeight="1">
      <c r="A751" s="648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74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74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74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74"/>
      <c r="BV751" s="224"/>
      <c r="BW751" s="224"/>
      <c r="BX751" s="224"/>
      <c r="BY751" s="224"/>
      <c r="BZ751" s="597" t="str">
        <f t="shared" si="2154"/>
        <v/>
      </c>
      <c r="CA751" s="597" t="str">
        <f t="shared" si="2155"/>
        <v/>
      </c>
      <c r="CB751" s="597" t="str">
        <f t="shared" si="2156"/>
        <v/>
      </c>
      <c r="CC751" s="688" t="str">
        <f t="shared" si="2157"/>
        <v/>
      </c>
      <c r="CD751" s="1344" t="str">
        <f t="shared" si="2163"/>
        <v/>
      </c>
      <c r="CE751" s="1345" t="str">
        <f t="shared" si="2163"/>
        <v/>
      </c>
      <c r="CF751" s="1346" t="str">
        <f t="shared" si="2163"/>
        <v/>
      </c>
      <c r="CG751" s="1346" t="str">
        <f t="shared" si="2163"/>
        <v/>
      </c>
      <c r="CH751" s="1346" t="str">
        <f t="shared" si="2163"/>
        <v/>
      </c>
      <c r="CI751" s="1346" t="str">
        <f t="shared" si="2163"/>
        <v/>
      </c>
      <c r="CJ751" s="1346" t="str">
        <f t="shared" si="2163"/>
        <v/>
      </c>
      <c r="CK751" s="1347" t="str">
        <f t="shared" si="2163"/>
        <v/>
      </c>
      <c r="CL751" s="1347" t="str">
        <f t="shared" si="2163"/>
        <v/>
      </c>
      <c r="CM751" s="1347" t="str">
        <f t="shared" si="2163"/>
        <v/>
      </c>
      <c r="CN751" s="1346" t="str">
        <f t="shared" si="2164"/>
        <v/>
      </c>
      <c r="CO751" s="1346" t="str">
        <f t="shared" si="2164"/>
        <v/>
      </c>
      <c r="CP751" s="1346" t="str">
        <f t="shared" si="2164"/>
        <v/>
      </c>
      <c r="CQ751" s="1346" t="str">
        <f t="shared" si="2164"/>
        <v/>
      </c>
      <c r="CR751" s="1346" t="str">
        <f t="shared" si="2164"/>
        <v/>
      </c>
      <c r="CS751" s="1345" t="str">
        <f t="shared" si="2164"/>
        <v/>
      </c>
      <c r="CT751" s="1348" t="str">
        <f t="shared" si="2164"/>
        <v/>
      </c>
      <c r="CU751" s="548" t="str">
        <f t="shared" si="2165"/>
        <v/>
      </c>
      <c r="CV751" s="549" t="str">
        <f t="shared" si="2165"/>
        <v/>
      </c>
      <c r="CW751" s="550" t="str">
        <f t="shared" si="2165"/>
        <v/>
      </c>
      <c r="CX751" s="550" t="str">
        <f t="shared" si="2165"/>
        <v/>
      </c>
      <c r="CY751" s="550" t="str">
        <f t="shared" si="2165"/>
        <v/>
      </c>
      <c r="CZ751" s="550" t="str">
        <f t="shared" si="2165"/>
        <v/>
      </c>
      <c r="DA751" s="550" t="str">
        <f t="shared" si="2165"/>
        <v/>
      </c>
      <c r="DB751" s="551" t="str">
        <f t="shared" si="2165"/>
        <v/>
      </c>
      <c r="DC751" s="551" t="str">
        <f t="shared" si="2165"/>
        <v/>
      </c>
      <c r="DD751" s="551" t="str">
        <f t="shared" si="2165"/>
        <v/>
      </c>
      <c r="DE751" s="550" t="str">
        <f t="shared" si="2166"/>
        <v/>
      </c>
      <c r="DF751" s="550" t="str">
        <f t="shared" si="2166"/>
        <v/>
      </c>
      <c r="DG751" s="550" t="str">
        <f t="shared" si="2166"/>
        <v/>
      </c>
      <c r="DH751" s="550" t="str">
        <f t="shared" si="2166"/>
        <v/>
      </c>
      <c r="DI751" s="550" t="str">
        <f t="shared" si="2166"/>
        <v/>
      </c>
      <c r="DJ751" s="549" t="str">
        <f t="shared" si="2166"/>
        <v/>
      </c>
      <c r="DK751" s="548" t="str">
        <f t="shared" si="2166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4"/>
      <c r="BV752" s="224"/>
      <c r="BW752" s="224"/>
      <c r="BX752" s="224"/>
      <c r="BY752" s="224"/>
      <c r="BZ752" s="597" t="str">
        <f t="shared" si="2154"/>
        <v/>
      </c>
      <c r="CA752" s="597" t="str">
        <f t="shared" si="2155"/>
        <v/>
      </c>
      <c r="CB752" s="597" t="str">
        <f t="shared" si="2156"/>
        <v/>
      </c>
      <c r="CC752" s="688" t="str">
        <f t="shared" si="2157"/>
        <v/>
      </c>
      <c r="CD752" s="1344" t="str">
        <f t="shared" si="2163"/>
        <v/>
      </c>
      <c r="CE752" s="1345" t="str">
        <f t="shared" si="2163"/>
        <v/>
      </c>
      <c r="CF752" s="1346" t="str">
        <f t="shared" si="2163"/>
        <v/>
      </c>
      <c r="CG752" s="1346" t="str">
        <f t="shared" si="2163"/>
        <v/>
      </c>
      <c r="CH752" s="1346" t="str">
        <f t="shared" si="2163"/>
        <v/>
      </c>
      <c r="CI752" s="1346" t="str">
        <f t="shared" si="2163"/>
        <v/>
      </c>
      <c r="CJ752" s="1346" t="str">
        <f t="shared" si="2163"/>
        <v/>
      </c>
      <c r="CK752" s="1347" t="str">
        <f t="shared" si="2163"/>
        <v/>
      </c>
      <c r="CL752" s="1347" t="str">
        <f t="shared" si="2163"/>
        <v/>
      </c>
      <c r="CM752" s="1347" t="str">
        <f t="shared" si="2163"/>
        <v/>
      </c>
      <c r="CN752" s="1346" t="str">
        <f t="shared" si="2164"/>
        <v/>
      </c>
      <c r="CO752" s="1346" t="str">
        <f t="shared" si="2164"/>
        <v/>
      </c>
      <c r="CP752" s="1346" t="str">
        <f t="shared" si="2164"/>
        <v/>
      </c>
      <c r="CQ752" s="1346" t="str">
        <f t="shared" si="2164"/>
        <v/>
      </c>
      <c r="CR752" s="1346" t="str">
        <f t="shared" si="2164"/>
        <v/>
      </c>
      <c r="CS752" s="1345" t="str">
        <f t="shared" si="2164"/>
        <v/>
      </c>
      <c r="CT752" s="1348" t="str">
        <f t="shared" si="2164"/>
        <v/>
      </c>
      <c r="CU752" s="548" t="str">
        <f t="shared" si="2165"/>
        <v/>
      </c>
      <c r="CV752" s="549" t="str">
        <f t="shared" si="2165"/>
        <v/>
      </c>
      <c r="CW752" s="550" t="str">
        <f t="shared" si="2165"/>
        <v/>
      </c>
      <c r="CX752" s="550" t="str">
        <f t="shared" si="2165"/>
        <v/>
      </c>
      <c r="CY752" s="550" t="str">
        <f t="shared" si="2165"/>
        <v/>
      </c>
      <c r="CZ752" s="550" t="str">
        <f t="shared" si="2165"/>
        <v/>
      </c>
      <c r="DA752" s="550" t="str">
        <f t="shared" si="2165"/>
        <v/>
      </c>
      <c r="DB752" s="551" t="str">
        <f t="shared" si="2165"/>
        <v/>
      </c>
      <c r="DC752" s="551" t="str">
        <f t="shared" si="2165"/>
        <v/>
      </c>
      <c r="DD752" s="551" t="str">
        <f t="shared" si="2165"/>
        <v/>
      </c>
      <c r="DE752" s="550" t="str">
        <f t="shared" si="2166"/>
        <v/>
      </c>
      <c r="DF752" s="550" t="str">
        <f t="shared" si="2166"/>
        <v/>
      </c>
      <c r="DG752" s="550" t="str">
        <f t="shared" si="2166"/>
        <v/>
      </c>
      <c r="DH752" s="550" t="str">
        <f t="shared" si="2166"/>
        <v/>
      </c>
      <c r="DI752" s="550" t="str">
        <f t="shared" si="2166"/>
        <v/>
      </c>
      <c r="DJ752" s="549" t="str">
        <f t="shared" si="2166"/>
        <v/>
      </c>
      <c r="DK752" s="548" t="str">
        <f t="shared" si="2166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4"/>
      <c r="BV753" s="224"/>
      <c r="BW753" s="224"/>
      <c r="BX753" s="224"/>
      <c r="BY753" s="224"/>
      <c r="BZ753" s="597" t="str">
        <f t="shared" si="2154"/>
        <v/>
      </c>
      <c r="CA753" s="597" t="str">
        <f t="shared" si="2155"/>
        <v/>
      </c>
      <c r="CB753" s="597" t="str">
        <f t="shared" si="2156"/>
        <v/>
      </c>
      <c r="CC753" s="688" t="str">
        <f t="shared" si="2157"/>
        <v/>
      </c>
      <c r="CD753" s="1344" t="str">
        <f t="shared" si="2163"/>
        <v/>
      </c>
      <c r="CE753" s="1345" t="str">
        <f t="shared" si="2163"/>
        <v/>
      </c>
      <c r="CF753" s="1346" t="str">
        <f t="shared" si="2163"/>
        <v/>
      </c>
      <c r="CG753" s="1346" t="str">
        <f t="shared" si="2163"/>
        <v/>
      </c>
      <c r="CH753" s="1346" t="str">
        <f t="shared" si="2163"/>
        <v/>
      </c>
      <c r="CI753" s="1346" t="str">
        <f t="shared" si="2163"/>
        <v/>
      </c>
      <c r="CJ753" s="1346" t="str">
        <f t="shared" si="2163"/>
        <v/>
      </c>
      <c r="CK753" s="1347" t="str">
        <f t="shared" si="2163"/>
        <v/>
      </c>
      <c r="CL753" s="1347" t="str">
        <f t="shared" si="2163"/>
        <v/>
      </c>
      <c r="CM753" s="1347" t="str">
        <f t="shared" si="2163"/>
        <v/>
      </c>
      <c r="CN753" s="1346" t="str">
        <f t="shared" si="2164"/>
        <v/>
      </c>
      <c r="CO753" s="1346" t="str">
        <f t="shared" si="2164"/>
        <v/>
      </c>
      <c r="CP753" s="1346" t="str">
        <f t="shared" si="2164"/>
        <v/>
      </c>
      <c r="CQ753" s="1346" t="str">
        <f t="shared" si="2164"/>
        <v/>
      </c>
      <c r="CR753" s="1346" t="str">
        <f t="shared" si="2164"/>
        <v/>
      </c>
      <c r="CS753" s="1345" t="str">
        <f t="shared" si="2164"/>
        <v/>
      </c>
      <c r="CT753" s="1348" t="str">
        <f t="shared" si="2164"/>
        <v/>
      </c>
      <c r="CU753" s="548" t="str">
        <f t="shared" si="2165"/>
        <v/>
      </c>
      <c r="CV753" s="549" t="str">
        <f t="shared" si="2165"/>
        <v/>
      </c>
      <c r="CW753" s="550" t="str">
        <f t="shared" si="2165"/>
        <v/>
      </c>
      <c r="CX753" s="550" t="str">
        <f t="shared" si="2165"/>
        <v/>
      </c>
      <c r="CY753" s="550" t="str">
        <f t="shared" si="2165"/>
        <v/>
      </c>
      <c r="CZ753" s="550" t="str">
        <f t="shared" si="2165"/>
        <v/>
      </c>
      <c r="DA753" s="550" t="str">
        <f t="shared" si="2165"/>
        <v/>
      </c>
      <c r="DB753" s="551" t="str">
        <f t="shared" si="2165"/>
        <v/>
      </c>
      <c r="DC753" s="551" t="str">
        <f t="shared" si="2165"/>
        <v/>
      </c>
      <c r="DD753" s="551" t="str">
        <f t="shared" si="2165"/>
        <v/>
      </c>
      <c r="DE753" s="550" t="str">
        <f t="shared" si="2166"/>
        <v/>
      </c>
      <c r="DF753" s="550" t="str">
        <f t="shared" si="2166"/>
        <v/>
      </c>
      <c r="DG753" s="550" t="str">
        <f t="shared" si="2166"/>
        <v/>
      </c>
      <c r="DH753" s="550" t="str">
        <f t="shared" si="2166"/>
        <v/>
      </c>
      <c r="DI753" s="550" t="str">
        <f t="shared" si="2166"/>
        <v/>
      </c>
      <c r="DJ753" s="549" t="str">
        <f t="shared" si="2166"/>
        <v/>
      </c>
      <c r="DK753" s="548" t="str">
        <f t="shared" si="2166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customHeight="1">
      <c r="A754" s="640" t="s">
        <v>295</v>
      </c>
      <c r="B754" s="606">
        <f>'Data 2'!B210</f>
        <v>1800</v>
      </c>
      <c r="C754" s="606">
        <f>'Data 2'!C210</f>
        <v>3600</v>
      </c>
      <c r="D754" s="606">
        <f>'Data 2'!D210</f>
        <v>1800</v>
      </c>
      <c r="E754" s="606">
        <f>'Data 2'!E210</f>
        <v>0</v>
      </c>
      <c r="F754" s="606">
        <f>'Data 2'!F210</f>
        <v>0</v>
      </c>
      <c r="G754" s="606">
        <f>'Data 2'!G210</f>
        <v>0</v>
      </c>
      <c r="H754" s="606">
        <f>'Data 2'!H210</f>
        <v>1560</v>
      </c>
      <c r="I754" s="606">
        <f>'Data 2'!I210</f>
        <v>800</v>
      </c>
      <c r="J754" s="606">
        <f>'Data 2'!J210</f>
        <v>1000</v>
      </c>
      <c r="K754" s="606">
        <f>'Data 2'!K210</f>
        <v>0</v>
      </c>
      <c r="L754" s="606">
        <f>'Data 2'!L210</f>
        <v>0</v>
      </c>
      <c r="M754" s="606">
        <f>'Data 2'!M210</f>
        <v>0</v>
      </c>
      <c r="N754" s="606">
        <f>'Data 2'!N210</f>
        <v>0</v>
      </c>
      <c r="O754" s="606">
        <f>'Data 2'!O210</f>
        <v>0</v>
      </c>
      <c r="P754" s="606">
        <f>'Data 2'!P210</f>
        <v>0</v>
      </c>
      <c r="Q754" s="606">
        <f>'Data 2'!Q210</f>
        <v>0</v>
      </c>
      <c r="R754" s="606">
        <f>'Data 2'!R210</f>
        <v>0</v>
      </c>
      <c r="S754" s="644"/>
      <c r="T754" s="606">
        <f>'Data 2'!T210</f>
        <v>0</v>
      </c>
      <c r="U754" s="606">
        <f>'Data 2'!U210</f>
        <v>0</v>
      </c>
      <c r="V754" s="606">
        <f>'Data 2'!V210</f>
        <v>80</v>
      </c>
      <c r="W754" s="606">
        <f>'Data 2'!W210</f>
        <v>0</v>
      </c>
      <c r="X754" s="606">
        <f>'Data 2'!X210</f>
        <v>0</v>
      </c>
      <c r="Y754" s="606">
        <f>'Data 2'!Y210</f>
        <v>0</v>
      </c>
      <c r="Z754" s="606">
        <f>'Data 2'!Z210</f>
        <v>330</v>
      </c>
      <c r="AA754" s="606">
        <f>'Data 2'!AA210</f>
        <v>620</v>
      </c>
      <c r="AB754" s="606">
        <f>'Data 2'!AB210</f>
        <v>0</v>
      </c>
      <c r="AC754" s="606">
        <f>'Data 2'!AC210</f>
        <v>0</v>
      </c>
      <c r="AD754" s="606">
        <f>'Data 2'!AD210</f>
        <v>0</v>
      </c>
      <c r="AE754" s="606">
        <f>'Data 2'!AE210</f>
        <v>0</v>
      </c>
      <c r="AF754" s="606">
        <f>'Data 2'!AF210</f>
        <v>0</v>
      </c>
      <c r="AG754" s="606">
        <f>'Data 2'!AG210</f>
        <v>0</v>
      </c>
      <c r="AH754" s="606">
        <f>'Data 2'!AH210</f>
        <v>0</v>
      </c>
      <c r="AI754" s="606">
        <f>'Data 2'!AI210</f>
        <v>0</v>
      </c>
      <c r="AJ754" s="606">
        <f>'Data 2'!AJ210</f>
        <v>0</v>
      </c>
      <c r="AK754" s="644"/>
      <c r="AL754" s="606">
        <f>'Data 2'!AL210</f>
        <v>8700</v>
      </c>
      <c r="AM754" s="606">
        <f>'Data 2'!AM210</f>
        <v>4320</v>
      </c>
      <c r="AN754" s="606">
        <f>'Data 2'!AN210</f>
        <v>4320</v>
      </c>
      <c r="AO754" s="606">
        <f>'Data 2'!AO210</f>
        <v>8640</v>
      </c>
      <c r="AP754" s="606">
        <f>'Data 2'!AP210</f>
        <v>0</v>
      </c>
      <c r="AQ754" s="606">
        <f>'Data 2'!AQ210</f>
        <v>0</v>
      </c>
      <c r="AR754" s="606">
        <f>'Data 2'!AR210</f>
        <v>0</v>
      </c>
      <c r="AS754" s="606">
        <f>'Data 2'!AS210</f>
        <v>2160</v>
      </c>
      <c r="AT754" s="606">
        <f>'Data 2'!AT210</f>
        <v>16920</v>
      </c>
      <c r="AU754" s="606">
        <f>'Data 2'!AU210</f>
        <v>0</v>
      </c>
      <c r="AV754" s="606">
        <f>'Data 2'!AV210</f>
        <v>0</v>
      </c>
      <c r="AW754" s="606">
        <f>'Data 2'!AW210</f>
        <v>0</v>
      </c>
      <c r="AX754" s="606">
        <f>'Data 2'!AX210</f>
        <v>0</v>
      </c>
      <c r="AY754" s="606">
        <f>'Data 2'!AY210</f>
        <v>0</v>
      </c>
      <c r="AZ754" s="606">
        <f>'Data 2'!AZ210</f>
        <v>0</v>
      </c>
      <c r="BA754" s="606">
        <f>'Data 2'!BA210</f>
        <v>0</v>
      </c>
      <c r="BB754" s="606">
        <f>'Data 2'!BB210</f>
        <v>0</v>
      </c>
      <c r="BC754" s="644"/>
      <c r="BD754" s="606">
        <f>'Data 2'!BD210</f>
        <v>0</v>
      </c>
      <c r="BE754" s="606">
        <f>'Data 2'!BE210</f>
        <v>0</v>
      </c>
      <c r="BF754" s="606">
        <f>'Data 2'!BF210</f>
        <v>0</v>
      </c>
      <c r="BG754" s="606">
        <f>'Data 2'!BG210</f>
        <v>0</v>
      </c>
      <c r="BH754" s="606">
        <f>'Data 2'!BH210</f>
        <v>0</v>
      </c>
      <c r="BI754" s="606">
        <f>'Data 2'!BI210</f>
        <v>0</v>
      </c>
      <c r="BJ754" s="606">
        <f>'Data 2'!BJ210</f>
        <v>0</v>
      </c>
      <c r="BK754" s="606">
        <f>'Data 2'!BK210</f>
        <v>0</v>
      </c>
      <c r="BL754" s="606">
        <f>'Data 2'!BL210</f>
        <v>0</v>
      </c>
      <c r="BM754" s="606">
        <f>'Data 2'!BM210</f>
        <v>0</v>
      </c>
      <c r="BN754" s="606">
        <f>'Data 2'!BN210</f>
        <v>0</v>
      </c>
      <c r="BO754" s="606">
        <f>'Data 2'!BO210</f>
        <v>0</v>
      </c>
      <c r="BP754" s="606">
        <f>'Data 2'!BP210</f>
        <v>0</v>
      </c>
      <c r="BQ754" s="606">
        <f>'Data 2'!BQ210</f>
        <v>0</v>
      </c>
      <c r="BR754" s="606">
        <f>'Data 2'!BR210</f>
        <v>0</v>
      </c>
      <c r="BS754" s="606">
        <f>'Data 2'!BS210</f>
        <v>0</v>
      </c>
      <c r="BT754" s="606">
        <f>'Data 2'!BT210</f>
        <v>0</v>
      </c>
      <c r="BU754" s="644"/>
      <c r="BV754" s="606">
        <f>'Data 2'!BV210</f>
        <v>0</v>
      </c>
      <c r="BW754" s="606">
        <f>'Data 2'!BW210</f>
        <v>0</v>
      </c>
      <c r="BX754" s="606">
        <f>'Data 2'!BX210</f>
        <v>0</v>
      </c>
      <c r="BY754" s="606">
        <f>'Data 2'!BY210</f>
        <v>0</v>
      </c>
      <c r="BZ754" s="597">
        <f t="shared" si="2154"/>
        <v>464</v>
      </c>
      <c r="CA754" s="597">
        <f t="shared" si="2155"/>
        <v>27.333333333333332</v>
      </c>
      <c r="CB754" s="597">
        <f t="shared" si="2156"/>
        <v>1876</v>
      </c>
      <c r="CC754" s="688">
        <f t="shared" si="2157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16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167"/>
        <v>0</v>
      </c>
      <c r="CG754" s="1346">
        <f t="shared" si="2167"/>
        <v>0</v>
      </c>
      <c r="CH754" s="1346">
        <f t="shared" si="2167"/>
        <v>0</v>
      </c>
      <c r="CI754" s="1346">
        <f t="shared" si="2167"/>
        <v>0</v>
      </c>
      <c r="CJ754" s="1346">
        <f t="shared" si="2167"/>
        <v>0</v>
      </c>
      <c r="CK754" s="1347">
        <f t="shared" si="2167"/>
        <v>0</v>
      </c>
      <c r="CL754" s="1347">
        <f t="shared" si="2167"/>
        <v>0</v>
      </c>
      <c r="CM754" s="1347">
        <f t="shared" si="2167"/>
        <v>0</v>
      </c>
      <c r="CN754" s="1346">
        <f t="shared" si="2167"/>
        <v>0</v>
      </c>
      <c r="CO754" s="1346">
        <f t="shared" si="2167"/>
        <v>800</v>
      </c>
      <c r="CP754" s="1346">
        <f t="shared" si="2167"/>
        <v>1000</v>
      </c>
      <c r="CQ754" s="1346">
        <f t="shared" si="2167"/>
        <v>1560</v>
      </c>
      <c r="CR754" s="1346">
        <f t="shared" si="2167"/>
        <v>1800</v>
      </c>
      <c r="CS754" s="1345">
        <f t="shared" si="2167"/>
        <v>1800</v>
      </c>
      <c r="CT754" s="1348">
        <f t="shared" si="2167"/>
        <v>3600</v>
      </c>
      <c r="CU754" s="548">
        <f t="shared" si="2165"/>
        <v>0</v>
      </c>
      <c r="CV754" s="549">
        <f t="shared" si="2165"/>
        <v>0</v>
      </c>
      <c r="CW754" s="550">
        <f t="shared" si="2165"/>
        <v>0</v>
      </c>
      <c r="CX754" s="550">
        <f t="shared" si="2165"/>
        <v>0</v>
      </c>
      <c r="CY754" s="550">
        <f t="shared" si="2165"/>
        <v>0</v>
      </c>
      <c r="CZ754" s="550">
        <f t="shared" si="2165"/>
        <v>0</v>
      </c>
      <c r="DA754" s="550">
        <f t="shared" si="2165"/>
        <v>0</v>
      </c>
      <c r="DB754" s="551">
        <f t="shared" si="2165"/>
        <v>0</v>
      </c>
      <c r="DC754" s="551">
        <f t="shared" si="2165"/>
        <v>0</v>
      </c>
      <c r="DD754" s="551">
        <f t="shared" si="2165"/>
        <v>0</v>
      </c>
      <c r="DE754" s="550">
        <f t="shared" si="2166"/>
        <v>0</v>
      </c>
      <c r="DF754" s="550">
        <f t="shared" si="2166"/>
        <v>0</v>
      </c>
      <c r="DG754" s="550">
        <f t="shared" si="2166"/>
        <v>0</v>
      </c>
      <c r="DH754" s="550">
        <f t="shared" si="2166"/>
        <v>0</v>
      </c>
      <c r="DI754" s="550">
        <f t="shared" si="2166"/>
        <v>80</v>
      </c>
      <c r="DJ754" s="549">
        <f t="shared" si="2166"/>
        <v>330</v>
      </c>
      <c r="DK754" s="548">
        <f t="shared" si="2166"/>
        <v>620</v>
      </c>
      <c r="DL754" s="653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784" t="s">
        <v>307</v>
      </c>
      <c r="B755" s="686"/>
      <c r="C755" s="686"/>
      <c r="D755" s="686"/>
      <c r="E755" s="686"/>
      <c r="F755" s="686"/>
      <c r="G755" s="686"/>
      <c r="H755" s="686"/>
      <c r="I755" s="686"/>
      <c r="J755" s="686"/>
      <c r="K755" s="686"/>
      <c r="L755" s="686"/>
      <c r="M755" s="686"/>
      <c r="N755" s="686"/>
      <c r="O755" s="686"/>
      <c r="P755" s="686"/>
      <c r="Q755" s="686"/>
      <c r="R755" s="686"/>
      <c r="S755" s="774"/>
      <c r="T755" s="686"/>
      <c r="U755" s="686"/>
      <c r="V755" s="686"/>
      <c r="W755" s="686"/>
      <c r="X755" s="686"/>
      <c r="Y755" s="686"/>
      <c r="Z755" s="686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774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774"/>
      <c r="BD755" s="686"/>
      <c r="BE755" s="686"/>
      <c r="BF755" s="686"/>
      <c r="BG755" s="686"/>
      <c r="BH755" s="686"/>
      <c r="BI755" s="686"/>
      <c r="BJ755" s="686"/>
      <c r="BK755" s="686"/>
      <c r="BL755" s="686"/>
      <c r="BM755" s="686"/>
      <c r="BN755" s="686"/>
      <c r="BO755" s="686"/>
      <c r="BP755" s="686"/>
      <c r="BQ755" s="686"/>
      <c r="BR755" s="686"/>
      <c r="BS755" s="686"/>
      <c r="BT755" s="686"/>
      <c r="BU755" s="774"/>
      <c r="BV755" s="686"/>
      <c r="BW755" s="686"/>
      <c r="BX755" s="686"/>
      <c r="BY755" s="686"/>
      <c r="BZ755" s="589" t="str">
        <f t="shared" si="2154"/>
        <v/>
      </c>
      <c r="CA755" s="589" t="str">
        <f t="shared" si="2155"/>
        <v/>
      </c>
      <c r="CB755" s="589" t="str">
        <f t="shared" si="2156"/>
        <v/>
      </c>
      <c r="CC755" s="687" t="str">
        <f t="shared" si="2157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8"/>
      <c r="DM755" s="108"/>
      <c r="DN755" s="108"/>
      <c r="DO755" s="108"/>
      <c r="DP755" s="591"/>
      <c r="DQ755" s="617"/>
      <c r="DR755" s="617"/>
      <c r="DS755" s="617"/>
      <c r="DT755" s="617"/>
      <c r="DU755" s="617"/>
      <c r="DV755" s="617"/>
      <c r="DW755" s="617"/>
      <c r="DX755" s="617"/>
      <c r="DY755" s="484"/>
    </row>
    <row r="756" spans="1:129" s="486" customFormat="1" ht="15.75" hidden="1" customHeight="1">
      <c r="A756" s="648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83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83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83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83"/>
      <c r="BV756" s="224"/>
      <c r="BW756" s="224"/>
      <c r="BX756" s="224"/>
      <c r="BY756" s="224"/>
      <c r="BZ756" s="597" t="str">
        <f t="shared" si="2154"/>
        <v/>
      </c>
      <c r="CA756" s="597" t="str">
        <f t="shared" si="2155"/>
        <v/>
      </c>
      <c r="CB756" s="597" t="str">
        <f t="shared" si="2156"/>
        <v/>
      </c>
      <c r="CC756" s="688" t="str">
        <f t="shared" si="2157"/>
        <v/>
      </c>
      <c r="CD756" s="1344" t="str">
        <f t="shared" ref="CD756:CM758" si="216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168"/>
        <v/>
      </c>
      <c r="CF756" s="1346" t="str">
        <f t="shared" si="2168"/>
        <v/>
      </c>
      <c r="CG756" s="1346" t="str">
        <f t="shared" si="2168"/>
        <v/>
      </c>
      <c r="CH756" s="1346" t="str">
        <f t="shared" si="2168"/>
        <v/>
      </c>
      <c r="CI756" s="1346" t="str">
        <f t="shared" si="2168"/>
        <v/>
      </c>
      <c r="CJ756" s="1346" t="str">
        <f t="shared" si="2168"/>
        <v/>
      </c>
      <c r="CK756" s="1347" t="str">
        <f t="shared" si="2168"/>
        <v/>
      </c>
      <c r="CL756" s="1347" t="str">
        <f t="shared" si="2168"/>
        <v/>
      </c>
      <c r="CM756" s="1347" t="str">
        <f t="shared" si="2168"/>
        <v/>
      </c>
      <c r="CN756" s="1346" t="str">
        <f t="shared" ref="CN756:CT758" si="216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169"/>
        <v/>
      </c>
      <c r="CP756" s="1346" t="str">
        <f t="shared" si="2169"/>
        <v/>
      </c>
      <c r="CQ756" s="1346" t="str">
        <f t="shared" si="2169"/>
        <v/>
      </c>
      <c r="CR756" s="1346" t="str">
        <f t="shared" si="2169"/>
        <v/>
      </c>
      <c r="CS756" s="1345" t="str">
        <f t="shared" si="2169"/>
        <v/>
      </c>
      <c r="CT756" s="1348" t="str">
        <f t="shared" si="2169"/>
        <v/>
      </c>
      <c r="CU756" s="548" t="str">
        <f t="shared" ref="CU756:DD759" si="217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9" t="str">
        <f t="shared" si="2170"/>
        <v/>
      </c>
      <c r="CW756" s="550" t="str">
        <f t="shared" si="2170"/>
        <v/>
      </c>
      <c r="CX756" s="550" t="str">
        <f t="shared" si="2170"/>
        <v/>
      </c>
      <c r="CY756" s="550" t="str">
        <f t="shared" si="2170"/>
        <v/>
      </c>
      <c r="CZ756" s="550" t="str">
        <f t="shared" si="2170"/>
        <v/>
      </c>
      <c r="DA756" s="550" t="str">
        <f t="shared" si="2170"/>
        <v/>
      </c>
      <c r="DB756" s="551" t="str">
        <f t="shared" si="2170"/>
        <v/>
      </c>
      <c r="DC756" s="551" t="str">
        <f t="shared" si="2170"/>
        <v/>
      </c>
      <c r="DD756" s="551" t="str">
        <f t="shared" si="2170"/>
        <v/>
      </c>
      <c r="DE756" s="550" t="str">
        <f t="shared" ref="DE756:DK759" si="217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0" t="str">
        <f t="shared" si="2171"/>
        <v/>
      </c>
      <c r="DG756" s="550" t="str">
        <f t="shared" si="2171"/>
        <v/>
      </c>
      <c r="DH756" s="550" t="str">
        <f t="shared" si="2171"/>
        <v/>
      </c>
      <c r="DI756" s="550" t="str">
        <f t="shared" si="2171"/>
        <v/>
      </c>
      <c r="DJ756" s="549" t="str">
        <f t="shared" si="2171"/>
        <v/>
      </c>
      <c r="DK756" s="548" t="str">
        <f t="shared" si="2171"/>
        <v/>
      </c>
      <c r="DL756" s="653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3"/>
      <c r="DQ756" s="618"/>
      <c r="DR756" s="618"/>
      <c r="DS756" s="618"/>
      <c r="DT756" s="618"/>
      <c r="DU756" s="618"/>
      <c r="DV756" s="618"/>
      <c r="DW756" s="618"/>
      <c r="DX756" s="618"/>
      <c r="DY756" s="484"/>
    </row>
    <row r="757" spans="1:129" s="486" customFormat="1" ht="15.75" hidden="1" customHeight="1">
      <c r="A757" s="648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3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3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3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3"/>
      <c r="BV757" s="224"/>
      <c r="BW757" s="224"/>
      <c r="BX757" s="224"/>
      <c r="BY757" s="224"/>
      <c r="BZ757" s="597" t="str">
        <f t="shared" si="2154"/>
        <v/>
      </c>
      <c r="CA757" s="597" t="str">
        <f t="shared" si="2155"/>
        <v/>
      </c>
      <c r="CB757" s="597" t="str">
        <f t="shared" si="2156"/>
        <v/>
      </c>
      <c r="CC757" s="688" t="str">
        <f t="shared" si="2157"/>
        <v/>
      </c>
      <c r="CD757" s="1344" t="str">
        <f t="shared" si="2168"/>
        <v/>
      </c>
      <c r="CE757" s="1345" t="str">
        <f t="shared" si="2168"/>
        <v/>
      </c>
      <c r="CF757" s="1346" t="str">
        <f t="shared" si="2168"/>
        <v/>
      </c>
      <c r="CG757" s="1346" t="str">
        <f t="shared" si="2168"/>
        <v/>
      </c>
      <c r="CH757" s="1346" t="str">
        <f t="shared" si="2168"/>
        <v/>
      </c>
      <c r="CI757" s="1346" t="str">
        <f t="shared" si="2168"/>
        <v/>
      </c>
      <c r="CJ757" s="1346" t="str">
        <f t="shared" si="2168"/>
        <v/>
      </c>
      <c r="CK757" s="1347" t="str">
        <f t="shared" si="2168"/>
        <v/>
      </c>
      <c r="CL757" s="1347" t="str">
        <f t="shared" si="2168"/>
        <v/>
      </c>
      <c r="CM757" s="1347" t="str">
        <f t="shared" si="2168"/>
        <v/>
      </c>
      <c r="CN757" s="1346" t="str">
        <f t="shared" si="2169"/>
        <v/>
      </c>
      <c r="CO757" s="1346" t="str">
        <f t="shared" si="2169"/>
        <v/>
      </c>
      <c r="CP757" s="1346" t="str">
        <f t="shared" si="2169"/>
        <v/>
      </c>
      <c r="CQ757" s="1346" t="str">
        <f t="shared" si="2169"/>
        <v/>
      </c>
      <c r="CR757" s="1346" t="str">
        <f t="shared" si="2169"/>
        <v/>
      </c>
      <c r="CS757" s="1345" t="str">
        <f t="shared" si="2169"/>
        <v/>
      </c>
      <c r="CT757" s="1348" t="str">
        <f t="shared" si="2169"/>
        <v/>
      </c>
      <c r="CU757" s="548" t="str">
        <f t="shared" si="2170"/>
        <v/>
      </c>
      <c r="CV757" s="549" t="str">
        <f t="shared" si="2170"/>
        <v/>
      </c>
      <c r="CW757" s="550" t="str">
        <f t="shared" si="2170"/>
        <v/>
      </c>
      <c r="CX757" s="550" t="str">
        <f t="shared" si="2170"/>
        <v/>
      </c>
      <c r="CY757" s="550" t="str">
        <f t="shared" si="2170"/>
        <v/>
      </c>
      <c r="CZ757" s="550" t="str">
        <f t="shared" si="2170"/>
        <v/>
      </c>
      <c r="DA757" s="550" t="str">
        <f t="shared" si="2170"/>
        <v/>
      </c>
      <c r="DB757" s="551" t="str">
        <f t="shared" si="2170"/>
        <v/>
      </c>
      <c r="DC757" s="551" t="str">
        <f t="shared" si="2170"/>
        <v/>
      </c>
      <c r="DD757" s="551" t="str">
        <f t="shared" si="2170"/>
        <v/>
      </c>
      <c r="DE757" s="550" t="str">
        <f t="shared" si="2171"/>
        <v/>
      </c>
      <c r="DF757" s="550" t="str">
        <f t="shared" si="2171"/>
        <v/>
      </c>
      <c r="DG757" s="550" t="str">
        <f t="shared" si="2171"/>
        <v/>
      </c>
      <c r="DH757" s="550" t="str">
        <f t="shared" si="2171"/>
        <v/>
      </c>
      <c r="DI757" s="550" t="str">
        <f t="shared" si="2171"/>
        <v/>
      </c>
      <c r="DJ757" s="549" t="str">
        <f t="shared" si="2171"/>
        <v/>
      </c>
      <c r="DK757" s="548" t="str">
        <f t="shared" si="2171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3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3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3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3"/>
      <c r="BV758" s="224"/>
      <c r="BW758" s="224"/>
      <c r="BX758" s="224"/>
      <c r="BY758" s="224"/>
      <c r="BZ758" s="597" t="str">
        <f t="shared" si="2154"/>
        <v/>
      </c>
      <c r="CA758" s="597" t="str">
        <f t="shared" si="2155"/>
        <v/>
      </c>
      <c r="CB758" s="597" t="str">
        <f t="shared" si="2156"/>
        <v/>
      </c>
      <c r="CC758" s="688" t="str">
        <f t="shared" si="2157"/>
        <v/>
      </c>
      <c r="CD758" s="1344" t="str">
        <f t="shared" si="2168"/>
        <v/>
      </c>
      <c r="CE758" s="1345" t="str">
        <f t="shared" si="2168"/>
        <v/>
      </c>
      <c r="CF758" s="1346" t="str">
        <f t="shared" si="2168"/>
        <v/>
      </c>
      <c r="CG758" s="1346" t="str">
        <f t="shared" si="2168"/>
        <v/>
      </c>
      <c r="CH758" s="1346" t="str">
        <f t="shared" si="2168"/>
        <v/>
      </c>
      <c r="CI758" s="1346" t="str">
        <f t="shared" si="2168"/>
        <v/>
      </c>
      <c r="CJ758" s="1346" t="str">
        <f t="shared" si="2168"/>
        <v/>
      </c>
      <c r="CK758" s="1347" t="str">
        <f t="shared" si="2168"/>
        <v/>
      </c>
      <c r="CL758" s="1347" t="str">
        <f t="shared" si="2168"/>
        <v/>
      </c>
      <c r="CM758" s="1347" t="str">
        <f t="shared" si="2168"/>
        <v/>
      </c>
      <c r="CN758" s="1346" t="str">
        <f t="shared" si="2169"/>
        <v/>
      </c>
      <c r="CO758" s="1346" t="str">
        <f t="shared" si="2169"/>
        <v/>
      </c>
      <c r="CP758" s="1346" t="str">
        <f t="shared" si="2169"/>
        <v/>
      </c>
      <c r="CQ758" s="1346" t="str">
        <f t="shared" si="2169"/>
        <v/>
      </c>
      <c r="CR758" s="1346" t="str">
        <f t="shared" si="2169"/>
        <v/>
      </c>
      <c r="CS758" s="1345" t="str">
        <f t="shared" si="2169"/>
        <v/>
      </c>
      <c r="CT758" s="1348" t="str">
        <f t="shared" si="2169"/>
        <v/>
      </c>
      <c r="CU758" s="548" t="str">
        <f t="shared" si="2170"/>
        <v/>
      </c>
      <c r="CV758" s="549" t="str">
        <f t="shared" si="2170"/>
        <v/>
      </c>
      <c r="CW758" s="550" t="str">
        <f t="shared" si="2170"/>
        <v/>
      </c>
      <c r="CX758" s="550" t="str">
        <f t="shared" si="2170"/>
        <v/>
      </c>
      <c r="CY758" s="550" t="str">
        <f t="shared" si="2170"/>
        <v/>
      </c>
      <c r="CZ758" s="550" t="str">
        <f t="shared" si="2170"/>
        <v/>
      </c>
      <c r="DA758" s="550" t="str">
        <f t="shared" si="2170"/>
        <v/>
      </c>
      <c r="DB758" s="551" t="str">
        <f t="shared" si="2170"/>
        <v/>
      </c>
      <c r="DC758" s="551" t="str">
        <f t="shared" si="2170"/>
        <v/>
      </c>
      <c r="DD758" s="551" t="str">
        <f t="shared" si="2170"/>
        <v/>
      </c>
      <c r="DE758" s="550" t="str">
        <f t="shared" si="2171"/>
        <v/>
      </c>
      <c r="DF758" s="550" t="str">
        <f t="shared" si="2171"/>
        <v/>
      </c>
      <c r="DG758" s="550" t="str">
        <f t="shared" si="2171"/>
        <v/>
      </c>
      <c r="DH758" s="550" t="str">
        <f t="shared" si="2171"/>
        <v/>
      </c>
      <c r="DI758" s="550" t="str">
        <f t="shared" si="2171"/>
        <v/>
      </c>
      <c r="DJ758" s="549" t="str">
        <f t="shared" si="2171"/>
        <v/>
      </c>
      <c r="DK758" s="548" t="str">
        <f t="shared" si="2171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customHeight="1">
      <c r="A759" s="706" t="s">
        <v>295</v>
      </c>
      <c r="B759" s="606">
        <f>'Data 2'!B249</f>
        <v>2210</v>
      </c>
      <c r="C759" s="606">
        <f>'Data 2'!C249</f>
        <v>0</v>
      </c>
      <c r="D759" s="606">
        <f>'Data 2'!D249</f>
        <v>0</v>
      </c>
      <c r="E759" s="606">
        <f>'Data 2'!E249</f>
        <v>1350</v>
      </c>
      <c r="F759" s="606">
        <f>'Data 2'!F249</f>
        <v>2240</v>
      </c>
      <c r="G759" s="606">
        <f>'Data 2'!G249</f>
        <v>1632</v>
      </c>
      <c r="H759" s="606">
        <f>'Data 2'!H249</f>
        <v>0</v>
      </c>
      <c r="I759" s="606">
        <f>'Data 2'!I249</f>
        <v>0</v>
      </c>
      <c r="J759" s="606">
        <f>'Data 2'!J249</f>
        <v>0</v>
      </c>
      <c r="K759" s="606">
        <f>'Data 2'!K249</f>
        <v>0</v>
      </c>
      <c r="L759" s="606">
        <f>'Data 2'!L249</f>
        <v>0</v>
      </c>
      <c r="M759" s="606">
        <f>'Data 2'!M249</f>
        <v>0</v>
      </c>
      <c r="N759" s="606">
        <f>'Data 2'!N249</f>
        <v>0</v>
      </c>
      <c r="O759" s="606">
        <f>'Data 2'!O249</f>
        <v>0</v>
      </c>
      <c r="P759" s="606">
        <f>'Data 2'!P249</f>
        <v>0</v>
      </c>
      <c r="Q759" s="606">
        <f>'Data 2'!Q249</f>
        <v>0</v>
      </c>
      <c r="R759" s="606">
        <f>'Data 2'!R249</f>
        <v>0</v>
      </c>
      <c r="S759" s="644"/>
      <c r="T759" s="606">
        <f>'Data 2'!T249</f>
        <v>3920</v>
      </c>
      <c r="U759" s="606">
        <f>'Data 2'!U249</f>
        <v>2680</v>
      </c>
      <c r="V759" s="606">
        <f>'Data 2'!V249</f>
        <v>640</v>
      </c>
      <c r="W759" s="606">
        <f>'Data 2'!W249</f>
        <v>5040</v>
      </c>
      <c r="X759" s="606">
        <f>'Data 2'!X249</f>
        <v>360</v>
      </c>
      <c r="Y759" s="606">
        <f>'Data 2'!Y249</f>
        <v>3600</v>
      </c>
      <c r="Z759" s="606">
        <f>'Data 2'!Z249</f>
        <v>750</v>
      </c>
      <c r="AA759" s="606">
        <f>'Data 2'!AA249</f>
        <v>6000</v>
      </c>
      <c r="AB759" s="606">
        <f>'Data 2'!AB249</f>
        <v>7400</v>
      </c>
      <c r="AC759" s="606">
        <f>'Data 2'!AC249</f>
        <v>0</v>
      </c>
      <c r="AD759" s="606">
        <f>'Data 2'!AD249</f>
        <v>0</v>
      </c>
      <c r="AE759" s="606">
        <f>'Data 2'!AE249</f>
        <v>0</v>
      </c>
      <c r="AF759" s="606">
        <f>'Data 2'!AF249</f>
        <v>0</v>
      </c>
      <c r="AG759" s="606">
        <f>'Data 2'!AG249</f>
        <v>0</v>
      </c>
      <c r="AH759" s="606">
        <f>'Data 2'!AH249</f>
        <v>0</v>
      </c>
      <c r="AI759" s="606">
        <f>'Data 2'!AI249</f>
        <v>0</v>
      </c>
      <c r="AJ759" s="606">
        <f>'Data 2'!AJ249</f>
        <v>0</v>
      </c>
      <c r="AK759" s="644"/>
      <c r="AL759" s="606">
        <f>'Data 2'!AL249</f>
        <v>0</v>
      </c>
      <c r="AM759" s="606">
        <f>'Data 2'!AM249</f>
        <v>7500</v>
      </c>
      <c r="AN759" s="606">
        <f>'Data 2'!AN249</f>
        <v>6100</v>
      </c>
      <c r="AO759" s="606">
        <f>'Data 2'!AO249</f>
        <v>1640</v>
      </c>
      <c r="AP759" s="606">
        <f>'Data 2'!AP249</f>
        <v>11160</v>
      </c>
      <c r="AQ759" s="606">
        <f>'Data 2'!AQ249</f>
        <v>1392</v>
      </c>
      <c r="AR759" s="606">
        <f>'Data 2'!AR249</f>
        <v>2340</v>
      </c>
      <c r="AS759" s="606">
        <f>'Data 2'!AS249</f>
        <v>15600</v>
      </c>
      <c r="AT759" s="606">
        <f>'Data 2'!AT249</f>
        <v>4920</v>
      </c>
      <c r="AU759" s="606">
        <f>'Data 2'!AU249</f>
        <v>0</v>
      </c>
      <c r="AV759" s="606">
        <f>'Data 2'!AV249</f>
        <v>0</v>
      </c>
      <c r="AW759" s="606">
        <f>'Data 2'!AW249</f>
        <v>0</v>
      </c>
      <c r="AX759" s="606">
        <f>'Data 2'!AX249</f>
        <v>0</v>
      </c>
      <c r="AY759" s="606">
        <f>'Data 2'!AY249</f>
        <v>0</v>
      </c>
      <c r="AZ759" s="606">
        <f>'Data 2'!AZ249</f>
        <v>0</v>
      </c>
      <c r="BA759" s="606">
        <f>'Data 2'!BA249</f>
        <v>0</v>
      </c>
      <c r="BB759" s="606">
        <f>'Data 2'!BB249</f>
        <v>0</v>
      </c>
      <c r="BC759" s="644"/>
      <c r="BD759" s="606">
        <f>'Data 2'!BD249</f>
        <v>9420</v>
      </c>
      <c r="BE759" s="606">
        <f>'Data 2'!BE249</f>
        <v>10800</v>
      </c>
      <c r="BF759" s="606">
        <f>'Data 2'!BF249</f>
        <v>2160</v>
      </c>
      <c r="BG759" s="606">
        <f>'Data 2'!BG249</f>
        <v>6500</v>
      </c>
      <c r="BH759" s="606">
        <f>'Data 2'!BH249</f>
        <v>7000</v>
      </c>
      <c r="BI759" s="606">
        <f>'Data 2'!BI249</f>
        <v>38500</v>
      </c>
      <c r="BJ759" s="606">
        <f>'Data 2'!BJ249</f>
        <v>27000</v>
      </c>
      <c r="BK759" s="606">
        <f>'Data 2'!BK249</f>
        <v>0</v>
      </c>
      <c r="BL759" s="606">
        <f>'Data 2'!BL249</f>
        <v>0</v>
      </c>
      <c r="BM759" s="606">
        <f>'Data 2'!BM249</f>
        <v>0</v>
      </c>
      <c r="BN759" s="606">
        <f>'Data 2'!BN249</f>
        <v>0</v>
      </c>
      <c r="BO759" s="606">
        <f>'Data 2'!BO249</f>
        <v>0</v>
      </c>
      <c r="BP759" s="606">
        <f>'Data 2'!BP249</f>
        <v>0</v>
      </c>
      <c r="BQ759" s="606">
        <f>'Data 2'!BQ249</f>
        <v>0</v>
      </c>
      <c r="BR759" s="606">
        <f>'Data 2'!BR249</f>
        <v>0</v>
      </c>
      <c r="BS759" s="606">
        <f>'Data 2'!BS249</f>
        <v>0</v>
      </c>
      <c r="BT759" s="606">
        <f>'Data 2'!BT249</f>
        <v>0</v>
      </c>
      <c r="BU759" s="644"/>
      <c r="BV759" s="606">
        <f>'Data 2'!BV249</f>
        <v>0</v>
      </c>
      <c r="BW759" s="606">
        <f>'Data 2'!BW249</f>
        <v>0</v>
      </c>
      <c r="BX759" s="606">
        <f>'Data 2'!BX249</f>
        <v>0</v>
      </c>
      <c r="BY759" s="606">
        <f>'Data 2'!BY249</f>
        <v>0</v>
      </c>
      <c r="BZ759" s="597">
        <f t="shared" si="2154"/>
        <v>346.13333333333333</v>
      </c>
      <c r="CA759" s="597">
        <f t="shared" si="2155"/>
        <v>1532.6666666666667</v>
      </c>
      <c r="CB759" s="597">
        <f t="shared" si="2156"/>
        <v>2336.8000000000002</v>
      </c>
      <c r="CC759" s="688">
        <f t="shared" si="2157"/>
        <v>4192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17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172"/>
        <v>0</v>
      </c>
      <c r="CG759" s="1346">
        <f t="shared" si="2172"/>
        <v>0</v>
      </c>
      <c r="CH759" s="1346">
        <f t="shared" si="2172"/>
        <v>0</v>
      </c>
      <c r="CI759" s="1346">
        <f t="shared" si="2172"/>
        <v>0</v>
      </c>
      <c r="CJ759" s="1346">
        <f t="shared" si="2172"/>
        <v>0</v>
      </c>
      <c r="CK759" s="1347">
        <f t="shared" si="2172"/>
        <v>0</v>
      </c>
      <c r="CL759" s="1347">
        <f t="shared" si="2172"/>
        <v>0</v>
      </c>
      <c r="CM759" s="1347">
        <f t="shared" si="2172"/>
        <v>0</v>
      </c>
      <c r="CN759" s="1346">
        <f t="shared" si="2172"/>
        <v>0</v>
      </c>
      <c r="CO759" s="1346">
        <f t="shared" si="2172"/>
        <v>0</v>
      </c>
      <c r="CP759" s="1346">
        <f t="shared" si="2172"/>
        <v>0</v>
      </c>
      <c r="CQ759" s="1346">
        <f t="shared" si="2172"/>
        <v>1350</v>
      </c>
      <c r="CR759" s="1346">
        <f t="shared" si="2172"/>
        <v>1632</v>
      </c>
      <c r="CS759" s="1345">
        <f t="shared" si="2172"/>
        <v>2210</v>
      </c>
      <c r="CT759" s="1348">
        <f t="shared" si="2172"/>
        <v>2240</v>
      </c>
      <c r="CU759" s="548">
        <f t="shared" si="2170"/>
        <v>0</v>
      </c>
      <c r="CV759" s="549">
        <f t="shared" si="2170"/>
        <v>0</v>
      </c>
      <c r="CW759" s="550">
        <f t="shared" si="2170"/>
        <v>0</v>
      </c>
      <c r="CX759" s="550">
        <f t="shared" si="2170"/>
        <v>0</v>
      </c>
      <c r="CY759" s="550">
        <f t="shared" si="2170"/>
        <v>0</v>
      </c>
      <c r="CZ759" s="550">
        <f t="shared" si="2170"/>
        <v>0</v>
      </c>
      <c r="DA759" s="550">
        <f t="shared" si="2170"/>
        <v>0</v>
      </c>
      <c r="DB759" s="551">
        <f t="shared" si="2170"/>
        <v>0</v>
      </c>
      <c r="DC759" s="551">
        <f t="shared" si="2170"/>
        <v>360</v>
      </c>
      <c r="DD759" s="551">
        <f t="shared" si="2170"/>
        <v>640</v>
      </c>
      <c r="DE759" s="550">
        <f t="shared" si="2171"/>
        <v>750</v>
      </c>
      <c r="DF759" s="550">
        <f t="shared" si="2171"/>
        <v>2680</v>
      </c>
      <c r="DG759" s="550">
        <f t="shared" si="2171"/>
        <v>3600</v>
      </c>
      <c r="DH759" s="550">
        <f t="shared" si="2171"/>
        <v>3920</v>
      </c>
      <c r="DI759" s="550">
        <f t="shared" si="2171"/>
        <v>5040</v>
      </c>
      <c r="DJ759" s="549">
        <f t="shared" si="2171"/>
        <v>6000</v>
      </c>
      <c r="DK759" s="548">
        <f t="shared" si="2171"/>
        <v>7400</v>
      </c>
      <c r="DL759" s="653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699" t="s">
        <v>971</v>
      </c>
      <c r="B760" s="759"/>
      <c r="C760" s="759"/>
      <c r="D760" s="759"/>
      <c r="E760" s="759"/>
      <c r="F760" s="759"/>
      <c r="G760" s="759"/>
      <c r="H760" s="759"/>
      <c r="I760" s="759"/>
      <c r="J760" s="759"/>
      <c r="K760" s="759"/>
      <c r="L760" s="759"/>
      <c r="M760" s="759"/>
      <c r="N760" s="759"/>
      <c r="O760" s="759"/>
      <c r="P760" s="759"/>
      <c r="Q760" s="759"/>
      <c r="R760" s="759"/>
      <c r="S760" s="783"/>
      <c r="T760" s="759"/>
      <c r="U760" s="759"/>
      <c r="V760" s="759"/>
      <c r="W760" s="759"/>
      <c r="X760" s="759"/>
      <c r="Y760" s="759"/>
      <c r="Z760" s="759"/>
      <c r="AA760" s="759"/>
      <c r="AB760" s="759"/>
      <c r="AC760" s="759"/>
      <c r="AD760" s="759"/>
      <c r="AE760" s="759"/>
      <c r="AF760" s="759"/>
      <c r="AG760" s="759"/>
      <c r="AH760" s="759"/>
      <c r="AI760" s="759"/>
      <c r="AJ760" s="759"/>
      <c r="AK760" s="783"/>
      <c r="AL760" s="759"/>
      <c r="AM760" s="759"/>
      <c r="AN760" s="759"/>
      <c r="AO760" s="759"/>
      <c r="AP760" s="759"/>
      <c r="AQ760" s="759"/>
      <c r="AR760" s="759"/>
      <c r="AS760" s="759"/>
      <c r="AT760" s="759"/>
      <c r="AU760" s="759"/>
      <c r="AV760" s="759"/>
      <c r="AW760" s="759"/>
      <c r="AX760" s="759"/>
      <c r="AY760" s="759"/>
      <c r="AZ760" s="759"/>
      <c r="BA760" s="759"/>
      <c r="BB760" s="759"/>
      <c r="BC760" s="783"/>
      <c r="BD760" s="759"/>
      <c r="BE760" s="759"/>
      <c r="BF760" s="759"/>
      <c r="BG760" s="759"/>
      <c r="BH760" s="759"/>
      <c r="BI760" s="759"/>
      <c r="BJ760" s="759"/>
      <c r="BK760" s="759"/>
      <c r="BL760" s="759"/>
      <c r="BM760" s="759"/>
      <c r="BN760" s="759"/>
      <c r="BO760" s="759"/>
      <c r="BP760" s="759"/>
      <c r="BQ760" s="759"/>
      <c r="BR760" s="759"/>
      <c r="BS760" s="759"/>
      <c r="BT760" s="759"/>
      <c r="BU760" s="783"/>
      <c r="BV760" s="759"/>
      <c r="BW760" s="759"/>
      <c r="BX760" s="759"/>
      <c r="BY760" s="759"/>
      <c r="BZ760" s="589"/>
      <c r="CA760" s="589"/>
      <c r="CB760" s="589"/>
      <c r="CC760" s="687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4"/>
      <c r="CV760" s="635"/>
      <c r="CW760" s="635"/>
      <c r="CX760" s="635"/>
      <c r="CY760" s="635"/>
      <c r="CZ760" s="635"/>
      <c r="DA760" s="635"/>
      <c r="DB760" s="635"/>
      <c r="DC760" s="635"/>
      <c r="DD760" s="635"/>
      <c r="DE760" s="635"/>
      <c r="DF760" s="635"/>
      <c r="DG760" s="635"/>
      <c r="DH760" s="635"/>
      <c r="DI760" s="635"/>
      <c r="DJ760" s="635"/>
      <c r="DK760" s="635"/>
      <c r="DL760" s="598"/>
      <c r="DM760" s="108"/>
      <c r="DN760" s="108"/>
      <c r="DO760" s="108"/>
      <c r="DP760" s="591"/>
      <c r="DQ760" s="617"/>
      <c r="DR760" s="617"/>
      <c r="DS760" s="617"/>
      <c r="DT760" s="617"/>
      <c r="DU760" s="617"/>
      <c r="DV760" s="617"/>
      <c r="DW760" s="617"/>
      <c r="DX760" s="617"/>
      <c r="DY760" s="484"/>
    </row>
    <row r="761" spans="1:129" s="486" customFormat="1" ht="15.75" customHeight="1">
      <c r="A761" s="648" t="s">
        <v>277</v>
      </c>
      <c r="B761" s="274">
        <v>0</v>
      </c>
      <c r="C761" s="274">
        <v>0</v>
      </c>
      <c r="D761" s="274">
        <v>0</v>
      </c>
      <c r="E761" s="274">
        <v>0</v>
      </c>
      <c r="F761" s="274">
        <v>0</v>
      </c>
      <c r="G761" s="274">
        <v>0</v>
      </c>
      <c r="H761" s="274">
        <v>0</v>
      </c>
      <c r="I761" s="274">
        <v>0</v>
      </c>
      <c r="J761" s="274">
        <v>0</v>
      </c>
      <c r="K761" s="274"/>
      <c r="L761" s="274"/>
      <c r="M761" s="274"/>
      <c r="N761" s="274"/>
      <c r="O761" s="274"/>
      <c r="P761" s="274"/>
      <c r="Q761" s="274"/>
      <c r="R761" s="274"/>
      <c r="S761" s="783"/>
      <c r="T761" s="274">
        <v>0</v>
      </c>
      <c r="U761" s="274">
        <v>0</v>
      </c>
      <c r="V761" s="274">
        <v>0</v>
      </c>
      <c r="W761" s="274">
        <v>0</v>
      </c>
      <c r="X761" s="274">
        <v>0</v>
      </c>
      <c r="Y761" s="274">
        <v>0</v>
      </c>
      <c r="Z761" s="274">
        <v>0</v>
      </c>
      <c r="AA761" s="274">
        <v>0</v>
      </c>
      <c r="AB761" s="274">
        <v>0</v>
      </c>
      <c r="AC761" s="274"/>
      <c r="AD761" s="274"/>
      <c r="AE761" s="274"/>
      <c r="AF761" s="274"/>
      <c r="AG761" s="274"/>
      <c r="AH761" s="274"/>
      <c r="AI761" s="274"/>
      <c r="AJ761" s="274"/>
      <c r="AK761" s="783"/>
      <c r="AL761" s="274">
        <v>0</v>
      </c>
      <c r="AM761" s="274">
        <v>0</v>
      </c>
      <c r="AN761" s="274">
        <v>0</v>
      </c>
      <c r="AO761" s="274">
        <v>0</v>
      </c>
      <c r="AP761" s="274">
        <v>0</v>
      </c>
      <c r="AQ761" s="274">
        <v>0</v>
      </c>
      <c r="AR761" s="274">
        <v>0</v>
      </c>
      <c r="AS761" s="274">
        <v>0</v>
      </c>
      <c r="AT761" s="274">
        <v>0</v>
      </c>
      <c r="AU761" s="274"/>
      <c r="AV761" s="274"/>
      <c r="AW761" s="274"/>
      <c r="AX761" s="274"/>
      <c r="AY761" s="274"/>
      <c r="AZ761" s="274"/>
      <c r="BA761" s="274"/>
      <c r="BB761" s="274"/>
      <c r="BC761" s="783"/>
      <c r="BD761" s="274">
        <v>0</v>
      </c>
      <c r="BE761" s="274">
        <v>1</v>
      </c>
      <c r="BF761" s="274">
        <v>0</v>
      </c>
      <c r="BG761" s="274">
        <v>0</v>
      </c>
      <c r="BH761" s="274">
        <v>0</v>
      </c>
      <c r="BI761" s="274">
        <v>0</v>
      </c>
      <c r="BJ761" s="274">
        <v>0</v>
      </c>
      <c r="BK761" s="274">
        <v>0</v>
      </c>
      <c r="BL761" s="274">
        <v>0</v>
      </c>
      <c r="BM761" s="274"/>
      <c r="BN761" s="274"/>
      <c r="BO761" s="274"/>
      <c r="BP761" s="274"/>
      <c r="BQ761" s="274"/>
      <c r="BR761" s="274"/>
      <c r="BS761" s="274"/>
      <c r="BT761" s="274"/>
      <c r="BU761" s="783"/>
      <c r="BV761" s="274"/>
      <c r="BW761" s="274"/>
      <c r="BX761" s="274"/>
      <c r="BY761" s="274"/>
      <c r="BZ761" s="597">
        <f t="shared" ref="BZ761:BZ775" si="2173">IF(DL761&lt;3,"",(SUM(B761:R761)-MIN(B761:R761)-MAX(B761:R761))/(DL761-2))</f>
        <v>0</v>
      </c>
      <c r="CA761" s="597">
        <f t="shared" ref="CA761:CA775" si="2174">IF(DM761&lt;3,"",(SUM(T761:AJ761)-MIN(T761:AJ761)-MAX(T761:AJ761))/(DM761-2))</f>
        <v>0</v>
      </c>
      <c r="CB761" s="597">
        <f t="shared" ref="CB761:CB775" si="2175">IF(DN761&lt;3,"",(SUM(AL761:BB761)-MIN(AL761:BB761)-MAX(AL761:BB761))/(DN761-2))</f>
        <v>0</v>
      </c>
      <c r="CC761" s="688">
        <f t="shared" ref="CC761:CC775" si="2176">IF(DO761&lt;3,"",(SUM(BD761:BT761)-MIN(BD761:BT761)-MAX(BD761:BT761))/(DO761-2))</f>
        <v>0</v>
      </c>
      <c r="CD761" s="1344" t="str">
        <f t="shared" ref="CD761:CS761" si="217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177"/>
        <v/>
      </c>
      <c r="CF761" s="1346" t="str">
        <f t="shared" si="2177"/>
        <v/>
      </c>
      <c r="CG761" s="1346" t="str">
        <f t="shared" si="2177"/>
        <v/>
      </c>
      <c r="CH761" s="1346">
        <f t="shared" si="2177"/>
        <v>0</v>
      </c>
      <c r="CI761" s="1346">
        <f t="shared" si="2177"/>
        <v>0</v>
      </c>
      <c r="CJ761" s="1346">
        <f t="shared" si="2177"/>
        <v>0</v>
      </c>
      <c r="CK761" s="1347">
        <f t="shared" si="2177"/>
        <v>0</v>
      </c>
      <c r="CL761" s="1347">
        <f t="shared" si="2177"/>
        <v>0</v>
      </c>
      <c r="CM761" s="1347">
        <f t="shared" si="2177"/>
        <v>0</v>
      </c>
      <c r="CN761" s="1346">
        <f t="shared" si="2177"/>
        <v>0</v>
      </c>
      <c r="CO761" s="1346">
        <f t="shared" si="2177"/>
        <v>0</v>
      </c>
      <c r="CP761" s="1346">
        <f t="shared" si="2177"/>
        <v>0</v>
      </c>
      <c r="CQ761" s="1346" t="str">
        <f t="shared" si="2177"/>
        <v/>
      </c>
      <c r="CR761" s="1346" t="str">
        <f t="shared" si="2177"/>
        <v/>
      </c>
      <c r="CS761" s="1345" t="str">
        <f t="shared" si="2177"/>
        <v/>
      </c>
      <c r="CT761" s="1348" t="str">
        <f t="shared" ref="CE761:CT764" si="217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8" t="str">
        <f t="shared" ref="CU761:DD764" si="217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9" t="str">
        <f t="shared" si="2179"/>
        <v/>
      </c>
      <c r="CW761" s="550" t="str">
        <f t="shared" si="2179"/>
        <v/>
      </c>
      <c r="CX761" s="550" t="str">
        <f t="shared" si="2179"/>
        <v/>
      </c>
      <c r="CY761" s="550">
        <f t="shared" si="2179"/>
        <v>0</v>
      </c>
      <c r="CZ761" s="550">
        <f t="shared" si="2179"/>
        <v>0</v>
      </c>
      <c r="DA761" s="550">
        <f t="shared" si="2179"/>
        <v>0</v>
      </c>
      <c r="DB761" s="551">
        <f t="shared" si="2179"/>
        <v>0</v>
      </c>
      <c r="DC761" s="551">
        <f t="shared" si="2179"/>
        <v>0</v>
      </c>
      <c r="DD761" s="551">
        <f t="shared" si="2179"/>
        <v>0</v>
      </c>
      <c r="DE761" s="550">
        <f t="shared" ref="DE761:DK764" si="218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50">
        <f t="shared" si="2180"/>
        <v>0</v>
      </c>
      <c r="DG761" s="550">
        <f t="shared" si="2180"/>
        <v>0</v>
      </c>
      <c r="DH761" s="550" t="str">
        <f t="shared" si="2180"/>
        <v/>
      </c>
      <c r="DI761" s="550" t="str">
        <f t="shared" si="2180"/>
        <v/>
      </c>
      <c r="DJ761" s="549" t="str">
        <f t="shared" si="2180"/>
        <v/>
      </c>
      <c r="DK761" s="548" t="str">
        <f t="shared" si="2180"/>
        <v/>
      </c>
      <c r="DL761" s="653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83"/>
      <c r="DQ761" s="618"/>
      <c r="DR761" s="618"/>
      <c r="DS761" s="618"/>
      <c r="DT761" s="618"/>
      <c r="DU761" s="618"/>
      <c r="DV761" s="618"/>
      <c r="DW761" s="618"/>
      <c r="DX761" s="618"/>
      <c r="DY761" s="484"/>
    </row>
    <row r="762" spans="1:129" s="486" customFormat="1" ht="15.75" customHeight="1">
      <c r="A762" s="648" t="s">
        <v>265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783"/>
      <c r="T762" s="274"/>
      <c r="U762" s="274"/>
      <c r="V762" s="274"/>
      <c r="W762" s="274"/>
      <c r="X762" s="274"/>
      <c r="Y762" s="274"/>
      <c r="Z762" s="274"/>
      <c r="AA762" s="274"/>
      <c r="AB762" s="274"/>
      <c r="AC762" s="274"/>
      <c r="AD762" s="274"/>
      <c r="AE762" s="274"/>
      <c r="AF762" s="274"/>
      <c r="AG762" s="274"/>
      <c r="AH762" s="274"/>
      <c r="AI762" s="274"/>
      <c r="AJ762" s="274"/>
      <c r="AK762" s="783"/>
      <c r="AL762" s="274"/>
      <c r="AM762" s="274"/>
      <c r="AN762" s="274"/>
      <c r="AO762" s="274"/>
      <c r="AP762" s="274"/>
      <c r="AQ762" s="274"/>
      <c r="AR762" s="274"/>
      <c r="AS762" s="274"/>
      <c r="AT762" s="274"/>
      <c r="AU762" s="274"/>
      <c r="AV762" s="274"/>
      <c r="AW762" s="274"/>
      <c r="AX762" s="274"/>
      <c r="AY762" s="274"/>
      <c r="AZ762" s="274"/>
      <c r="BA762" s="274"/>
      <c r="BB762" s="274"/>
      <c r="BC762" s="783"/>
      <c r="BD762" s="274"/>
      <c r="BE762" s="274">
        <v>1</v>
      </c>
      <c r="BF762" s="274"/>
      <c r="BG762" s="274"/>
      <c r="BH762" s="274"/>
      <c r="BI762" s="274"/>
      <c r="BJ762" s="274"/>
      <c r="BK762" s="274"/>
      <c r="BL762" s="274"/>
      <c r="BM762" s="274"/>
      <c r="BN762" s="274"/>
      <c r="BO762" s="274"/>
      <c r="BP762" s="274"/>
      <c r="BQ762" s="274"/>
      <c r="BR762" s="274"/>
      <c r="BS762" s="274"/>
      <c r="BT762" s="274"/>
      <c r="BU762" s="783"/>
      <c r="BV762" s="274"/>
      <c r="BW762" s="274"/>
      <c r="BX762" s="274"/>
      <c r="BY762" s="274"/>
      <c r="BZ762" s="597" t="str">
        <f t="shared" si="2173"/>
        <v/>
      </c>
      <c r="CA762" s="597" t="str">
        <f t="shared" si="2174"/>
        <v/>
      </c>
      <c r="CB762" s="597" t="str">
        <f t="shared" si="2175"/>
        <v/>
      </c>
      <c r="CC762" s="688" t="str">
        <f t="shared" si="2176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78"/>
        <v/>
      </c>
      <c r="CF762" s="1346" t="str">
        <f t="shared" si="2178"/>
        <v/>
      </c>
      <c r="CG762" s="1346" t="str">
        <f t="shared" si="2178"/>
        <v/>
      </c>
      <c r="CH762" s="1346" t="str">
        <f t="shared" si="2178"/>
        <v/>
      </c>
      <c r="CI762" s="1346" t="str">
        <f t="shared" si="2178"/>
        <v/>
      </c>
      <c r="CJ762" s="1346" t="str">
        <f t="shared" si="2178"/>
        <v/>
      </c>
      <c r="CK762" s="1347" t="str">
        <f t="shared" si="2178"/>
        <v/>
      </c>
      <c r="CL762" s="1347" t="str">
        <f t="shared" si="2178"/>
        <v/>
      </c>
      <c r="CM762" s="1347" t="str">
        <f t="shared" si="2178"/>
        <v/>
      </c>
      <c r="CN762" s="1346" t="str">
        <f t="shared" si="2178"/>
        <v/>
      </c>
      <c r="CO762" s="1346" t="str">
        <f t="shared" si="2178"/>
        <v/>
      </c>
      <c r="CP762" s="1346" t="str">
        <f t="shared" si="2178"/>
        <v/>
      </c>
      <c r="CQ762" s="1346" t="str">
        <f t="shared" si="2178"/>
        <v/>
      </c>
      <c r="CR762" s="1346" t="str">
        <f t="shared" si="2178"/>
        <v/>
      </c>
      <c r="CS762" s="1345" t="str">
        <f t="shared" si="2178"/>
        <v/>
      </c>
      <c r="CT762" s="1348" t="str">
        <f t="shared" si="2178"/>
        <v/>
      </c>
      <c r="CU762" s="548" t="str">
        <f t="shared" si="2179"/>
        <v/>
      </c>
      <c r="CV762" s="549" t="str">
        <f t="shared" si="2179"/>
        <v/>
      </c>
      <c r="CW762" s="550" t="str">
        <f t="shared" si="2179"/>
        <v/>
      </c>
      <c r="CX762" s="550" t="str">
        <f t="shared" si="2179"/>
        <v/>
      </c>
      <c r="CY762" s="550" t="str">
        <f t="shared" si="2179"/>
        <v/>
      </c>
      <c r="CZ762" s="550" t="str">
        <f t="shared" si="2179"/>
        <v/>
      </c>
      <c r="DA762" s="550" t="str">
        <f t="shared" si="2179"/>
        <v/>
      </c>
      <c r="DB762" s="551" t="str">
        <f t="shared" si="2179"/>
        <v/>
      </c>
      <c r="DC762" s="551" t="str">
        <f t="shared" si="2179"/>
        <v/>
      </c>
      <c r="DD762" s="551" t="str">
        <f t="shared" si="2179"/>
        <v/>
      </c>
      <c r="DE762" s="550" t="str">
        <f t="shared" si="2180"/>
        <v/>
      </c>
      <c r="DF762" s="550" t="str">
        <f t="shared" si="2180"/>
        <v/>
      </c>
      <c r="DG762" s="550" t="str">
        <f t="shared" si="2180"/>
        <v/>
      </c>
      <c r="DH762" s="550" t="str">
        <f t="shared" si="2180"/>
        <v/>
      </c>
      <c r="DI762" s="550" t="str">
        <f t="shared" si="2180"/>
        <v/>
      </c>
      <c r="DJ762" s="549" t="str">
        <f t="shared" si="2180"/>
        <v/>
      </c>
      <c r="DK762" s="548" t="str">
        <f t="shared" si="2180"/>
        <v/>
      </c>
      <c r="DL762" s="653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294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3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3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3"/>
      <c r="BD763" s="274"/>
      <c r="BE763" s="274">
        <v>400</v>
      </c>
      <c r="BF763" s="274"/>
      <c r="BG763" s="274"/>
      <c r="BH763" s="274"/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3"/>
      <c r="BV763" s="274"/>
      <c r="BW763" s="274"/>
      <c r="BX763" s="274"/>
      <c r="BY763" s="274"/>
      <c r="BZ763" s="597" t="str">
        <f t="shared" si="2173"/>
        <v/>
      </c>
      <c r="CA763" s="597" t="str">
        <f t="shared" si="2174"/>
        <v/>
      </c>
      <c r="CB763" s="597" t="str">
        <f t="shared" si="2175"/>
        <v/>
      </c>
      <c r="CC763" s="688" t="str">
        <f t="shared" si="2176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78"/>
        <v/>
      </c>
      <c r="CF763" s="1346" t="str">
        <f t="shared" si="2178"/>
        <v/>
      </c>
      <c r="CG763" s="1346" t="str">
        <f t="shared" si="2178"/>
        <v/>
      </c>
      <c r="CH763" s="1346" t="str">
        <f t="shared" si="2178"/>
        <v/>
      </c>
      <c r="CI763" s="1346" t="str">
        <f t="shared" si="2178"/>
        <v/>
      </c>
      <c r="CJ763" s="1346" t="str">
        <f t="shared" si="2178"/>
        <v/>
      </c>
      <c r="CK763" s="1347" t="str">
        <f t="shared" si="2178"/>
        <v/>
      </c>
      <c r="CL763" s="1347" t="str">
        <f t="shared" si="2178"/>
        <v/>
      </c>
      <c r="CM763" s="1347" t="str">
        <f t="shared" si="2178"/>
        <v/>
      </c>
      <c r="CN763" s="1346" t="str">
        <f t="shared" si="2178"/>
        <v/>
      </c>
      <c r="CO763" s="1346" t="str">
        <f t="shared" si="2178"/>
        <v/>
      </c>
      <c r="CP763" s="1346" t="str">
        <f t="shared" si="2178"/>
        <v/>
      </c>
      <c r="CQ763" s="1346" t="str">
        <f t="shared" si="2178"/>
        <v/>
      </c>
      <c r="CR763" s="1346" t="str">
        <f t="shared" si="2178"/>
        <v/>
      </c>
      <c r="CS763" s="1345" t="str">
        <f t="shared" si="2178"/>
        <v/>
      </c>
      <c r="CT763" s="1348" t="str">
        <f t="shared" si="2178"/>
        <v/>
      </c>
      <c r="CU763" s="548" t="str">
        <f t="shared" si="2179"/>
        <v/>
      </c>
      <c r="CV763" s="549" t="str">
        <f t="shared" si="2179"/>
        <v/>
      </c>
      <c r="CW763" s="550" t="str">
        <f t="shared" si="2179"/>
        <v/>
      </c>
      <c r="CX763" s="550" t="str">
        <f t="shared" si="2179"/>
        <v/>
      </c>
      <c r="CY763" s="550" t="str">
        <f t="shared" si="2179"/>
        <v/>
      </c>
      <c r="CZ763" s="550" t="str">
        <f t="shared" si="2179"/>
        <v/>
      </c>
      <c r="DA763" s="550" t="str">
        <f t="shared" si="2179"/>
        <v/>
      </c>
      <c r="DB763" s="551" t="str">
        <f t="shared" si="2179"/>
        <v/>
      </c>
      <c r="DC763" s="551" t="str">
        <f t="shared" si="2179"/>
        <v/>
      </c>
      <c r="DD763" s="551" t="str">
        <f t="shared" si="2179"/>
        <v/>
      </c>
      <c r="DE763" s="550" t="str">
        <f t="shared" si="2180"/>
        <v/>
      </c>
      <c r="DF763" s="550" t="str">
        <f t="shared" si="2180"/>
        <v/>
      </c>
      <c r="DG763" s="550" t="str">
        <f t="shared" si="2180"/>
        <v/>
      </c>
      <c r="DH763" s="550" t="str">
        <f t="shared" si="2180"/>
        <v/>
      </c>
      <c r="DI763" s="550" t="str">
        <f t="shared" si="2180"/>
        <v/>
      </c>
      <c r="DJ763" s="549" t="str">
        <f t="shared" si="2180"/>
        <v/>
      </c>
      <c r="DK763" s="548" t="str">
        <f t="shared" si="2180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0" t="s">
        <v>295</v>
      </c>
      <c r="B764" s="607">
        <f t="shared" ref="B764:R764" si="2181">IF(B761="","",B761*B762*B763)</f>
        <v>0</v>
      </c>
      <c r="C764" s="607">
        <f t="shared" si="2181"/>
        <v>0</v>
      </c>
      <c r="D764" s="607">
        <f t="shared" si="2181"/>
        <v>0</v>
      </c>
      <c r="E764" s="607">
        <f t="shared" si="2181"/>
        <v>0</v>
      </c>
      <c r="F764" s="607">
        <f t="shared" si="2181"/>
        <v>0</v>
      </c>
      <c r="G764" s="607">
        <f t="shared" si="2181"/>
        <v>0</v>
      </c>
      <c r="H764" s="607">
        <f t="shared" si="2181"/>
        <v>0</v>
      </c>
      <c r="I764" s="607">
        <f t="shared" si="2181"/>
        <v>0</v>
      </c>
      <c r="J764" s="607">
        <f t="shared" si="2181"/>
        <v>0</v>
      </c>
      <c r="K764" s="607" t="str">
        <f t="shared" si="2181"/>
        <v/>
      </c>
      <c r="L764" s="607" t="str">
        <f t="shared" si="2181"/>
        <v/>
      </c>
      <c r="M764" s="607" t="str">
        <f t="shared" si="2181"/>
        <v/>
      </c>
      <c r="N764" s="607" t="str">
        <f t="shared" si="2181"/>
        <v/>
      </c>
      <c r="O764" s="607" t="str">
        <f t="shared" si="2181"/>
        <v/>
      </c>
      <c r="P764" s="607" t="str">
        <f t="shared" si="2181"/>
        <v/>
      </c>
      <c r="Q764" s="607" t="str">
        <f t="shared" si="2181"/>
        <v/>
      </c>
      <c r="R764" s="607" t="str">
        <f t="shared" si="2181"/>
        <v/>
      </c>
      <c r="S764" s="647"/>
      <c r="T764" s="607">
        <f t="shared" ref="T764:AJ764" si="2182">IF(T761="","",T761*T762*T763)</f>
        <v>0</v>
      </c>
      <c r="U764" s="607">
        <f t="shared" si="2182"/>
        <v>0</v>
      </c>
      <c r="V764" s="607">
        <f t="shared" si="2182"/>
        <v>0</v>
      </c>
      <c r="W764" s="607">
        <f t="shared" si="2182"/>
        <v>0</v>
      </c>
      <c r="X764" s="607">
        <f t="shared" si="2182"/>
        <v>0</v>
      </c>
      <c r="Y764" s="607">
        <f t="shared" si="2182"/>
        <v>0</v>
      </c>
      <c r="Z764" s="607">
        <f t="shared" si="2182"/>
        <v>0</v>
      </c>
      <c r="AA764" s="607">
        <f t="shared" si="2182"/>
        <v>0</v>
      </c>
      <c r="AB764" s="607">
        <f t="shared" si="2182"/>
        <v>0</v>
      </c>
      <c r="AC764" s="607" t="str">
        <f t="shared" si="2182"/>
        <v/>
      </c>
      <c r="AD764" s="607" t="str">
        <f t="shared" si="2182"/>
        <v/>
      </c>
      <c r="AE764" s="607" t="str">
        <f t="shared" si="2182"/>
        <v/>
      </c>
      <c r="AF764" s="607" t="str">
        <f t="shared" si="2182"/>
        <v/>
      </c>
      <c r="AG764" s="607" t="str">
        <f t="shared" si="2182"/>
        <v/>
      </c>
      <c r="AH764" s="607" t="str">
        <f t="shared" si="2182"/>
        <v/>
      </c>
      <c r="AI764" s="607" t="str">
        <f t="shared" si="2182"/>
        <v/>
      </c>
      <c r="AJ764" s="607" t="str">
        <f t="shared" si="2182"/>
        <v/>
      </c>
      <c r="AK764" s="647"/>
      <c r="AL764" s="607">
        <f t="shared" ref="AL764:BB764" si="2183">IF(AL761="","",AL761*AL762*AL763)</f>
        <v>0</v>
      </c>
      <c r="AM764" s="607">
        <f t="shared" si="2183"/>
        <v>0</v>
      </c>
      <c r="AN764" s="607">
        <f t="shared" si="2183"/>
        <v>0</v>
      </c>
      <c r="AO764" s="607">
        <f t="shared" si="2183"/>
        <v>0</v>
      </c>
      <c r="AP764" s="607">
        <f t="shared" si="2183"/>
        <v>0</v>
      </c>
      <c r="AQ764" s="607">
        <f t="shared" si="2183"/>
        <v>0</v>
      </c>
      <c r="AR764" s="607">
        <f t="shared" si="2183"/>
        <v>0</v>
      </c>
      <c r="AS764" s="607">
        <f t="shared" si="2183"/>
        <v>0</v>
      </c>
      <c r="AT764" s="607">
        <f t="shared" si="2183"/>
        <v>0</v>
      </c>
      <c r="AU764" s="607" t="str">
        <f t="shared" si="2183"/>
        <v/>
      </c>
      <c r="AV764" s="607" t="str">
        <f t="shared" si="2183"/>
        <v/>
      </c>
      <c r="AW764" s="607" t="str">
        <f t="shared" si="2183"/>
        <v/>
      </c>
      <c r="AX764" s="607" t="str">
        <f t="shared" si="2183"/>
        <v/>
      </c>
      <c r="AY764" s="607" t="str">
        <f t="shared" si="2183"/>
        <v/>
      </c>
      <c r="AZ764" s="607" t="str">
        <f t="shared" si="2183"/>
        <v/>
      </c>
      <c r="BA764" s="607" t="str">
        <f t="shared" si="2183"/>
        <v/>
      </c>
      <c r="BB764" s="607" t="str">
        <f t="shared" si="2183"/>
        <v/>
      </c>
      <c r="BC764" s="647"/>
      <c r="BD764" s="607">
        <f t="shared" ref="BD764:BT764" si="2184">IF(BD761="","",BD761*BD762*BD763)</f>
        <v>0</v>
      </c>
      <c r="BE764" s="607">
        <f t="shared" si="2184"/>
        <v>400</v>
      </c>
      <c r="BF764" s="607">
        <f t="shared" si="2184"/>
        <v>0</v>
      </c>
      <c r="BG764" s="607">
        <f t="shared" si="2184"/>
        <v>0</v>
      </c>
      <c r="BH764" s="607">
        <f t="shared" si="2184"/>
        <v>0</v>
      </c>
      <c r="BI764" s="607">
        <f t="shared" si="2184"/>
        <v>0</v>
      </c>
      <c r="BJ764" s="607">
        <f t="shared" si="2184"/>
        <v>0</v>
      </c>
      <c r="BK764" s="607">
        <f t="shared" si="2184"/>
        <v>0</v>
      </c>
      <c r="BL764" s="607">
        <f t="shared" si="2184"/>
        <v>0</v>
      </c>
      <c r="BM764" s="607" t="str">
        <f t="shared" si="2184"/>
        <v/>
      </c>
      <c r="BN764" s="607" t="str">
        <f t="shared" si="2184"/>
        <v/>
      </c>
      <c r="BO764" s="607" t="str">
        <f t="shared" si="2184"/>
        <v/>
      </c>
      <c r="BP764" s="607" t="str">
        <f t="shared" si="2184"/>
        <v/>
      </c>
      <c r="BQ764" s="607" t="str">
        <f t="shared" si="2184"/>
        <v/>
      </c>
      <c r="BR764" s="607" t="str">
        <f t="shared" si="2184"/>
        <v/>
      </c>
      <c r="BS764" s="607" t="str">
        <f t="shared" si="2184"/>
        <v/>
      </c>
      <c r="BT764" s="607" t="str">
        <f t="shared" si="2184"/>
        <v/>
      </c>
      <c r="BU764" s="647"/>
      <c r="BV764" s="607" t="str">
        <f>IF(BV761="","",BV761*BV762*BV763)</f>
        <v/>
      </c>
      <c r="BW764" s="607" t="str">
        <f>IF(BW761="","",BW761*BW762*BW763)</f>
        <v/>
      </c>
      <c r="BX764" s="607" t="str">
        <f>IF(BX761="","",BX761*BX762*BX763)</f>
        <v/>
      </c>
      <c r="BY764" s="607" t="str">
        <f>IF(BY761="","",BY761*BY762*BY763)</f>
        <v/>
      </c>
      <c r="BZ764" s="597">
        <f t="shared" si="2173"/>
        <v>0</v>
      </c>
      <c r="CA764" s="597">
        <f t="shared" si="2174"/>
        <v>0</v>
      </c>
      <c r="CB764" s="597">
        <f t="shared" si="2175"/>
        <v>0</v>
      </c>
      <c r="CC764" s="688">
        <f t="shared" si="2176"/>
        <v>0</v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78"/>
        <v/>
      </c>
      <c r="CF764" s="1346" t="str">
        <f t="shared" si="2178"/>
        <v/>
      </c>
      <c r="CG764" s="1346" t="str">
        <f t="shared" si="2178"/>
        <v/>
      </c>
      <c r="CH764" s="1346">
        <f t="shared" si="2178"/>
        <v>0</v>
      </c>
      <c r="CI764" s="1346">
        <f t="shared" si="2178"/>
        <v>0</v>
      </c>
      <c r="CJ764" s="1346">
        <f t="shared" si="2178"/>
        <v>0</v>
      </c>
      <c r="CK764" s="1347">
        <f t="shared" si="2178"/>
        <v>0</v>
      </c>
      <c r="CL764" s="1347">
        <f t="shared" si="2178"/>
        <v>0</v>
      </c>
      <c r="CM764" s="1347">
        <f t="shared" si="2178"/>
        <v>0</v>
      </c>
      <c r="CN764" s="1346">
        <f t="shared" si="2178"/>
        <v>0</v>
      </c>
      <c r="CO764" s="1346">
        <f t="shared" si="2178"/>
        <v>0</v>
      </c>
      <c r="CP764" s="1346">
        <f t="shared" si="2178"/>
        <v>0</v>
      </c>
      <c r="CQ764" s="1346" t="str">
        <f t="shared" si="2178"/>
        <v/>
      </c>
      <c r="CR764" s="1346" t="str">
        <f t="shared" si="2178"/>
        <v/>
      </c>
      <c r="CS764" s="1345" t="str">
        <f t="shared" si="2178"/>
        <v/>
      </c>
      <c r="CT764" s="1348" t="str">
        <f t="shared" si="2178"/>
        <v/>
      </c>
      <c r="CU764" s="548" t="str">
        <f t="shared" si="2179"/>
        <v/>
      </c>
      <c r="CV764" s="549" t="str">
        <f t="shared" si="2179"/>
        <v/>
      </c>
      <c r="CW764" s="550" t="str">
        <f t="shared" si="2179"/>
        <v/>
      </c>
      <c r="CX764" s="550" t="str">
        <f t="shared" si="2179"/>
        <v/>
      </c>
      <c r="CY764" s="550">
        <f t="shared" si="2179"/>
        <v>0</v>
      </c>
      <c r="CZ764" s="550">
        <f t="shared" si="2179"/>
        <v>0</v>
      </c>
      <c r="DA764" s="550">
        <f t="shared" si="2179"/>
        <v>0</v>
      </c>
      <c r="DB764" s="551">
        <f t="shared" si="2179"/>
        <v>0</v>
      </c>
      <c r="DC764" s="551">
        <f t="shared" si="2179"/>
        <v>0</v>
      </c>
      <c r="DD764" s="551">
        <f t="shared" si="2179"/>
        <v>0</v>
      </c>
      <c r="DE764" s="550">
        <f t="shared" si="2180"/>
        <v>0</v>
      </c>
      <c r="DF764" s="550">
        <f t="shared" si="2180"/>
        <v>0</v>
      </c>
      <c r="DG764" s="550">
        <f t="shared" si="2180"/>
        <v>0</v>
      </c>
      <c r="DH764" s="550" t="str">
        <f t="shared" si="2180"/>
        <v/>
      </c>
      <c r="DI764" s="550" t="str">
        <f t="shared" si="2180"/>
        <v/>
      </c>
      <c r="DJ764" s="549" t="str">
        <f t="shared" si="2180"/>
        <v/>
      </c>
      <c r="DK764" s="548" t="str">
        <f t="shared" si="2180"/>
        <v/>
      </c>
      <c r="DL764" s="653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784" t="s">
        <v>309</v>
      </c>
      <c r="B765" s="274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783"/>
      <c r="T765" s="274"/>
      <c r="U765" s="274"/>
      <c r="V765" s="274"/>
      <c r="W765" s="274"/>
      <c r="X765" s="274"/>
      <c r="Y765" s="274"/>
      <c r="Z765" s="274"/>
      <c r="AA765" s="274"/>
      <c r="AB765" s="274"/>
      <c r="AC765" s="274"/>
      <c r="AD765" s="274"/>
      <c r="AE765" s="274"/>
      <c r="AF765" s="274"/>
      <c r="AG765" s="274"/>
      <c r="AH765" s="274"/>
      <c r="AI765" s="274"/>
      <c r="AJ765" s="274"/>
      <c r="AK765" s="783"/>
      <c r="AL765" s="274"/>
      <c r="AM765" s="274"/>
      <c r="AN765" s="274"/>
      <c r="AO765" s="274"/>
      <c r="AP765" s="274"/>
      <c r="AQ765" s="274"/>
      <c r="AR765" s="274"/>
      <c r="AS765" s="274"/>
      <c r="AT765" s="274"/>
      <c r="AU765" s="274"/>
      <c r="AV765" s="274"/>
      <c r="AW765" s="274"/>
      <c r="AX765" s="274"/>
      <c r="AY765" s="274"/>
      <c r="AZ765" s="274"/>
      <c r="BA765" s="274"/>
      <c r="BB765" s="274"/>
      <c r="BC765" s="783"/>
      <c r="BD765" s="274"/>
      <c r="BE765" s="274"/>
      <c r="BF765" s="274"/>
      <c r="BG765" s="274"/>
      <c r="BH765" s="274"/>
      <c r="BI765" s="274"/>
      <c r="BJ765" s="274"/>
      <c r="BK765" s="274"/>
      <c r="BL765" s="274"/>
      <c r="BM765" s="274"/>
      <c r="BN765" s="274"/>
      <c r="BO765" s="274"/>
      <c r="BP765" s="274"/>
      <c r="BQ765" s="274"/>
      <c r="BR765" s="274"/>
      <c r="BS765" s="274"/>
      <c r="BT765" s="274"/>
      <c r="BU765" s="783"/>
      <c r="BV765" s="274"/>
      <c r="BW765" s="274"/>
      <c r="BX765" s="274"/>
      <c r="BY765" s="274"/>
      <c r="BZ765" s="589" t="str">
        <f t="shared" si="2173"/>
        <v/>
      </c>
      <c r="CA765" s="589" t="str">
        <f t="shared" si="2174"/>
        <v/>
      </c>
      <c r="CB765" s="589" t="str">
        <f t="shared" si="2175"/>
        <v/>
      </c>
      <c r="CC765" s="687" t="str">
        <f t="shared" si="2176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8"/>
      <c r="DM765" s="108"/>
      <c r="DN765" s="108"/>
      <c r="DO765" s="108"/>
      <c r="DP765" s="591"/>
      <c r="DQ765" s="617"/>
      <c r="DR765" s="617"/>
      <c r="DS765" s="617"/>
      <c r="DT765" s="617"/>
      <c r="DU765" s="617"/>
      <c r="DV765" s="617"/>
      <c r="DW765" s="617"/>
      <c r="DX765" s="617"/>
      <c r="DY765" s="484"/>
    </row>
    <row r="766" spans="1:129" s="486" customFormat="1" ht="15.75" customHeight="1">
      <c r="A766" s="648" t="s">
        <v>277</v>
      </c>
      <c r="B766" s="274">
        <v>0</v>
      </c>
      <c r="C766" s="274">
        <v>0</v>
      </c>
      <c r="D766" s="274">
        <v>0</v>
      </c>
      <c r="E766" s="274">
        <v>0</v>
      </c>
      <c r="F766" s="274">
        <v>0</v>
      </c>
      <c r="G766" s="274">
        <v>0</v>
      </c>
      <c r="H766" s="274">
        <v>0</v>
      </c>
      <c r="I766" s="274">
        <v>0</v>
      </c>
      <c r="J766" s="274">
        <v>0</v>
      </c>
      <c r="K766" s="274"/>
      <c r="L766" s="274"/>
      <c r="M766" s="274"/>
      <c r="N766" s="274"/>
      <c r="O766" s="274"/>
      <c r="P766" s="274"/>
      <c r="Q766" s="274"/>
      <c r="R766" s="274"/>
      <c r="S766" s="783"/>
      <c r="T766" s="274">
        <v>0</v>
      </c>
      <c r="U766" s="274">
        <v>0</v>
      </c>
      <c r="V766" s="274">
        <v>0</v>
      </c>
      <c r="W766" s="274">
        <v>0</v>
      </c>
      <c r="X766" s="274">
        <v>0</v>
      </c>
      <c r="Y766" s="274">
        <v>0</v>
      </c>
      <c r="Z766" s="274">
        <v>0</v>
      </c>
      <c r="AA766" s="274">
        <v>0</v>
      </c>
      <c r="AB766" s="274">
        <v>0</v>
      </c>
      <c r="AC766" s="274"/>
      <c r="AD766" s="274"/>
      <c r="AE766" s="274"/>
      <c r="AF766" s="274"/>
      <c r="AG766" s="274"/>
      <c r="AH766" s="274"/>
      <c r="AI766" s="274"/>
      <c r="AJ766" s="274"/>
      <c r="AK766" s="783"/>
      <c r="AL766" s="274">
        <v>0</v>
      </c>
      <c r="AM766" s="274">
        <v>0</v>
      </c>
      <c r="AN766" s="274">
        <v>0</v>
      </c>
      <c r="AO766" s="274">
        <v>0</v>
      </c>
      <c r="AP766" s="274">
        <v>0</v>
      </c>
      <c r="AQ766" s="274">
        <v>0</v>
      </c>
      <c r="AR766" s="274">
        <v>0</v>
      </c>
      <c r="AS766" s="274">
        <v>0</v>
      </c>
      <c r="AT766" s="274">
        <v>0</v>
      </c>
      <c r="AU766" s="274"/>
      <c r="AV766" s="274"/>
      <c r="AW766" s="274"/>
      <c r="AX766" s="274"/>
      <c r="AY766" s="274"/>
      <c r="AZ766" s="274"/>
      <c r="BA766" s="274"/>
      <c r="BB766" s="274"/>
      <c r="BC766" s="783"/>
      <c r="BD766" s="274">
        <v>0</v>
      </c>
      <c r="BE766" s="274">
        <v>0</v>
      </c>
      <c r="BF766" s="274">
        <v>0</v>
      </c>
      <c r="BG766" s="274">
        <v>0</v>
      </c>
      <c r="BH766" s="274">
        <v>0</v>
      </c>
      <c r="BI766" s="274">
        <v>0</v>
      </c>
      <c r="BJ766" s="274">
        <v>0</v>
      </c>
      <c r="BK766" s="274">
        <v>0</v>
      </c>
      <c r="BL766" s="274">
        <v>0</v>
      </c>
      <c r="BM766" s="274"/>
      <c r="BN766" s="274"/>
      <c r="BO766" s="274"/>
      <c r="BP766" s="274"/>
      <c r="BQ766" s="274"/>
      <c r="BR766" s="274"/>
      <c r="BS766" s="274"/>
      <c r="BT766" s="274"/>
      <c r="BU766" s="783"/>
      <c r="BV766" s="274"/>
      <c r="BW766" s="274"/>
      <c r="BX766" s="274"/>
      <c r="BY766" s="274"/>
      <c r="BZ766" s="597">
        <f t="shared" si="2173"/>
        <v>0</v>
      </c>
      <c r="CA766" s="597">
        <f t="shared" si="2174"/>
        <v>0</v>
      </c>
      <c r="CB766" s="597">
        <f t="shared" si="2175"/>
        <v>0</v>
      </c>
      <c r="CC766" s="688">
        <f t="shared" si="2176"/>
        <v>0</v>
      </c>
      <c r="CD766" s="1344" t="str">
        <f t="shared" ref="CD766:CS766" si="218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85"/>
        <v/>
      </c>
      <c r="CF766" s="1346" t="str">
        <f t="shared" si="2185"/>
        <v/>
      </c>
      <c r="CG766" s="1346" t="str">
        <f t="shared" si="2185"/>
        <v/>
      </c>
      <c r="CH766" s="1346">
        <f t="shared" si="2185"/>
        <v>0</v>
      </c>
      <c r="CI766" s="1346">
        <f t="shared" si="2185"/>
        <v>0</v>
      </c>
      <c r="CJ766" s="1346">
        <f t="shared" si="2185"/>
        <v>0</v>
      </c>
      <c r="CK766" s="1347">
        <f t="shared" si="2185"/>
        <v>0</v>
      </c>
      <c r="CL766" s="1347">
        <f t="shared" si="2185"/>
        <v>0</v>
      </c>
      <c r="CM766" s="1347">
        <f t="shared" si="2185"/>
        <v>0</v>
      </c>
      <c r="CN766" s="1346">
        <f t="shared" si="2185"/>
        <v>0</v>
      </c>
      <c r="CO766" s="1346">
        <f t="shared" si="2185"/>
        <v>0</v>
      </c>
      <c r="CP766" s="1346">
        <f t="shared" si="2185"/>
        <v>0</v>
      </c>
      <c r="CQ766" s="1346" t="str">
        <f t="shared" si="2185"/>
        <v/>
      </c>
      <c r="CR766" s="1346" t="str">
        <f t="shared" si="2185"/>
        <v/>
      </c>
      <c r="CS766" s="1345" t="str">
        <f t="shared" si="2185"/>
        <v/>
      </c>
      <c r="CT766" s="1348" t="str">
        <f t="shared" ref="CE766:CT769" si="218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8" t="str">
        <f t="shared" ref="CU766:DD769" si="218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9" t="str">
        <f t="shared" si="2187"/>
        <v/>
      </c>
      <c r="CW766" s="550" t="str">
        <f t="shared" si="2187"/>
        <v/>
      </c>
      <c r="CX766" s="550" t="str">
        <f t="shared" si="2187"/>
        <v/>
      </c>
      <c r="CY766" s="550">
        <f t="shared" si="2187"/>
        <v>0</v>
      </c>
      <c r="CZ766" s="550">
        <f t="shared" si="2187"/>
        <v>0</v>
      </c>
      <c r="DA766" s="550">
        <f t="shared" si="2187"/>
        <v>0</v>
      </c>
      <c r="DB766" s="551">
        <f t="shared" si="2187"/>
        <v>0</v>
      </c>
      <c r="DC766" s="551">
        <f t="shared" si="2187"/>
        <v>0</v>
      </c>
      <c r="DD766" s="551">
        <f t="shared" si="2187"/>
        <v>0</v>
      </c>
      <c r="DE766" s="550">
        <f t="shared" ref="DE766:DK769" si="218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50">
        <f t="shared" si="2188"/>
        <v>0</v>
      </c>
      <c r="DG766" s="550">
        <f t="shared" si="2188"/>
        <v>0</v>
      </c>
      <c r="DH766" s="550" t="str">
        <f t="shared" si="2188"/>
        <v/>
      </c>
      <c r="DI766" s="550" t="str">
        <f t="shared" si="2188"/>
        <v/>
      </c>
      <c r="DJ766" s="549" t="str">
        <f t="shared" si="2188"/>
        <v/>
      </c>
      <c r="DK766" s="548" t="str">
        <f t="shared" si="2188"/>
        <v/>
      </c>
      <c r="DL766" s="653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83"/>
      <c r="DQ766" s="618"/>
      <c r="DR766" s="618"/>
      <c r="DS766" s="618"/>
      <c r="DT766" s="618"/>
      <c r="DU766" s="618"/>
      <c r="DV766" s="618"/>
      <c r="DW766" s="618"/>
      <c r="DX766" s="618"/>
      <c r="DY766" s="484"/>
    </row>
    <row r="767" spans="1:129" s="486" customFormat="1" ht="15.75" customHeight="1">
      <c r="A767" s="648" t="s">
        <v>265</v>
      </c>
      <c r="B767" s="274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783"/>
      <c r="T767" s="274"/>
      <c r="U767" s="274"/>
      <c r="V767" s="274"/>
      <c r="W767" s="274"/>
      <c r="X767" s="274"/>
      <c r="Y767" s="274"/>
      <c r="Z767" s="274"/>
      <c r="AA767" s="274"/>
      <c r="AB767" s="274"/>
      <c r="AC767" s="274"/>
      <c r="AD767" s="274"/>
      <c r="AE767" s="274"/>
      <c r="AF767" s="274"/>
      <c r="AG767" s="274"/>
      <c r="AH767" s="274"/>
      <c r="AI767" s="274"/>
      <c r="AJ767" s="274"/>
      <c r="AK767" s="783"/>
      <c r="AL767" s="274"/>
      <c r="AM767" s="274"/>
      <c r="AN767" s="274"/>
      <c r="AO767" s="274"/>
      <c r="AP767" s="274"/>
      <c r="AQ767" s="274"/>
      <c r="AR767" s="274"/>
      <c r="AS767" s="274"/>
      <c r="AT767" s="274"/>
      <c r="AU767" s="274"/>
      <c r="AV767" s="274"/>
      <c r="AW767" s="274"/>
      <c r="AX767" s="274"/>
      <c r="AY767" s="274"/>
      <c r="AZ767" s="274"/>
      <c r="BA767" s="274"/>
      <c r="BB767" s="274"/>
      <c r="BC767" s="783"/>
      <c r="BD767" s="274"/>
      <c r="BE767" s="274"/>
      <c r="BF767" s="274"/>
      <c r="BG767" s="274"/>
      <c r="BH767" s="274"/>
      <c r="BI767" s="274"/>
      <c r="BJ767" s="274"/>
      <c r="BK767" s="274"/>
      <c r="BL767" s="274"/>
      <c r="BM767" s="274"/>
      <c r="BN767" s="274"/>
      <c r="BO767" s="274"/>
      <c r="BP767" s="274"/>
      <c r="BQ767" s="274"/>
      <c r="BR767" s="274"/>
      <c r="BS767" s="274"/>
      <c r="BT767" s="274"/>
      <c r="BU767" s="783"/>
      <c r="BV767" s="274"/>
      <c r="BW767" s="274"/>
      <c r="BX767" s="274"/>
      <c r="BY767" s="274"/>
      <c r="BZ767" s="597" t="str">
        <f t="shared" si="2173"/>
        <v/>
      </c>
      <c r="CA767" s="597" t="str">
        <f t="shared" si="2174"/>
        <v/>
      </c>
      <c r="CB767" s="597" t="str">
        <f t="shared" si="2175"/>
        <v/>
      </c>
      <c r="CC767" s="688" t="str">
        <f t="shared" si="2176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86"/>
        <v/>
      </c>
      <c r="CF767" s="1346" t="str">
        <f t="shared" si="2186"/>
        <v/>
      </c>
      <c r="CG767" s="1346" t="str">
        <f t="shared" si="2186"/>
        <v/>
      </c>
      <c r="CH767" s="1346" t="str">
        <f t="shared" si="2186"/>
        <v/>
      </c>
      <c r="CI767" s="1346" t="str">
        <f t="shared" si="2186"/>
        <v/>
      </c>
      <c r="CJ767" s="1346" t="str">
        <f t="shared" si="2186"/>
        <v/>
      </c>
      <c r="CK767" s="1347" t="str">
        <f t="shared" si="2186"/>
        <v/>
      </c>
      <c r="CL767" s="1347" t="str">
        <f t="shared" si="2186"/>
        <v/>
      </c>
      <c r="CM767" s="1347" t="str">
        <f t="shared" si="2186"/>
        <v/>
      </c>
      <c r="CN767" s="1346" t="str">
        <f t="shared" si="2186"/>
        <v/>
      </c>
      <c r="CO767" s="1346" t="str">
        <f t="shared" si="2186"/>
        <v/>
      </c>
      <c r="CP767" s="1346" t="str">
        <f t="shared" si="2186"/>
        <v/>
      </c>
      <c r="CQ767" s="1346" t="str">
        <f t="shared" si="2186"/>
        <v/>
      </c>
      <c r="CR767" s="1346" t="str">
        <f t="shared" si="2186"/>
        <v/>
      </c>
      <c r="CS767" s="1345" t="str">
        <f t="shared" si="2186"/>
        <v/>
      </c>
      <c r="CT767" s="1348" t="str">
        <f t="shared" si="2186"/>
        <v/>
      </c>
      <c r="CU767" s="548" t="str">
        <f t="shared" si="2187"/>
        <v/>
      </c>
      <c r="CV767" s="549" t="str">
        <f t="shared" si="2187"/>
        <v/>
      </c>
      <c r="CW767" s="550" t="str">
        <f t="shared" si="2187"/>
        <v/>
      </c>
      <c r="CX767" s="550" t="str">
        <f t="shared" si="2187"/>
        <v/>
      </c>
      <c r="CY767" s="550" t="str">
        <f t="shared" si="2187"/>
        <v/>
      </c>
      <c r="CZ767" s="550" t="str">
        <f t="shared" si="2187"/>
        <v/>
      </c>
      <c r="DA767" s="550" t="str">
        <f t="shared" si="2187"/>
        <v/>
      </c>
      <c r="DB767" s="551" t="str">
        <f t="shared" si="2187"/>
        <v/>
      </c>
      <c r="DC767" s="551" t="str">
        <f t="shared" si="2187"/>
        <v/>
      </c>
      <c r="DD767" s="551" t="str">
        <f t="shared" si="2187"/>
        <v/>
      </c>
      <c r="DE767" s="550" t="str">
        <f t="shared" si="2188"/>
        <v/>
      </c>
      <c r="DF767" s="550" t="str">
        <f t="shared" si="2188"/>
        <v/>
      </c>
      <c r="DG767" s="550" t="str">
        <f t="shared" si="2188"/>
        <v/>
      </c>
      <c r="DH767" s="550" t="str">
        <f t="shared" si="2188"/>
        <v/>
      </c>
      <c r="DI767" s="550" t="str">
        <f t="shared" si="2188"/>
        <v/>
      </c>
      <c r="DJ767" s="549" t="str">
        <f t="shared" si="2188"/>
        <v/>
      </c>
      <c r="DK767" s="548" t="str">
        <f t="shared" si="2188"/>
        <v/>
      </c>
      <c r="DL767" s="653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294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3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3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3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3"/>
      <c r="BV768" s="274"/>
      <c r="BW768" s="274"/>
      <c r="BX768" s="274"/>
      <c r="BY768" s="274"/>
      <c r="BZ768" s="597" t="str">
        <f t="shared" si="2173"/>
        <v/>
      </c>
      <c r="CA768" s="597" t="str">
        <f t="shared" si="2174"/>
        <v/>
      </c>
      <c r="CB768" s="597" t="str">
        <f t="shared" si="2175"/>
        <v/>
      </c>
      <c r="CC768" s="688" t="str">
        <f t="shared" si="2176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86"/>
        <v/>
      </c>
      <c r="CF768" s="1346" t="str">
        <f t="shared" si="2186"/>
        <v/>
      </c>
      <c r="CG768" s="1346" t="str">
        <f t="shared" si="2186"/>
        <v/>
      </c>
      <c r="CH768" s="1346" t="str">
        <f t="shared" si="2186"/>
        <v/>
      </c>
      <c r="CI768" s="1346" t="str">
        <f t="shared" si="2186"/>
        <v/>
      </c>
      <c r="CJ768" s="1346" t="str">
        <f t="shared" si="2186"/>
        <v/>
      </c>
      <c r="CK768" s="1347" t="str">
        <f t="shared" si="2186"/>
        <v/>
      </c>
      <c r="CL768" s="1347" t="str">
        <f t="shared" si="2186"/>
        <v/>
      </c>
      <c r="CM768" s="1347" t="str">
        <f t="shared" si="2186"/>
        <v/>
      </c>
      <c r="CN768" s="1346" t="str">
        <f t="shared" si="2186"/>
        <v/>
      </c>
      <c r="CO768" s="1346" t="str">
        <f t="shared" si="2186"/>
        <v/>
      </c>
      <c r="CP768" s="1346" t="str">
        <f t="shared" si="2186"/>
        <v/>
      </c>
      <c r="CQ768" s="1346" t="str">
        <f t="shared" si="2186"/>
        <v/>
      </c>
      <c r="CR768" s="1346" t="str">
        <f t="shared" si="2186"/>
        <v/>
      </c>
      <c r="CS768" s="1345" t="str">
        <f t="shared" si="2186"/>
        <v/>
      </c>
      <c r="CT768" s="1348" t="str">
        <f t="shared" si="2186"/>
        <v/>
      </c>
      <c r="CU768" s="548" t="str">
        <f t="shared" si="2187"/>
        <v/>
      </c>
      <c r="CV768" s="549" t="str">
        <f t="shared" si="2187"/>
        <v/>
      </c>
      <c r="CW768" s="550" t="str">
        <f t="shared" si="2187"/>
        <v/>
      </c>
      <c r="CX768" s="550" t="str">
        <f t="shared" si="2187"/>
        <v/>
      </c>
      <c r="CY768" s="550" t="str">
        <f t="shared" si="2187"/>
        <v/>
      </c>
      <c r="CZ768" s="550" t="str">
        <f t="shared" si="2187"/>
        <v/>
      </c>
      <c r="DA768" s="550" t="str">
        <f t="shared" si="2187"/>
        <v/>
      </c>
      <c r="DB768" s="551" t="str">
        <f t="shared" si="2187"/>
        <v/>
      </c>
      <c r="DC768" s="551" t="str">
        <f t="shared" si="2187"/>
        <v/>
      </c>
      <c r="DD768" s="551" t="str">
        <f t="shared" si="2187"/>
        <v/>
      </c>
      <c r="DE768" s="550" t="str">
        <f t="shared" si="2188"/>
        <v/>
      </c>
      <c r="DF768" s="550" t="str">
        <f t="shared" si="2188"/>
        <v/>
      </c>
      <c r="DG768" s="550" t="str">
        <f t="shared" si="2188"/>
        <v/>
      </c>
      <c r="DH768" s="550" t="str">
        <f t="shared" si="2188"/>
        <v/>
      </c>
      <c r="DI768" s="550" t="str">
        <f t="shared" si="2188"/>
        <v/>
      </c>
      <c r="DJ768" s="549" t="str">
        <f t="shared" si="2188"/>
        <v/>
      </c>
      <c r="DK768" s="548" t="str">
        <f t="shared" si="2188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0" t="s">
        <v>295</v>
      </c>
      <c r="B769" s="607">
        <f t="shared" ref="B769:R769" si="2189">IF(B766="","",B766*B767*B768)</f>
        <v>0</v>
      </c>
      <c r="C769" s="607">
        <f t="shared" si="2189"/>
        <v>0</v>
      </c>
      <c r="D769" s="607">
        <f t="shared" si="2189"/>
        <v>0</v>
      </c>
      <c r="E769" s="607">
        <f t="shared" si="2189"/>
        <v>0</v>
      </c>
      <c r="F769" s="607">
        <f t="shared" si="2189"/>
        <v>0</v>
      </c>
      <c r="G769" s="607">
        <f t="shared" si="2189"/>
        <v>0</v>
      </c>
      <c r="H769" s="607">
        <f t="shared" si="2189"/>
        <v>0</v>
      </c>
      <c r="I769" s="607">
        <f t="shared" si="2189"/>
        <v>0</v>
      </c>
      <c r="J769" s="607">
        <f t="shared" si="2189"/>
        <v>0</v>
      </c>
      <c r="K769" s="607" t="str">
        <f t="shared" si="2189"/>
        <v/>
      </c>
      <c r="L769" s="607" t="str">
        <f t="shared" si="2189"/>
        <v/>
      </c>
      <c r="M769" s="607" t="str">
        <f t="shared" si="2189"/>
        <v/>
      </c>
      <c r="N769" s="607" t="str">
        <f t="shared" si="2189"/>
        <v/>
      </c>
      <c r="O769" s="607" t="str">
        <f t="shared" si="2189"/>
        <v/>
      </c>
      <c r="P769" s="607" t="str">
        <f t="shared" si="2189"/>
        <v/>
      </c>
      <c r="Q769" s="607" t="str">
        <f t="shared" si="2189"/>
        <v/>
      </c>
      <c r="R769" s="607" t="str">
        <f t="shared" si="2189"/>
        <v/>
      </c>
      <c r="S769" s="647"/>
      <c r="T769" s="607">
        <f t="shared" ref="T769:AJ769" si="2190">IF(T766="","",T766*T767*T768)</f>
        <v>0</v>
      </c>
      <c r="U769" s="607">
        <f t="shared" si="2190"/>
        <v>0</v>
      </c>
      <c r="V769" s="607">
        <f t="shared" si="2190"/>
        <v>0</v>
      </c>
      <c r="W769" s="607">
        <f t="shared" si="2190"/>
        <v>0</v>
      </c>
      <c r="X769" s="607">
        <f t="shared" si="2190"/>
        <v>0</v>
      </c>
      <c r="Y769" s="607">
        <f t="shared" si="2190"/>
        <v>0</v>
      </c>
      <c r="Z769" s="607">
        <f t="shared" si="2190"/>
        <v>0</v>
      </c>
      <c r="AA769" s="607">
        <f t="shared" si="2190"/>
        <v>0</v>
      </c>
      <c r="AB769" s="607">
        <f t="shared" si="2190"/>
        <v>0</v>
      </c>
      <c r="AC769" s="607" t="str">
        <f t="shared" si="2190"/>
        <v/>
      </c>
      <c r="AD769" s="607" t="str">
        <f t="shared" si="2190"/>
        <v/>
      </c>
      <c r="AE769" s="607" t="str">
        <f t="shared" si="2190"/>
        <v/>
      </c>
      <c r="AF769" s="607" t="str">
        <f t="shared" si="2190"/>
        <v/>
      </c>
      <c r="AG769" s="607" t="str">
        <f t="shared" si="2190"/>
        <v/>
      </c>
      <c r="AH769" s="607" t="str">
        <f t="shared" si="2190"/>
        <v/>
      </c>
      <c r="AI769" s="607" t="str">
        <f t="shared" si="2190"/>
        <v/>
      </c>
      <c r="AJ769" s="607" t="str">
        <f t="shared" si="2190"/>
        <v/>
      </c>
      <c r="AK769" s="647"/>
      <c r="AL769" s="607">
        <f t="shared" ref="AL769:BB769" si="2191">IF(AL766="","",AL766*AL767*AL768)</f>
        <v>0</v>
      </c>
      <c r="AM769" s="607">
        <f t="shared" si="2191"/>
        <v>0</v>
      </c>
      <c r="AN769" s="607">
        <f t="shared" si="2191"/>
        <v>0</v>
      </c>
      <c r="AO769" s="607">
        <f t="shared" si="2191"/>
        <v>0</v>
      </c>
      <c r="AP769" s="607">
        <f t="shared" si="2191"/>
        <v>0</v>
      </c>
      <c r="AQ769" s="607">
        <f t="shared" si="2191"/>
        <v>0</v>
      </c>
      <c r="AR769" s="607">
        <f t="shared" si="2191"/>
        <v>0</v>
      </c>
      <c r="AS769" s="607">
        <f t="shared" si="2191"/>
        <v>0</v>
      </c>
      <c r="AT769" s="607">
        <f t="shared" si="2191"/>
        <v>0</v>
      </c>
      <c r="AU769" s="607" t="str">
        <f t="shared" si="2191"/>
        <v/>
      </c>
      <c r="AV769" s="607" t="str">
        <f t="shared" si="2191"/>
        <v/>
      </c>
      <c r="AW769" s="607" t="str">
        <f t="shared" si="2191"/>
        <v/>
      </c>
      <c r="AX769" s="607" t="str">
        <f t="shared" si="2191"/>
        <v/>
      </c>
      <c r="AY769" s="607" t="str">
        <f t="shared" si="2191"/>
        <v/>
      </c>
      <c r="AZ769" s="607" t="str">
        <f t="shared" si="2191"/>
        <v/>
      </c>
      <c r="BA769" s="607" t="str">
        <f t="shared" si="2191"/>
        <v/>
      </c>
      <c r="BB769" s="607" t="str">
        <f t="shared" si="2191"/>
        <v/>
      </c>
      <c r="BC769" s="647"/>
      <c r="BD769" s="607">
        <f t="shared" ref="BD769:BT769" si="2192">IF(BD766="","",BD766*BD767*BD768)</f>
        <v>0</v>
      </c>
      <c r="BE769" s="607">
        <f t="shared" si="2192"/>
        <v>0</v>
      </c>
      <c r="BF769" s="607">
        <f t="shared" si="2192"/>
        <v>0</v>
      </c>
      <c r="BG769" s="607">
        <f t="shared" si="2192"/>
        <v>0</v>
      </c>
      <c r="BH769" s="607">
        <f t="shared" si="2192"/>
        <v>0</v>
      </c>
      <c r="BI769" s="607">
        <f t="shared" si="2192"/>
        <v>0</v>
      </c>
      <c r="BJ769" s="607">
        <f t="shared" si="2192"/>
        <v>0</v>
      </c>
      <c r="BK769" s="607">
        <f t="shared" si="2192"/>
        <v>0</v>
      </c>
      <c r="BL769" s="607">
        <f t="shared" si="2192"/>
        <v>0</v>
      </c>
      <c r="BM769" s="607" t="str">
        <f t="shared" si="2192"/>
        <v/>
      </c>
      <c r="BN769" s="607" t="str">
        <f t="shared" si="2192"/>
        <v/>
      </c>
      <c r="BO769" s="607" t="str">
        <f t="shared" si="2192"/>
        <v/>
      </c>
      <c r="BP769" s="607" t="str">
        <f t="shared" si="2192"/>
        <v/>
      </c>
      <c r="BQ769" s="607" t="str">
        <f t="shared" si="2192"/>
        <v/>
      </c>
      <c r="BR769" s="607" t="str">
        <f t="shared" si="2192"/>
        <v/>
      </c>
      <c r="BS769" s="607" t="str">
        <f t="shared" si="2192"/>
        <v/>
      </c>
      <c r="BT769" s="607" t="str">
        <f t="shared" si="2192"/>
        <v/>
      </c>
      <c r="BU769" s="647"/>
      <c r="BV769" s="607" t="str">
        <f>IF(BV766="","",BV766*BV767*BV768)</f>
        <v/>
      </c>
      <c r="BW769" s="607" t="str">
        <f>IF(BW766="","",BW766*BW767*BW768)</f>
        <v/>
      </c>
      <c r="BX769" s="607" t="str">
        <f>IF(BX766="","",BX766*BX767*BX768)</f>
        <v/>
      </c>
      <c r="BY769" s="607" t="str">
        <f>IF(BY766="","",BY766*BY767*BY768)</f>
        <v/>
      </c>
      <c r="BZ769" s="597">
        <f t="shared" si="2173"/>
        <v>0</v>
      </c>
      <c r="CA769" s="597">
        <f t="shared" si="2174"/>
        <v>0</v>
      </c>
      <c r="CB769" s="597">
        <f t="shared" si="2175"/>
        <v>0</v>
      </c>
      <c r="CC769" s="688">
        <f t="shared" si="2176"/>
        <v>0</v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86"/>
        <v/>
      </c>
      <c r="CF769" s="1346" t="str">
        <f t="shared" si="2186"/>
        <v/>
      </c>
      <c r="CG769" s="1346" t="str">
        <f t="shared" si="2186"/>
        <v/>
      </c>
      <c r="CH769" s="1346">
        <f t="shared" si="2186"/>
        <v>0</v>
      </c>
      <c r="CI769" s="1346">
        <f t="shared" si="2186"/>
        <v>0</v>
      </c>
      <c r="CJ769" s="1346">
        <f t="shared" si="2186"/>
        <v>0</v>
      </c>
      <c r="CK769" s="1347">
        <f t="shared" si="2186"/>
        <v>0</v>
      </c>
      <c r="CL769" s="1347">
        <f t="shared" si="2186"/>
        <v>0</v>
      </c>
      <c r="CM769" s="1347">
        <f t="shared" si="2186"/>
        <v>0</v>
      </c>
      <c r="CN769" s="1346">
        <f t="shared" si="2186"/>
        <v>0</v>
      </c>
      <c r="CO769" s="1346">
        <f t="shared" si="2186"/>
        <v>0</v>
      </c>
      <c r="CP769" s="1346">
        <f t="shared" si="2186"/>
        <v>0</v>
      </c>
      <c r="CQ769" s="1346" t="str">
        <f t="shared" si="2186"/>
        <v/>
      </c>
      <c r="CR769" s="1346" t="str">
        <f t="shared" si="2186"/>
        <v/>
      </c>
      <c r="CS769" s="1345" t="str">
        <f t="shared" si="2186"/>
        <v/>
      </c>
      <c r="CT769" s="1348" t="str">
        <f t="shared" si="2186"/>
        <v/>
      </c>
      <c r="CU769" s="548" t="str">
        <f t="shared" si="2187"/>
        <v/>
      </c>
      <c r="CV769" s="549" t="str">
        <f t="shared" si="2187"/>
        <v/>
      </c>
      <c r="CW769" s="550" t="str">
        <f t="shared" si="2187"/>
        <v/>
      </c>
      <c r="CX769" s="550" t="str">
        <f t="shared" si="2187"/>
        <v/>
      </c>
      <c r="CY769" s="550">
        <f t="shared" si="2187"/>
        <v>0</v>
      </c>
      <c r="CZ769" s="550">
        <f t="shared" si="2187"/>
        <v>0</v>
      </c>
      <c r="DA769" s="550">
        <f t="shared" si="2187"/>
        <v>0</v>
      </c>
      <c r="DB769" s="551">
        <f t="shared" si="2187"/>
        <v>0</v>
      </c>
      <c r="DC769" s="551">
        <f t="shared" si="2187"/>
        <v>0</v>
      </c>
      <c r="DD769" s="551">
        <f t="shared" si="2187"/>
        <v>0</v>
      </c>
      <c r="DE769" s="550">
        <f t="shared" si="2188"/>
        <v>0</v>
      </c>
      <c r="DF769" s="550">
        <f t="shared" si="2188"/>
        <v>0</v>
      </c>
      <c r="DG769" s="550">
        <f t="shared" si="2188"/>
        <v>0</v>
      </c>
      <c r="DH769" s="550" t="str">
        <f t="shared" si="2188"/>
        <v/>
      </c>
      <c r="DI769" s="550" t="str">
        <f t="shared" si="2188"/>
        <v/>
      </c>
      <c r="DJ769" s="549" t="str">
        <f t="shared" si="2188"/>
        <v/>
      </c>
      <c r="DK769" s="548" t="str">
        <f t="shared" si="2188"/>
        <v/>
      </c>
      <c r="DL769" s="653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745" t="s">
        <v>310</v>
      </c>
      <c r="B770" s="759"/>
      <c r="C770" s="759"/>
      <c r="D770" s="759"/>
      <c r="E770" s="759"/>
      <c r="F770" s="759"/>
      <c r="G770" s="759"/>
      <c r="H770" s="759"/>
      <c r="I770" s="759"/>
      <c r="J770" s="759"/>
      <c r="K770" s="759"/>
      <c r="L770" s="759"/>
      <c r="M770" s="759"/>
      <c r="N770" s="759"/>
      <c r="O770" s="759"/>
      <c r="P770" s="759"/>
      <c r="Q770" s="759"/>
      <c r="R770" s="759"/>
      <c r="S770" s="783"/>
      <c r="T770" s="759"/>
      <c r="U770" s="759"/>
      <c r="V770" s="759"/>
      <c r="W770" s="759"/>
      <c r="X770" s="759"/>
      <c r="Y770" s="759"/>
      <c r="Z770" s="759"/>
      <c r="AA770" s="759"/>
      <c r="AB770" s="759"/>
      <c r="AC770" s="759"/>
      <c r="AD770" s="759"/>
      <c r="AE770" s="759"/>
      <c r="AF770" s="759"/>
      <c r="AG770" s="759"/>
      <c r="AH770" s="759"/>
      <c r="AI770" s="759"/>
      <c r="AJ770" s="759"/>
      <c r="AK770" s="783"/>
      <c r="AL770" s="759"/>
      <c r="AM770" s="759"/>
      <c r="AN770" s="759"/>
      <c r="AO770" s="759"/>
      <c r="AP770" s="759"/>
      <c r="AQ770" s="759"/>
      <c r="AR770" s="759"/>
      <c r="AS770" s="759"/>
      <c r="AT770" s="759"/>
      <c r="AU770" s="759"/>
      <c r="AV770" s="759"/>
      <c r="AW770" s="759"/>
      <c r="AX770" s="759"/>
      <c r="AY770" s="759"/>
      <c r="AZ770" s="759"/>
      <c r="BA770" s="759"/>
      <c r="BB770" s="759"/>
      <c r="BC770" s="783"/>
      <c r="BD770" s="759"/>
      <c r="BE770" s="759"/>
      <c r="BF770" s="759"/>
      <c r="BG770" s="759"/>
      <c r="BH770" s="759"/>
      <c r="BI770" s="759"/>
      <c r="BJ770" s="759"/>
      <c r="BK770" s="759"/>
      <c r="BL770" s="759"/>
      <c r="BM770" s="759"/>
      <c r="BN770" s="759"/>
      <c r="BO770" s="759"/>
      <c r="BP770" s="759"/>
      <c r="BQ770" s="759"/>
      <c r="BR770" s="759"/>
      <c r="BS770" s="759"/>
      <c r="BT770" s="759"/>
      <c r="BU770" s="783"/>
      <c r="BV770" s="759"/>
      <c r="BW770" s="759"/>
      <c r="BX770" s="759"/>
      <c r="BY770" s="759"/>
      <c r="BZ770" s="589" t="str">
        <f t="shared" si="2173"/>
        <v/>
      </c>
      <c r="CA770" s="589" t="str">
        <f t="shared" si="2174"/>
        <v/>
      </c>
      <c r="CB770" s="589" t="str">
        <f t="shared" si="2175"/>
        <v/>
      </c>
      <c r="CC770" s="687" t="str">
        <f t="shared" si="2176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7"/>
      <c r="CV770" s="667"/>
      <c r="CW770" s="667"/>
      <c r="CX770" s="667"/>
      <c r="CY770" s="667"/>
      <c r="CZ770" s="667"/>
      <c r="DA770" s="667"/>
      <c r="DB770" s="667"/>
      <c r="DC770" s="667"/>
      <c r="DD770" s="667"/>
      <c r="DE770" s="667"/>
      <c r="DF770" s="667"/>
      <c r="DG770" s="667"/>
      <c r="DH770" s="667"/>
      <c r="DI770" s="667"/>
      <c r="DJ770" s="667"/>
      <c r="DK770" s="667"/>
      <c r="DL770" s="598"/>
      <c r="DM770" s="108"/>
      <c r="DN770" s="108"/>
      <c r="DO770" s="108"/>
      <c r="DP770" s="591"/>
      <c r="DQ770" s="617"/>
      <c r="DR770" s="617"/>
      <c r="DS770" s="617"/>
      <c r="DT770" s="617"/>
      <c r="DU770" s="617"/>
      <c r="DV770" s="617"/>
      <c r="DW770" s="617"/>
      <c r="DX770" s="617"/>
      <c r="DY770" s="484"/>
    </row>
    <row r="771" spans="1:129" s="486" customFormat="1" ht="15.75" customHeight="1">
      <c r="A771" s="785" t="s">
        <v>311</v>
      </c>
      <c r="B771" s="762">
        <v>0</v>
      </c>
      <c r="C771" s="762">
        <v>0</v>
      </c>
      <c r="D771" s="762">
        <v>0</v>
      </c>
      <c r="E771" s="762">
        <v>0</v>
      </c>
      <c r="F771" s="762">
        <v>0</v>
      </c>
      <c r="G771" s="762">
        <v>0</v>
      </c>
      <c r="H771" s="762">
        <v>0</v>
      </c>
      <c r="I771" s="762">
        <v>60</v>
      </c>
      <c r="J771" s="762">
        <v>80</v>
      </c>
      <c r="K771" s="762"/>
      <c r="L771" s="762"/>
      <c r="M771" s="762"/>
      <c r="N771" s="762"/>
      <c r="O771" s="786"/>
      <c r="P771" s="786"/>
      <c r="Q771" s="786"/>
      <c r="R771" s="786"/>
      <c r="S771" s="783"/>
      <c r="T771" s="762">
        <v>0</v>
      </c>
      <c r="U771" s="762">
        <v>0</v>
      </c>
      <c r="V771" s="762">
        <v>0</v>
      </c>
      <c r="W771" s="762">
        <v>0</v>
      </c>
      <c r="X771" s="762">
        <v>0</v>
      </c>
      <c r="Y771" s="762">
        <v>0</v>
      </c>
      <c r="Z771" s="762">
        <v>0</v>
      </c>
      <c r="AA771" s="762">
        <v>0</v>
      </c>
      <c r="AB771" s="762">
        <v>100</v>
      </c>
      <c r="AC771" s="762"/>
      <c r="AD771" s="762"/>
      <c r="AE771" s="786"/>
      <c r="AF771" s="786"/>
      <c r="AG771" s="786"/>
      <c r="AH771" s="786"/>
      <c r="AI771" s="762"/>
      <c r="AJ771" s="786"/>
      <c r="AK771" s="783"/>
      <c r="AL771" s="762">
        <v>0</v>
      </c>
      <c r="AM771" s="762">
        <v>0</v>
      </c>
      <c r="AN771" s="762">
        <v>0</v>
      </c>
      <c r="AO771" s="762">
        <v>0</v>
      </c>
      <c r="AP771" s="762">
        <v>0</v>
      </c>
      <c r="AQ771" s="762">
        <v>0</v>
      </c>
      <c r="AR771" s="762">
        <v>10</v>
      </c>
      <c r="AS771" s="762">
        <v>0</v>
      </c>
      <c r="AT771" s="762">
        <v>0</v>
      </c>
      <c r="AU771" s="762"/>
      <c r="AV771" s="762"/>
      <c r="AW771" s="786"/>
      <c r="AX771" s="786"/>
      <c r="AY771" s="786"/>
      <c r="AZ771" s="786"/>
      <c r="BA771" s="786"/>
      <c r="BB771" s="786"/>
      <c r="BC771" s="783"/>
      <c r="BD771" s="762">
        <v>0</v>
      </c>
      <c r="BE771" s="762">
        <v>96</v>
      </c>
      <c r="BF771" s="762">
        <v>96</v>
      </c>
      <c r="BG771" s="762">
        <v>150</v>
      </c>
      <c r="BH771" s="762">
        <v>0</v>
      </c>
      <c r="BI771" s="762">
        <v>0</v>
      </c>
      <c r="BJ771" s="762">
        <v>0</v>
      </c>
      <c r="BK771" s="762">
        <v>0</v>
      </c>
      <c r="BL771" s="762">
        <v>0</v>
      </c>
      <c r="BM771" s="762"/>
      <c r="BN771" s="762"/>
      <c r="BO771" s="786"/>
      <c r="BP771" s="786"/>
      <c r="BQ771" s="786"/>
      <c r="BR771" s="786"/>
      <c r="BS771" s="786"/>
      <c r="BT771" s="786"/>
      <c r="BU771" s="783"/>
      <c r="BV771" s="762"/>
      <c r="BW771" s="762"/>
      <c r="BX771" s="762"/>
      <c r="BY771" s="762"/>
      <c r="BZ771" s="597">
        <f t="shared" si="2173"/>
        <v>8.5714285714285712</v>
      </c>
      <c r="CA771" s="597">
        <f t="shared" si="2174"/>
        <v>0</v>
      </c>
      <c r="CB771" s="597">
        <f t="shared" si="2175"/>
        <v>0</v>
      </c>
      <c r="CC771" s="688">
        <f t="shared" si="2176"/>
        <v>27.428571428571427</v>
      </c>
      <c r="CD771" s="1344" t="str">
        <f t="shared" ref="CD771:CS771" si="219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93"/>
        <v/>
      </c>
      <c r="CF771" s="1346" t="str">
        <f t="shared" si="2193"/>
        <v/>
      </c>
      <c r="CG771" s="1346" t="str">
        <f t="shared" si="2193"/>
        <v/>
      </c>
      <c r="CH771" s="1346">
        <f t="shared" si="2193"/>
        <v>0</v>
      </c>
      <c r="CI771" s="1346">
        <f t="shared" si="2193"/>
        <v>0</v>
      </c>
      <c r="CJ771" s="1346">
        <f t="shared" si="2193"/>
        <v>0</v>
      </c>
      <c r="CK771" s="1347">
        <f t="shared" si="2193"/>
        <v>0</v>
      </c>
      <c r="CL771" s="1347">
        <f t="shared" si="2193"/>
        <v>0</v>
      </c>
      <c r="CM771" s="1347">
        <f t="shared" si="2193"/>
        <v>0</v>
      </c>
      <c r="CN771" s="1346">
        <f t="shared" si="2193"/>
        <v>0</v>
      </c>
      <c r="CO771" s="1346">
        <f t="shared" si="2193"/>
        <v>60</v>
      </c>
      <c r="CP771" s="1346">
        <f t="shared" si="2193"/>
        <v>80</v>
      </c>
      <c r="CQ771" s="1346" t="str">
        <f t="shared" si="2193"/>
        <v/>
      </c>
      <c r="CR771" s="1346" t="str">
        <f t="shared" si="2193"/>
        <v/>
      </c>
      <c r="CS771" s="1345" t="str">
        <f t="shared" si="2193"/>
        <v/>
      </c>
      <c r="CT771" s="1348" t="str">
        <f t="shared" ref="CE771:CT775" si="219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8" t="str">
        <f t="shared" ref="CU771:DD775" si="219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9" t="str">
        <f t="shared" si="2195"/>
        <v/>
      </c>
      <c r="CW771" s="550" t="str">
        <f t="shared" si="2195"/>
        <v/>
      </c>
      <c r="CX771" s="550" t="str">
        <f t="shared" si="2195"/>
        <v/>
      </c>
      <c r="CY771" s="550">
        <f t="shared" si="2195"/>
        <v>0</v>
      </c>
      <c r="CZ771" s="550">
        <f t="shared" si="2195"/>
        <v>0</v>
      </c>
      <c r="DA771" s="550">
        <f t="shared" si="2195"/>
        <v>0</v>
      </c>
      <c r="DB771" s="551">
        <f t="shared" si="2195"/>
        <v>0</v>
      </c>
      <c r="DC771" s="551">
        <f t="shared" si="2195"/>
        <v>0</v>
      </c>
      <c r="DD771" s="551">
        <f t="shared" si="2195"/>
        <v>0</v>
      </c>
      <c r="DE771" s="550">
        <f t="shared" ref="DE771:DK775" si="219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0</v>
      </c>
      <c r="DF771" s="550">
        <f t="shared" si="2196"/>
        <v>0</v>
      </c>
      <c r="DG771" s="550">
        <f t="shared" si="2196"/>
        <v>100</v>
      </c>
      <c r="DH771" s="550" t="str">
        <f t="shared" si="2196"/>
        <v/>
      </c>
      <c r="DI771" s="550" t="str">
        <f t="shared" si="2196"/>
        <v/>
      </c>
      <c r="DJ771" s="549" t="str">
        <f t="shared" si="2196"/>
        <v/>
      </c>
      <c r="DK771" s="548" t="str">
        <f t="shared" si="2196"/>
        <v/>
      </c>
      <c r="DL771" s="653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83"/>
      <c r="DQ771" s="618"/>
      <c r="DR771" s="618"/>
      <c r="DS771" s="618"/>
      <c r="DT771" s="618"/>
      <c r="DU771" s="618"/>
      <c r="DV771" s="618"/>
      <c r="DW771" s="618"/>
      <c r="DX771" s="618"/>
      <c r="DY771" s="484"/>
    </row>
    <row r="772" spans="1:129" s="486" customFormat="1" ht="15.75" customHeight="1">
      <c r="A772" s="785" t="s">
        <v>312</v>
      </c>
      <c r="B772" s="762">
        <v>48</v>
      </c>
      <c r="C772" s="762">
        <v>48</v>
      </c>
      <c r="D772" s="762">
        <v>24</v>
      </c>
      <c r="E772" s="762">
        <v>24</v>
      </c>
      <c r="F772" s="762">
        <v>192</v>
      </c>
      <c r="G772" s="762">
        <v>60</v>
      </c>
      <c r="H772" s="762">
        <v>104</v>
      </c>
      <c r="I772" s="762">
        <v>48</v>
      </c>
      <c r="J772" s="762">
        <v>104</v>
      </c>
      <c r="K772" s="762"/>
      <c r="L772" s="762"/>
      <c r="M772" s="762"/>
      <c r="N772" s="762"/>
      <c r="O772" s="786"/>
      <c r="P772" s="786"/>
      <c r="Q772" s="786"/>
      <c r="R772" s="786"/>
      <c r="S772" s="783"/>
      <c r="T772" s="762">
        <v>96</v>
      </c>
      <c r="U772" s="762">
        <v>12</v>
      </c>
      <c r="V772" s="762">
        <v>48</v>
      </c>
      <c r="W772" s="762">
        <v>12</v>
      </c>
      <c r="X772" s="762">
        <v>24</v>
      </c>
      <c r="Y772" s="762">
        <v>24</v>
      </c>
      <c r="Z772" s="762">
        <v>54</v>
      </c>
      <c r="AA772" s="762">
        <v>24</v>
      </c>
      <c r="AB772" s="762">
        <v>60</v>
      </c>
      <c r="AC772" s="762"/>
      <c r="AD772" s="762"/>
      <c r="AE772" s="786"/>
      <c r="AF772" s="786"/>
      <c r="AG772" s="786"/>
      <c r="AH772" s="786"/>
      <c r="AI772" s="762"/>
      <c r="AJ772" s="786"/>
      <c r="AK772" s="783"/>
      <c r="AL772" s="762">
        <v>60</v>
      </c>
      <c r="AM772" s="762">
        <v>108</v>
      </c>
      <c r="AN772" s="762">
        <v>48</v>
      </c>
      <c r="AO772" s="762">
        <v>120</v>
      </c>
      <c r="AP772" s="762">
        <v>300</v>
      </c>
      <c r="AQ772" s="762">
        <v>160</v>
      </c>
      <c r="AR772" s="762">
        <v>40</v>
      </c>
      <c r="AS772" s="762">
        <v>65</v>
      </c>
      <c r="AT772" s="762">
        <v>95</v>
      </c>
      <c r="AU772" s="762"/>
      <c r="AV772" s="762"/>
      <c r="AW772" s="786"/>
      <c r="AX772" s="786"/>
      <c r="AY772" s="786"/>
      <c r="AZ772" s="786"/>
      <c r="BA772" s="786"/>
      <c r="BB772" s="786"/>
      <c r="BC772" s="783"/>
      <c r="BD772" s="762">
        <v>96</v>
      </c>
      <c r="BE772" s="762">
        <v>96</v>
      </c>
      <c r="BF772" s="762">
        <v>96</v>
      </c>
      <c r="BG772" s="762">
        <v>30</v>
      </c>
      <c r="BH772" s="762">
        <v>30</v>
      </c>
      <c r="BI772" s="762">
        <v>30</v>
      </c>
      <c r="BJ772" s="762">
        <v>56</v>
      </c>
      <c r="BK772" s="762">
        <v>56</v>
      </c>
      <c r="BL772" s="762">
        <v>56</v>
      </c>
      <c r="BM772" s="762"/>
      <c r="BN772" s="762"/>
      <c r="BO772" s="786"/>
      <c r="BP772" s="786"/>
      <c r="BQ772" s="786"/>
      <c r="BR772" s="786"/>
      <c r="BS772" s="786"/>
      <c r="BT772" s="786"/>
      <c r="BU772" s="783"/>
      <c r="BV772" s="762"/>
      <c r="BW772" s="762"/>
      <c r="BX772" s="762"/>
      <c r="BY772" s="762"/>
      <c r="BZ772" s="597">
        <f t="shared" si="2173"/>
        <v>62.285714285714285</v>
      </c>
      <c r="CA772" s="597">
        <f t="shared" si="2174"/>
        <v>35.142857142857146</v>
      </c>
      <c r="CB772" s="597">
        <f t="shared" si="2175"/>
        <v>93.714285714285708</v>
      </c>
      <c r="CC772" s="688">
        <f t="shared" si="2176"/>
        <v>60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94"/>
        <v/>
      </c>
      <c r="CF772" s="1346" t="str">
        <f t="shared" si="2194"/>
        <v/>
      </c>
      <c r="CG772" s="1346" t="str">
        <f t="shared" si="2194"/>
        <v/>
      </c>
      <c r="CH772" s="1346">
        <f t="shared" si="2194"/>
        <v>24</v>
      </c>
      <c r="CI772" s="1346">
        <f t="shared" si="2194"/>
        <v>24</v>
      </c>
      <c r="CJ772" s="1346">
        <f t="shared" si="2194"/>
        <v>48</v>
      </c>
      <c r="CK772" s="1347">
        <f t="shared" si="2194"/>
        <v>48</v>
      </c>
      <c r="CL772" s="1347">
        <f t="shared" si="2194"/>
        <v>48</v>
      </c>
      <c r="CM772" s="1347">
        <f t="shared" si="2194"/>
        <v>60</v>
      </c>
      <c r="CN772" s="1346">
        <f t="shared" si="2194"/>
        <v>104</v>
      </c>
      <c r="CO772" s="1346">
        <f t="shared" si="2194"/>
        <v>104</v>
      </c>
      <c r="CP772" s="1346">
        <f t="shared" si="2194"/>
        <v>192</v>
      </c>
      <c r="CQ772" s="1346" t="str">
        <f t="shared" si="2194"/>
        <v/>
      </c>
      <c r="CR772" s="1346" t="str">
        <f t="shared" si="2194"/>
        <v/>
      </c>
      <c r="CS772" s="1345" t="str">
        <f t="shared" si="2194"/>
        <v/>
      </c>
      <c r="CT772" s="1348" t="str">
        <f t="shared" si="2194"/>
        <v/>
      </c>
      <c r="CU772" s="548" t="str">
        <f t="shared" si="2195"/>
        <v/>
      </c>
      <c r="CV772" s="549" t="str">
        <f t="shared" si="2195"/>
        <v/>
      </c>
      <c r="CW772" s="550" t="str">
        <f t="shared" si="2195"/>
        <v/>
      </c>
      <c r="CX772" s="550" t="str">
        <f t="shared" si="2195"/>
        <v/>
      </c>
      <c r="CY772" s="550">
        <f t="shared" si="2195"/>
        <v>12</v>
      </c>
      <c r="CZ772" s="550">
        <f t="shared" si="2195"/>
        <v>12</v>
      </c>
      <c r="DA772" s="550">
        <f t="shared" si="2195"/>
        <v>24</v>
      </c>
      <c r="DB772" s="551">
        <f t="shared" si="2195"/>
        <v>24</v>
      </c>
      <c r="DC772" s="551">
        <f t="shared" si="2195"/>
        <v>24</v>
      </c>
      <c r="DD772" s="551">
        <f t="shared" si="2195"/>
        <v>48</v>
      </c>
      <c r="DE772" s="550">
        <f t="shared" si="2196"/>
        <v>54</v>
      </c>
      <c r="DF772" s="550">
        <f t="shared" si="2196"/>
        <v>60</v>
      </c>
      <c r="DG772" s="550">
        <f t="shared" si="2196"/>
        <v>96</v>
      </c>
      <c r="DH772" s="550" t="str">
        <f t="shared" si="2196"/>
        <v/>
      </c>
      <c r="DI772" s="550" t="str">
        <f t="shared" si="2196"/>
        <v/>
      </c>
      <c r="DJ772" s="549" t="str">
        <f t="shared" si="2196"/>
        <v/>
      </c>
      <c r="DK772" s="548" t="str">
        <f t="shared" si="2196"/>
        <v/>
      </c>
      <c r="DL772" s="653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5" t="s">
        <v>313</v>
      </c>
      <c r="B773" s="762">
        <v>48</v>
      </c>
      <c r="C773" s="762">
        <v>144</v>
      </c>
      <c r="D773" s="762">
        <v>36</v>
      </c>
      <c r="E773" s="762">
        <v>36</v>
      </c>
      <c r="F773" s="762">
        <v>240</v>
      </c>
      <c r="G773" s="762">
        <v>108</v>
      </c>
      <c r="H773" s="762">
        <v>312</v>
      </c>
      <c r="I773" s="762">
        <v>36</v>
      </c>
      <c r="J773" s="762">
        <v>240</v>
      </c>
      <c r="K773" s="762"/>
      <c r="L773" s="762"/>
      <c r="M773" s="762"/>
      <c r="N773" s="762"/>
      <c r="O773" s="786"/>
      <c r="P773" s="786"/>
      <c r="Q773" s="786"/>
      <c r="R773" s="786"/>
      <c r="S773" s="783"/>
      <c r="T773" s="762">
        <v>144</v>
      </c>
      <c r="U773" s="762">
        <v>24</v>
      </c>
      <c r="V773" s="762">
        <v>24</v>
      </c>
      <c r="W773" s="762">
        <v>3.6</v>
      </c>
      <c r="X773" s="762">
        <v>24</v>
      </c>
      <c r="Y773" s="762">
        <v>24</v>
      </c>
      <c r="Z773" s="762">
        <v>120</v>
      </c>
      <c r="AA773" s="762">
        <v>180</v>
      </c>
      <c r="AB773" s="762">
        <v>172</v>
      </c>
      <c r="AC773" s="762"/>
      <c r="AD773" s="762"/>
      <c r="AE773" s="786"/>
      <c r="AF773" s="786"/>
      <c r="AG773" s="786"/>
      <c r="AH773" s="786"/>
      <c r="AI773" s="762"/>
      <c r="AJ773" s="786"/>
      <c r="AK773" s="783"/>
      <c r="AL773" s="762">
        <v>384</v>
      </c>
      <c r="AM773" s="762">
        <v>192</v>
      </c>
      <c r="AN773" s="762">
        <v>270</v>
      </c>
      <c r="AO773" s="762">
        <v>600</v>
      </c>
      <c r="AP773" s="762">
        <v>384</v>
      </c>
      <c r="AQ773" s="762">
        <v>360</v>
      </c>
      <c r="AR773" s="762">
        <v>700</v>
      </c>
      <c r="AS773" s="762">
        <v>300</v>
      </c>
      <c r="AT773" s="762">
        <v>290</v>
      </c>
      <c r="AU773" s="762"/>
      <c r="AV773" s="762"/>
      <c r="AW773" s="786"/>
      <c r="AX773" s="786"/>
      <c r="AY773" s="786"/>
      <c r="AZ773" s="786"/>
      <c r="BA773" s="786"/>
      <c r="BB773" s="786"/>
      <c r="BC773" s="783"/>
      <c r="BD773" s="762">
        <v>180</v>
      </c>
      <c r="BE773" s="762">
        <v>216</v>
      </c>
      <c r="BF773" s="762">
        <v>216</v>
      </c>
      <c r="BG773" s="762">
        <v>144</v>
      </c>
      <c r="BH773" s="762">
        <v>144</v>
      </c>
      <c r="BI773" s="762">
        <v>144</v>
      </c>
      <c r="BJ773" s="762">
        <v>445</v>
      </c>
      <c r="BK773" s="762">
        <v>445</v>
      </c>
      <c r="BL773" s="762">
        <v>445</v>
      </c>
      <c r="BM773" s="762"/>
      <c r="BN773" s="762"/>
      <c r="BO773" s="786"/>
      <c r="BP773" s="786"/>
      <c r="BQ773" s="786"/>
      <c r="BR773" s="786"/>
      <c r="BS773" s="786"/>
      <c r="BT773" s="786"/>
      <c r="BU773" s="783"/>
      <c r="BV773" s="762"/>
      <c r="BW773" s="762"/>
      <c r="BX773" s="762"/>
      <c r="BY773" s="762"/>
      <c r="BZ773" s="597">
        <f t="shared" si="2173"/>
        <v>121.71428571428571</v>
      </c>
      <c r="CA773" s="597">
        <f t="shared" si="2174"/>
        <v>76</v>
      </c>
      <c r="CB773" s="597">
        <f t="shared" si="2175"/>
        <v>369.71428571428572</v>
      </c>
      <c r="CC773" s="688">
        <f t="shared" si="2176"/>
        <v>255.71428571428572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94"/>
        <v/>
      </c>
      <c r="CF773" s="1346" t="str">
        <f t="shared" si="2194"/>
        <v/>
      </c>
      <c r="CG773" s="1346" t="str">
        <f t="shared" si="2194"/>
        <v/>
      </c>
      <c r="CH773" s="1346">
        <f t="shared" si="2194"/>
        <v>36</v>
      </c>
      <c r="CI773" s="1346">
        <f t="shared" si="2194"/>
        <v>36</v>
      </c>
      <c r="CJ773" s="1346">
        <f t="shared" si="2194"/>
        <v>36</v>
      </c>
      <c r="CK773" s="1347">
        <f t="shared" si="2194"/>
        <v>48</v>
      </c>
      <c r="CL773" s="1347">
        <f t="shared" si="2194"/>
        <v>108</v>
      </c>
      <c r="CM773" s="1347">
        <f t="shared" si="2194"/>
        <v>144</v>
      </c>
      <c r="CN773" s="1346">
        <f t="shared" si="2194"/>
        <v>240</v>
      </c>
      <c r="CO773" s="1346">
        <f t="shared" si="2194"/>
        <v>240</v>
      </c>
      <c r="CP773" s="1346">
        <f t="shared" si="2194"/>
        <v>312</v>
      </c>
      <c r="CQ773" s="1346" t="str">
        <f t="shared" si="2194"/>
        <v/>
      </c>
      <c r="CR773" s="1346" t="str">
        <f t="shared" si="2194"/>
        <v/>
      </c>
      <c r="CS773" s="1345" t="str">
        <f t="shared" si="2194"/>
        <v/>
      </c>
      <c r="CT773" s="1348" t="str">
        <f t="shared" si="2194"/>
        <v/>
      </c>
      <c r="CU773" s="548" t="str">
        <f t="shared" si="2195"/>
        <v/>
      </c>
      <c r="CV773" s="549" t="str">
        <f t="shared" si="2195"/>
        <v/>
      </c>
      <c r="CW773" s="550" t="str">
        <f t="shared" si="2195"/>
        <v/>
      </c>
      <c r="CX773" s="550" t="str">
        <f t="shared" si="2195"/>
        <v/>
      </c>
      <c r="CY773" s="550">
        <f t="shared" si="2195"/>
        <v>3.6</v>
      </c>
      <c r="CZ773" s="550">
        <f t="shared" si="2195"/>
        <v>24</v>
      </c>
      <c r="DA773" s="550">
        <f t="shared" si="2195"/>
        <v>24</v>
      </c>
      <c r="DB773" s="551">
        <f t="shared" si="2195"/>
        <v>24</v>
      </c>
      <c r="DC773" s="551">
        <f t="shared" si="2195"/>
        <v>24</v>
      </c>
      <c r="DD773" s="551">
        <f t="shared" si="2195"/>
        <v>120</v>
      </c>
      <c r="DE773" s="550">
        <f t="shared" si="2196"/>
        <v>144</v>
      </c>
      <c r="DF773" s="550">
        <f t="shared" si="2196"/>
        <v>172</v>
      </c>
      <c r="DG773" s="550">
        <f t="shared" si="2196"/>
        <v>180</v>
      </c>
      <c r="DH773" s="550" t="str">
        <f t="shared" si="2196"/>
        <v/>
      </c>
      <c r="DI773" s="550" t="str">
        <f t="shared" si="2196"/>
        <v/>
      </c>
      <c r="DJ773" s="549" t="str">
        <f t="shared" si="2196"/>
        <v/>
      </c>
      <c r="DK773" s="548" t="str">
        <f t="shared" si="2196"/>
        <v/>
      </c>
      <c r="DL773" s="653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5" t="s">
        <v>314</v>
      </c>
      <c r="B774" s="762">
        <v>0</v>
      </c>
      <c r="C774" s="762">
        <v>0</v>
      </c>
      <c r="D774" s="762">
        <v>0</v>
      </c>
      <c r="E774" s="762">
        <v>0</v>
      </c>
      <c r="F774" s="762">
        <v>0</v>
      </c>
      <c r="G774" s="762">
        <v>0</v>
      </c>
      <c r="H774" s="762">
        <v>0</v>
      </c>
      <c r="I774" s="762">
        <v>0</v>
      </c>
      <c r="J774" s="762">
        <v>0</v>
      </c>
      <c r="K774" s="762"/>
      <c r="L774" s="762"/>
      <c r="M774" s="762"/>
      <c r="N774" s="762"/>
      <c r="O774" s="786"/>
      <c r="P774" s="786"/>
      <c r="Q774" s="786"/>
      <c r="R774" s="786"/>
      <c r="S774" s="783"/>
      <c r="T774" s="762">
        <v>24</v>
      </c>
      <c r="U774" s="762">
        <v>0</v>
      </c>
      <c r="V774" s="762">
        <v>0</v>
      </c>
      <c r="W774" s="762">
        <v>0</v>
      </c>
      <c r="X774" s="762">
        <v>0</v>
      </c>
      <c r="Y774" s="762">
        <v>0</v>
      </c>
      <c r="Z774" s="762">
        <v>0</v>
      </c>
      <c r="AA774" s="762">
        <v>0</v>
      </c>
      <c r="AB774" s="762"/>
      <c r="AC774" s="762"/>
      <c r="AD774" s="762"/>
      <c r="AE774" s="786"/>
      <c r="AF774" s="786"/>
      <c r="AG774" s="786"/>
      <c r="AH774" s="786"/>
      <c r="AI774" s="762"/>
      <c r="AJ774" s="786"/>
      <c r="AK774" s="783"/>
      <c r="AL774" s="762">
        <v>0</v>
      </c>
      <c r="AM774" s="762">
        <v>0</v>
      </c>
      <c r="AN774" s="762">
        <v>0</v>
      </c>
      <c r="AO774" s="762">
        <v>0</v>
      </c>
      <c r="AP774" s="762">
        <v>0</v>
      </c>
      <c r="AQ774" s="762">
        <v>0</v>
      </c>
      <c r="AR774" s="762">
        <v>0</v>
      </c>
      <c r="AS774" s="762">
        <v>0</v>
      </c>
      <c r="AT774" s="762">
        <v>0</v>
      </c>
      <c r="AU774" s="762"/>
      <c r="AV774" s="762"/>
      <c r="AW774" s="786"/>
      <c r="AX774" s="786"/>
      <c r="AY774" s="786"/>
      <c r="AZ774" s="786"/>
      <c r="BA774" s="786"/>
      <c r="BB774" s="786"/>
      <c r="BC774" s="783"/>
      <c r="BD774" s="762"/>
      <c r="BE774" s="762">
        <v>0</v>
      </c>
      <c r="BF774" s="762">
        <v>0</v>
      </c>
      <c r="BG774" s="762">
        <v>0</v>
      </c>
      <c r="BH774" s="762">
        <v>0</v>
      </c>
      <c r="BI774" s="762">
        <v>0</v>
      </c>
      <c r="BJ774" s="762">
        <v>0</v>
      </c>
      <c r="BK774" s="762">
        <v>0</v>
      </c>
      <c r="BL774" s="762">
        <v>0</v>
      </c>
      <c r="BM774" s="762"/>
      <c r="BN774" s="762"/>
      <c r="BO774" s="786"/>
      <c r="BP774" s="786"/>
      <c r="BQ774" s="786"/>
      <c r="BR774" s="786"/>
      <c r="BS774" s="786"/>
      <c r="BT774" s="786"/>
      <c r="BU774" s="783"/>
      <c r="BV774" s="762"/>
      <c r="BW774" s="762"/>
      <c r="BX774" s="762"/>
      <c r="BY774" s="762"/>
      <c r="BZ774" s="597">
        <f t="shared" si="2173"/>
        <v>0</v>
      </c>
      <c r="CA774" s="597">
        <f t="shared" si="2174"/>
        <v>0</v>
      </c>
      <c r="CB774" s="597">
        <f t="shared" si="2175"/>
        <v>0</v>
      </c>
      <c r="CC774" s="688">
        <f t="shared" si="2176"/>
        <v>0</v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94"/>
        <v/>
      </c>
      <c r="CF774" s="1346" t="str">
        <f t="shared" si="2194"/>
        <v/>
      </c>
      <c r="CG774" s="1346" t="str">
        <f t="shared" si="2194"/>
        <v/>
      </c>
      <c r="CH774" s="1346">
        <f t="shared" si="2194"/>
        <v>0</v>
      </c>
      <c r="CI774" s="1346">
        <f t="shared" si="2194"/>
        <v>0</v>
      </c>
      <c r="CJ774" s="1346">
        <f t="shared" si="2194"/>
        <v>0</v>
      </c>
      <c r="CK774" s="1347">
        <f t="shared" si="2194"/>
        <v>0</v>
      </c>
      <c r="CL774" s="1347">
        <f t="shared" si="2194"/>
        <v>0</v>
      </c>
      <c r="CM774" s="1347">
        <f t="shared" si="2194"/>
        <v>0</v>
      </c>
      <c r="CN774" s="1346">
        <f t="shared" si="2194"/>
        <v>0</v>
      </c>
      <c r="CO774" s="1346">
        <f t="shared" si="2194"/>
        <v>0</v>
      </c>
      <c r="CP774" s="1346">
        <f t="shared" si="2194"/>
        <v>0</v>
      </c>
      <c r="CQ774" s="1346" t="str">
        <f t="shared" si="2194"/>
        <v/>
      </c>
      <c r="CR774" s="1346" t="str">
        <f t="shared" si="2194"/>
        <v/>
      </c>
      <c r="CS774" s="1345" t="str">
        <f t="shared" si="2194"/>
        <v/>
      </c>
      <c r="CT774" s="1348" t="str">
        <f t="shared" si="2194"/>
        <v/>
      </c>
      <c r="CU774" s="548" t="str">
        <f t="shared" si="2195"/>
        <v/>
      </c>
      <c r="CV774" s="549" t="str">
        <f t="shared" si="2195"/>
        <v/>
      </c>
      <c r="CW774" s="550" t="str">
        <f t="shared" si="2195"/>
        <v/>
      </c>
      <c r="CX774" s="550" t="str">
        <f t="shared" si="2195"/>
        <v/>
      </c>
      <c r="CY774" s="550" t="str">
        <f t="shared" si="2195"/>
        <v/>
      </c>
      <c r="CZ774" s="550">
        <f t="shared" si="2195"/>
        <v>0</v>
      </c>
      <c r="DA774" s="550">
        <f t="shared" si="2195"/>
        <v>0</v>
      </c>
      <c r="DB774" s="551">
        <f t="shared" si="2195"/>
        <v>0</v>
      </c>
      <c r="DC774" s="551">
        <f t="shared" si="2195"/>
        <v>0</v>
      </c>
      <c r="DD774" s="551">
        <f t="shared" si="2195"/>
        <v>0</v>
      </c>
      <c r="DE774" s="550">
        <f t="shared" si="2196"/>
        <v>0</v>
      </c>
      <c r="DF774" s="550">
        <f t="shared" si="2196"/>
        <v>0</v>
      </c>
      <c r="DG774" s="550">
        <f t="shared" si="2196"/>
        <v>24</v>
      </c>
      <c r="DH774" s="550" t="str">
        <f t="shared" si="2196"/>
        <v/>
      </c>
      <c r="DI774" s="550" t="str">
        <f t="shared" si="2196"/>
        <v/>
      </c>
      <c r="DJ774" s="549" t="str">
        <f t="shared" si="2196"/>
        <v/>
      </c>
      <c r="DK774" s="548" t="str">
        <f t="shared" si="2196"/>
        <v/>
      </c>
      <c r="DL774" s="653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5" t="s">
        <v>315</v>
      </c>
      <c r="B775" s="762">
        <v>162</v>
      </c>
      <c r="C775" s="762">
        <v>96</v>
      </c>
      <c r="D775" s="762">
        <v>96</v>
      </c>
      <c r="E775" s="762">
        <v>96</v>
      </c>
      <c r="F775" s="762">
        <v>192</v>
      </c>
      <c r="G775" s="762">
        <v>72</v>
      </c>
      <c r="H775" s="762">
        <v>312</v>
      </c>
      <c r="I775" s="762">
        <v>728</v>
      </c>
      <c r="J775" s="762">
        <v>364</v>
      </c>
      <c r="K775" s="762"/>
      <c r="L775" s="762"/>
      <c r="M775" s="762"/>
      <c r="N775" s="762"/>
      <c r="O775" s="786"/>
      <c r="P775" s="786"/>
      <c r="Q775" s="786"/>
      <c r="R775" s="786"/>
      <c r="S775" s="783"/>
      <c r="T775" s="762">
        <v>196</v>
      </c>
      <c r="U775" s="762">
        <v>1296</v>
      </c>
      <c r="V775" s="762">
        <v>160</v>
      </c>
      <c r="W775" s="762">
        <v>196</v>
      </c>
      <c r="X775" s="762">
        <v>196</v>
      </c>
      <c r="Y775" s="762">
        <v>240</v>
      </c>
      <c r="Z775" s="762">
        <v>360</v>
      </c>
      <c r="AA775" s="762">
        <v>296</v>
      </c>
      <c r="AB775" s="762">
        <v>320</v>
      </c>
      <c r="AC775" s="762"/>
      <c r="AD775" s="762"/>
      <c r="AE775" s="786"/>
      <c r="AF775" s="786"/>
      <c r="AG775" s="786"/>
      <c r="AH775" s="786"/>
      <c r="AI775" s="762"/>
      <c r="AJ775" s="786"/>
      <c r="AK775" s="783"/>
      <c r="AL775" s="762">
        <v>540</v>
      </c>
      <c r="AM775" s="762">
        <v>216</v>
      </c>
      <c r="AN775" s="762">
        <v>300</v>
      </c>
      <c r="AO775" s="762">
        <v>630</v>
      </c>
      <c r="AP775" s="762">
        <v>385</v>
      </c>
      <c r="AQ775" s="762">
        <v>1260</v>
      </c>
      <c r="AR775" s="762">
        <v>320</v>
      </c>
      <c r="AS775" s="762">
        <v>450</v>
      </c>
      <c r="AT775" s="762">
        <v>450</v>
      </c>
      <c r="AU775" s="762"/>
      <c r="AV775" s="762"/>
      <c r="AW775" s="786"/>
      <c r="AX775" s="786"/>
      <c r="AY775" s="786"/>
      <c r="AZ775" s="786"/>
      <c r="BA775" s="786"/>
      <c r="BB775" s="786"/>
      <c r="BC775" s="783"/>
      <c r="BD775" s="762">
        <v>216</v>
      </c>
      <c r="BE775" s="762">
        <v>42</v>
      </c>
      <c r="BF775" s="762">
        <v>42</v>
      </c>
      <c r="BG775" s="762">
        <v>240</v>
      </c>
      <c r="BH775" s="762">
        <v>240</v>
      </c>
      <c r="BI775" s="762">
        <v>240</v>
      </c>
      <c r="BJ775" s="762">
        <v>875</v>
      </c>
      <c r="BK775" s="762">
        <v>875</v>
      </c>
      <c r="BL775" s="762">
        <v>875</v>
      </c>
      <c r="BM775" s="762"/>
      <c r="BN775" s="762"/>
      <c r="BO775" s="786"/>
      <c r="BP775" s="786"/>
      <c r="BQ775" s="786"/>
      <c r="BR775" s="786"/>
      <c r="BS775" s="786"/>
      <c r="BT775" s="786"/>
      <c r="BU775" s="783"/>
      <c r="BV775" s="762"/>
      <c r="BW775" s="762"/>
      <c r="BX775" s="762"/>
      <c r="BY775" s="762"/>
      <c r="BZ775" s="597">
        <f t="shared" si="2173"/>
        <v>188.28571428571428</v>
      </c>
      <c r="CA775" s="597">
        <f t="shared" si="2174"/>
        <v>257.71428571428572</v>
      </c>
      <c r="CB775" s="597">
        <f t="shared" si="2175"/>
        <v>439.28571428571428</v>
      </c>
      <c r="CC775" s="688">
        <f t="shared" si="2176"/>
        <v>389.71428571428572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94"/>
        <v/>
      </c>
      <c r="CF775" s="1346" t="str">
        <f t="shared" si="2194"/>
        <v/>
      </c>
      <c r="CG775" s="1346" t="str">
        <f t="shared" si="2194"/>
        <v/>
      </c>
      <c r="CH775" s="1346">
        <f t="shared" si="2194"/>
        <v>72</v>
      </c>
      <c r="CI775" s="1346">
        <f t="shared" si="2194"/>
        <v>96</v>
      </c>
      <c r="CJ775" s="1346">
        <f t="shared" si="2194"/>
        <v>96</v>
      </c>
      <c r="CK775" s="1347">
        <f t="shared" si="2194"/>
        <v>96</v>
      </c>
      <c r="CL775" s="1347">
        <f t="shared" si="2194"/>
        <v>162</v>
      </c>
      <c r="CM775" s="1347">
        <f t="shared" si="2194"/>
        <v>192</v>
      </c>
      <c r="CN775" s="1346">
        <f t="shared" si="2194"/>
        <v>312</v>
      </c>
      <c r="CO775" s="1346">
        <f t="shared" si="2194"/>
        <v>364</v>
      </c>
      <c r="CP775" s="1346">
        <f t="shared" si="2194"/>
        <v>728</v>
      </c>
      <c r="CQ775" s="1346" t="str">
        <f t="shared" si="2194"/>
        <v/>
      </c>
      <c r="CR775" s="1346" t="str">
        <f t="shared" si="2194"/>
        <v/>
      </c>
      <c r="CS775" s="1345" t="str">
        <f t="shared" si="2194"/>
        <v/>
      </c>
      <c r="CT775" s="1348" t="str">
        <f t="shared" si="2194"/>
        <v/>
      </c>
      <c r="CU775" s="548" t="str">
        <f t="shared" si="2195"/>
        <v/>
      </c>
      <c r="CV775" s="549" t="str">
        <f t="shared" si="2195"/>
        <v/>
      </c>
      <c r="CW775" s="550" t="str">
        <f t="shared" si="2195"/>
        <v/>
      </c>
      <c r="CX775" s="550" t="str">
        <f t="shared" si="2195"/>
        <v/>
      </c>
      <c r="CY775" s="550">
        <f t="shared" si="2195"/>
        <v>160</v>
      </c>
      <c r="CZ775" s="550">
        <f t="shared" si="2195"/>
        <v>196</v>
      </c>
      <c r="DA775" s="550">
        <f t="shared" si="2195"/>
        <v>196</v>
      </c>
      <c r="DB775" s="551">
        <f t="shared" si="2195"/>
        <v>196</v>
      </c>
      <c r="DC775" s="551">
        <f t="shared" si="2195"/>
        <v>240</v>
      </c>
      <c r="DD775" s="551">
        <f t="shared" si="2195"/>
        <v>296</v>
      </c>
      <c r="DE775" s="550">
        <f t="shared" si="2196"/>
        <v>320</v>
      </c>
      <c r="DF775" s="550">
        <f t="shared" si="2196"/>
        <v>360</v>
      </c>
      <c r="DG775" s="550">
        <f t="shared" si="2196"/>
        <v>1296</v>
      </c>
      <c r="DH775" s="550" t="str">
        <f t="shared" si="2196"/>
        <v/>
      </c>
      <c r="DI775" s="550" t="str">
        <f t="shared" si="2196"/>
        <v/>
      </c>
      <c r="DJ775" s="549" t="str">
        <f t="shared" si="2196"/>
        <v/>
      </c>
      <c r="DK775" s="548" t="str">
        <f t="shared" si="2196"/>
        <v/>
      </c>
      <c r="DL775" s="653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674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83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83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83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83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89"/>
      <c r="CA776" s="589"/>
      <c r="CB776" s="589"/>
      <c r="CC776" s="687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4"/>
      <c r="CV776" s="635"/>
      <c r="CW776" s="635"/>
      <c r="CX776" s="635"/>
      <c r="CY776" s="635"/>
      <c r="CZ776" s="635"/>
      <c r="DA776" s="635"/>
      <c r="DB776" s="635"/>
      <c r="DC776" s="635"/>
      <c r="DD776" s="635"/>
      <c r="DE776" s="635"/>
      <c r="DF776" s="635"/>
      <c r="DG776" s="635"/>
      <c r="DH776" s="635"/>
      <c r="DI776" s="635"/>
      <c r="DJ776" s="635"/>
      <c r="DK776" s="635"/>
      <c r="DL776" s="598"/>
      <c r="DM776" s="108"/>
      <c r="DN776" s="108"/>
      <c r="DO776" s="108"/>
      <c r="DP776" s="591"/>
      <c r="DQ776" s="617"/>
      <c r="DR776" s="617"/>
      <c r="DS776" s="617"/>
      <c r="DT776" s="617"/>
      <c r="DU776" s="617"/>
      <c r="DV776" s="617"/>
      <c r="DW776" s="617"/>
      <c r="DX776" s="617"/>
      <c r="DY776" s="484"/>
    </row>
    <row r="777" spans="1:129" s="486" customFormat="1" ht="15.75" customHeight="1">
      <c r="A777" s="648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96"/>
      <c r="P777" s="296"/>
      <c r="Q777" s="296"/>
      <c r="R777" s="296"/>
      <c r="S777" s="783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96"/>
      <c r="AF777" s="296"/>
      <c r="AG777" s="296"/>
      <c r="AH777" s="296"/>
      <c r="AI777" s="224"/>
      <c r="AJ777" s="296"/>
      <c r="AK777" s="783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96"/>
      <c r="AX777" s="296"/>
      <c r="AY777" s="296"/>
      <c r="AZ777" s="296"/>
      <c r="BA777" s="296"/>
      <c r="BB777" s="296"/>
      <c r="BC777" s="783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96"/>
      <c r="BP777" s="296"/>
      <c r="BQ777" s="296"/>
      <c r="BR777" s="296"/>
      <c r="BS777" s="296"/>
      <c r="BT777" s="296"/>
      <c r="BU777" s="783"/>
      <c r="BV777" s="224"/>
      <c r="BW777" s="224"/>
      <c r="BX777" s="224"/>
      <c r="BY777" s="224"/>
      <c r="BZ777" s="597">
        <f t="shared" ref="BZ777:BZ784" si="2197">IF(DL777&lt;3,"",(SUM(B777:R777)-MIN(B777:R777)-MAX(B777:R777))/(DL777-2))</f>
        <v>0</v>
      </c>
      <c r="CA777" s="597">
        <f t="shared" ref="CA777:CA784" si="2198">IF(DM777&lt;3,"",(SUM(T777:AJ777)-MIN(T777:AJ777)-MAX(T777:AJ777))/(DM777-2))</f>
        <v>0</v>
      </c>
      <c r="CB777" s="597">
        <f t="shared" ref="CB777:CB784" si="2199">IF(DN777&lt;3,"",(SUM(AL777:BB777)-MIN(AL777:BB777)-MAX(AL777:BB777))/(DN777-2))</f>
        <v>0</v>
      </c>
      <c r="CC777" s="688">
        <f t="shared" ref="CC777:CC784" si="2200">IF(DO777&lt;3,"",(SUM(BD777:BT777)-MIN(BD777:BT777)-MAX(BD777:BT777))/(DO777-2))</f>
        <v>0</v>
      </c>
      <c r="CD777" s="1344" t="str">
        <f t="shared" ref="CD777:CS777" si="220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201"/>
        <v/>
      </c>
      <c r="CF777" s="1346" t="str">
        <f t="shared" si="2201"/>
        <v/>
      </c>
      <c r="CG777" s="1346" t="str">
        <f t="shared" si="2201"/>
        <v/>
      </c>
      <c r="CH777" s="1346">
        <f t="shared" si="2201"/>
        <v>0</v>
      </c>
      <c r="CI777" s="1346">
        <f t="shared" si="2201"/>
        <v>0</v>
      </c>
      <c r="CJ777" s="1346">
        <f t="shared" si="2201"/>
        <v>0</v>
      </c>
      <c r="CK777" s="1347">
        <f t="shared" si="2201"/>
        <v>0</v>
      </c>
      <c r="CL777" s="1347">
        <f t="shared" si="2201"/>
        <v>0</v>
      </c>
      <c r="CM777" s="1347">
        <f t="shared" si="2201"/>
        <v>0</v>
      </c>
      <c r="CN777" s="1346">
        <f t="shared" si="2201"/>
        <v>0</v>
      </c>
      <c r="CO777" s="1346">
        <f t="shared" si="2201"/>
        <v>0</v>
      </c>
      <c r="CP777" s="1346">
        <f t="shared" si="2201"/>
        <v>0</v>
      </c>
      <c r="CQ777" s="1346" t="str">
        <f t="shared" si="2201"/>
        <v/>
      </c>
      <c r="CR777" s="1346" t="str">
        <f t="shared" si="2201"/>
        <v/>
      </c>
      <c r="CS777" s="1345" t="str">
        <f t="shared" si="2201"/>
        <v/>
      </c>
      <c r="CT777" s="1348" t="str">
        <f t="shared" ref="CE777:CT784" si="220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8" t="str">
        <f t="shared" ref="CU777:CU784" si="220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9" t="str">
        <f t="shared" ref="CV777:CV784" si="220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0" t="str">
        <f t="shared" ref="CW777:CW784" si="220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0" t="str">
        <f t="shared" ref="CX777:CX784" si="220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0">
        <f t="shared" ref="CY777:CY784" si="220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50">
        <f t="shared" ref="CZ777:CZ784" si="220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50">
        <f t="shared" ref="DA777:DA784" si="220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51">
        <f t="shared" ref="DB777:DB784" si="221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51">
        <f t="shared" ref="DC777:DC784" si="221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51">
        <f t="shared" ref="DD777:DD784" si="221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50">
        <f t="shared" ref="DE777:DE784" si="221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50">
        <f t="shared" ref="DF777:DF784" si="221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50">
        <f t="shared" ref="DG777:DG784" si="221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50" t="str">
        <f t="shared" ref="DH777:DH784" si="221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0" t="str">
        <f t="shared" ref="DI777:DI784" si="221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9" t="str">
        <f t="shared" ref="DJ777:DJ784" si="221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8" t="str">
        <f t="shared" ref="DK777:DK784" si="221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3">
        <f t="shared" ref="DL777:DL784" si="2220">COUNT(B777:R777)</f>
        <v>9</v>
      </c>
      <c r="DM777" s="106">
        <f t="shared" ref="DM777:DM784" si="2221">COUNT(T777:AJ777)</f>
        <v>9</v>
      </c>
      <c r="DN777" s="106">
        <f t="shared" ref="DN777:DN784" si="2222">COUNT(AL777:BB777)</f>
        <v>9</v>
      </c>
      <c r="DO777" s="106">
        <f t="shared" ref="DO777:DO784" si="2223">COUNT(BD777:BT777)</f>
        <v>9</v>
      </c>
      <c r="DP777" s="483"/>
      <c r="DQ777" s="618"/>
      <c r="DR777" s="618"/>
      <c r="DS777" s="618"/>
      <c r="DT777" s="618"/>
      <c r="DU777" s="618"/>
      <c r="DV777" s="618"/>
      <c r="DW777" s="618"/>
      <c r="DX777" s="618"/>
      <c r="DY777" s="484"/>
    </row>
    <row r="778" spans="1:129" s="486" customFormat="1" ht="15.75" customHeight="1">
      <c r="A778" s="648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96"/>
      <c r="P778" s="296"/>
      <c r="Q778" s="296"/>
      <c r="R778" s="296"/>
      <c r="S778" s="783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96"/>
      <c r="AF778" s="296"/>
      <c r="AG778" s="296"/>
      <c r="AH778" s="296"/>
      <c r="AI778" s="224"/>
      <c r="AJ778" s="296"/>
      <c r="AK778" s="783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96"/>
      <c r="AX778" s="296"/>
      <c r="AY778" s="296"/>
      <c r="AZ778" s="296"/>
      <c r="BA778" s="296"/>
      <c r="BB778" s="296"/>
      <c r="BC778" s="783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96"/>
      <c r="BP778" s="296"/>
      <c r="BQ778" s="296"/>
      <c r="BR778" s="296"/>
      <c r="BS778" s="296"/>
      <c r="BT778" s="296"/>
      <c r="BU778" s="783"/>
      <c r="BV778" s="224">
        <v>12</v>
      </c>
      <c r="BW778" s="224">
        <v>12</v>
      </c>
      <c r="BX778" s="224">
        <v>12</v>
      </c>
      <c r="BY778" s="224">
        <v>12</v>
      </c>
      <c r="BZ778" s="597" t="str">
        <f t="shared" si="2197"/>
        <v/>
      </c>
      <c r="CA778" s="597" t="str">
        <f t="shared" si="2198"/>
        <v/>
      </c>
      <c r="CB778" s="597" t="str">
        <f t="shared" si="2199"/>
        <v/>
      </c>
      <c r="CC778" s="688" t="str">
        <f t="shared" si="2200"/>
        <v/>
      </c>
      <c r="CD778" s="1344" t="str">
        <f t="shared" ref="CD778:CD784" si="222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202"/>
        <v/>
      </c>
      <c r="CF778" s="1346" t="str">
        <f t="shared" si="2202"/>
        <v/>
      </c>
      <c r="CG778" s="1346" t="str">
        <f t="shared" si="2202"/>
        <v/>
      </c>
      <c r="CH778" s="1346" t="str">
        <f t="shared" si="2202"/>
        <v/>
      </c>
      <c r="CI778" s="1346" t="str">
        <f t="shared" si="2202"/>
        <v/>
      </c>
      <c r="CJ778" s="1346" t="str">
        <f t="shared" si="2202"/>
        <v/>
      </c>
      <c r="CK778" s="1347" t="str">
        <f t="shared" si="2202"/>
        <v/>
      </c>
      <c r="CL778" s="1347" t="str">
        <f t="shared" si="2202"/>
        <v/>
      </c>
      <c r="CM778" s="1347" t="str">
        <f t="shared" si="2202"/>
        <v/>
      </c>
      <c r="CN778" s="1346" t="str">
        <f t="shared" si="2202"/>
        <v/>
      </c>
      <c r="CO778" s="1346" t="str">
        <f t="shared" si="2202"/>
        <v/>
      </c>
      <c r="CP778" s="1346" t="str">
        <f t="shared" si="2202"/>
        <v/>
      </c>
      <c r="CQ778" s="1346" t="str">
        <f t="shared" si="2202"/>
        <v/>
      </c>
      <c r="CR778" s="1346" t="str">
        <f t="shared" si="2202"/>
        <v/>
      </c>
      <c r="CS778" s="1345" t="str">
        <f t="shared" si="2202"/>
        <v/>
      </c>
      <c r="CT778" s="1348" t="str">
        <f t="shared" si="2202"/>
        <v/>
      </c>
      <c r="CU778" s="548" t="str">
        <f t="shared" si="2203"/>
        <v/>
      </c>
      <c r="CV778" s="549" t="str">
        <f t="shared" si="2204"/>
        <v/>
      </c>
      <c r="CW778" s="550" t="str">
        <f t="shared" si="2205"/>
        <v/>
      </c>
      <c r="CX778" s="550" t="str">
        <f t="shared" si="2206"/>
        <v/>
      </c>
      <c r="CY778" s="550" t="str">
        <f t="shared" si="2207"/>
        <v/>
      </c>
      <c r="CZ778" s="550" t="str">
        <f t="shared" si="2208"/>
        <v/>
      </c>
      <c r="DA778" s="550" t="str">
        <f t="shared" si="2209"/>
        <v/>
      </c>
      <c r="DB778" s="551" t="str">
        <f t="shared" si="2210"/>
        <v/>
      </c>
      <c r="DC778" s="551" t="str">
        <f t="shared" si="2211"/>
        <v/>
      </c>
      <c r="DD778" s="551" t="str">
        <f t="shared" si="2212"/>
        <v/>
      </c>
      <c r="DE778" s="550" t="str">
        <f t="shared" si="2213"/>
        <v/>
      </c>
      <c r="DF778" s="550" t="str">
        <f t="shared" si="2214"/>
        <v/>
      </c>
      <c r="DG778" s="550" t="str">
        <f t="shared" si="2215"/>
        <v/>
      </c>
      <c r="DH778" s="550" t="str">
        <f t="shared" si="2216"/>
        <v/>
      </c>
      <c r="DI778" s="550" t="str">
        <f t="shared" si="2217"/>
        <v/>
      </c>
      <c r="DJ778" s="549" t="str">
        <f t="shared" si="2218"/>
        <v/>
      </c>
      <c r="DK778" s="548" t="str">
        <f t="shared" si="2219"/>
        <v/>
      </c>
      <c r="DL778" s="653">
        <f t="shared" si="2220"/>
        <v>0</v>
      </c>
      <c r="DM778" s="106">
        <f t="shared" si="2221"/>
        <v>0</v>
      </c>
      <c r="DN778" s="106">
        <f t="shared" si="2222"/>
        <v>0</v>
      </c>
      <c r="DO778" s="106">
        <f t="shared" si="2223"/>
        <v>0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3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3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3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3"/>
      <c r="BV779" s="224">
        <v>1</v>
      </c>
      <c r="BW779" s="224">
        <v>1</v>
      </c>
      <c r="BX779" s="224">
        <v>1</v>
      </c>
      <c r="BY779" s="224">
        <v>1</v>
      </c>
      <c r="BZ779" s="597" t="str">
        <f t="shared" si="2197"/>
        <v/>
      </c>
      <c r="CA779" s="597" t="str">
        <f t="shared" si="2198"/>
        <v/>
      </c>
      <c r="CB779" s="597" t="str">
        <f t="shared" si="2199"/>
        <v/>
      </c>
      <c r="CC779" s="688" t="str">
        <f t="shared" si="2200"/>
        <v/>
      </c>
      <c r="CD779" s="1344" t="str">
        <f t="shared" si="2224"/>
        <v/>
      </c>
      <c r="CE779" s="1345" t="str">
        <f t="shared" si="2202"/>
        <v/>
      </c>
      <c r="CF779" s="1346" t="str">
        <f t="shared" si="2202"/>
        <v/>
      </c>
      <c r="CG779" s="1346" t="str">
        <f t="shared" si="2202"/>
        <v/>
      </c>
      <c r="CH779" s="1346" t="str">
        <f t="shared" si="2202"/>
        <v/>
      </c>
      <c r="CI779" s="1346" t="str">
        <f t="shared" si="2202"/>
        <v/>
      </c>
      <c r="CJ779" s="1346" t="str">
        <f t="shared" si="2202"/>
        <v/>
      </c>
      <c r="CK779" s="1347" t="str">
        <f t="shared" si="2202"/>
        <v/>
      </c>
      <c r="CL779" s="1347" t="str">
        <f t="shared" si="2202"/>
        <v/>
      </c>
      <c r="CM779" s="1347" t="str">
        <f t="shared" si="2202"/>
        <v/>
      </c>
      <c r="CN779" s="1346" t="str">
        <f t="shared" si="2202"/>
        <v/>
      </c>
      <c r="CO779" s="1346" t="str">
        <f t="shared" si="2202"/>
        <v/>
      </c>
      <c r="CP779" s="1346" t="str">
        <f t="shared" si="2202"/>
        <v/>
      </c>
      <c r="CQ779" s="1346" t="str">
        <f t="shared" si="2202"/>
        <v/>
      </c>
      <c r="CR779" s="1346" t="str">
        <f t="shared" si="2202"/>
        <v/>
      </c>
      <c r="CS779" s="1345" t="str">
        <f t="shared" si="2202"/>
        <v/>
      </c>
      <c r="CT779" s="1348" t="str">
        <f t="shared" si="2202"/>
        <v/>
      </c>
      <c r="CU779" s="548" t="str">
        <f t="shared" si="2203"/>
        <v/>
      </c>
      <c r="CV779" s="549" t="str">
        <f t="shared" si="2204"/>
        <v/>
      </c>
      <c r="CW779" s="550" t="str">
        <f t="shared" si="2205"/>
        <v/>
      </c>
      <c r="CX779" s="550" t="str">
        <f t="shared" si="2206"/>
        <v/>
      </c>
      <c r="CY779" s="550" t="str">
        <f t="shared" si="2207"/>
        <v/>
      </c>
      <c r="CZ779" s="550" t="str">
        <f t="shared" si="2208"/>
        <v/>
      </c>
      <c r="DA779" s="550" t="str">
        <f t="shared" si="2209"/>
        <v/>
      </c>
      <c r="DB779" s="551" t="str">
        <f t="shared" si="2210"/>
        <v/>
      </c>
      <c r="DC779" s="551" t="str">
        <f t="shared" si="2211"/>
        <v/>
      </c>
      <c r="DD779" s="551" t="str">
        <f t="shared" si="2212"/>
        <v/>
      </c>
      <c r="DE779" s="550" t="str">
        <f t="shared" si="2213"/>
        <v/>
      </c>
      <c r="DF779" s="550" t="str">
        <f t="shared" si="2214"/>
        <v/>
      </c>
      <c r="DG779" s="550" t="str">
        <f t="shared" si="2215"/>
        <v/>
      </c>
      <c r="DH779" s="550" t="str">
        <f t="shared" si="2216"/>
        <v/>
      </c>
      <c r="DI779" s="550" t="str">
        <f t="shared" si="2217"/>
        <v/>
      </c>
      <c r="DJ779" s="549" t="str">
        <f t="shared" si="2218"/>
        <v/>
      </c>
      <c r="DK779" s="548" t="str">
        <f t="shared" si="2219"/>
        <v/>
      </c>
      <c r="DL779" s="653">
        <f t="shared" si="2220"/>
        <v>0</v>
      </c>
      <c r="DM779" s="106">
        <f t="shared" si="2221"/>
        <v>0</v>
      </c>
      <c r="DN779" s="106">
        <f t="shared" si="2222"/>
        <v>0</v>
      </c>
      <c r="DO779" s="106">
        <f t="shared" si="2223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267</v>
      </c>
      <c r="B780" s="607">
        <f t="shared" ref="B780:R780" si="2225">IF(B777="","",B777*B778*B779)</f>
        <v>0</v>
      </c>
      <c r="C780" s="607">
        <f t="shared" si="2225"/>
        <v>0</v>
      </c>
      <c r="D780" s="607">
        <f t="shared" si="2225"/>
        <v>0</v>
      </c>
      <c r="E780" s="607">
        <f t="shared" si="2225"/>
        <v>0</v>
      </c>
      <c r="F780" s="607">
        <f t="shared" si="2225"/>
        <v>0</v>
      </c>
      <c r="G780" s="607">
        <f t="shared" si="2225"/>
        <v>0</v>
      </c>
      <c r="H780" s="607">
        <f t="shared" si="2225"/>
        <v>0</v>
      </c>
      <c r="I780" s="607">
        <f t="shared" si="2225"/>
        <v>0</v>
      </c>
      <c r="J780" s="607">
        <f t="shared" si="2225"/>
        <v>0</v>
      </c>
      <c r="K780" s="607" t="str">
        <f t="shared" si="2225"/>
        <v/>
      </c>
      <c r="L780" s="607" t="str">
        <f t="shared" si="2225"/>
        <v/>
      </c>
      <c r="M780" s="607" t="str">
        <f t="shared" si="2225"/>
        <v/>
      </c>
      <c r="N780" s="607" t="str">
        <f t="shared" si="2225"/>
        <v/>
      </c>
      <c r="O780" s="607" t="str">
        <f t="shared" si="2225"/>
        <v/>
      </c>
      <c r="P780" s="607" t="str">
        <f t="shared" si="2225"/>
        <v/>
      </c>
      <c r="Q780" s="607" t="str">
        <f t="shared" si="2225"/>
        <v/>
      </c>
      <c r="R780" s="607" t="str">
        <f t="shared" si="2225"/>
        <v/>
      </c>
      <c r="S780" s="647"/>
      <c r="T780" s="607">
        <f t="shared" ref="T780:AJ780" si="2226">IF(T777="","",T777*T778*T779)</f>
        <v>0</v>
      </c>
      <c r="U780" s="607">
        <f t="shared" si="2226"/>
        <v>0</v>
      </c>
      <c r="V780" s="607">
        <f t="shared" si="2226"/>
        <v>0</v>
      </c>
      <c r="W780" s="607">
        <f t="shared" si="2226"/>
        <v>0</v>
      </c>
      <c r="X780" s="607">
        <f t="shared" si="2226"/>
        <v>0</v>
      </c>
      <c r="Y780" s="607">
        <f t="shared" si="2226"/>
        <v>0</v>
      </c>
      <c r="Z780" s="607">
        <f t="shared" si="2226"/>
        <v>0</v>
      </c>
      <c r="AA780" s="607">
        <f t="shared" si="2226"/>
        <v>0</v>
      </c>
      <c r="AB780" s="607">
        <f t="shared" si="2226"/>
        <v>0</v>
      </c>
      <c r="AC780" s="607" t="str">
        <f t="shared" si="2226"/>
        <v/>
      </c>
      <c r="AD780" s="607" t="str">
        <f t="shared" si="2226"/>
        <v/>
      </c>
      <c r="AE780" s="787" t="str">
        <f t="shared" si="2226"/>
        <v/>
      </c>
      <c r="AF780" s="787" t="str">
        <f t="shared" si="2226"/>
        <v/>
      </c>
      <c r="AG780" s="787" t="str">
        <f t="shared" si="2226"/>
        <v/>
      </c>
      <c r="AH780" s="787" t="str">
        <f t="shared" si="2226"/>
        <v/>
      </c>
      <c r="AI780" s="607" t="str">
        <f t="shared" si="2226"/>
        <v/>
      </c>
      <c r="AJ780" s="787" t="str">
        <f t="shared" si="2226"/>
        <v/>
      </c>
      <c r="AK780" s="647"/>
      <c r="AL780" s="607">
        <f t="shared" ref="AL780:BB780" si="2227">IF(AL777="","",AL777*AL778*AL779)</f>
        <v>0</v>
      </c>
      <c r="AM780" s="607">
        <f t="shared" si="2227"/>
        <v>0</v>
      </c>
      <c r="AN780" s="607">
        <f t="shared" si="2227"/>
        <v>0</v>
      </c>
      <c r="AO780" s="607">
        <f t="shared" si="2227"/>
        <v>0</v>
      </c>
      <c r="AP780" s="607">
        <f t="shared" si="2227"/>
        <v>0</v>
      </c>
      <c r="AQ780" s="607">
        <f t="shared" si="2227"/>
        <v>0</v>
      </c>
      <c r="AR780" s="607">
        <f t="shared" si="2227"/>
        <v>0</v>
      </c>
      <c r="AS780" s="607">
        <f t="shared" si="2227"/>
        <v>0</v>
      </c>
      <c r="AT780" s="607">
        <f t="shared" si="2227"/>
        <v>0</v>
      </c>
      <c r="AU780" s="607" t="str">
        <f t="shared" si="2227"/>
        <v/>
      </c>
      <c r="AV780" s="607" t="str">
        <f t="shared" si="2227"/>
        <v/>
      </c>
      <c r="AW780" s="607" t="str">
        <f t="shared" si="2227"/>
        <v/>
      </c>
      <c r="AX780" s="607" t="str">
        <f t="shared" si="2227"/>
        <v/>
      </c>
      <c r="AY780" s="607" t="str">
        <f t="shared" si="2227"/>
        <v/>
      </c>
      <c r="AZ780" s="607" t="str">
        <f t="shared" si="2227"/>
        <v/>
      </c>
      <c r="BA780" s="607" t="str">
        <f t="shared" si="2227"/>
        <v/>
      </c>
      <c r="BB780" s="607" t="str">
        <f t="shared" si="2227"/>
        <v/>
      </c>
      <c r="BC780" s="647"/>
      <c r="BD780" s="607">
        <f t="shared" ref="BD780:BT780" si="2228">IF(BD777="","",BD777*BD778*BD779)</f>
        <v>0</v>
      </c>
      <c r="BE780" s="607">
        <f t="shared" si="2228"/>
        <v>0</v>
      </c>
      <c r="BF780" s="607">
        <f t="shared" si="2228"/>
        <v>0</v>
      </c>
      <c r="BG780" s="607">
        <f t="shared" si="2228"/>
        <v>0</v>
      </c>
      <c r="BH780" s="607">
        <f t="shared" si="2228"/>
        <v>0</v>
      </c>
      <c r="BI780" s="607">
        <f t="shared" si="2228"/>
        <v>0</v>
      </c>
      <c r="BJ780" s="607">
        <f t="shared" si="2228"/>
        <v>0</v>
      </c>
      <c r="BK780" s="607">
        <f t="shared" si="2228"/>
        <v>0</v>
      </c>
      <c r="BL780" s="607">
        <f t="shared" si="2228"/>
        <v>0</v>
      </c>
      <c r="BM780" s="607" t="str">
        <f t="shared" si="2228"/>
        <v/>
      </c>
      <c r="BN780" s="607" t="str">
        <f t="shared" si="2228"/>
        <v/>
      </c>
      <c r="BO780" s="607" t="str">
        <f t="shared" si="2228"/>
        <v/>
      </c>
      <c r="BP780" s="607" t="str">
        <f t="shared" si="2228"/>
        <v/>
      </c>
      <c r="BQ780" s="607" t="str">
        <f t="shared" si="2228"/>
        <v/>
      </c>
      <c r="BR780" s="607" t="str">
        <f t="shared" si="2228"/>
        <v/>
      </c>
      <c r="BS780" s="607" t="str">
        <f t="shared" si="2228"/>
        <v/>
      </c>
      <c r="BT780" s="607" t="str">
        <f t="shared" si="2228"/>
        <v/>
      </c>
      <c r="BU780" s="647"/>
      <c r="BV780" s="607" t="str">
        <f>IF(BV777="","",BV777*BV778*BV779)</f>
        <v/>
      </c>
      <c r="BW780" s="607" t="str">
        <f>IF(BW777="","",BW777*BW778*BW779)</f>
        <v/>
      </c>
      <c r="BX780" s="607" t="str">
        <f>IF(BX777="","",BX777*BX778*BX779)</f>
        <v/>
      </c>
      <c r="BY780" s="607" t="str">
        <f>IF(BY777="","",BY777*BY778*BY779)</f>
        <v/>
      </c>
      <c r="BZ780" s="597">
        <f t="shared" si="2197"/>
        <v>0</v>
      </c>
      <c r="CA780" s="597">
        <f t="shared" si="2198"/>
        <v>0</v>
      </c>
      <c r="CB780" s="597">
        <f t="shared" si="2199"/>
        <v>0</v>
      </c>
      <c r="CC780" s="688">
        <f t="shared" si="2200"/>
        <v>0</v>
      </c>
      <c r="CD780" s="1344" t="str">
        <f t="shared" si="2224"/>
        <v/>
      </c>
      <c r="CE780" s="1345" t="str">
        <f t="shared" si="2202"/>
        <v/>
      </c>
      <c r="CF780" s="1346" t="str">
        <f t="shared" si="2202"/>
        <v/>
      </c>
      <c r="CG780" s="1346" t="str">
        <f t="shared" si="2202"/>
        <v/>
      </c>
      <c r="CH780" s="1346">
        <f t="shared" si="2202"/>
        <v>0</v>
      </c>
      <c r="CI780" s="1346">
        <f t="shared" si="2202"/>
        <v>0</v>
      </c>
      <c r="CJ780" s="1346">
        <f t="shared" si="2202"/>
        <v>0</v>
      </c>
      <c r="CK780" s="1347">
        <f t="shared" si="2202"/>
        <v>0</v>
      </c>
      <c r="CL780" s="1347">
        <f t="shared" si="2202"/>
        <v>0</v>
      </c>
      <c r="CM780" s="1347">
        <f t="shared" si="2202"/>
        <v>0</v>
      </c>
      <c r="CN780" s="1346">
        <f t="shared" si="2202"/>
        <v>0</v>
      </c>
      <c r="CO780" s="1346">
        <f t="shared" si="2202"/>
        <v>0</v>
      </c>
      <c r="CP780" s="1346">
        <f t="shared" si="2202"/>
        <v>0</v>
      </c>
      <c r="CQ780" s="1346" t="str">
        <f t="shared" si="2202"/>
        <v/>
      </c>
      <c r="CR780" s="1346" t="str">
        <f t="shared" si="2202"/>
        <v/>
      </c>
      <c r="CS780" s="1345" t="str">
        <f t="shared" si="2202"/>
        <v/>
      </c>
      <c r="CT780" s="1348" t="str">
        <f t="shared" si="2202"/>
        <v/>
      </c>
      <c r="CU780" s="548" t="str">
        <f t="shared" si="2203"/>
        <v/>
      </c>
      <c r="CV780" s="549" t="str">
        <f t="shared" si="2204"/>
        <v/>
      </c>
      <c r="CW780" s="550" t="str">
        <f t="shared" si="2205"/>
        <v/>
      </c>
      <c r="CX780" s="550" t="str">
        <f t="shared" si="2206"/>
        <v/>
      </c>
      <c r="CY780" s="550">
        <f t="shared" si="2207"/>
        <v>0</v>
      </c>
      <c r="CZ780" s="550">
        <f t="shared" si="2208"/>
        <v>0</v>
      </c>
      <c r="DA780" s="550">
        <f t="shared" si="2209"/>
        <v>0</v>
      </c>
      <c r="DB780" s="551">
        <f t="shared" si="2210"/>
        <v>0</v>
      </c>
      <c r="DC780" s="551">
        <f t="shared" si="2211"/>
        <v>0</v>
      </c>
      <c r="DD780" s="551">
        <f t="shared" si="2212"/>
        <v>0</v>
      </c>
      <c r="DE780" s="550">
        <f t="shared" si="2213"/>
        <v>0</v>
      </c>
      <c r="DF780" s="550">
        <f t="shared" si="2214"/>
        <v>0</v>
      </c>
      <c r="DG780" s="550">
        <f t="shared" si="2215"/>
        <v>0</v>
      </c>
      <c r="DH780" s="550" t="str">
        <f t="shared" si="2216"/>
        <v/>
      </c>
      <c r="DI780" s="550" t="str">
        <f t="shared" si="2217"/>
        <v/>
      </c>
      <c r="DJ780" s="549" t="str">
        <f t="shared" si="2218"/>
        <v/>
      </c>
      <c r="DK780" s="548" t="str">
        <f t="shared" si="2219"/>
        <v/>
      </c>
      <c r="DL780" s="653">
        <f t="shared" si="2220"/>
        <v>9</v>
      </c>
      <c r="DM780" s="106">
        <f t="shared" si="2221"/>
        <v>9</v>
      </c>
      <c r="DN780" s="106">
        <f t="shared" si="2222"/>
        <v>9</v>
      </c>
      <c r="DO780" s="106">
        <f t="shared" si="2223"/>
        <v>9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74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96"/>
      <c r="L781" s="296"/>
      <c r="M781" s="296"/>
      <c r="N781" s="296"/>
      <c r="O781" s="296"/>
      <c r="P781" s="296"/>
      <c r="Q781" s="296"/>
      <c r="R781" s="296"/>
      <c r="S781" s="783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96"/>
      <c r="AF781" s="296"/>
      <c r="AG781" s="296"/>
      <c r="AH781" s="296"/>
      <c r="AI781" s="224"/>
      <c r="AJ781" s="296"/>
      <c r="AK781" s="783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83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83"/>
      <c r="BV781" s="224"/>
      <c r="BW781" s="224"/>
      <c r="BX781" s="224"/>
      <c r="BY781" s="224"/>
      <c r="BZ781" s="597">
        <f t="shared" si="2197"/>
        <v>12</v>
      </c>
      <c r="CA781" s="597">
        <f t="shared" si="2198"/>
        <v>0</v>
      </c>
      <c r="CB781" s="597">
        <f t="shared" si="2199"/>
        <v>0</v>
      </c>
      <c r="CC781" s="688">
        <f t="shared" si="2200"/>
        <v>17.142857142857142</v>
      </c>
      <c r="CD781" s="1344" t="str">
        <f t="shared" si="2224"/>
        <v/>
      </c>
      <c r="CE781" s="1345" t="str">
        <f t="shared" si="2202"/>
        <v/>
      </c>
      <c r="CF781" s="1346" t="str">
        <f t="shared" si="2202"/>
        <v/>
      </c>
      <c r="CG781" s="1346" t="str">
        <f t="shared" si="2202"/>
        <v/>
      </c>
      <c r="CH781" s="1346">
        <f t="shared" si="2202"/>
        <v>0</v>
      </c>
      <c r="CI781" s="1346">
        <f t="shared" si="2202"/>
        <v>0</v>
      </c>
      <c r="CJ781" s="1346">
        <f t="shared" si="2202"/>
        <v>0</v>
      </c>
      <c r="CK781" s="1347">
        <f t="shared" si="2202"/>
        <v>0</v>
      </c>
      <c r="CL781" s="1347">
        <f t="shared" si="2202"/>
        <v>0</v>
      </c>
      <c r="CM781" s="1347">
        <f t="shared" si="2202"/>
        <v>0</v>
      </c>
      <c r="CN781" s="1346">
        <f t="shared" si="2202"/>
        <v>0</v>
      </c>
      <c r="CO781" s="1346">
        <f t="shared" si="2202"/>
        <v>84</v>
      </c>
      <c r="CP781" s="1346">
        <f t="shared" si="2202"/>
        <v>84</v>
      </c>
      <c r="CQ781" s="1346" t="str">
        <f t="shared" si="2202"/>
        <v/>
      </c>
      <c r="CR781" s="1346" t="str">
        <f t="shared" si="2202"/>
        <v/>
      </c>
      <c r="CS781" s="1345" t="str">
        <f t="shared" si="2202"/>
        <v/>
      </c>
      <c r="CT781" s="1348" t="str">
        <f t="shared" si="2202"/>
        <v/>
      </c>
      <c r="CU781" s="548" t="str">
        <f t="shared" si="2203"/>
        <v/>
      </c>
      <c r="CV781" s="549" t="str">
        <f t="shared" si="2204"/>
        <v/>
      </c>
      <c r="CW781" s="550" t="str">
        <f t="shared" si="2205"/>
        <v/>
      </c>
      <c r="CX781" s="550" t="str">
        <f t="shared" si="2206"/>
        <v/>
      </c>
      <c r="CY781" s="550">
        <f t="shared" si="2207"/>
        <v>0</v>
      </c>
      <c r="CZ781" s="550">
        <f t="shared" si="2208"/>
        <v>0</v>
      </c>
      <c r="DA781" s="550">
        <f t="shared" si="2209"/>
        <v>0</v>
      </c>
      <c r="DB781" s="551">
        <f t="shared" si="2210"/>
        <v>0</v>
      </c>
      <c r="DC781" s="551">
        <f t="shared" si="2211"/>
        <v>0</v>
      </c>
      <c r="DD781" s="551">
        <f t="shared" si="2212"/>
        <v>0</v>
      </c>
      <c r="DE781" s="550">
        <f t="shared" si="2213"/>
        <v>0</v>
      </c>
      <c r="DF781" s="550">
        <f t="shared" si="2214"/>
        <v>0</v>
      </c>
      <c r="DG781" s="550">
        <f t="shared" si="2215"/>
        <v>72</v>
      </c>
      <c r="DH781" s="550" t="str">
        <f t="shared" si="2216"/>
        <v/>
      </c>
      <c r="DI781" s="550" t="str">
        <f t="shared" si="2217"/>
        <v/>
      </c>
      <c r="DJ781" s="549" t="str">
        <f t="shared" si="2218"/>
        <v/>
      </c>
      <c r="DK781" s="548" t="str">
        <f t="shared" si="2219"/>
        <v/>
      </c>
      <c r="DL781" s="653">
        <f t="shared" si="2220"/>
        <v>9</v>
      </c>
      <c r="DM781" s="106">
        <f t="shared" si="2221"/>
        <v>9</v>
      </c>
      <c r="DN781" s="106">
        <f t="shared" si="2222"/>
        <v>9</v>
      </c>
      <c r="DO781" s="106">
        <f t="shared" si="2223"/>
        <v>9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96"/>
      <c r="L782" s="296"/>
      <c r="M782" s="296"/>
      <c r="N782" s="296"/>
      <c r="O782" s="296"/>
      <c r="P782" s="296"/>
      <c r="Q782" s="296"/>
      <c r="R782" s="296"/>
      <c r="S782" s="783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96"/>
      <c r="AF782" s="296"/>
      <c r="AG782" s="296"/>
      <c r="AH782" s="296"/>
      <c r="AI782" s="224"/>
      <c r="AJ782" s="296"/>
      <c r="AK782" s="783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83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83"/>
      <c r="BV782" s="224"/>
      <c r="BW782" s="224"/>
      <c r="BX782" s="224"/>
      <c r="BY782" s="224"/>
      <c r="BZ782" s="597">
        <f t="shared" si="2197"/>
        <v>37.142857142857146</v>
      </c>
      <c r="CA782" s="597">
        <f t="shared" si="2198"/>
        <v>56.857142857142854</v>
      </c>
      <c r="CB782" s="597">
        <f t="shared" si="2199"/>
        <v>97.857142857142861</v>
      </c>
      <c r="CC782" s="688">
        <f t="shared" si="2200"/>
        <v>0</v>
      </c>
      <c r="CD782" s="1344" t="str">
        <f t="shared" si="2224"/>
        <v/>
      </c>
      <c r="CE782" s="1345" t="str">
        <f t="shared" si="2202"/>
        <v/>
      </c>
      <c r="CF782" s="1346" t="str">
        <f t="shared" si="2202"/>
        <v/>
      </c>
      <c r="CG782" s="1346" t="str">
        <f t="shared" si="2202"/>
        <v/>
      </c>
      <c r="CH782" s="1346">
        <f t="shared" si="2202"/>
        <v>0</v>
      </c>
      <c r="CI782" s="1346">
        <f t="shared" si="2202"/>
        <v>0</v>
      </c>
      <c r="CJ782" s="1346">
        <f t="shared" si="2202"/>
        <v>0</v>
      </c>
      <c r="CK782" s="1347">
        <f t="shared" si="2202"/>
        <v>0</v>
      </c>
      <c r="CL782" s="1347">
        <f t="shared" si="2202"/>
        <v>0</v>
      </c>
      <c r="CM782" s="1347">
        <f t="shared" si="2202"/>
        <v>0</v>
      </c>
      <c r="CN782" s="1346">
        <f t="shared" si="2202"/>
        <v>0</v>
      </c>
      <c r="CO782" s="1346">
        <f t="shared" si="2202"/>
        <v>260</v>
      </c>
      <c r="CP782" s="1346">
        <f t="shared" si="2202"/>
        <v>990</v>
      </c>
      <c r="CQ782" s="1346" t="str">
        <f t="shared" si="2202"/>
        <v/>
      </c>
      <c r="CR782" s="1346" t="str">
        <f t="shared" si="2202"/>
        <v/>
      </c>
      <c r="CS782" s="1345" t="str">
        <f t="shared" si="2202"/>
        <v/>
      </c>
      <c r="CT782" s="1348" t="str">
        <f t="shared" si="2202"/>
        <v/>
      </c>
      <c r="CU782" s="548" t="str">
        <f t="shared" si="2203"/>
        <v/>
      </c>
      <c r="CV782" s="549" t="str">
        <f t="shared" si="2204"/>
        <v/>
      </c>
      <c r="CW782" s="550" t="str">
        <f t="shared" si="2205"/>
        <v/>
      </c>
      <c r="CX782" s="550" t="str">
        <f t="shared" si="2206"/>
        <v/>
      </c>
      <c r="CY782" s="550">
        <f t="shared" si="2207"/>
        <v>0</v>
      </c>
      <c r="CZ782" s="550">
        <f t="shared" si="2208"/>
        <v>0</v>
      </c>
      <c r="DA782" s="550">
        <f t="shared" si="2209"/>
        <v>0</v>
      </c>
      <c r="DB782" s="551">
        <f t="shared" si="2210"/>
        <v>15</v>
      </c>
      <c r="DC782" s="551">
        <f t="shared" si="2211"/>
        <v>20</v>
      </c>
      <c r="DD782" s="551">
        <f t="shared" si="2212"/>
        <v>28</v>
      </c>
      <c r="DE782" s="550">
        <f t="shared" si="2213"/>
        <v>120</v>
      </c>
      <c r="DF782" s="550">
        <f t="shared" si="2214"/>
        <v>215</v>
      </c>
      <c r="DG782" s="550">
        <f t="shared" si="2215"/>
        <v>250</v>
      </c>
      <c r="DH782" s="550" t="str">
        <f t="shared" si="2216"/>
        <v/>
      </c>
      <c r="DI782" s="550" t="str">
        <f t="shared" si="2217"/>
        <v/>
      </c>
      <c r="DJ782" s="549" t="str">
        <f t="shared" si="2218"/>
        <v/>
      </c>
      <c r="DK782" s="548" t="str">
        <f t="shared" si="2219"/>
        <v/>
      </c>
      <c r="DL782" s="653">
        <f t="shared" si="2220"/>
        <v>9</v>
      </c>
      <c r="DM782" s="106">
        <f t="shared" si="2221"/>
        <v>9</v>
      </c>
      <c r="DN782" s="106">
        <f t="shared" si="2222"/>
        <v>9</v>
      </c>
      <c r="DO782" s="106">
        <f t="shared" si="2223"/>
        <v>9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96"/>
      <c r="L783" s="296"/>
      <c r="M783" s="296"/>
      <c r="N783" s="296"/>
      <c r="O783" s="296"/>
      <c r="P783" s="296"/>
      <c r="Q783" s="296"/>
      <c r="R783" s="296"/>
      <c r="S783" s="783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96"/>
      <c r="AF783" s="296"/>
      <c r="AG783" s="296"/>
      <c r="AH783" s="296"/>
      <c r="AI783" s="224"/>
      <c r="AJ783" s="296"/>
      <c r="AK783" s="783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83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83"/>
      <c r="BV783" s="224"/>
      <c r="BW783" s="224"/>
      <c r="BX783" s="224"/>
      <c r="BY783" s="224"/>
      <c r="BZ783" s="597">
        <f t="shared" si="2197"/>
        <v>0</v>
      </c>
      <c r="CA783" s="597">
        <f t="shared" si="2198"/>
        <v>0</v>
      </c>
      <c r="CB783" s="597">
        <f t="shared" si="2199"/>
        <v>197.14285714285714</v>
      </c>
      <c r="CC783" s="688">
        <f t="shared" si="2200"/>
        <v>181.42857142857142</v>
      </c>
      <c r="CD783" s="1344" t="str">
        <f t="shared" si="2224"/>
        <v/>
      </c>
      <c r="CE783" s="1345" t="str">
        <f t="shared" si="2202"/>
        <v/>
      </c>
      <c r="CF783" s="1346" t="str">
        <f t="shared" si="2202"/>
        <v/>
      </c>
      <c r="CG783" s="1346" t="str">
        <f t="shared" si="2202"/>
        <v/>
      </c>
      <c r="CH783" s="1346">
        <f t="shared" si="2202"/>
        <v>0</v>
      </c>
      <c r="CI783" s="1346">
        <f t="shared" si="2202"/>
        <v>0</v>
      </c>
      <c r="CJ783" s="1346">
        <f t="shared" si="2202"/>
        <v>0</v>
      </c>
      <c r="CK783" s="1347">
        <f t="shared" si="2202"/>
        <v>0</v>
      </c>
      <c r="CL783" s="1347">
        <f t="shared" si="2202"/>
        <v>0</v>
      </c>
      <c r="CM783" s="1347">
        <f t="shared" si="2202"/>
        <v>0</v>
      </c>
      <c r="CN783" s="1346">
        <f t="shared" si="2202"/>
        <v>0</v>
      </c>
      <c r="CO783" s="1346">
        <f t="shared" si="2202"/>
        <v>0</v>
      </c>
      <c r="CP783" s="1346">
        <f t="shared" si="2202"/>
        <v>270</v>
      </c>
      <c r="CQ783" s="1346" t="str">
        <f t="shared" si="2202"/>
        <v/>
      </c>
      <c r="CR783" s="1346" t="str">
        <f t="shared" si="2202"/>
        <v/>
      </c>
      <c r="CS783" s="1345" t="str">
        <f t="shared" si="2202"/>
        <v/>
      </c>
      <c r="CT783" s="1348" t="str">
        <f t="shared" si="2202"/>
        <v/>
      </c>
      <c r="CU783" s="548" t="str">
        <f t="shared" si="2203"/>
        <v/>
      </c>
      <c r="CV783" s="549" t="str">
        <f t="shared" si="2204"/>
        <v/>
      </c>
      <c r="CW783" s="550" t="str">
        <f t="shared" si="2205"/>
        <v/>
      </c>
      <c r="CX783" s="550" t="str">
        <f t="shared" si="2206"/>
        <v/>
      </c>
      <c r="CY783" s="550">
        <f t="shared" si="2207"/>
        <v>0</v>
      </c>
      <c r="CZ783" s="550">
        <f t="shared" si="2208"/>
        <v>0</v>
      </c>
      <c r="DA783" s="550">
        <f t="shared" si="2209"/>
        <v>0</v>
      </c>
      <c r="DB783" s="551">
        <f t="shared" si="2210"/>
        <v>0</v>
      </c>
      <c r="DC783" s="551">
        <f t="shared" si="2211"/>
        <v>0</v>
      </c>
      <c r="DD783" s="551">
        <f t="shared" si="2212"/>
        <v>0</v>
      </c>
      <c r="DE783" s="550">
        <f t="shared" si="2213"/>
        <v>0</v>
      </c>
      <c r="DF783" s="550">
        <f t="shared" si="2214"/>
        <v>0</v>
      </c>
      <c r="DG783" s="550">
        <f t="shared" si="2215"/>
        <v>0</v>
      </c>
      <c r="DH783" s="550" t="str">
        <f t="shared" si="2216"/>
        <v/>
      </c>
      <c r="DI783" s="550" t="str">
        <f t="shared" si="2217"/>
        <v/>
      </c>
      <c r="DJ783" s="549" t="str">
        <f t="shared" si="2218"/>
        <v/>
      </c>
      <c r="DK783" s="548" t="str">
        <f t="shared" si="2219"/>
        <v/>
      </c>
      <c r="DL783" s="653">
        <f t="shared" si="2220"/>
        <v>9</v>
      </c>
      <c r="DM783" s="106">
        <f t="shared" si="2221"/>
        <v>9</v>
      </c>
      <c r="DN783" s="106">
        <f t="shared" si="2222"/>
        <v>9</v>
      </c>
      <c r="DO783" s="106">
        <f t="shared" si="2223"/>
        <v>9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96"/>
      <c r="L784" s="296"/>
      <c r="M784" s="296"/>
      <c r="N784" s="296"/>
      <c r="O784" s="296"/>
      <c r="P784" s="296"/>
      <c r="Q784" s="296"/>
      <c r="R784" s="296"/>
      <c r="S784" s="783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96"/>
      <c r="AF784" s="296"/>
      <c r="AG784" s="296"/>
      <c r="AH784" s="296"/>
      <c r="AI784" s="224"/>
      <c r="AJ784" s="296"/>
      <c r="AK784" s="783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83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83"/>
      <c r="BV784" s="224"/>
      <c r="BW784" s="224"/>
      <c r="BX784" s="224"/>
      <c r="BY784" s="224"/>
      <c r="BZ784" s="597">
        <f t="shared" si="2197"/>
        <v>0</v>
      </c>
      <c r="CA784" s="597">
        <f t="shared" si="2198"/>
        <v>0</v>
      </c>
      <c r="CB784" s="597">
        <f t="shared" si="2199"/>
        <v>0</v>
      </c>
      <c r="CC784" s="688">
        <f t="shared" si="2200"/>
        <v>0</v>
      </c>
      <c r="CD784" s="1344" t="str">
        <f t="shared" si="2224"/>
        <v/>
      </c>
      <c r="CE784" s="1345" t="str">
        <f t="shared" si="2202"/>
        <v/>
      </c>
      <c r="CF784" s="1346" t="str">
        <f t="shared" si="2202"/>
        <v/>
      </c>
      <c r="CG784" s="1346" t="str">
        <f t="shared" si="2202"/>
        <v/>
      </c>
      <c r="CH784" s="1346">
        <f t="shared" si="2202"/>
        <v>0</v>
      </c>
      <c r="CI784" s="1346">
        <f t="shared" si="2202"/>
        <v>0</v>
      </c>
      <c r="CJ784" s="1346">
        <f t="shared" si="2202"/>
        <v>0</v>
      </c>
      <c r="CK784" s="1347">
        <f t="shared" si="2202"/>
        <v>0</v>
      </c>
      <c r="CL784" s="1347">
        <f t="shared" si="2202"/>
        <v>0</v>
      </c>
      <c r="CM784" s="1347">
        <f t="shared" si="2202"/>
        <v>0</v>
      </c>
      <c r="CN784" s="1346">
        <f t="shared" si="2202"/>
        <v>0</v>
      </c>
      <c r="CO784" s="1346">
        <f t="shared" si="2202"/>
        <v>0</v>
      </c>
      <c r="CP784" s="1346">
        <f t="shared" si="2202"/>
        <v>0</v>
      </c>
      <c r="CQ784" s="1346" t="str">
        <f t="shared" si="2202"/>
        <v/>
      </c>
      <c r="CR784" s="1346" t="str">
        <f t="shared" si="2202"/>
        <v/>
      </c>
      <c r="CS784" s="1345" t="str">
        <f t="shared" si="2202"/>
        <v/>
      </c>
      <c r="CT784" s="1348" t="str">
        <f t="shared" si="2202"/>
        <v/>
      </c>
      <c r="CU784" s="548" t="str">
        <f t="shared" si="2203"/>
        <v/>
      </c>
      <c r="CV784" s="549" t="str">
        <f t="shared" si="2204"/>
        <v/>
      </c>
      <c r="CW784" s="550" t="str">
        <f t="shared" si="2205"/>
        <v/>
      </c>
      <c r="CX784" s="550" t="str">
        <f t="shared" si="2206"/>
        <v/>
      </c>
      <c r="CY784" s="550">
        <f t="shared" si="2207"/>
        <v>0</v>
      </c>
      <c r="CZ784" s="550">
        <f t="shared" si="2208"/>
        <v>0</v>
      </c>
      <c r="DA784" s="550">
        <f t="shared" si="2209"/>
        <v>0</v>
      </c>
      <c r="DB784" s="551">
        <f t="shared" si="2210"/>
        <v>0</v>
      </c>
      <c r="DC784" s="551">
        <f t="shared" si="2211"/>
        <v>0</v>
      </c>
      <c r="DD784" s="551">
        <f t="shared" si="2212"/>
        <v>0</v>
      </c>
      <c r="DE784" s="550">
        <f t="shared" si="2213"/>
        <v>0</v>
      </c>
      <c r="DF784" s="550">
        <f t="shared" si="2214"/>
        <v>0</v>
      </c>
      <c r="DG784" s="550">
        <f t="shared" si="2215"/>
        <v>0</v>
      </c>
      <c r="DH784" s="550" t="str">
        <f t="shared" si="2216"/>
        <v/>
      </c>
      <c r="DI784" s="550" t="str">
        <f t="shared" si="2217"/>
        <v/>
      </c>
      <c r="DJ784" s="549" t="str">
        <f t="shared" si="2218"/>
        <v/>
      </c>
      <c r="DK784" s="548" t="str">
        <f t="shared" si="2219"/>
        <v/>
      </c>
      <c r="DL784" s="653">
        <f t="shared" si="2220"/>
        <v>9</v>
      </c>
      <c r="DM784" s="106">
        <f t="shared" si="2221"/>
        <v>9</v>
      </c>
      <c r="DN784" s="106">
        <f t="shared" si="2222"/>
        <v>9</v>
      </c>
      <c r="DO784" s="106">
        <f t="shared" si="2223"/>
        <v>9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83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83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83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83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89"/>
      <c r="CA785" s="589"/>
      <c r="CB785" s="589"/>
      <c r="CC785" s="687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4"/>
      <c r="CV785" s="635"/>
      <c r="CW785" s="635"/>
      <c r="CX785" s="635"/>
      <c r="CY785" s="635"/>
      <c r="CZ785" s="635"/>
      <c r="DA785" s="635"/>
      <c r="DB785" s="635"/>
      <c r="DC785" s="635"/>
      <c r="DD785" s="635"/>
      <c r="DE785" s="635"/>
      <c r="DF785" s="635"/>
      <c r="DG785" s="635"/>
      <c r="DH785" s="635"/>
      <c r="DI785" s="635"/>
      <c r="DJ785" s="635"/>
      <c r="DK785" s="635"/>
      <c r="DL785" s="598"/>
      <c r="DM785" s="108"/>
      <c r="DN785" s="108"/>
      <c r="DO785" s="108"/>
      <c r="DP785" s="591"/>
      <c r="DQ785" s="617"/>
      <c r="DR785" s="617"/>
      <c r="DS785" s="617"/>
      <c r="DT785" s="617"/>
      <c r="DU785" s="617"/>
      <c r="DV785" s="617"/>
      <c r="DW785" s="617"/>
      <c r="DX785" s="617"/>
      <c r="DY785" s="484"/>
    </row>
    <row r="786" spans="1:129" s="486" customFormat="1" ht="15.75" customHeight="1">
      <c r="A786" s="648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96"/>
      <c r="L786" s="296"/>
      <c r="M786" s="296"/>
      <c r="N786" s="296"/>
      <c r="O786" s="296"/>
      <c r="P786" s="296"/>
      <c r="Q786" s="296"/>
      <c r="R786" s="296"/>
      <c r="S786" s="783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96"/>
      <c r="AF786" s="296"/>
      <c r="AG786" s="296"/>
      <c r="AH786" s="296"/>
      <c r="AI786" s="224"/>
      <c r="AJ786" s="296"/>
      <c r="AK786" s="783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83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83"/>
      <c r="BV786" s="224"/>
      <c r="BW786" s="224"/>
      <c r="BX786" s="224"/>
      <c r="BY786" s="224"/>
      <c r="BZ786" s="597">
        <f t="shared" ref="BZ786:BZ800" si="2229">IF(DL786&lt;3,"",(SUM(B786:R786)-MIN(B786:R786)-MAX(B786:R786))/(DL786-2))</f>
        <v>0</v>
      </c>
      <c r="CA786" s="597">
        <f t="shared" ref="CA786:CA800" si="2230">IF(DM786&lt;3,"",(SUM(T786:AJ786)-MIN(T786:AJ786)-MAX(T786:AJ786))/(DM786-2))</f>
        <v>0</v>
      </c>
      <c r="CB786" s="597">
        <f t="shared" ref="CB786:CB800" si="2231">IF(DN786&lt;3,"",(SUM(AL786:BB786)-MIN(AL786:BB786)-MAX(AL786:BB786))/(DN786-2))</f>
        <v>0</v>
      </c>
      <c r="CC786" s="688">
        <f t="shared" ref="CC786:CC800" si="2232">IF(DO786&lt;3,"",(SUM(BD786:BT786)-MIN(BD786:BT786)-MAX(BD786:BT786))/(DO786-2))</f>
        <v>0</v>
      </c>
      <c r="CD786" s="1344" t="str">
        <f t="shared" ref="CD786:CS786" si="22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233"/>
        <v/>
      </c>
      <c r="CF786" s="1346" t="str">
        <f t="shared" si="2233"/>
        <v/>
      </c>
      <c r="CG786" s="1346" t="str">
        <f t="shared" si="2233"/>
        <v/>
      </c>
      <c r="CH786" s="1346">
        <f t="shared" si="2233"/>
        <v>0</v>
      </c>
      <c r="CI786" s="1346">
        <f t="shared" si="2233"/>
        <v>0</v>
      </c>
      <c r="CJ786" s="1346">
        <f t="shared" si="2233"/>
        <v>0</v>
      </c>
      <c r="CK786" s="1347">
        <f t="shared" si="2233"/>
        <v>0</v>
      </c>
      <c r="CL786" s="1347">
        <f t="shared" si="2233"/>
        <v>0</v>
      </c>
      <c r="CM786" s="1347">
        <f t="shared" si="2233"/>
        <v>0</v>
      </c>
      <c r="CN786" s="1346">
        <f t="shared" si="2233"/>
        <v>0</v>
      </c>
      <c r="CO786" s="1346">
        <f t="shared" si="2233"/>
        <v>0</v>
      </c>
      <c r="CP786" s="1346">
        <f t="shared" si="2233"/>
        <v>0</v>
      </c>
      <c r="CQ786" s="1346" t="str">
        <f t="shared" si="2233"/>
        <v/>
      </c>
      <c r="CR786" s="1346" t="str">
        <f t="shared" si="2233"/>
        <v/>
      </c>
      <c r="CS786" s="1345" t="str">
        <f t="shared" si="2233"/>
        <v/>
      </c>
      <c r="CT786" s="1348" t="str">
        <f t="shared" ref="CE786:CT802" si="22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8" t="str">
        <f t="shared" ref="CU786:CU809" si="22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9" t="str">
        <f t="shared" ref="CV786:CV809" si="22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0" t="str">
        <f t="shared" ref="CW786:CW809" si="22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0" t="str">
        <f t="shared" ref="CX786:CX809" si="22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0">
        <f t="shared" ref="CY786:CY809" si="22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50">
        <f t="shared" ref="CZ786:CZ809" si="22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50">
        <f t="shared" ref="DA786:DA809" si="22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51">
        <f t="shared" ref="DB786:DB809" si="22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51">
        <f t="shared" ref="DC786:DC809" si="22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51">
        <f t="shared" ref="DD786:DD809" si="22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50">
        <f t="shared" ref="DE786:DE809" si="22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50">
        <f t="shared" ref="DF786:DF809" si="22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50">
        <f t="shared" ref="DG786:DG809" si="22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50" t="str">
        <f t="shared" ref="DH786:DH809" si="22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0" t="str">
        <f t="shared" ref="DI786:DI809" si="22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9" t="str">
        <f t="shared" ref="DJ786:DJ809" si="22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8" t="str">
        <f t="shared" ref="DK786:DK809" si="22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3">
        <f t="shared" ref="DL786:DL800" si="2252">COUNT(B786:R786)</f>
        <v>9</v>
      </c>
      <c r="DM786" s="106">
        <f t="shared" ref="DM786:DM800" si="2253">COUNT(T786:AJ786)</f>
        <v>9</v>
      </c>
      <c r="DN786" s="106">
        <f t="shared" ref="DN786:DN800" si="2254">COUNT(AL786:BB786)</f>
        <v>9</v>
      </c>
      <c r="DO786" s="106">
        <f t="shared" ref="DO786:DO800" si="2255">COUNT(BD786:BT786)</f>
        <v>9</v>
      </c>
      <c r="DP786" s="483"/>
      <c r="DQ786" s="618"/>
      <c r="DR786" s="618"/>
      <c r="DS786" s="618"/>
      <c r="DT786" s="618"/>
      <c r="DU786" s="618"/>
      <c r="DV786" s="618"/>
      <c r="DW786" s="618"/>
      <c r="DX786" s="618"/>
      <c r="DY786" s="484"/>
    </row>
    <row r="787" spans="1:129" s="486" customFormat="1" ht="15.75" customHeight="1">
      <c r="A787" s="648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96"/>
      <c r="L787" s="296"/>
      <c r="M787" s="296"/>
      <c r="N787" s="296"/>
      <c r="O787" s="296"/>
      <c r="P787" s="296"/>
      <c r="Q787" s="296"/>
      <c r="R787" s="296"/>
      <c r="S787" s="783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96"/>
      <c r="AF787" s="296"/>
      <c r="AG787" s="296"/>
      <c r="AH787" s="296"/>
      <c r="AI787" s="224"/>
      <c r="AJ787" s="296"/>
      <c r="AK787" s="783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83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83"/>
      <c r="BV787" s="224"/>
      <c r="BW787" s="224"/>
      <c r="BX787" s="224"/>
      <c r="BY787" s="224"/>
      <c r="BZ787" s="597" t="str">
        <f t="shared" si="2229"/>
        <v/>
      </c>
      <c r="CA787" s="597" t="str">
        <f t="shared" si="2230"/>
        <v/>
      </c>
      <c r="CB787" s="597" t="str">
        <f t="shared" si="2231"/>
        <v/>
      </c>
      <c r="CC787" s="688" t="str">
        <f t="shared" si="2232"/>
        <v/>
      </c>
      <c r="CD787" s="1344" t="str">
        <f t="shared" ref="CD787:CD809" si="22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34"/>
        <v/>
      </c>
      <c r="CF787" s="1346" t="str">
        <f t="shared" si="2234"/>
        <v/>
      </c>
      <c r="CG787" s="1346" t="str">
        <f t="shared" si="2234"/>
        <v/>
      </c>
      <c r="CH787" s="1346" t="str">
        <f t="shared" si="2234"/>
        <v/>
      </c>
      <c r="CI787" s="1346" t="str">
        <f t="shared" si="2234"/>
        <v/>
      </c>
      <c r="CJ787" s="1346" t="str">
        <f t="shared" si="2234"/>
        <v/>
      </c>
      <c r="CK787" s="1347" t="str">
        <f t="shared" si="2234"/>
        <v/>
      </c>
      <c r="CL787" s="1347" t="str">
        <f t="shared" si="2234"/>
        <v/>
      </c>
      <c r="CM787" s="1347" t="str">
        <f t="shared" si="2234"/>
        <v/>
      </c>
      <c r="CN787" s="1346" t="str">
        <f t="shared" si="2234"/>
        <v/>
      </c>
      <c r="CO787" s="1346" t="str">
        <f t="shared" si="2234"/>
        <v/>
      </c>
      <c r="CP787" s="1346" t="str">
        <f t="shared" si="2234"/>
        <v/>
      </c>
      <c r="CQ787" s="1346" t="str">
        <f t="shared" si="2234"/>
        <v/>
      </c>
      <c r="CR787" s="1346" t="str">
        <f t="shared" si="2234"/>
        <v/>
      </c>
      <c r="CS787" s="1345" t="str">
        <f t="shared" si="2234"/>
        <v/>
      </c>
      <c r="CT787" s="1348" t="str">
        <f t="shared" si="2234"/>
        <v/>
      </c>
      <c r="CU787" s="548" t="str">
        <f t="shared" si="2235"/>
        <v/>
      </c>
      <c r="CV787" s="549" t="str">
        <f t="shared" si="2236"/>
        <v/>
      </c>
      <c r="CW787" s="550" t="str">
        <f t="shared" si="2237"/>
        <v/>
      </c>
      <c r="CX787" s="550" t="str">
        <f t="shared" si="2238"/>
        <v/>
      </c>
      <c r="CY787" s="550" t="str">
        <f t="shared" si="2239"/>
        <v/>
      </c>
      <c r="CZ787" s="550" t="str">
        <f t="shared" si="2240"/>
        <v/>
      </c>
      <c r="DA787" s="550" t="str">
        <f t="shared" si="2241"/>
        <v/>
      </c>
      <c r="DB787" s="551" t="str">
        <f t="shared" si="2242"/>
        <v/>
      </c>
      <c r="DC787" s="551" t="str">
        <f t="shared" si="2243"/>
        <v/>
      </c>
      <c r="DD787" s="551" t="str">
        <f t="shared" si="2244"/>
        <v/>
      </c>
      <c r="DE787" s="550" t="str">
        <f t="shared" si="2245"/>
        <v/>
      </c>
      <c r="DF787" s="550" t="str">
        <f t="shared" si="2246"/>
        <v/>
      </c>
      <c r="DG787" s="550" t="str">
        <f t="shared" si="2247"/>
        <v/>
      </c>
      <c r="DH787" s="550" t="str">
        <f t="shared" si="2248"/>
        <v/>
      </c>
      <c r="DI787" s="550" t="str">
        <f t="shared" si="2249"/>
        <v/>
      </c>
      <c r="DJ787" s="549" t="str">
        <f t="shared" si="2250"/>
        <v/>
      </c>
      <c r="DK787" s="548" t="str">
        <f t="shared" si="2251"/>
        <v/>
      </c>
      <c r="DL787" s="653">
        <f t="shared" si="2252"/>
        <v>0</v>
      </c>
      <c r="DM787" s="106">
        <f t="shared" si="2253"/>
        <v>0</v>
      </c>
      <c r="DN787" s="106">
        <f t="shared" si="2254"/>
        <v>0</v>
      </c>
      <c r="DO787" s="106">
        <f t="shared" si="2255"/>
        <v>0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3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3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3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3"/>
      <c r="BV788" s="224"/>
      <c r="BW788" s="224"/>
      <c r="BX788" s="224"/>
      <c r="BY788" s="224"/>
      <c r="BZ788" s="597" t="str">
        <f t="shared" si="2229"/>
        <v/>
      </c>
      <c r="CA788" s="597" t="str">
        <f t="shared" si="2230"/>
        <v/>
      </c>
      <c r="CB788" s="597" t="str">
        <f t="shared" si="2231"/>
        <v/>
      </c>
      <c r="CC788" s="688" t="str">
        <f t="shared" si="2232"/>
        <v/>
      </c>
      <c r="CD788" s="1344" t="str">
        <f t="shared" si="2256"/>
        <v/>
      </c>
      <c r="CE788" s="1345" t="str">
        <f t="shared" si="2234"/>
        <v/>
      </c>
      <c r="CF788" s="1346" t="str">
        <f t="shared" si="2234"/>
        <v/>
      </c>
      <c r="CG788" s="1346" t="str">
        <f t="shared" si="2234"/>
        <v/>
      </c>
      <c r="CH788" s="1346" t="str">
        <f t="shared" si="2234"/>
        <v/>
      </c>
      <c r="CI788" s="1346" t="str">
        <f t="shared" si="2234"/>
        <v/>
      </c>
      <c r="CJ788" s="1346" t="str">
        <f t="shared" si="2234"/>
        <v/>
      </c>
      <c r="CK788" s="1347" t="str">
        <f t="shared" si="2234"/>
        <v/>
      </c>
      <c r="CL788" s="1347" t="str">
        <f t="shared" si="2234"/>
        <v/>
      </c>
      <c r="CM788" s="1347" t="str">
        <f t="shared" si="2234"/>
        <v/>
      </c>
      <c r="CN788" s="1346" t="str">
        <f t="shared" si="2234"/>
        <v/>
      </c>
      <c r="CO788" s="1346" t="str">
        <f t="shared" si="2234"/>
        <v/>
      </c>
      <c r="CP788" s="1346" t="str">
        <f t="shared" si="2234"/>
        <v/>
      </c>
      <c r="CQ788" s="1346" t="str">
        <f t="shared" si="2234"/>
        <v/>
      </c>
      <c r="CR788" s="1346" t="str">
        <f t="shared" si="2234"/>
        <v/>
      </c>
      <c r="CS788" s="1345" t="str">
        <f t="shared" si="2234"/>
        <v/>
      </c>
      <c r="CT788" s="1348" t="str">
        <f t="shared" si="2234"/>
        <v/>
      </c>
      <c r="CU788" s="548" t="str">
        <f t="shared" si="2235"/>
        <v/>
      </c>
      <c r="CV788" s="549" t="str">
        <f t="shared" si="2236"/>
        <v/>
      </c>
      <c r="CW788" s="550" t="str">
        <f t="shared" si="2237"/>
        <v/>
      </c>
      <c r="CX788" s="550" t="str">
        <f t="shared" si="2238"/>
        <v/>
      </c>
      <c r="CY788" s="550" t="str">
        <f t="shared" si="2239"/>
        <v/>
      </c>
      <c r="CZ788" s="550" t="str">
        <f t="shared" si="2240"/>
        <v/>
      </c>
      <c r="DA788" s="550" t="str">
        <f t="shared" si="2241"/>
        <v/>
      </c>
      <c r="DB788" s="551" t="str">
        <f t="shared" si="2242"/>
        <v/>
      </c>
      <c r="DC788" s="551" t="str">
        <f t="shared" si="2243"/>
        <v/>
      </c>
      <c r="DD788" s="551" t="str">
        <f t="shared" si="2244"/>
        <v/>
      </c>
      <c r="DE788" s="550" t="str">
        <f t="shared" si="2245"/>
        <v/>
      </c>
      <c r="DF788" s="550" t="str">
        <f t="shared" si="2246"/>
        <v/>
      </c>
      <c r="DG788" s="550" t="str">
        <f t="shared" si="2247"/>
        <v/>
      </c>
      <c r="DH788" s="550" t="str">
        <f t="shared" si="2248"/>
        <v/>
      </c>
      <c r="DI788" s="550" t="str">
        <f t="shared" si="2249"/>
        <v/>
      </c>
      <c r="DJ788" s="549" t="str">
        <f t="shared" si="2250"/>
        <v/>
      </c>
      <c r="DK788" s="548" t="str">
        <f t="shared" si="2251"/>
        <v/>
      </c>
      <c r="DL788" s="653">
        <f t="shared" si="2252"/>
        <v>0</v>
      </c>
      <c r="DM788" s="106">
        <f t="shared" si="2253"/>
        <v>0</v>
      </c>
      <c r="DN788" s="106">
        <f t="shared" si="2254"/>
        <v>0</v>
      </c>
      <c r="DO788" s="106">
        <f t="shared" si="2255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267</v>
      </c>
      <c r="B789" s="607">
        <f t="shared" ref="B789:R789" si="2257">IF(B786="","",B786*B787*B788)</f>
        <v>0</v>
      </c>
      <c r="C789" s="607">
        <f t="shared" si="2257"/>
        <v>0</v>
      </c>
      <c r="D789" s="607">
        <f t="shared" si="2257"/>
        <v>0</v>
      </c>
      <c r="E789" s="607">
        <f t="shared" si="2257"/>
        <v>0</v>
      </c>
      <c r="F789" s="607">
        <f t="shared" si="2257"/>
        <v>0</v>
      </c>
      <c r="G789" s="607">
        <f t="shared" si="2257"/>
        <v>0</v>
      </c>
      <c r="H789" s="607">
        <f t="shared" si="2257"/>
        <v>0</v>
      </c>
      <c r="I789" s="607">
        <f t="shared" si="2257"/>
        <v>0</v>
      </c>
      <c r="J789" s="607">
        <f t="shared" si="2257"/>
        <v>0</v>
      </c>
      <c r="K789" s="607" t="str">
        <f t="shared" si="2257"/>
        <v/>
      </c>
      <c r="L789" s="607" t="str">
        <f t="shared" si="2257"/>
        <v/>
      </c>
      <c r="M789" s="607" t="str">
        <f t="shared" si="2257"/>
        <v/>
      </c>
      <c r="N789" s="607" t="str">
        <f t="shared" si="2257"/>
        <v/>
      </c>
      <c r="O789" s="607" t="str">
        <f t="shared" si="2257"/>
        <v/>
      </c>
      <c r="P789" s="607" t="str">
        <f t="shared" si="2257"/>
        <v/>
      </c>
      <c r="Q789" s="607" t="str">
        <f t="shared" si="2257"/>
        <v/>
      </c>
      <c r="R789" s="607" t="str">
        <f t="shared" si="2257"/>
        <v/>
      </c>
      <c r="S789" s="647"/>
      <c r="T789" s="607">
        <f t="shared" ref="T789:AJ789" si="2258">IF(T786="","",T786*T787*T788)</f>
        <v>0</v>
      </c>
      <c r="U789" s="607">
        <f t="shared" si="2258"/>
        <v>0</v>
      </c>
      <c r="V789" s="607">
        <f t="shared" si="2258"/>
        <v>0</v>
      </c>
      <c r="W789" s="607">
        <f t="shared" si="2258"/>
        <v>0</v>
      </c>
      <c r="X789" s="607">
        <f t="shared" si="2258"/>
        <v>0</v>
      </c>
      <c r="Y789" s="607">
        <f t="shared" si="2258"/>
        <v>0</v>
      </c>
      <c r="Z789" s="607">
        <f t="shared" si="2258"/>
        <v>0</v>
      </c>
      <c r="AA789" s="607">
        <f t="shared" si="2258"/>
        <v>0</v>
      </c>
      <c r="AB789" s="607">
        <f t="shared" si="2258"/>
        <v>0</v>
      </c>
      <c r="AC789" s="607" t="str">
        <f t="shared" si="2258"/>
        <v/>
      </c>
      <c r="AD789" s="607" t="str">
        <f t="shared" si="2258"/>
        <v/>
      </c>
      <c r="AE789" s="607" t="str">
        <f t="shared" si="2258"/>
        <v/>
      </c>
      <c r="AF789" s="607" t="str">
        <f t="shared" si="2258"/>
        <v/>
      </c>
      <c r="AG789" s="607" t="str">
        <f t="shared" si="2258"/>
        <v/>
      </c>
      <c r="AH789" s="607" t="str">
        <f t="shared" si="2258"/>
        <v/>
      </c>
      <c r="AI789" s="607" t="str">
        <f t="shared" si="2258"/>
        <v/>
      </c>
      <c r="AJ789" s="607" t="str">
        <f t="shared" si="2258"/>
        <v/>
      </c>
      <c r="AK789" s="647"/>
      <c r="AL789" s="607">
        <f t="shared" ref="AL789:BB789" si="2259">IF(AL786="","",AL786*AL787*AL788)</f>
        <v>0</v>
      </c>
      <c r="AM789" s="607">
        <f t="shared" si="2259"/>
        <v>0</v>
      </c>
      <c r="AN789" s="607">
        <f t="shared" si="2259"/>
        <v>0</v>
      </c>
      <c r="AO789" s="607">
        <f t="shared" si="2259"/>
        <v>0</v>
      </c>
      <c r="AP789" s="607">
        <f t="shared" si="2259"/>
        <v>0</v>
      </c>
      <c r="AQ789" s="607">
        <f t="shared" si="2259"/>
        <v>0</v>
      </c>
      <c r="AR789" s="607">
        <f t="shared" si="2259"/>
        <v>0</v>
      </c>
      <c r="AS789" s="607">
        <f t="shared" si="2259"/>
        <v>0</v>
      </c>
      <c r="AT789" s="607">
        <f t="shared" si="2259"/>
        <v>0</v>
      </c>
      <c r="AU789" s="607" t="str">
        <f t="shared" si="2259"/>
        <v/>
      </c>
      <c r="AV789" s="607" t="str">
        <f t="shared" si="2259"/>
        <v/>
      </c>
      <c r="AW789" s="607" t="str">
        <f t="shared" si="2259"/>
        <v/>
      </c>
      <c r="AX789" s="607" t="str">
        <f t="shared" si="2259"/>
        <v/>
      </c>
      <c r="AY789" s="607" t="str">
        <f t="shared" si="2259"/>
        <v/>
      </c>
      <c r="AZ789" s="607" t="str">
        <f t="shared" si="2259"/>
        <v/>
      </c>
      <c r="BA789" s="607" t="str">
        <f t="shared" si="2259"/>
        <v/>
      </c>
      <c r="BB789" s="607" t="str">
        <f t="shared" si="2259"/>
        <v/>
      </c>
      <c r="BC789" s="647"/>
      <c r="BD789" s="607">
        <f t="shared" ref="BD789:BT789" si="2260">IF(BD786="","",BD786*BD787*BD788)</f>
        <v>0</v>
      </c>
      <c r="BE789" s="607">
        <f t="shared" si="2260"/>
        <v>0</v>
      </c>
      <c r="BF789" s="607">
        <f t="shared" si="2260"/>
        <v>0</v>
      </c>
      <c r="BG789" s="607">
        <f t="shared" si="2260"/>
        <v>0</v>
      </c>
      <c r="BH789" s="607">
        <f t="shared" si="2260"/>
        <v>0</v>
      </c>
      <c r="BI789" s="607">
        <f t="shared" si="2260"/>
        <v>0</v>
      </c>
      <c r="BJ789" s="607">
        <f t="shared" si="2260"/>
        <v>0</v>
      </c>
      <c r="BK789" s="607">
        <f t="shared" si="2260"/>
        <v>0</v>
      </c>
      <c r="BL789" s="607">
        <f t="shared" si="2260"/>
        <v>0</v>
      </c>
      <c r="BM789" s="607" t="str">
        <f t="shared" si="2260"/>
        <v/>
      </c>
      <c r="BN789" s="607" t="str">
        <f t="shared" si="2260"/>
        <v/>
      </c>
      <c r="BO789" s="607" t="str">
        <f t="shared" si="2260"/>
        <v/>
      </c>
      <c r="BP789" s="607" t="str">
        <f t="shared" si="2260"/>
        <v/>
      </c>
      <c r="BQ789" s="607" t="str">
        <f t="shared" si="2260"/>
        <v/>
      </c>
      <c r="BR789" s="607" t="str">
        <f t="shared" si="2260"/>
        <v/>
      </c>
      <c r="BS789" s="607" t="str">
        <f t="shared" si="2260"/>
        <v/>
      </c>
      <c r="BT789" s="607" t="str">
        <f t="shared" si="2260"/>
        <v/>
      </c>
      <c r="BU789" s="647"/>
      <c r="BV789" s="607" t="str">
        <f>IF(BV786="","",BV786*BV787*BV788)</f>
        <v/>
      </c>
      <c r="BW789" s="607" t="str">
        <f>IF(BW786="","",BW786*BW787*BW788)</f>
        <v/>
      </c>
      <c r="BX789" s="607" t="str">
        <f>IF(BX786="","",BX786*BX787*BX788)</f>
        <v/>
      </c>
      <c r="BY789" s="607" t="str">
        <f>IF(BY786="","",BY786*BY787*BY788)</f>
        <v/>
      </c>
      <c r="BZ789" s="597">
        <f t="shared" si="2229"/>
        <v>0</v>
      </c>
      <c r="CA789" s="597">
        <f t="shared" si="2230"/>
        <v>0</v>
      </c>
      <c r="CB789" s="597">
        <f t="shared" si="2231"/>
        <v>0</v>
      </c>
      <c r="CC789" s="688">
        <f t="shared" si="2232"/>
        <v>0</v>
      </c>
      <c r="CD789" s="1344" t="str">
        <f t="shared" si="2256"/>
        <v/>
      </c>
      <c r="CE789" s="1345" t="str">
        <f t="shared" si="2234"/>
        <v/>
      </c>
      <c r="CF789" s="1346" t="str">
        <f t="shared" si="2234"/>
        <v/>
      </c>
      <c r="CG789" s="1346" t="str">
        <f t="shared" si="2234"/>
        <v/>
      </c>
      <c r="CH789" s="1346">
        <f t="shared" si="2234"/>
        <v>0</v>
      </c>
      <c r="CI789" s="1346">
        <f t="shared" si="2234"/>
        <v>0</v>
      </c>
      <c r="CJ789" s="1346">
        <f t="shared" si="2234"/>
        <v>0</v>
      </c>
      <c r="CK789" s="1347">
        <f t="shared" si="2234"/>
        <v>0</v>
      </c>
      <c r="CL789" s="1347">
        <f t="shared" si="2234"/>
        <v>0</v>
      </c>
      <c r="CM789" s="1347">
        <f t="shared" si="2234"/>
        <v>0</v>
      </c>
      <c r="CN789" s="1346">
        <f t="shared" si="2234"/>
        <v>0</v>
      </c>
      <c r="CO789" s="1346">
        <f t="shared" si="2234"/>
        <v>0</v>
      </c>
      <c r="CP789" s="1346">
        <f t="shared" si="2234"/>
        <v>0</v>
      </c>
      <c r="CQ789" s="1346" t="str">
        <f t="shared" si="2234"/>
        <v/>
      </c>
      <c r="CR789" s="1346" t="str">
        <f t="shared" si="2234"/>
        <v/>
      </c>
      <c r="CS789" s="1345" t="str">
        <f t="shared" si="2234"/>
        <v/>
      </c>
      <c r="CT789" s="1348" t="str">
        <f t="shared" si="2234"/>
        <v/>
      </c>
      <c r="CU789" s="548" t="str">
        <f t="shared" si="2235"/>
        <v/>
      </c>
      <c r="CV789" s="549" t="str">
        <f t="shared" si="2236"/>
        <v/>
      </c>
      <c r="CW789" s="550" t="str">
        <f t="shared" si="2237"/>
        <v/>
      </c>
      <c r="CX789" s="550" t="str">
        <f t="shared" si="2238"/>
        <v/>
      </c>
      <c r="CY789" s="550">
        <f t="shared" si="2239"/>
        <v>0</v>
      </c>
      <c r="CZ789" s="550">
        <f t="shared" si="2240"/>
        <v>0</v>
      </c>
      <c r="DA789" s="550">
        <f t="shared" si="2241"/>
        <v>0</v>
      </c>
      <c r="DB789" s="551">
        <f t="shared" si="2242"/>
        <v>0</v>
      </c>
      <c r="DC789" s="551">
        <f t="shared" si="2243"/>
        <v>0</v>
      </c>
      <c r="DD789" s="551">
        <f t="shared" si="2244"/>
        <v>0</v>
      </c>
      <c r="DE789" s="550">
        <f t="shared" si="2245"/>
        <v>0</v>
      </c>
      <c r="DF789" s="550">
        <f t="shared" si="2246"/>
        <v>0</v>
      </c>
      <c r="DG789" s="550">
        <f t="shared" si="2247"/>
        <v>0</v>
      </c>
      <c r="DH789" s="550" t="str">
        <f t="shared" si="2248"/>
        <v/>
      </c>
      <c r="DI789" s="550" t="str">
        <f t="shared" si="2249"/>
        <v/>
      </c>
      <c r="DJ789" s="549" t="str">
        <f t="shared" si="2250"/>
        <v/>
      </c>
      <c r="DK789" s="548" t="str">
        <f t="shared" si="2251"/>
        <v/>
      </c>
      <c r="DL789" s="653">
        <f t="shared" si="2252"/>
        <v>9</v>
      </c>
      <c r="DM789" s="106">
        <f t="shared" si="2253"/>
        <v>9</v>
      </c>
      <c r="DN789" s="106">
        <f t="shared" si="2254"/>
        <v>9</v>
      </c>
      <c r="DO789" s="106">
        <f t="shared" si="2255"/>
        <v>9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788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96"/>
      <c r="L790" s="296"/>
      <c r="M790" s="296"/>
      <c r="N790" s="296"/>
      <c r="O790" s="296"/>
      <c r="P790" s="296"/>
      <c r="Q790" s="296"/>
      <c r="R790" s="296"/>
      <c r="S790" s="783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96"/>
      <c r="AG790" s="224"/>
      <c r="AH790" s="224"/>
      <c r="AI790" s="224"/>
      <c r="AJ790" s="224"/>
      <c r="AK790" s="783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83"/>
      <c r="BD790" s="224">
        <v>0</v>
      </c>
      <c r="BE790" s="789">
        <v>0</v>
      </c>
      <c r="BF790" s="789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83"/>
      <c r="BV790" s="224"/>
      <c r="BW790" s="224"/>
      <c r="BX790" s="224"/>
      <c r="BY790" s="224"/>
      <c r="BZ790" s="597">
        <f t="shared" si="2229"/>
        <v>0</v>
      </c>
      <c r="CA790" s="597">
        <f t="shared" si="2230"/>
        <v>88.571428571428569</v>
      </c>
      <c r="CB790" s="597">
        <f t="shared" si="2231"/>
        <v>0</v>
      </c>
      <c r="CC790" s="688">
        <f t="shared" si="2232"/>
        <v>0</v>
      </c>
      <c r="CD790" s="1344" t="str">
        <f t="shared" si="2256"/>
        <v/>
      </c>
      <c r="CE790" s="1345" t="str">
        <f t="shared" si="2234"/>
        <v/>
      </c>
      <c r="CF790" s="1346" t="str">
        <f t="shared" si="2234"/>
        <v/>
      </c>
      <c r="CG790" s="1346" t="str">
        <f t="shared" si="2234"/>
        <v/>
      </c>
      <c r="CH790" s="1346">
        <f t="shared" si="2234"/>
        <v>0</v>
      </c>
      <c r="CI790" s="1346">
        <f t="shared" si="2234"/>
        <v>0</v>
      </c>
      <c r="CJ790" s="1346">
        <f t="shared" si="2234"/>
        <v>0</v>
      </c>
      <c r="CK790" s="1347">
        <f t="shared" si="2234"/>
        <v>0</v>
      </c>
      <c r="CL790" s="1347">
        <f t="shared" si="2234"/>
        <v>0</v>
      </c>
      <c r="CM790" s="1347">
        <f t="shared" si="2234"/>
        <v>0</v>
      </c>
      <c r="CN790" s="1346">
        <f t="shared" si="2234"/>
        <v>0</v>
      </c>
      <c r="CO790" s="1346">
        <f t="shared" si="2234"/>
        <v>0</v>
      </c>
      <c r="CP790" s="1346">
        <f t="shared" si="2234"/>
        <v>0</v>
      </c>
      <c r="CQ790" s="1346" t="str">
        <f t="shared" si="2234"/>
        <v/>
      </c>
      <c r="CR790" s="1346" t="str">
        <f t="shared" si="2234"/>
        <v/>
      </c>
      <c r="CS790" s="1345" t="str">
        <f t="shared" si="2234"/>
        <v/>
      </c>
      <c r="CT790" s="1348" t="str">
        <f t="shared" si="2234"/>
        <v/>
      </c>
      <c r="CU790" s="548" t="str">
        <f t="shared" si="2235"/>
        <v/>
      </c>
      <c r="CV790" s="549" t="str">
        <f t="shared" si="2236"/>
        <v/>
      </c>
      <c r="CW790" s="550" t="str">
        <f t="shared" si="2237"/>
        <v/>
      </c>
      <c r="CX790" s="550" t="str">
        <f t="shared" si="2238"/>
        <v/>
      </c>
      <c r="CY790" s="550">
        <f t="shared" si="2239"/>
        <v>0</v>
      </c>
      <c r="CZ790" s="550">
        <f t="shared" si="2240"/>
        <v>0</v>
      </c>
      <c r="DA790" s="550">
        <f t="shared" si="2241"/>
        <v>0</v>
      </c>
      <c r="DB790" s="551">
        <f t="shared" si="2242"/>
        <v>0</v>
      </c>
      <c r="DC790" s="551">
        <f t="shared" si="2243"/>
        <v>0</v>
      </c>
      <c r="DD790" s="551">
        <f t="shared" si="2244"/>
        <v>0</v>
      </c>
      <c r="DE790" s="550">
        <f t="shared" si="2245"/>
        <v>300</v>
      </c>
      <c r="DF790" s="550">
        <f t="shared" si="2246"/>
        <v>320</v>
      </c>
      <c r="DG790" s="550">
        <f t="shared" si="2247"/>
        <v>350</v>
      </c>
      <c r="DH790" s="550" t="str">
        <f t="shared" si="2248"/>
        <v/>
      </c>
      <c r="DI790" s="550" t="str">
        <f t="shared" si="2249"/>
        <v/>
      </c>
      <c r="DJ790" s="549" t="str">
        <f t="shared" si="2250"/>
        <v/>
      </c>
      <c r="DK790" s="548" t="str">
        <f t="shared" si="2251"/>
        <v/>
      </c>
      <c r="DL790" s="653">
        <f t="shared" si="2252"/>
        <v>9</v>
      </c>
      <c r="DM790" s="106">
        <f t="shared" si="2253"/>
        <v>9</v>
      </c>
      <c r="DN790" s="106">
        <f t="shared" si="2254"/>
        <v>9</v>
      </c>
      <c r="DO790" s="106">
        <f t="shared" si="2255"/>
        <v>9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8" t="s">
        <v>325</v>
      </c>
      <c r="B791" s="762">
        <v>0</v>
      </c>
      <c r="C791" s="762">
        <v>0</v>
      </c>
      <c r="D791" s="762">
        <v>170</v>
      </c>
      <c r="E791" s="762">
        <v>0</v>
      </c>
      <c r="F791" s="762">
        <v>0</v>
      </c>
      <c r="G791" s="762">
        <v>0</v>
      </c>
      <c r="H791" s="762">
        <v>0</v>
      </c>
      <c r="I791" s="762">
        <v>0</v>
      </c>
      <c r="J791" s="762">
        <v>60</v>
      </c>
      <c r="K791" s="786"/>
      <c r="L791" s="786"/>
      <c r="M791" s="786"/>
      <c r="N791" s="786"/>
      <c r="O791" s="786"/>
      <c r="P791" s="786"/>
      <c r="Q791" s="786"/>
      <c r="R791" s="786"/>
      <c r="S791" s="783"/>
      <c r="T791" s="762">
        <v>0</v>
      </c>
      <c r="U791" s="762">
        <v>0</v>
      </c>
      <c r="V791" s="762">
        <v>0</v>
      </c>
      <c r="W791" s="762">
        <v>0</v>
      </c>
      <c r="X791" s="762">
        <v>5</v>
      </c>
      <c r="Y791" s="762">
        <v>0</v>
      </c>
      <c r="Z791" s="762">
        <v>240</v>
      </c>
      <c r="AA791" s="762">
        <v>100</v>
      </c>
      <c r="AB791" s="762">
        <v>250</v>
      </c>
      <c r="AC791" s="762"/>
      <c r="AD791" s="762"/>
      <c r="AE791" s="762"/>
      <c r="AF791" s="786"/>
      <c r="AG791" s="762"/>
      <c r="AH791" s="762"/>
      <c r="AI791" s="762"/>
      <c r="AJ791" s="762"/>
      <c r="AK791" s="783"/>
      <c r="AL791" s="762">
        <v>0</v>
      </c>
      <c r="AM791" s="762">
        <v>0</v>
      </c>
      <c r="AN791" s="762">
        <v>0</v>
      </c>
      <c r="AO791" s="762">
        <v>1500</v>
      </c>
      <c r="AP791" s="762">
        <v>114</v>
      </c>
      <c r="AQ791" s="762">
        <v>180</v>
      </c>
      <c r="AR791" s="762">
        <v>0</v>
      </c>
      <c r="AS791" s="762">
        <v>140</v>
      </c>
      <c r="AT791" s="762">
        <v>1500</v>
      </c>
      <c r="AU791" s="762"/>
      <c r="AV791" s="762"/>
      <c r="AW791" s="762"/>
      <c r="AX791" s="762"/>
      <c r="AY791" s="762"/>
      <c r="AZ791" s="762"/>
      <c r="BA791" s="762"/>
      <c r="BB791" s="762"/>
      <c r="BC791" s="783"/>
      <c r="BD791" s="762">
        <v>0</v>
      </c>
      <c r="BE791" s="762">
        <v>595</v>
      </c>
      <c r="BF791" s="762">
        <v>595</v>
      </c>
      <c r="BG791" s="762">
        <v>600</v>
      </c>
      <c r="BH791" s="762">
        <v>600</v>
      </c>
      <c r="BI791" s="762">
        <v>600</v>
      </c>
      <c r="BJ791" s="762">
        <v>0</v>
      </c>
      <c r="BK791" s="762">
        <v>0</v>
      </c>
      <c r="BL791" s="762">
        <v>0</v>
      </c>
      <c r="BM791" s="762"/>
      <c r="BN791" s="762"/>
      <c r="BO791" s="762"/>
      <c r="BP791" s="762"/>
      <c r="BQ791" s="762"/>
      <c r="BR791" s="762"/>
      <c r="BS791" s="762"/>
      <c r="BT791" s="762"/>
      <c r="BU791" s="783"/>
      <c r="BV791" s="762"/>
      <c r="BW791" s="762"/>
      <c r="BX791" s="762"/>
      <c r="BY791" s="762"/>
      <c r="BZ791" s="597">
        <f t="shared" si="2229"/>
        <v>8.5714285714285712</v>
      </c>
      <c r="CA791" s="597">
        <f t="shared" si="2230"/>
        <v>49.285714285714285</v>
      </c>
      <c r="CB791" s="597">
        <f t="shared" si="2231"/>
        <v>276.28571428571428</v>
      </c>
      <c r="CC791" s="688">
        <f t="shared" si="2232"/>
        <v>341.42857142857144</v>
      </c>
      <c r="CD791" s="1344" t="str">
        <f t="shared" si="2256"/>
        <v/>
      </c>
      <c r="CE791" s="1345" t="str">
        <f t="shared" si="2234"/>
        <v/>
      </c>
      <c r="CF791" s="1346" t="str">
        <f t="shared" si="2234"/>
        <v/>
      </c>
      <c r="CG791" s="1346" t="str">
        <f t="shared" si="2234"/>
        <v/>
      </c>
      <c r="CH791" s="1346">
        <f t="shared" si="2234"/>
        <v>0</v>
      </c>
      <c r="CI791" s="1346">
        <f t="shared" si="2234"/>
        <v>0</v>
      </c>
      <c r="CJ791" s="1346">
        <f t="shared" si="2234"/>
        <v>0</v>
      </c>
      <c r="CK791" s="1347">
        <f t="shared" si="2234"/>
        <v>0</v>
      </c>
      <c r="CL791" s="1347">
        <f t="shared" si="2234"/>
        <v>0</v>
      </c>
      <c r="CM791" s="1347">
        <f t="shared" si="2234"/>
        <v>0</v>
      </c>
      <c r="CN791" s="1346">
        <f t="shared" si="2234"/>
        <v>0</v>
      </c>
      <c r="CO791" s="1346">
        <f t="shared" si="2234"/>
        <v>60</v>
      </c>
      <c r="CP791" s="1346">
        <f t="shared" si="2234"/>
        <v>170</v>
      </c>
      <c r="CQ791" s="1346" t="str">
        <f t="shared" si="2234"/>
        <v/>
      </c>
      <c r="CR791" s="1346" t="str">
        <f t="shared" si="2234"/>
        <v/>
      </c>
      <c r="CS791" s="1345" t="str">
        <f t="shared" si="2234"/>
        <v/>
      </c>
      <c r="CT791" s="1348" t="str">
        <f t="shared" si="2234"/>
        <v/>
      </c>
      <c r="CU791" s="548" t="str">
        <f t="shared" si="2235"/>
        <v/>
      </c>
      <c r="CV791" s="549" t="str">
        <f t="shared" si="2236"/>
        <v/>
      </c>
      <c r="CW791" s="550" t="str">
        <f t="shared" si="2237"/>
        <v/>
      </c>
      <c r="CX791" s="550" t="str">
        <f t="shared" si="2238"/>
        <v/>
      </c>
      <c r="CY791" s="550">
        <f t="shared" si="2239"/>
        <v>0</v>
      </c>
      <c r="CZ791" s="550">
        <f t="shared" si="2240"/>
        <v>0</v>
      </c>
      <c r="DA791" s="550">
        <f t="shared" si="2241"/>
        <v>0</v>
      </c>
      <c r="DB791" s="551">
        <f t="shared" si="2242"/>
        <v>0</v>
      </c>
      <c r="DC791" s="551">
        <f t="shared" si="2243"/>
        <v>0</v>
      </c>
      <c r="DD791" s="551">
        <f t="shared" si="2244"/>
        <v>5</v>
      </c>
      <c r="DE791" s="550">
        <f t="shared" si="2245"/>
        <v>100</v>
      </c>
      <c r="DF791" s="550">
        <f t="shared" si="2246"/>
        <v>240</v>
      </c>
      <c r="DG791" s="550">
        <f t="shared" si="2247"/>
        <v>250</v>
      </c>
      <c r="DH791" s="550" t="str">
        <f t="shared" si="2248"/>
        <v/>
      </c>
      <c r="DI791" s="550" t="str">
        <f t="shared" si="2249"/>
        <v/>
      </c>
      <c r="DJ791" s="549" t="str">
        <f t="shared" si="2250"/>
        <v/>
      </c>
      <c r="DK791" s="548" t="str">
        <f t="shared" si="2251"/>
        <v/>
      </c>
      <c r="DL791" s="653">
        <f t="shared" si="2252"/>
        <v>9</v>
      </c>
      <c r="DM791" s="106">
        <f t="shared" si="2253"/>
        <v>9</v>
      </c>
      <c r="DN791" s="106">
        <f t="shared" si="2254"/>
        <v>9</v>
      </c>
      <c r="DO791" s="106">
        <f t="shared" si="2255"/>
        <v>9</v>
      </c>
      <c r="DP791" s="483"/>
      <c r="DQ791" s="617"/>
      <c r="DR791" s="485" t="s">
        <v>326</v>
      </c>
      <c r="DS791" s="200"/>
      <c r="DT791" s="200"/>
      <c r="DU791" s="200"/>
      <c r="DV791" s="200"/>
      <c r="DW791" s="200"/>
      <c r="DX791" s="618"/>
      <c r="DY791" s="484"/>
    </row>
    <row r="792" spans="1:129" s="486" customFormat="1" ht="15.75" customHeight="1">
      <c r="A792" s="788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96"/>
      <c r="L792" s="296"/>
      <c r="M792" s="296"/>
      <c r="N792" s="296"/>
      <c r="O792" s="296"/>
      <c r="P792" s="296"/>
      <c r="Q792" s="296"/>
      <c r="R792" s="296"/>
      <c r="S792" s="783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96"/>
      <c r="AG792" s="224"/>
      <c r="AH792" s="224"/>
      <c r="AI792" s="224"/>
      <c r="AJ792" s="224"/>
      <c r="AK792" s="783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83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83"/>
      <c r="BV792" s="224"/>
      <c r="BW792" s="224"/>
      <c r="BX792" s="224"/>
      <c r="BY792" s="224"/>
      <c r="BZ792" s="597">
        <f t="shared" si="2229"/>
        <v>0</v>
      </c>
      <c r="CA792" s="597">
        <f t="shared" si="2230"/>
        <v>132.14285714285714</v>
      </c>
      <c r="CB792" s="597">
        <f t="shared" si="2231"/>
        <v>3162.1428571428573</v>
      </c>
      <c r="CC792" s="688">
        <f t="shared" si="2232"/>
        <v>10228.571428571429</v>
      </c>
      <c r="CD792" s="1344" t="str">
        <f t="shared" si="2256"/>
        <v/>
      </c>
      <c r="CE792" s="1345" t="str">
        <f t="shared" si="2234"/>
        <v/>
      </c>
      <c r="CF792" s="1346" t="str">
        <f t="shared" si="2234"/>
        <v/>
      </c>
      <c r="CG792" s="1346" t="str">
        <f t="shared" si="2234"/>
        <v/>
      </c>
      <c r="CH792" s="1346">
        <f t="shared" si="2234"/>
        <v>0</v>
      </c>
      <c r="CI792" s="1346">
        <f t="shared" si="2234"/>
        <v>0</v>
      </c>
      <c r="CJ792" s="1346">
        <f t="shared" si="2234"/>
        <v>0</v>
      </c>
      <c r="CK792" s="1347">
        <f t="shared" si="2234"/>
        <v>0</v>
      </c>
      <c r="CL792" s="1347">
        <f t="shared" si="2234"/>
        <v>0</v>
      </c>
      <c r="CM792" s="1347">
        <f t="shared" si="2234"/>
        <v>0</v>
      </c>
      <c r="CN792" s="1346">
        <f t="shared" si="2234"/>
        <v>0</v>
      </c>
      <c r="CO792" s="1346">
        <f t="shared" si="2234"/>
        <v>0</v>
      </c>
      <c r="CP792" s="1346">
        <f t="shared" si="2234"/>
        <v>280</v>
      </c>
      <c r="CQ792" s="1346" t="str">
        <f t="shared" si="2234"/>
        <v/>
      </c>
      <c r="CR792" s="1346" t="str">
        <f t="shared" si="2234"/>
        <v/>
      </c>
      <c r="CS792" s="1345" t="str">
        <f t="shared" si="2234"/>
        <v/>
      </c>
      <c r="CT792" s="1348" t="str">
        <f t="shared" si="2234"/>
        <v/>
      </c>
      <c r="CU792" s="548" t="str">
        <f t="shared" si="2235"/>
        <v/>
      </c>
      <c r="CV792" s="549" t="str">
        <f t="shared" si="2236"/>
        <v/>
      </c>
      <c r="CW792" s="550" t="str">
        <f t="shared" si="2237"/>
        <v/>
      </c>
      <c r="CX792" s="550" t="str">
        <f t="shared" si="2238"/>
        <v/>
      </c>
      <c r="CY792" s="550">
        <f t="shared" si="2239"/>
        <v>0</v>
      </c>
      <c r="CZ792" s="550">
        <f t="shared" si="2240"/>
        <v>0</v>
      </c>
      <c r="DA792" s="550">
        <f t="shared" si="2241"/>
        <v>0</v>
      </c>
      <c r="DB792" s="551">
        <f t="shared" si="2242"/>
        <v>0</v>
      </c>
      <c r="DC792" s="551">
        <f t="shared" si="2243"/>
        <v>150</v>
      </c>
      <c r="DD792" s="551">
        <f t="shared" si="2244"/>
        <v>150</v>
      </c>
      <c r="DE792" s="550">
        <f t="shared" si="2245"/>
        <v>275</v>
      </c>
      <c r="DF792" s="550">
        <f t="shared" si="2246"/>
        <v>350</v>
      </c>
      <c r="DG792" s="550">
        <f t="shared" si="2247"/>
        <v>800</v>
      </c>
      <c r="DH792" s="550" t="str">
        <f t="shared" si="2248"/>
        <v/>
      </c>
      <c r="DI792" s="550" t="str">
        <f t="shared" si="2249"/>
        <v/>
      </c>
      <c r="DJ792" s="549" t="str">
        <f t="shared" si="2250"/>
        <v/>
      </c>
      <c r="DK792" s="548" t="str">
        <f t="shared" si="2251"/>
        <v/>
      </c>
      <c r="DL792" s="653">
        <f t="shared" si="2252"/>
        <v>9</v>
      </c>
      <c r="DM792" s="106">
        <f t="shared" si="2253"/>
        <v>9</v>
      </c>
      <c r="DN792" s="106">
        <f t="shared" si="2254"/>
        <v>9</v>
      </c>
      <c r="DO792" s="106">
        <f t="shared" si="2255"/>
        <v>9</v>
      </c>
      <c r="DP792" s="483"/>
      <c r="DQ792" s="617"/>
      <c r="DR792" s="200"/>
      <c r="DS792" s="200"/>
      <c r="DT792" s="266" t="s">
        <v>60</v>
      </c>
      <c r="DU792" s="266" t="s">
        <v>61</v>
      </c>
      <c r="DV792" s="266" t="s">
        <v>62</v>
      </c>
      <c r="DW792" s="266" t="s">
        <v>168</v>
      </c>
      <c r="DX792" s="618"/>
      <c r="DY792" s="484"/>
    </row>
    <row r="793" spans="1:129" s="486" customFormat="1" ht="15.75" customHeight="1">
      <c r="A793" s="790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96"/>
      <c r="L793" s="296"/>
      <c r="M793" s="296"/>
      <c r="N793" s="296"/>
      <c r="O793" s="296"/>
      <c r="P793" s="296"/>
      <c r="Q793" s="296"/>
      <c r="R793" s="296"/>
      <c r="S793" s="783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96"/>
      <c r="AG793" s="224"/>
      <c r="AH793" s="224"/>
      <c r="AI793" s="224"/>
      <c r="AJ793" s="224"/>
      <c r="AK793" s="783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83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83"/>
      <c r="BV793" s="224"/>
      <c r="BW793" s="224"/>
      <c r="BX793" s="224"/>
      <c r="BY793" s="224"/>
      <c r="BZ793" s="597">
        <f t="shared" si="2229"/>
        <v>0</v>
      </c>
      <c r="CA793" s="597">
        <f t="shared" si="2230"/>
        <v>0</v>
      </c>
      <c r="CB793" s="597">
        <f t="shared" si="2231"/>
        <v>0</v>
      </c>
      <c r="CC793" s="688">
        <f t="shared" si="2232"/>
        <v>0</v>
      </c>
      <c r="CD793" s="1344" t="str">
        <f t="shared" si="2256"/>
        <v/>
      </c>
      <c r="CE793" s="1345" t="str">
        <f t="shared" si="2234"/>
        <v/>
      </c>
      <c r="CF793" s="1346" t="str">
        <f t="shared" si="2234"/>
        <v/>
      </c>
      <c r="CG793" s="1346" t="str">
        <f t="shared" si="2234"/>
        <v/>
      </c>
      <c r="CH793" s="1346">
        <f t="shared" si="2234"/>
        <v>0</v>
      </c>
      <c r="CI793" s="1346">
        <f t="shared" si="2234"/>
        <v>0</v>
      </c>
      <c r="CJ793" s="1346">
        <f t="shared" si="2234"/>
        <v>0</v>
      </c>
      <c r="CK793" s="1347">
        <f t="shared" si="2234"/>
        <v>0</v>
      </c>
      <c r="CL793" s="1347">
        <f t="shared" si="2234"/>
        <v>0</v>
      </c>
      <c r="CM793" s="1347">
        <f t="shared" si="2234"/>
        <v>0</v>
      </c>
      <c r="CN793" s="1346">
        <f t="shared" si="2234"/>
        <v>0</v>
      </c>
      <c r="CO793" s="1346">
        <f t="shared" si="2234"/>
        <v>0</v>
      </c>
      <c r="CP793" s="1346">
        <f t="shared" si="2234"/>
        <v>100</v>
      </c>
      <c r="CQ793" s="1346" t="str">
        <f t="shared" si="2234"/>
        <v/>
      </c>
      <c r="CR793" s="1346" t="str">
        <f t="shared" si="2234"/>
        <v/>
      </c>
      <c r="CS793" s="1345" t="str">
        <f t="shared" si="2234"/>
        <v/>
      </c>
      <c r="CT793" s="1348" t="str">
        <f t="shared" si="2234"/>
        <v/>
      </c>
      <c r="CU793" s="548" t="str">
        <f t="shared" si="2235"/>
        <v/>
      </c>
      <c r="CV793" s="549" t="str">
        <f t="shared" si="2236"/>
        <v/>
      </c>
      <c r="CW793" s="550" t="str">
        <f t="shared" si="2237"/>
        <v/>
      </c>
      <c r="CX793" s="550" t="str">
        <f t="shared" si="2238"/>
        <v/>
      </c>
      <c r="CY793" s="550">
        <f t="shared" si="2239"/>
        <v>0</v>
      </c>
      <c r="CZ793" s="550">
        <f t="shared" si="2240"/>
        <v>0</v>
      </c>
      <c r="DA793" s="550">
        <f t="shared" si="2241"/>
        <v>0</v>
      </c>
      <c r="DB793" s="551">
        <f t="shared" si="2242"/>
        <v>0</v>
      </c>
      <c r="DC793" s="551">
        <f t="shared" si="2243"/>
        <v>0</v>
      </c>
      <c r="DD793" s="551">
        <f t="shared" si="2244"/>
        <v>0</v>
      </c>
      <c r="DE793" s="550">
        <f t="shared" si="2245"/>
        <v>0</v>
      </c>
      <c r="DF793" s="550">
        <f t="shared" si="2246"/>
        <v>0</v>
      </c>
      <c r="DG793" s="550">
        <f t="shared" si="2247"/>
        <v>0</v>
      </c>
      <c r="DH793" s="550" t="str">
        <f t="shared" si="2248"/>
        <v/>
      </c>
      <c r="DI793" s="550" t="str">
        <f t="shared" si="2249"/>
        <v/>
      </c>
      <c r="DJ793" s="549" t="str">
        <f t="shared" si="2250"/>
        <v/>
      </c>
      <c r="DK793" s="548" t="str">
        <f t="shared" si="2251"/>
        <v/>
      </c>
      <c r="DL793" s="653">
        <f t="shared" si="2252"/>
        <v>9</v>
      </c>
      <c r="DM793" s="106">
        <f t="shared" si="2253"/>
        <v>9</v>
      </c>
      <c r="DN793" s="106">
        <f t="shared" si="2254"/>
        <v>9</v>
      </c>
      <c r="DO793" s="106">
        <f t="shared" si="2255"/>
        <v>9</v>
      </c>
      <c r="DP793" s="483"/>
      <c r="DQ793" s="617"/>
      <c r="DR793" s="599" t="s">
        <v>329</v>
      </c>
      <c r="DS793" s="600"/>
      <c r="DT793" s="266">
        <f>WB!CK40</f>
        <v>0</v>
      </c>
      <c r="DU793" s="266">
        <f>WB!CK48</f>
        <v>0</v>
      </c>
      <c r="DV793" s="266">
        <f>WB!CK56</f>
        <v>0</v>
      </c>
      <c r="DW793" s="266">
        <f>WB!CK64</f>
        <v>0</v>
      </c>
      <c r="DX793" s="618"/>
      <c r="DY793" s="484"/>
    </row>
    <row r="794" spans="1:129" s="486" customFormat="1" ht="15.75" customHeight="1">
      <c r="A794" s="788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96"/>
      <c r="L794" s="296"/>
      <c r="M794" s="296"/>
      <c r="N794" s="296"/>
      <c r="O794" s="296"/>
      <c r="P794" s="296"/>
      <c r="Q794" s="296"/>
      <c r="R794" s="296"/>
      <c r="S794" s="783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96"/>
      <c r="AG794" s="224"/>
      <c r="AH794" s="224"/>
      <c r="AI794" s="224"/>
      <c r="AJ794" s="224"/>
      <c r="AK794" s="783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83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83"/>
      <c r="BV794" s="224"/>
      <c r="BW794" s="224"/>
      <c r="BX794" s="224"/>
      <c r="BY794" s="224"/>
      <c r="BZ794" s="597">
        <f t="shared" si="2229"/>
        <v>0</v>
      </c>
      <c r="CA794" s="597">
        <f t="shared" si="2230"/>
        <v>0</v>
      </c>
      <c r="CB794" s="597">
        <f t="shared" si="2231"/>
        <v>550</v>
      </c>
      <c r="CC794" s="688">
        <f t="shared" si="2232"/>
        <v>3214.2857142857142</v>
      </c>
      <c r="CD794" s="1344" t="str">
        <f t="shared" si="2256"/>
        <v/>
      </c>
      <c r="CE794" s="1345" t="str">
        <f t="shared" si="2234"/>
        <v/>
      </c>
      <c r="CF794" s="1346" t="str">
        <f t="shared" si="2234"/>
        <v/>
      </c>
      <c r="CG794" s="1346" t="str">
        <f t="shared" si="2234"/>
        <v/>
      </c>
      <c r="CH794" s="1346">
        <f t="shared" si="2234"/>
        <v>0</v>
      </c>
      <c r="CI794" s="1346">
        <f t="shared" si="2234"/>
        <v>0</v>
      </c>
      <c r="CJ794" s="1346">
        <f t="shared" si="2234"/>
        <v>0</v>
      </c>
      <c r="CK794" s="1347">
        <f t="shared" si="2234"/>
        <v>0</v>
      </c>
      <c r="CL794" s="1347">
        <f t="shared" si="2234"/>
        <v>0</v>
      </c>
      <c r="CM794" s="1347">
        <f t="shared" si="2234"/>
        <v>0</v>
      </c>
      <c r="CN794" s="1346">
        <f t="shared" si="2234"/>
        <v>0</v>
      </c>
      <c r="CO794" s="1346">
        <f t="shared" si="2234"/>
        <v>0</v>
      </c>
      <c r="CP794" s="1346">
        <f t="shared" si="2234"/>
        <v>0</v>
      </c>
      <c r="CQ794" s="1346" t="str">
        <f t="shared" si="2234"/>
        <v/>
      </c>
      <c r="CR794" s="1346" t="str">
        <f t="shared" si="2234"/>
        <v/>
      </c>
      <c r="CS794" s="1345" t="str">
        <f t="shared" si="2234"/>
        <v/>
      </c>
      <c r="CT794" s="1348" t="str">
        <f t="shared" si="2234"/>
        <v/>
      </c>
      <c r="CU794" s="548" t="str">
        <f t="shared" si="2235"/>
        <v/>
      </c>
      <c r="CV794" s="549" t="str">
        <f t="shared" si="2236"/>
        <v/>
      </c>
      <c r="CW794" s="550" t="str">
        <f t="shared" si="2237"/>
        <v/>
      </c>
      <c r="CX794" s="550" t="str">
        <f t="shared" si="2238"/>
        <v/>
      </c>
      <c r="CY794" s="550">
        <f t="shared" si="2239"/>
        <v>0</v>
      </c>
      <c r="CZ794" s="550">
        <f t="shared" si="2240"/>
        <v>0</v>
      </c>
      <c r="DA794" s="550">
        <f t="shared" si="2241"/>
        <v>0</v>
      </c>
      <c r="DB794" s="551">
        <f t="shared" si="2242"/>
        <v>0</v>
      </c>
      <c r="DC794" s="551">
        <f t="shared" si="2243"/>
        <v>0</v>
      </c>
      <c r="DD794" s="551">
        <f t="shared" si="2244"/>
        <v>0</v>
      </c>
      <c r="DE794" s="550">
        <f t="shared" si="2245"/>
        <v>0</v>
      </c>
      <c r="DF794" s="550">
        <f t="shared" si="2246"/>
        <v>0</v>
      </c>
      <c r="DG794" s="550">
        <f t="shared" si="2247"/>
        <v>0</v>
      </c>
      <c r="DH794" s="550" t="str">
        <f t="shared" si="2248"/>
        <v/>
      </c>
      <c r="DI794" s="550" t="str">
        <f t="shared" si="2249"/>
        <v/>
      </c>
      <c r="DJ794" s="549" t="str">
        <f t="shared" si="2250"/>
        <v/>
      </c>
      <c r="DK794" s="548" t="str">
        <f t="shared" si="2251"/>
        <v/>
      </c>
      <c r="DL794" s="653">
        <f t="shared" si="2252"/>
        <v>9</v>
      </c>
      <c r="DM794" s="106">
        <f t="shared" si="2253"/>
        <v>9</v>
      </c>
      <c r="DN794" s="106">
        <f t="shared" si="2254"/>
        <v>9</v>
      </c>
      <c r="DO794" s="106">
        <f t="shared" si="2255"/>
        <v>9</v>
      </c>
      <c r="DP794" s="483"/>
      <c r="DQ794" s="617"/>
      <c r="DR794" s="599"/>
      <c r="DS794" s="600" t="s">
        <v>331</v>
      </c>
      <c r="DT794" s="266">
        <f>DV794</f>
        <v>0</v>
      </c>
      <c r="DU794" s="266">
        <f>DV794</f>
        <v>0</v>
      </c>
      <c r="DV794" s="791">
        <f>BX188</f>
        <v>0</v>
      </c>
      <c r="DW794" s="266">
        <f>DV794</f>
        <v>0</v>
      </c>
      <c r="DX794" s="792" t="s">
        <v>332</v>
      </c>
      <c r="DY794" s="484"/>
    </row>
    <row r="795" spans="1:129" s="486" customFormat="1" ht="15.75" customHeight="1">
      <c r="A795" s="788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83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83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83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83"/>
      <c r="BV795" s="224"/>
      <c r="BW795" s="224"/>
      <c r="BX795" s="224"/>
      <c r="BY795" s="224"/>
      <c r="BZ795" s="597">
        <f t="shared" si="2229"/>
        <v>0</v>
      </c>
      <c r="CA795" s="597">
        <f t="shared" si="2230"/>
        <v>0</v>
      </c>
      <c r="CB795" s="597">
        <f t="shared" si="2231"/>
        <v>400</v>
      </c>
      <c r="CC795" s="688">
        <f t="shared" si="2232"/>
        <v>2494.2857142857142</v>
      </c>
      <c r="CD795" s="1344" t="str">
        <f t="shared" si="2256"/>
        <v/>
      </c>
      <c r="CE795" s="1345" t="str">
        <f t="shared" si="2234"/>
        <v/>
      </c>
      <c r="CF795" s="1346" t="str">
        <f t="shared" si="2234"/>
        <v/>
      </c>
      <c r="CG795" s="1346" t="str">
        <f t="shared" si="2234"/>
        <v/>
      </c>
      <c r="CH795" s="1346">
        <f t="shared" si="2234"/>
        <v>0</v>
      </c>
      <c r="CI795" s="1346">
        <f t="shared" si="2234"/>
        <v>0</v>
      </c>
      <c r="CJ795" s="1346">
        <f t="shared" si="2234"/>
        <v>0</v>
      </c>
      <c r="CK795" s="1347">
        <f t="shared" si="2234"/>
        <v>0</v>
      </c>
      <c r="CL795" s="1347">
        <f t="shared" si="2234"/>
        <v>0</v>
      </c>
      <c r="CM795" s="1347">
        <f t="shared" si="2234"/>
        <v>0</v>
      </c>
      <c r="CN795" s="1346">
        <f t="shared" si="2234"/>
        <v>0</v>
      </c>
      <c r="CO795" s="1346">
        <f t="shared" si="2234"/>
        <v>0</v>
      </c>
      <c r="CP795" s="1346">
        <f t="shared" si="2234"/>
        <v>0</v>
      </c>
      <c r="CQ795" s="1346" t="str">
        <f t="shared" si="2234"/>
        <v/>
      </c>
      <c r="CR795" s="1346" t="str">
        <f t="shared" si="2234"/>
        <v/>
      </c>
      <c r="CS795" s="1345" t="str">
        <f t="shared" si="2234"/>
        <v/>
      </c>
      <c r="CT795" s="1348" t="str">
        <f t="shared" si="2234"/>
        <v/>
      </c>
      <c r="CU795" s="548" t="str">
        <f t="shared" si="2235"/>
        <v/>
      </c>
      <c r="CV795" s="549" t="str">
        <f t="shared" si="2236"/>
        <v/>
      </c>
      <c r="CW795" s="550" t="str">
        <f t="shared" si="2237"/>
        <v/>
      </c>
      <c r="CX795" s="550" t="str">
        <f t="shared" si="2238"/>
        <v/>
      </c>
      <c r="CY795" s="550">
        <f t="shared" si="2239"/>
        <v>0</v>
      </c>
      <c r="CZ795" s="550">
        <f t="shared" si="2240"/>
        <v>0</v>
      </c>
      <c r="DA795" s="550">
        <f t="shared" si="2241"/>
        <v>0</v>
      </c>
      <c r="DB795" s="551">
        <f t="shared" si="2242"/>
        <v>0</v>
      </c>
      <c r="DC795" s="551">
        <f t="shared" si="2243"/>
        <v>0</v>
      </c>
      <c r="DD795" s="551">
        <f t="shared" si="2244"/>
        <v>0</v>
      </c>
      <c r="DE795" s="550">
        <f t="shared" si="2245"/>
        <v>0</v>
      </c>
      <c r="DF795" s="550">
        <f t="shared" si="2246"/>
        <v>0</v>
      </c>
      <c r="DG795" s="550">
        <f t="shared" si="2247"/>
        <v>700</v>
      </c>
      <c r="DH795" s="550" t="str">
        <f t="shared" si="2248"/>
        <v/>
      </c>
      <c r="DI795" s="550" t="str">
        <f t="shared" si="2249"/>
        <v/>
      </c>
      <c r="DJ795" s="549" t="str">
        <f t="shared" si="2250"/>
        <v/>
      </c>
      <c r="DK795" s="548" t="str">
        <f t="shared" si="2251"/>
        <v/>
      </c>
      <c r="DL795" s="653">
        <f t="shared" si="2252"/>
        <v>9</v>
      </c>
      <c r="DM795" s="106">
        <f t="shared" si="2253"/>
        <v>9</v>
      </c>
      <c r="DN795" s="106">
        <f t="shared" si="2254"/>
        <v>9</v>
      </c>
      <c r="DO795" s="106">
        <f t="shared" si="2255"/>
        <v>9</v>
      </c>
      <c r="DP795" s="483"/>
      <c r="DQ795" s="617"/>
      <c r="DR795" s="599" t="s">
        <v>334</v>
      </c>
      <c r="DS795" s="600"/>
      <c r="DT795" s="266">
        <f>WB!CK76</f>
        <v>0</v>
      </c>
      <c r="DU795" s="266">
        <f>WB!CK84</f>
        <v>0</v>
      </c>
      <c r="DV795" s="266">
        <f>WB!CK92</f>
        <v>0</v>
      </c>
      <c r="DW795" s="266">
        <f>WB!CK100</f>
        <v>0</v>
      </c>
      <c r="DX795" s="618"/>
      <c r="DY795" s="484"/>
    </row>
    <row r="796" spans="1:129" s="486" customFormat="1" ht="15.75" customHeight="1">
      <c r="A796" s="788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83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83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83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83"/>
      <c r="BV796" s="224"/>
      <c r="BW796" s="224"/>
      <c r="BX796" s="224"/>
      <c r="BY796" s="224"/>
      <c r="BZ796" s="597">
        <f t="shared" si="2229"/>
        <v>0</v>
      </c>
      <c r="CA796" s="597">
        <f t="shared" si="2230"/>
        <v>121.42857142857143</v>
      </c>
      <c r="CB796" s="597">
        <f t="shared" si="2231"/>
        <v>0</v>
      </c>
      <c r="CC796" s="688">
        <f t="shared" si="2232"/>
        <v>4750</v>
      </c>
      <c r="CD796" s="1344" t="str">
        <f t="shared" si="2256"/>
        <v/>
      </c>
      <c r="CE796" s="1345" t="str">
        <f t="shared" si="2234"/>
        <v/>
      </c>
      <c r="CF796" s="1346" t="str">
        <f t="shared" si="2234"/>
        <v/>
      </c>
      <c r="CG796" s="1346" t="str">
        <f t="shared" si="2234"/>
        <v/>
      </c>
      <c r="CH796" s="1346">
        <f t="shared" si="2234"/>
        <v>0</v>
      </c>
      <c r="CI796" s="1346">
        <f t="shared" si="2234"/>
        <v>0</v>
      </c>
      <c r="CJ796" s="1346">
        <f t="shared" si="2234"/>
        <v>0</v>
      </c>
      <c r="CK796" s="1347">
        <f t="shared" si="2234"/>
        <v>0</v>
      </c>
      <c r="CL796" s="1347">
        <f t="shared" si="2234"/>
        <v>0</v>
      </c>
      <c r="CM796" s="1347">
        <f t="shared" si="2234"/>
        <v>0</v>
      </c>
      <c r="CN796" s="1346">
        <f t="shared" si="2234"/>
        <v>0</v>
      </c>
      <c r="CO796" s="1346">
        <f t="shared" si="2234"/>
        <v>0</v>
      </c>
      <c r="CP796" s="1346">
        <f t="shared" si="2234"/>
        <v>0</v>
      </c>
      <c r="CQ796" s="1346" t="str">
        <f t="shared" si="2234"/>
        <v/>
      </c>
      <c r="CR796" s="1346" t="str">
        <f t="shared" si="2234"/>
        <v/>
      </c>
      <c r="CS796" s="1345" t="str">
        <f t="shared" si="2234"/>
        <v/>
      </c>
      <c r="CT796" s="1348" t="str">
        <f t="shared" si="2234"/>
        <v/>
      </c>
      <c r="CU796" s="548" t="str">
        <f t="shared" si="2235"/>
        <v/>
      </c>
      <c r="CV796" s="549" t="str">
        <f t="shared" si="2236"/>
        <v/>
      </c>
      <c r="CW796" s="550" t="str">
        <f t="shared" si="2237"/>
        <v/>
      </c>
      <c r="CX796" s="550" t="str">
        <f t="shared" si="2238"/>
        <v/>
      </c>
      <c r="CY796" s="550">
        <f t="shared" si="2239"/>
        <v>0</v>
      </c>
      <c r="CZ796" s="550">
        <f t="shared" si="2240"/>
        <v>0</v>
      </c>
      <c r="DA796" s="550">
        <f t="shared" si="2241"/>
        <v>0</v>
      </c>
      <c r="DB796" s="551">
        <f t="shared" si="2242"/>
        <v>0</v>
      </c>
      <c r="DC796" s="551">
        <f t="shared" si="2243"/>
        <v>0</v>
      </c>
      <c r="DD796" s="551">
        <f t="shared" si="2244"/>
        <v>150</v>
      </c>
      <c r="DE796" s="550">
        <f t="shared" si="2245"/>
        <v>250</v>
      </c>
      <c r="DF796" s="550">
        <f t="shared" si="2246"/>
        <v>450</v>
      </c>
      <c r="DG796" s="550">
        <f t="shared" si="2247"/>
        <v>1400</v>
      </c>
      <c r="DH796" s="550" t="str">
        <f t="shared" si="2248"/>
        <v/>
      </c>
      <c r="DI796" s="550" t="str">
        <f t="shared" si="2249"/>
        <v/>
      </c>
      <c r="DJ796" s="549" t="str">
        <f t="shared" si="2250"/>
        <v/>
      </c>
      <c r="DK796" s="548" t="str">
        <f t="shared" si="2251"/>
        <v/>
      </c>
      <c r="DL796" s="653">
        <f t="shared" si="2252"/>
        <v>9</v>
      </c>
      <c r="DM796" s="106">
        <f t="shared" si="2253"/>
        <v>9</v>
      </c>
      <c r="DN796" s="106">
        <f t="shared" si="2254"/>
        <v>9</v>
      </c>
      <c r="DO796" s="106">
        <f t="shared" si="2255"/>
        <v>9</v>
      </c>
      <c r="DP796" s="483"/>
      <c r="DQ796" s="617"/>
      <c r="DR796" s="599"/>
      <c r="DS796" s="600" t="s">
        <v>331</v>
      </c>
      <c r="DT796" s="266">
        <f>DV796</f>
        <v>0</v>
      </c>
      <c r="DU796" s="266">
        <f>DV796</f>
        <v>0</v>
      </c>
      <c r="DV796" s="791">
        <f>BX198</f>
        <v>0</v>
      </c>
      <c r="DW796" s="266">
        <f>DV796</f>
        <v>0</v>
      </c>
      <c r="DX796" s="618"/>
      <c r="DY796" s="484"/>
    </row>
    <row r="797" spans="1:129" s="486" customFormat="1" ht="15.75" customHeight="1">
      <c r="A797" s="788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83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83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83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83"/>
      <c r="BV797" s="274"/>
      <c r="BW797" s="224"/>
      <c r="BX797" s="224"/>
      <c r="BY797" s="224"/>
      <c r="BZ797" s="597">
        <f t="shared" si="2229"/>
        <v>0</v>
      </c>
      <c r="CA797" s="597">
        <f t="shared" si="2230"/>
        <v>47</v>
      </c>
      <c r="CB797" s="597">
        <f t="shared" si="2231"/>
        <v>0</v>
      </c>
      <c r="CC797" s="688">
        <f t="shared" si="2232"/>
        <v>0</v>
      </c>
      <c r="CD797" s="1344" t="str">
        <f t="shared" si="2256"/>
        <v/>
      </c>
      <c r="CE797" s="1345" t="str">
        <f t="shared" si="2234"/>
        <v/>
      </c>
      <c r="CF797" s="1346" t="str">
        <f t="shared" si="2234"/>
        <v/>
      </c>
      <c r="CG797" s="1346" t="str">
        <f t="shared" si="2234"/>
        <v/>
      </c>
      <c r="CH797" s="1346">
        <f t="shared" si="2234"/>
        <v>0</v>
      </c>
      <c r="CI797" s="1346">
        <f t="shared" si="2234"/>
        <v>0</v>
      </c>
      <c r="CJ797" s="1346">
        <f t="shared" si="2234"/>
        <v>0</v>
      </c>
      <c r="CK797" s="1347">
        <f t="shared" si="2234"/>
        <v>0</v>
      </c>
      <c r="CL797" s="1347">
        <f t="shared" si="2234"/>
        <v>0</v>
      </c>
      <c r="CM797" s="1347">
        <f t="shared" si="2234"/>
        <v>0</v>
      </c>
      <c r="CN797" s="1346">
        <f t="shared" si="2234"/>
        <v>0</v>
      </c>
      <c r="CO797" s="1346">
        <f t="shared" si="2234"/>
        <v>0</v>
      </c>
      <c r="CP797" s="1346">
        <f t="shared" si="2234"/>
        <v>195</v>
      </c>
      <c r="CQ797" s="1346" t="str">
        <f t="shared" si="2234"/>
        <v/>
      </c>
      <c r="CR797" s="1346" t="str">
        <f t="shared" si="2234"/>
        <v/>
      </c>
      <c r="CS797" s="1345" t="str">
        <f t="shared" si="2234"/>
        <v/>
      </c>
      <c r="CT797" s="1348" t="str">
        <f t="shared" si="2234"/>
        <v/>
      </c>
      <c r="CU797" s="548" t="str">
        <f t="shared" si="2235"/>
        <v/>
      </c>
      <c r="CV797" s="549" t="str">
        <f t="shared" si="2236"/>
        <v/>
      </c>
      <c r="CW797" s="550" t="str">
        <f t="shared" si="2237"/>
        <v/>
      </c>
      <c r="CX797" s="550" t="str">
        <f t="shared" si="2238"/>
        <v/>
      </c>
      <c r="CY797" s="550">
        <f t="shared" si="2239"/>
        <v>0</v>
      </c>
      <c r="CZ797" s="550">
        <f t="shared" si="2240"/>
        <v>0</v>
      </c>
      <c r="DA797" s="550">
        <f t="shared" si="2241"/>
        <v>0</v>
      </c>
      <c r="DB797" s="551">
        <f t="shared" si="2242"/>
        <v>0</v>
      </c>
      <c r="DC797" s="551">
        <f t="shared" si="2243"/>
        <v>24</v>
      </c>
      <c r="DD797" s="551">
        <f t="shared" si="2244"/>
        <v>30</v>
      </c>
      <c r="DE797" s="550">
        <f t="shared" si="2245"/>
        <v>130</v>
      </c>
      <c r="DF797" s="550">
        <f t="shared" si="2246"/>
        <v>145</v>
      </c>
      <c r="DG797" s="550">
        <f t="shared" si="2247"/>
        <v>200</v>
      </c>
      <c r="DH797" s="550" t="str">
        <f t="shared" si="2248"/>
        <v/>
      </c>
      <c r="DI797" s="550" t="str">
        <f t="shared" si="2249"/>
        <v/>
      </c>
      <c r="DJ797" s="549" t="str">
        <f t="shared" si="2250"/>
        <v/>
      </c>
      <c r="DK797" s="548" t="str">
        <f t="shared" si="2251"/>
        <v/>
      </c>
      <c r="DL797" s="653">
        <f t="shared" si="2252"/>
        <v>9</v>
      </c>
      <c r="DM797" s="106">
        <f t="shared" si="2253"/>
        <v>9</v>
      </c>
      <c r="DN797" s="106">
        <f t="shared" si="2254"/>
        <v>9</v>
      </c>
      <c r="DO797" s="106">
        <f t="shared" si="2255"/>
        <v>9</v>
      </c>
      <c r="DP797" s="483"/>
      <c r="DQ797" s="617"/>
      <c r="DR797" s="599" t="s">
        <v>337</v>
      </c>
      <c r="DS797" s="600"/>
      <c r="DT797" s="266">
        <f>WB!CK108</f>
        <v>0</v>
      </c>
      <c r="DU797" s="266">
        <f>WB!CK116</f>
        <v>0</v>
      </c>
      <c r="DV797" s="266">
        <f>WB!CK124</f>
        <v>0</v>
      </c>
      <c r="DW797" s="266">
        <f>WB!CK132</f>
        <v>0</v>
      </c>
      <c r="DX797" s="618"/>
      <c r="DY797" s="484"/>
    </row>
    <row r="798" spans="1:129" s="486" customFormat="1" ht="15.75" customHeight="1">
      <c r="A798" s="788" t="s">
        <v>338</v>
      </c>
      <c r="B798" s="762">
        <v>1200</v>
      </c>
      <c r="C798" s="762">
        <v>600</v>
      </c>
      <c r="D798" s="762">
        <v>900</v>
      </c>
      <c r="E798" s="762">
        <v>225</v>
      </c>
      <c r="F798" s="762">
        <v>315</v>
      </c>
      <c r="G798" s="762">
        <v>150</v>
      </c>
      <c r="H798" s="762">
        <v>70</v>
      </c>
      <c r="I798" s="762">
        <v>0</v>
      </c>
      <c r="J798" s="762">
        <v>0</v>
      </c>
      <c r="K798" s="762"/>
      <c r="L798" s="762"/>
      <c r="M798" s="762"/>
      <c r="N798" s="762"/>
      <c r="O798" s="762"/>
      <c r="P798" s="762"/>
      <c r="Q798" s="762"/>
      <c r="R798" s="762"/>
      <c r="S798" s="783"/>
      <c r="T798" s="762">
        <v>50</v>
      </c>
      <c r="U798" s="762">
        <v>1080</v>
      </c>
      <c r="V798" s="762">
        <v>0</v>
      </c>
      <c r="W798" s="762">
        <v>154</v>
      </c>
      <c r="X798" s="762">
        <v>300</v>
      </c>
      <c r="Y798" s="762">
        <v>200</v>
      </c>
      <c r="Z798" s="762">
        <v>110</v>
      </c>
      <c r="AA798" s="762">
        <v>145</v>
      </c>
      <c r="AB798" s="762">
        <v>375</v>
      </c>
      <c r="AC798" s="762"/>
      <c r="AD798" s="762"/>
      <c r="AE798" s="762"/>
      <c r="AF798" s="762"/>
      <c r="AG798" s="786"/>
      <c r="AH798" s="786"/>
      <c r="AI798" s="762"/>
      <c r="AJ798" s="762"/>
      <c r="AK798" s="783"/>
      <c r="AL798" s="762">
        <v>105</v>
      </c>
      <c r="AM798" s="762">
        <v>0</v>
      </c>
      <c r="AN798" s="762">
        <v>100</v>
      </c>
      <c r="AO798" s="762">
        <v>240</v>
      </c>
      <c r="AP798" s="762">
        <v>1500</v>
      </c>
      <c r="AQ798" s="762">
        <v>600</v>
      </c>
      <c r="AR798" s="762">
        <v>900</v>
      </c>
      <c r="AS798" s="762">
        <v>1200</v>
      </c>
      <c r="AT798" s="762">
        <v>1040</v>
      </c>
      <c r="AU798" s="762"/>
      <c r="AV798" s="762"/>
      <c r="AW798" s="762"/>
      <c r="AX798" s="762"/>
      <c r="AY798" s="762"/>
      <c r="AZ798" s="762"/>
      <c r="BA798" s="762"/>
      <c r="BB798" s="762"/>
      <c r="BC798" s="783"/>
      <c r="BD798" s="762">
        <v>700</v>
      </c>
      <c r="BE798" s="762">
        <v>840</v>
      </c>
      <c r="BF798" s="762">
        <v>840</v>
      </c>
      <c r="BG798" s="762">
        <v>300</v>
      </c>
      <c r="BH798" s="762">
        <v>300</v>
      </c>
      <c r="BI798" s="762">
        <v>300</v>
      </c>
      <c r="BJ798" s="762">
        <v>640</v>
      </c>
      <c r="BK798" s="762">
        <v>640</v>
      </c>
      <c r="BL798" s="762">
        <v>640</v>
      </c>
      <c r="BM798" s="762"/>
      <c r="BN798" s="762"/>
      <c r="BO798" s="762"/>
      <c r="BP798" s="762"/>
      <c r="BQ798" s="762"/>
      <c r="BR798" s="762"/>
      <c r="BS798" s="762"/>
      <c r="BT798" s="762"/>
      <c r="BU798" s="783"/>
      <c r="BV798" s="1324"/>
      <c r="BW798" s="762"/>
      <c r="BX798" s="762"/>
      <c r="BY798" s="762"/>
      <c r="BZ798" s="597">
        <f t="shared" si="2229"/>
        <v>322.85714285714283</v>
      </c>
      <c r="CA798" s="597">
        <f t="shared" si="2230"/>
        <v>190.57142857142858</v>
      </c>
      <c r="CB798" s="597">
        <f t="shared" si="2231"/>
        <v>597.85714285714289</v>
      </c>
      <c r="CC798" s="688">
        <f t="shared" si="2232"/>
        <v>580</v>
      </c>
      <c r="CD798" s="1344" t="str">
        <f t="shared" si="2256"/>
        <v/>
      </c>
      <c r="CE798" s="1345" t="str">
        <f t="shared" si="2234"/>
        <v/>
      </c>
      <c r="CF798" s="1346" t="str">
        <f t="shared" si="2234"/>
        <v/>
      </c>
      <c r="CG798" s="1346" t="str">
        <f t="shared" si="2234"/>
        <v/>
      </c>
      <c r="CH798" s="1346">
        <f t="shared" si="2234"/>
        <v>0</v>
      </c>
      <c r="CI798" s="1346">
        <f t="shared" si="2234"/>
        <v>0</v>
      </c>
      <c r="CJ798" s="1346">
        <f t="shared" si="2234"/>
        <v>70</v>
      </c>
      <c r="CK798" s="1347">
        <f t="shared" si="2234"/>
        <v>150</v>
      </c>
      <c r="CL798" s="1347">
        <f t="shared" si="2234"/>
        <v>225</v>
      </c>
      <c r="CM798" s="1347">
        <f t="shared" si="2234"/>
        <v>315</v>
      </c>
      <c r="CN798" s="1346">
        <f t="shared" si="2234"/>
        <v>600</v>
      </c>
      <c r="CO798" s="1346">
        <f t="shared" si="2234"/>
        <v>900</v>
      </c>
      <c r="CP798" s="1346">
        <f t="shared" si="2234"/>
        <v>1200</v>
      </c>
      <c r="CQ798" s="1346" t="str">
        <f t="shared" si="2234"/>
        <v/>
      </c>
      <c r="CR798" s="1346" t="str">
        <f t="shared" si="2234"/>
        <v/>
      </c>
      <c r="CS798" s="1345" t="str">
        <f t="shared" si="2234"/>
        <v/>
      </c>
      <c r="CT798" s="1348" t="str">
        <f t="shared" si="2234"/>
        <v/>
      </c>
      <c r="CU798" s="548" t="str">
        <f t="shared" si="2235"/>
        <v/>
      </c>
      <c r="CV798" s="549" t="str">
        <f t="shared" si="2236"/>
        <v/>
      </c>
      <c r="CW798" s="550" t="str">
        <f t="shared" si="2237"/>
        <v/>
      </c>
      <c r="CX798" s="550" t="str">
        <f t="shared" si="2238"/>
        <v/>
      </c>
      <c r="CY798" s="550">
        <f t="shared" si="2239"/>
        <v>0</v>
      </c>
      <c r="CZ798" s="550">
        <f t="shared" si="2240"/>
        <v>50</v>
      </c>
      <c r="DA798" s="550">
        <f t="shared" si="2241"/>
        <v>110</v>
      </c>
      <c r="DB798" s="551">
        <f t="shared" si="2242"/>
        <v>145</v>
      </c>
      <c r="DC798" s="551">
        <f t="shared" si="2243"/>
        <v>154</v>
      </c>
      <c r="DD798" s="551">
        <f t="shared" si="2244"/>
        <v>200</v>
      </c>
      <c r="DE798" s="550">
        <f t="shared" si="2245"/>
        <v>300</v>
      </c>
      <c r="DF798" s="550">
        <f t="shared" si="2246"/>
        <v>375</v>
      </c>
      <c r="DG798" s="550">
        <f t="shared" si="2247"/>
        <v>1080</v>
      </c>
      <c r="DH798" s="550" t="str">
        <f t="shared" si="2248"/>
        <v/>
      </c>
      <c r="DI798" s="550" t="str">
        <f t="shared" si="2249"/>
        <v/>
      </c>
      <c r="DJ798" s="549" t="str">
        <f t="shared" si="2250"/>
        <v/>
      </c>
      <c r="DK798" s="548" t="str">
        <f t="shared" si="2251"/>
        <v/>
      </c>
      <c r="DL798" s="653">
        <f t="shared" si="2252"/>
        <v>9</v>
      </c>
      <c r="DM798" s="106">
        <f t="shared" si="2253"/>
        <v>9</v>
      </c>
      <c r="DN798" s="106">
        <f t="shared" si="2254"/>
        <v>9</v>
      </c>
      <c r="DO798" s="106">
        <f t="shared" si="2255"/>
        <v>9</v>
      </c>
      <c r="DP798" s="483"/>
      <c r="DQ798" s="617"/>
      <c r="DR798" s="599"/>
      <c r="DS798" s="600" t="s">
        <v>331</v>
      </c>
      <c r="DT798" s="266">
        <f>DV798</f>
        <v>0</v>
      </c>
      <c r="DU798" s="266">
        <f>DV798</f>
        <v>0</v>
      </c>
      <c r="DV798" s="791">
        <f>BX205</f>
        <v>0</v>
      </c>
      <c r="DW798" s="266">
        <f>DV798</f>
        <v>0</v>
      </c>
      <c r="DX798" s="618"/>
      <c r="DY798" s="484"/>
    </row>
    <row r="799" spans="1:129" s="486" customFormat="1" ht="15.75" customHeight="1">
      <c r="A799" s="788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83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96"/>
      <c r="AH799" s="296"/>
      <c r="AI799" s="224"/>
      <c r="AJ799" s="224"/>
      <c r="AK799" s="783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83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83"/>
      <c r="BV799" s="618"/>
      <c r="BW799" s="224"/>
      <c r="BX799" s="224"/>
      <c r="BY799" s="224"/>
      <c r="BZ799" s="597">
        <f t="shared" si="2229"/>
        <v>0</v>
      </c>
      <c r="CA799" s="597">
        <f t="shared" si="2230"/>
        <v>0</v>
      </c>
      <c r="CB799" s="597">
        <f t="shared" si="2231"/>
        <v>104.28571428571429</v>
      </c>
      <c r="CC799" s="688">
        <f t="shared" si="2232"/>
        <v>0</v>
      </c>
      <c r="CD799" s="1344" t="str">
        <f t="shared" si="2256"/>
        <v/>
      </c>
      <c r="CE799" s="1345" t="str">
        <f t="shared" si="2234"/>
        <v/>
      </c>
      <c r="CF799" s="1346" t="str">
        <f t="shared" si="2234"/>
        <v/>
      </c>
      <c r="CG799" s="1346" t="str">
        <f t="shared" si="2234"/>
        <v/>
      </c>
      <c r="CH799" s="1346">
        <f t="shared" si="2234"/>
        <v>0</v>
      </c>
      <c r="CI799" s="1346">
        <f t="shared" si="2234"/>
        <v>0</v>
      </c>
      <c r="CJ799" s="1346">
        <f t="shared" si="2234"/>
        <v>0</v>
      </c>
      <c r="CK799" s="1347">
        <f t="shared" si="2234"/>
        <v>0</v>
      </c>
      <c r="CL799" s="1347">
        <f t="shared" si="2234"/>
        <v>0</v>
      </c>
      <c r="CM799" s="1347">
        <f t="shared" si="2234"/>
        <v>0</v>
      </c>
      <c r="CN799" s="1346">
        <f t="shared" si="2234"/>
        <v>0</v>
      </c>
      <c r="CO799" s="1346">
        <f t="shared" si="2234"/>
        <v>0</v>
      </c>
      <c r="CP799" s="1346">
        <f t="shared" si="2234"/>
        <v>0</v>
      </c>
      <c r="CQ799" s="1346" t="str">
        <f t="shared" si="2234"/>
        <v/>
      </c>
      <c r="CR799" s="1346" t="str">
        <f t="shared" si="2234"/>
        <v/>
      </c>
      <c r="CS799" s="1345" t="str">
        <f t="shared" si="2234"/>
        <v/>
      </c>
      <c r="CT799" s="1348" t="str">
        <f t="shared" si="2234"/>
        <v/>
      </c>
      <c r="CU799" s="548" t="str">
        <f t="shared" si="2235"/>
        <v/>
      </c>
      <c r="CV799" s="549" t="str">
        <f t="shared" si="2236"/>
        <v/>
      </c>
      <c r="CW799" s="550" t="str">
        <f t="shared" si="2237"/>
        <v/>
      </c>
      <c r="CX799" s="550" t="str">
        <f t="shared" si="2238"/>
        <v/>
      </c>
      <c r="CY799" s="550">
        <f t="shared" si="2239"/>
        <v>0</v>
      </c>
      <c r="CZ799" s="550">
        <f t="shared" si="2240"/>
        <v>0</v>
      </c>
      <c r="DA799" s="550">
        <f t="shared" si="2241"/>
        <v>0</v>
      </c>
      <c r="DB799" s="551">
        <f t="shared" si="2242"/>
        <v>0</v>
      </c>
      <c r="DC799" s="551">
        <f t="shared" si="2243"/>
        <v>0</v>
      </c>
      <c r="DD799" s="551">
        <f t="shared" si="2244"/>
        <v>0</v>
      </c>
      <c r="DE799" s="550">
        <f t="shared" si="2245"/>
        <v>0</v>
      </c>
      <c r="DF799" s="550">
        <f t="shared" si="2246"/>
        <v>0</v>
      </c>
      <c r="DG799" s="550">
        <f t="shared" si="2247"/>
        <v>0</v>
      </c>
      <c r="DH799" s="550" t="str">
        <f t="shared" si="2248"/>
        <v/>
      </c>
      <c r="DI799" s="550" t="str">
        <f t="shared" si="2249"/>
        <v/>
      </c>
      <c r="DJ799" s="549" t="str">
        <f t="shared" si="2250"/>
        <v/>
      </c>
      <c r="DK799" s="548" t="str">
        <f t="shared" si="2251"/>
        <v/>
      </c>
      <c r="DL799" s="653">
        <f t="shared" si="2252"/>
        <v>9</v>
      </c>
      <c r="DM799" s="106">
        <f t="shared" si="2253"/>
        <v>9</v>
      </c>
      <c r="DN799" s="106">
        <f t="shared" si="2254"/>
        <v>9</v>
      </c>
      <c r="DO799" s="106">
        <f t="shared" si="2255"/>
        <v>9</v>
      </c>
      <c r="DP799" s="483"/>
      <c r="DQ799" s="617"/>
      <c r="DR799" s="599" t="s">
        <v>340</v>
      </c>
      <c r="DS799" s="600"/>
      <c r="DT799" s="266">
        <f>WB!CK140</f>
        <v>0</v>
      </c>
      <c r="DU799" s="266">
        <f>WB!CK148</f>
        <v>0</v>
      </c>
      <c r="DV799" s="266">
        <f>WB!CK156</f>
        <v>0</v>
      </c>
      <c r="DW799" s="266">
        <f>WB!CK164</f>
        <v>0</v>
      </c>
      <c r="DX799" s="618"/>
      <c r="DY799" s="484"/>
    </row>
    <row r="800" spans="1:129" s="486" customFormat="1" ht="15.75" customHeight="1">
      <c r="A800" s="788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83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96"/>
      <c r="AH800" s="296"/>
      <c r="AI800" s="224"/>
      <c r="AJ800" s="224"/>
      <c r="AK800" s="783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83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83"/>
      <c r="BV800" s="224"/>
      <c r="BW800" s="224"/>
      <c r="BX800" s="224"/>
      <c r="BY800" s="224"/>
      <c r="BZ800" s="597">
        <f t="shared" si="2229"/>
        <v>145.71428571428572</v>
      </c>
      <c r="CA800" s="597">
        <f t="shared" si="2230"/>
        <v>367.42857142857144</v>
      </c>
      <c r="CB800" s="597">
        <f t="shared" si="2231"/>
        <v>235</v>
      </c>
      <c r="CC800" s="688">
        <f t="shared" si="2232"/>
        <v>785.71428571428567</v>
      </c>
      <c r="CD800" s="1344" t="str">
        <f t="shared" si="2256"/>
        <v/>
      </c>
      <c r="CE800" s="1345" t="str">
        <f t="shared" si="2234"/>
        <v/>
      </c>
      <c r="CF800" s="1346" t="str">
        <f t="shared" si="2234"/>
        <v/>
      </c>
      <c r="CG800" s="1346" t="str">
        <f t="shared" si="2234"/>
        <v/>
      </c>
      <c r="CH800" s="1346">
        <f t="shared" si="2234"/>
        <v>0</v>
      </c>
      <c r="CI800" s="1346">
        <f t="shared" si="2234"/>
        <v>0</v>
      </c>
      <c r="CJ800" s="1346">
        <f t="shared" si="2234"/>
        <v>0</v>
      </c>
      <c r="CK800" s="1347">
        <f t="shared" si="2234"/>
        <v>0</v>
      </c>
      <c r="CL800" s="1347">
        <f t="shared" si="2234"/>
        <v>0</v>
      </c>
      <c r="CM800" s="1347">
        <f t="shared" si="2234"/>
        <v>200</v>
      </c>
      <c r="CN800" s="1346">
        <f t="shared" si="2234"/>
        <v>320</v>
      </c>
      <c r="CO800" s="1346">
        <f t="shared" si="2234"/>
        <v>500</v>
      </c>
      <c r="CP800" s="1346">
        <f t="shared" si="2234"/>
        <v>640</v>
      </c>
      <c r="CQ800" s="1346" t="str">
        <f t="shared" si="2234"/>
        <v/>
      </c>
      <c r="CR800" s="1346" t="str">
        <f t="shared" si="2234"/>
        <v/>
      </c>
      <c r="CS800" s="1345" t="str">
        <f t="shared" si="2234"/>
        <v/>
      </c>
      <c r="CT800" s="1348" t="str">
        <f t="shared" si="2234"/>
        <v/>
      </c>
      <c r="CU800" s="548" t="str">
        <f t="shared" si="2235"/>
        <v/>
      </c>
      <c r="CV800" s="549" t="str">
        <f t="shared" si="2236"/>
        <v/>
      </c>
      <c r="CW800" s="550" t="str">
        <f t="shared" si="2237"/>
        <v/>
      </c>
      <c r="CX800" s="550" t="str">
        <f t="shared" si="2238"/>
        <v/>
      </c>
      <c r="CY800" s="550">
        <f t="shared" si="2239"/>
        <v>100</v>
      </c>
      <c r="CZ800" s="550">
        <f t="shared" si="2240"/>
        <v>100</v>
      </c>
      <c r="DA800" s="550">
        <f t="shared" si="2241"/>
        <v>150</v>
      </c>
      <c r="DB800" s="551">
        <f t="shared" si="2242"/>
        <v>212</v>
      </c>
      <c r="DC800" s="551">
        <f t="shared" si="2243"/>
        <v>250</v>
      </c>
      <c r="DD800" s="551">
        <f t="shared" si="2244"/>
        <v>300</v>
      </c>
      <c r="DE800" s="550">
        <f t="shared" si="2245"/>
        <v>600</v>
      </c>
      <c r="DF800" s="550">
        <f t="shared" si="2246"/>
        <v>960</v>
      </c>
      <c r="DG800" s="550">
        <f t="shared" si="2247"/>
        <v>1250</v>
      </c>
      <c r="DH800" s="550" t="str">
        <f t="shared" si="2248"/>
        <v/>
      </c>
      <c r="DI800" s="550" t="str">
        <f t="shared" si="2249"/>
        <v/>
      </c>
      <c r="DJ800" s="549" t="str">
        <f t="shared" si="2250"/>
        <v/>
      </c>
      <c r="DK800" s="548" t="str">
        <f t="shared" si="2251"/>
        <v/>
      </c>
      <c r="DL800" s="653">
        <f t="shared" si="2252"/>
        <v>9</v>
      </c>
      <c r="DM800" s="106">
        <f t="shared" si="2253"/>
        <v>9</v>
      </c>
      <c r="DN800" s="106">
        <f t="shared" si="2254"/>
        <v>9</v>
      </c>
      <c r="DO800" s="106">
        <f t="shared" si="2255"/>
        <v>9</v>
      </c>
      <c r="DP800" s="483"/>
      <c r="DQ800" s="617"/>
      <c r="DR800" s="599"/>
      <c r="DS800" s="600" t="s">
        <v>331</v>
      </c>
      <c r="DT800" s="266">
        <f>DV800</f>
        <v>0</v>
      </c>
      <c r="DU800" s="266">
        <f>DV800</f>
        <v>0</v>
      </c>
      <c r="DV800" s="791">
        <f>BX211</f>
        <v>0</v>
      </c>
      <c r="DW800" s="266">
        <f>DV800</f>
        <v>0</v>
      </c>
      <c r="DX800" s="618"/>
      <c r="DY800" s="484"/>
    </row>
    <row r="801" spans="1:129" s="486" customFormat="1" ht="15.75" customHeight="1">
      <c r="A801" s="788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83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83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83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83"/>
      <c r="BV801" s="224"/>
      <c r="BW801" s="224"/>
      <c r="BX801" s="224"/>
      <c r="BY801" s="224"/>
      <c r="BZ801" s="597">
        <f>IF(DL801&lt;3,"",(SUM(B801:R801)-MIN(B801:R801)-MAX(B801:R801))/(DL801-2))</f>
        <v>210.57142857142858</v>
      </c>
      <c r="CA801" s="597">
        <f>IF(DM801&lt;3,"",(SUM(T801:AJ801)-MIN(T801:AJ801)-MAX(T801:AJ801))/(DM801-2))</f>
        <v>495.71428571428572</v>
      </c>
      <c r="CB801" s="597">
        <f>IF(DN801&lt;3,"",(SUM(AL801:BB801)-MIN(AL801:BB801)-MAX(AL801:BB801))/(DN801-2))</f>
        <v>475.71428571428572</v>
      </c>
      <c r="CC801" s="688">
        <f>IF(DO801&lt;3,"",(SUM(BD801:BT801)-MIN(BD801:BT801)-MAX(BD801:BT801))/(DO801-2))</f>
        <v>1685.7142857142858</v>
      </c>
      <c r="CD801" s="1344" t="str">
        <f t="shared" si="2256"/>
        <v/>
      </c>
      <c r="CE801" s="1345" t="str">
        <f t="shared" si="2234"/>
        <v/>
      </c>
      <c r="CF801" s="1346" t="str">
        <f t="shared" si="2234"/>
        <v/>
      </c>
      <c r="CG801" s="1346" t="str">
        <f t="shared" si="2234"/>
        <v/>
      </c>
      <c r="CH801" s="1346">
        <f t="shared" si="2234"/>
        <v>0</v>
      </c>
      <c r="CI801" s="1346">
        <f t="shared" si="2234"/>
        <v>104</v>
      </c>
      <c r="CJ801" s="1346">
        <f t="shared" si="2234"/>
        <v>130</v>
      </c>
      <c r="CK801" s="1347">
        <f t="shared" si="2234"/>
        <v>240</v>
      </c>
      <c r="CL801" s="1347">
        <f t="shared" si="2234"/>
        <v>240</v>
      </c>
      <c r="CM801" s="1347">
        <f t="shared" si="2234"/>
        <v>240</v>
      </c>
      <c r="CN801" s="1346">
        <f t="shared" si="2234"/>
        <v>260</v>
      </c>
      <c r="CO801" s="1346">
        <f t="shared" si="2234"/>
        <v>260</v>
      </c>
      <c r="CP801" s="1346">
        <f t="shared" si="2234"/>
        <v>300</v>
      </c>
      <c r="CQ801" s="1346" t="str">
        <f t="shared" si="2234"/>
        <v/>
      </c>
      <c r="CR801" s="1346" t="str">
        <f t="shared" si="2234"/>
        <v/>
      </c>
      <c r="CS801" s="1345" t="str">
        <f t="shared" si="2234"/>
        <v/>
      </c>
      <c r="CT801" s="1348" t="str">
        <f t="shared" si="2234"/>
        <v/>
      </c>
      <c r="CU801" s="548" t="str">
        <f t="shared" si="2235"/>
        <v/>
      </c>
      <c r="CV801" s="549" t="str">
        <f t="shared" si="2236"/>
        <v/>
      </c>
      <c r="CW801" s="550" t="str">
        <f t="shared" si="2237"/>
        <v/>
      </c>
      <c r="CX801" s="550" t="str">
        <f t="shared" si="2238"/>
        <v/>
      </c>
      <c r="CY801" s="550">
        <f t="shared" si="2239"/>
        <v>300</v>
      </c>
      <c r="CZ801" s="550">
        <f t="shared" si="2240"/>
        <v>330</v>
      </c>
      <c r="DA801" s="550">
        <f t="shared" si="2241"/>
        <v>350</v>
      </c>
      <c r="DB801" s="551">
        <f t="shared" si="2242"/>
        <v>400</v>
      </c>
      <c r="DC801" s="551">
        <f t="shared" si="2243"/>
        <v>480</v>
      </c>
      <c r="DD801" s="551">
        <f t="shared" si="2244"/>
        <v>550</v>
      </c>
      <c r="DE801" s="550">
        <f t="shared" si="2245"/>
        <v>560</v>
      </c>
      <c r="DF801" s="550">
        <f t="shared" si="2246"/>
        <v>800</v>
      </c>
      <c r="DG801" s="550">
        <f t="shared" si="2247"/>
        <v>1000</v>
      </c>
      <c r="DH801" s="550" t="str">
        <f t="shared" si="2248"/>
        <v/>
      </c>
      <c r="DI801" s="550" t="str">
        <f t="shared" si="2249"/>
        <v/>
      </c>
      <c r="DJ801" s="549" t="str">
        <f t="shared" si="2250"/>
        <v/>
      </c>
      <c r="DK801" s="548" t="str">
        <f t="shared" si="2251"/>
        <v/>
      </c>
      <c r="DL801" s="653">
        <f t="shared" ref="DL801:DL809" si="2261">COUNT(B801:R801)</f>
        <v>9</v>
      </c>
      <c r="DM801" s="106">
        <f t="shared" ref="DM801:DM809" si="2262">COUNT(T801:AJ801)</f>
        <v>9</v>
      </c>
      <c r="DN801" s="106">
        <f t="shared" ref="DN801:DN809" si="2263">COUNT(AL801:BB801)</f>
        <v>9</v>
      </c>
      <c r="DO801" s="106">
        <f t="shared" ref="DO801:DO809" si="2264">COUNT(BD801:BT801)</f>
        <v>9</v>
      </c>
      <c r="DP801" s="483"/>
      <c r="DQ801" s="617"/>
      <c r="DR801" s="599"/>
      <c r="DS801" s="600"/>
      <c r="DT801" s="266"/>
      <c r="DU801" s="266"/>
      <c r="DV801" s="791"/>
      <c r="DW801" s="266"/>
      <c r="DX801" s="618"/>
      <c r="DY801" s="484"/>
    </row>
    <row r="802" spans="1:129" s="486" customFormat="1" ht="15.75" customHeight="1">
      <c r="A802" s="788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83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96"/>
      <c r="AH802" s="224"/>
      <c r="AI802" s="224"/>
      <c r="AJ802" s="224"/>
      <c r="AK802" s="783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83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83"/>
      <c r="BV802" s="224"/>
      <c r="BW802" s="224"/>
      <c r="BX802" s="224"/>
      <c r="BY802" s="224"/>
      <c r="BZ802" s="597">
        <f t="shared" ref="BZ802:BZ809" si="2265">IF(DL802&lt;3,"",(SUM(B802:R802)-MIN(B802:R802)-MAX(B802:R802))/(DL802-2))</f>
        <v>135.71428571428572</v>
      </c>
      <c r="CA802" s="597">
        <f t="shared" ref="CA802:CA809" si="2266">IF(DM802&lt;3,"",(SUM(T802:AJ802)-MIN(T802:AJ802)-MAX(T802:AJ802))/(DM802-2))</f>
        <v>57.142857142857146</v>
      </c>
      <c r="CB802" s="597">
        <f t="shared" ref="CB802:CB809" si="2267">IF(DN802&lt;3,"",(SUM(AL802:BB802)-MIN(AL802:BB802)-MAX(AL802:BB802))/(DN802-2))</f>
        <v>177.14285714285714</v>
      </c>
      <c r="CC802" s="688">
        <f t="shared" ref="CC802:CC809" si="2268">IF(DO802&lt;3,"",(SUM(BD802:BT802)-MIN(BD802:BT802)-MAX(BD802:BT802))/(DO802-2))</f>
        <v>1985.7142857142858</v>
      </c>
      <c r="CD802" s="1344" t="str">
        <f t="shared" si="2256"/>
        <v/>
      </c>
      <c r="CE802" s="1345" t="str">
        <f t="shared" si="2234"/>
        <v/>
      </c>
      <c r="CF802" s="1346" t="str">
        <f t="shared" si="2234"/>
        <v/>
      </c>
      <c r="CG802" s="1346" t="str">
        <f t="shared" si="2234"/>
        <v/>
      </c>
      <c r="CH802" s="1346">
        <f t="shared" si="2234"/>
        <v>0</v>
      </c>
      <c r="CI802" s="1346">
        <f t="shared" si="2234"/>
        <v>0</v>
      </c>
      <c r="CJ802" s="1346">
        <f t="shared" si="2234"/>
        <v>90</v>
      </c>
      <c r="CK802" s="1347">
        <f t="shared" si="2234"/>
        <v>120</v>
      </c>
      <c r="CL802" s="1347">
        <f t="shared" si="2234"/>
        <v>120</v>
      </c>
      <c r="CM802" s="1347">
        <f t="shared" si="2234"/>
        <v>120</v>
      </c>
      <c r="CN802" s="1346">
        <f t="shared" si="2234"/>
        <v>200</v>
      </c>
      <c r="CO802" s="1346">
        <f t="shared" si="2234"/>
        <v>300</v>
      </c>
      <c r="CP802" s="1346">
        <f t="shared" si="2234"/>
        <v>300</v>
      </c>
      <c r="CQ802" s="1346" t="str">
        <f t="shared" si="2234"/>
        <v/>
      </c>
      <c r="CR802" s="1346" t="str">
        <f t="shared" si="2234"/>
        <v/>
      </c>
      <c r="CS802" s="1345" t="str">
        <f t="shared" ref="CE802:CT809" si="22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269"/>
        <v/>
      </c>
      <c r="CU802" s="548" t="str">
        <f t="shared" si="2235"/>
        <v/>
      </c>
      <c r="CV802" s="549" t="str">
        <f t="shared" si="2236"/>
        <v/>
      </c>
      <c r="CW802" s="550" t="str">
        <f t="shared" si="2237"/>
        <v/>
      </c>
      <c r="CX802" s="550" t="str">
        <f t="shared" si="2238"/>
        <v/>
      </c>
      <c r="CY802" s="550">
        <f t="shared" si="2239"/>
        <v>0</v>
      </c>
      <c r="CZ802" s="550">
        <f t="shared" si="2240"/>
        <v>0</v>
      </c>
      <c r="DA802" s="550">
        <f t="shared" si="2241"/>
        <v>0</v>
      </c>
      <c r="DB802" s="551">
        <f t="shared" si="2242"/>
        <v>0</v>
      </c>
      <c r="DC802" s="551">
        <f t="shared" si="2243"/>
        <v>0</v>
      </c>
      <c r="DD802" s="551">
        <f t="shared" si="2244"/>
        <v>10</v>
      </c>
      <c r="DE802" s="550">
        <f t="shared" si="2245"/>
        <v>190</v>
      </c>
      <c r="DF802" s="550">
        <f t="shared" si="2246"/>
        <v>200</v>
      </c>
      <c r="DG802" s="550">
        <f t="shared" si="2247"/>
        <v>200</v>
      </c>
      <c r="DH802" s="550" t="str">
        <f t="shared" si="2248"/>
        <v/>
      </c>
      <c r="DI802" s="550" t="str">
        <f t="shared" si="2249"/>
        <v/>
      </c>
      <c r="DJ802" s="549" t="str">
        <f t="shared" si="2250"/>
        <v/>
      </c>
      <c r="DK802" s="548" t="str">
        <f t="shared" si="2251"/>
        <v/>
      </c>
      <c r="DL802" s="653">
        <f t="shared" si="2261"/>
        <v>9</v>
      </c>
      <c r="DM802" s="106">
        <f t="shared" si="2262"/>
        <v>9</v>
      </c>
      <c r="DN802" s="106">
        <f t="shared" si="2263"/>
        <v>9</v>
      </c>
      <c r="DO802" s="106">
        <f t="shared" si="2264"/>
        <v>9</v>
      </c>
      <c r="DP802" s="483"/>
      <c r="DQ802" s="617"/>
      <c r="DR802" s="599" t="s">
        <v>344</v>
      </c>
      <c r="DS802" s="600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0</v>
      </c>
      <c r="DW802" s="793">
        <f>DW793*DW794+DW795*DW796+DW797*DW798+DW799*DW800</f>
        <v>0</v>
      </c>
      <c r="DX802" s="618" t="s">
        <v>345</v>
      </c>
      <c r="DY802" s="484"/>
    </row>
    <row r="803" spans="1:129" s="486" customFormat="1" ht="15.75" customHeight="1">
      <c r="A803" s="788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83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83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83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83"/>
      <c r="BV803" s="224"/>
      <c r="BW803" s="224"/>
      <c r="BX803" s="224"/>
      <c r="BY803" s="224"/>
      <c r="BZ803" s="597">
        <f t="shared" si="2265"/>
        <v>0</v>
      </c>
      <c r="CA803" s="597">
        <f t="shared" si="2266"/>
        <v>52.142857142857146</v>
      </c>
      <c r="CB803" s="597">
        <f t="shared" si="2267"/>
        <v>185.71428571428572</v>
      </c>
      <c r="CC803" s="688">
        <f t="shared" si="2268"/>
        <v>128.57142857142858</v>
      </c>
      <c r="CD803" s="1344" t="str">
        <f t="shared" si="2256"/>
        <v/>
      </c>
      <c r="CE803" s="1345" t="str">
        <f t="shared" si="2269"/>
        <v/>
      </c>
      <c r="CF803" s="1346" t="str">
        <f t="shared" si="2269"/>
        <v/>
      </c>
      <c r="CG803" s="1346" t="str">
        <f t="shared" si="2269"/>
        <v/>
      </c>
      <c r="CH803" s="1346">
        <f t="shared" si="2269"/>
        <v>0</v>
      </c>
      <c r="CI803" s="1346">
        <f t="shared" si="2269"/>
        <v>0</v>
      </c>
      <c r="CJ803" s="1346">
        <f t="shared" si="2269"/>
        <v>0</v>
      </c>
      <c r="CK803" s="1347">
        <f t="shared" si="2269"/>
        <v>0</v>
      </c>
      <c r="CL803" s="1347">
        <f t="shared" si="2269"/>
        <v>0</v>
      </c>
      <c r="CM803" s="1347">
        <f t="shared" si="2269"/>
        <v>0</v>
      </c>
      <c r="CN803" s="1346">
        <f t="shared" si="2269"/>
        <v>0</v>
      </c>
      <c r="CO803" s="1346">
        <f t="shared" si="2269"/>
        <v>0</v>
      </c>
      <c r="CP803" s="1346">
        <f t="shared" si="2269"/>
        <v>0</v>
      </c>
      <c r="CQ803" s="1346" t="str">
        <f t="shared" si="2269"/>
        <v/>
      </c>
      <c r="CR803" s="1346" t="str">
        <f t="shared" si="2269"/>
        <v/>
      </c>
      <c r="CS803" s="1345" t="str">
        <f t="shared" si="2269"/>
        <v/>
      </c>
      <c r="CT803" s="1348" t="str">
        <f t="shared" si="2269"/>
        <v/>
      </c>
      <c r="CU803" s="548" t="str">
        <f t="shared" si="2235"/>
        <v/>
      </c>
      <c r="CV803" s="549" t="str">
        <f t="shared" si="2236"/>
        <v/>
      </c>
      <c r="CW803" s="550" t="str">
        <f t="shared" si="2237"/>
        <v/>
      </c>
      <c r="CX803" s="550" t="str">
        <f t="shared" si="2238"/>
        <v/>
      </c>
      <c r="CY803" s="550">
        <f t="shared" si="2239"/>
        <v>0</v>
      </c>
      <c r="CZ803" s="550">
        <f t="shared" si="2240"/>
        <v>0</v>
      </c>
      <c r="DA803" s="550">
        <f t="shared" si="2241"/>
        <v>20</v>
      </c>
      <c r="DB803" s="551">
        <f t="shared" si="2242"/>
        <v>25</v>
      </c>
      <c r="DC803" s="551">
        <f t="shared" si="2243"/>
        <v>30</v>
      </c>
      <c r="DD803" s="551">
        <f t="shared" si="2244"/>
        <v>50</v>
      </c>
      <c r="DE803" s="550">
        <f t="shared" si="2245"/>
        <v>80</v>
      </c>
      <c r="DF803" s="550">
        <f t="shared" si="2246"/>
        <v>160</v>
      </c>
      <c r="DG803" s="550">
        <f t="shared" si="2247"/>
        <v>170</v>
      </c>
      <c r="DH803" s="550" t="str">
        <f t="shared" si="2248"/>
        <v/>
      </c>
      <c r="DI803" s="550" t="str">
        <f t="shared" si="2249"/>
        <v/>
      </c>
      <c r="DJ803" s="549" t="str">
        <f t="shared" si="2250"/>
        <v/>
      </c>
      <c r="DK803" s="548" t="str">
        <f t="shared" si="2251"/>
        <v/>
      </c>
      <c r="DL803" s="653">
        <f t="shared" si="2261"/>
        <v>9</v>
      </c>
      <c r="DM803" s="106">
        <f t="shared" si="2262"/>
        <v>9</v>
      </c>
      <c r="DN803" s="106">
        <f t="shared" si="2263"/>
        <v>9</v>
      </c>
      <c r="DO803" s="106">
        <f t="shared" si="2264"/>
        <v>9</v>
      </c>
      <c r="DP803" s="483"/>
      <c r="DQ803" s="617"/>
      <c r="DR803" s="599" t="s">
        <v>347</v>
      </c>
      <c r="DS803" s="600"/>
      <c r="DT803" s="793">
        <f>BV795</f>
        <v>0</v>
      </c>
      <c r="DU803" s="793">
        <f>BW795</f>
        <v>0</v>
      </c>
      <c r="DV803" s="793">
        <f>BX795</f>
        <v>0</v>
      </c>
      <c r="DW803" s="793">
        <f>BY795</f>
        <v>0</v>
      </c>
      <c r="DX803" s="618" t="s">
        <v>348</v>
      </c>
      <c r="DY803" s="484"/>
    </row>
    <row r="804" spans="1:129" s="486" customFormat="1" ht="15.75" customHeight="1">
      <c r="A804" s="788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83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89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96"/>
      <c r="AH804" s="224"/>
      <c r="AI804" s="224"/>
      <c r="AJ804" s="224"/>
      <c r="AK804" s="783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83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83"/>
      <c r="BV804" s="224"/>
      <c r="BW804" s="224"/>
      <c r="BX804" s="224"/>
      <c r="BY804" s="224"/>
      <c r="BZ804" s="597">
        <f t="shared" si="2265"/>
        <v>696</v>
      </c>
      <c r="CA804" s="597">
        <f t="shared" si="2266"/>
        <v>255.57142857142858</v>
      </c>
      <c r="CB804" s="597">
        <f t="shared" si="2267"/>
        <v>365.71428571428572</v>
      </c>
      <c r="CC804" s="688">
        <f t="shared" si="2268"/>
        <v>1285.7142857142858</v>
      </c>
      <c r="CD804" s="1344" t="str">
        <f t="shared" si="2256"/>
        <v/>
      </c>
      <c r="CE804" s="1345" t="str">
        <f t="shared" si="2269"/>
        <v/>
      </c>
      <c r="CF804" s="1346" t="str">
        <f t="shared" si="2269"/>
        <v/>
      </c>
      <c r="CG804" s="1346" t="str">
        <f t="shared" si="2269"/>
        <v/>
      </c>
      <c r="CH804" s="1346">
        <f t="shared" si="2269"/>
        <v>291.2</v>
      </c>
      <c r="CI804" s="1346">
        <f t="shared" si="2269"/>
        <v>320</v>
      </c>
      <c r="CJ804" s="1346">
        <f t="shared" si="2269"/>
        <v>432</v>
      </c>
      <c r="CK804" s="1347">
        <f t="shared" si="2269"/>
        <v>480</v>
      </c>
      <c r="CL804" s="1347">
        <f t="shared" si="2269"/>
        <v>520</v>
      </c>
      <c r="CM804" s="1347">
        <f t="shared" si="2269"/>
        <v>780</v>
      </c>
      <c r="CN804" s="1346">
        <f t="shared" si="2269"/>
        <v>1040</v>
      </c>
      <c r="CO804" s="1346">
        <f t="shared" si="2269"/>
        <v>1300</v>
      </c>
      <c r="CP804" s="1346">
        <f t="shared" si="2269"/>
        <v>1300</v>
      </c>
      <c r="CQ804" s="1346" t="str">
        <f t="shared" si="2269"/>
        <v/>
      </c>
      <c r="CR804" s="1346" t="str">
        <f t="shared" si="2269"/>
        <v/>
      </c>
      <c r="CS804" s="1345" t="str">
        <f t="shared" si="2269"/>
        <v/>
      </c>
      <c r="CT804" s="1348" t="str">
        <f t="shared" si="2269"/>
        <v/>
      </c>
      <c r="CU804" s="548" t="str">
        <f t="shared" si="2235"/>
        <v/>
      </c>
      <c r="CV804" s="549" t="str">
        <f t="shared" si="2236"/>
        <v/>
      </c>
      <c r="CW804" s="550" t="str">
        <f t="shared" si="2237"/>
        <v/>
      </c>
      <c r="CX804" s="550" t="str">
        <f t="shared" si="2238"/>
        <v/>
      </c>
      <c r="CY804" s="550">
        <f t="shared" si="2239"/>
        <v>10</v>
      </c>
      <c r="CZ804" s="550">
        <f t="shared" si="2240"/>
        <v>48</v>
      </c>
      <c r="DA804" s="550">
        <f t="shared" si="2241"/>
        <v>106</v>
      </c>
      <c r="DB804" s="551">
        <f t="shared" si="2242"/>
        <v>240</v>
      </c>
      <c r="DC804" s="551">
        <f t="shared" si="2243"/>
        <v>240</v>
      </c>
      <c r="DD804" s="551">
        <f t="shared" si="2244"/>
        <v>360</v>
      </c>
      <c r="DE804" s="550">
        <f t="shared" si="2245"/>
        <v>375</v>
      </c>
      <c r="DF804" s="550">
        <f t="shared" si="2246"/>
        <v>420</v>
      </c>
      <c r="DG804" s="550">
        <f t="shared" si="2247"/>
        <v>600</v>
      </c>
      <c r="DH804" s="550" t="str">
        <f t="shared" si="2248"/>
        <v/>
      </c>
      <c r="DI804" s="550" t="str">
        <f t="shared" si="2249"/>
        <v/>
      </c>
      <c r="DJ804" s="549" t="str">
        <f t="shared" si="2250"/>
        <v/>
      </c>
      <c r="DK804" s="548" t="str">
        <f t="shared" si="2251"/>
        <v/>
      </c>
      <c r="DL804" s="653">
        <f t="shared" si="2261"/>
        <v>9</v>
      </c>
      <c r="DM804" s="106">
        <f t="shared" si="2262"/>
        <v>9</v>
      </c>
      <c r="DN804" s="106">
        <f t="shared" si="2263"/>
        <v>9</v>
      </c>
      <c r="DO804" s="106">
        <f t="shared" si="2264"/>
        <v>9</v>
      </c>
      <c r="DP804" s="483"/>
      <c r="DQ804" s="617"/>
      <c r="DR804" s="200"/>
      <c r="DS804" s="200"/>
      <c r="DT804" s="200"/>
      <c r="DU804" s="200"/>
      <c r="DV804" s="200"/>
      <c r="DW804" s="200"/>
      <c r="DX804" s="618"/>
      <c r="DY804" s="484"/>
    </row>
    <row r="805" spans="1:129" s="486" customFormat="1" ht="15.75" customHeight="1">
      <c r="A805" s="788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83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83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83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83"/>
      <c r="BV805" s="224"/>
      <c r="BW805" s="224"/>
      <c r="BX805" s="224"/>
      <c r="BY805" s="224"/>
      <c r="BZ805" s="597">
        <f t="shared" si="2265"/>
        <v>0</v>
      </c>
      <c r="CA805" s="597">
        <f t="shared" si="2266"/>
        <v>0</v>
      </c>
      <c r="CB805" s="597">
        <f t="shared" si="2267"/>
        <v>0</v>
      </c>
      <c r="CC805" s="688">
        <f t="shared" si="2268"/>
        <v>0</v>
      </c>
      <c r="CD805" s="1344" t="str">
        <f t="shared" si="2256"/>
        <v/>
      </c>
      <c r="CE805" s="1345" t="str">
        <f t="shared" si="2269"/>
        <v/>
      </c>
      <c r="CF805" s="1346" t="str">
        <f t="shared" si="2269"/>
        <v/>
      </c>
      <c r="CG805" s="1346" t="str">
        <f t="shared" si="2269"/>
        <v/>
      </c>
      <c r="CH805" s="1346">
        <f t="shared" si="2269"/>
        <v>0</v>
      </c>
      <c r="CI805" s="1346">
        <f t="shared" si="2269"/>
        <v>0</v>
      </c>
      <c r="CJ805" s="1346">
        <f t="shared" si="2269"/>
        <v>0</v>
      </c>
      <c r="CK805" s="1347">
        <f t="shared" si="2269"/>
        <v>0</v>
      </c>
      <c r="CL805" s="1347">
        <f t="shared" si="2269"/>
        <v>0</v>
      </c>
      <c r="CM805" s="1347">
        <f t="shared" si="2269"/>
        <v>0</v>
      </c>
      <c r="CN805" s="1346">
        <f t="shared" si="2269"/>
        <v>0</v>
      </c>
      <c r="CO805" s="1346">
        <f t="shared" si="2269"/>
        <v>0</v>
      </c>
      <c r="CP805" s="1346">
        <f t="shared" si="2269"/>
        <v>0</v>
      </c>
      <c r="CQ805" s="1346" t="str">
        <f t="shared" si="2269"/>
        <v/>
      </c>
      <c r="CR805" s="1346" t="str">
        <f t="shared" si="2269"/>
        <v/>
      </c>
      <c r="CS805" s="1345" t="str">
        <f t="shared" si="2269"/>
        <v/>
      </c>
      <c r="CT805" s="1348" t="str">
        <f t="shared" si="2269"/>
        <v/>
      </c>
      <c r="CU805" s="548" t="str">
        <f t="shared" si="2235"/>
        <v/>
      </c>
      <c r="CV805" s="549" t="str">
        <f t="shared" si="2236"/>
        <v/>
      </c>
      <c r="CW805" s="550" t="str">
        <f t="shared" si="2237"/>
        <v/>
      </c>
      <c r="CX805" s="550" t="str">
        <f t="shared" si="2238"/>
        <v/>
      </c>
      <c r="CY805" s="550">
        <f t="shared" si="2239"/>
        <v>0</v>
      </c>
      <c r="CZ805" s="550">
        <f t="shared" si="2240"/>
        <v>0</v>
      </c>
      <c r="DA805" s="550">
        <f t="shared" si="2241"/>
        <v>0</v>
      </c>
      <c r="DB805" s="551">
        <f t="shared" si="2242"/>
        <v>0</v>
      </c>
      <c r="DC805" s="551">
        <f t="shared" si="2243"/>
        <v>0</v>
      </c>
      <c r="DD805" s="551">
        <f t="shared" si="2244"/>
        <v>0</v>
      </c>
      <c r="DE805" s="550">
        <f t="shared" si="2245"/>
        <v>0</v>
      </c>
      <c r="DF805" s="550">
        <f t="shared" si="2246"/>
        <v>0</v>
      </c>
      <c r="DG805" s="550">
        <f t="shared" si="2247"/>
        <v>0</v>
      </c>
      <c r="DH805" s="550" t="str">
        <f t="shared" si="2248"/>
        <v/>
      </c>
      <c r="DI805" s="550" t="str">
        <f t="shared" si="2249"/>
        <v/>
      </c>
      <c r="DJ805" s="549" t="str">
        <f t="shared" si="2250"/>
        <v/>
      </c>
      <c r="DK805" s="548" t="str">
        <f t="shared" si="2251"/>
        <v/>
      </c>
      <c r="DL805" s="653">
        <f t="shared" si="2261"/>
        <v>9</v>
      </c>
      <c r="DM805" s="106">
        <f t="shared" si="2262"/>
        <v>9</v>
      </c>
      <c r="DN805" s="106">
        <f t="shared" si="2263"/>
        <v>9</v>
      </c>
      <c r="DO805" s="106">
        <f t="shared" si="2264"/>
        <v>9</v>
      </c>
      <c r="DP805" s="483"/>
      <c r="DQ805" s="618"/>
      <c r="DR805" s="618"/>
      <c r="DS805" s="618"/>
      <c r="DT805" s="618"/>
      <c r="DU805" s="618"/>
      <c r="DV805" s="618"/>
      <c r="DW805" s="618"/>
      <c r="DX805" s="618"/>
      <c r="DY805" s="484"/>
    </row>
    <row r="806" spans="1:129" s="486" customFormat="1" ht="15.75" customHeight="1">
      <c r="A806" s="1429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83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83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83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83"/>
      <c r="BV806" s="224"/>
      <c r="BW806" s="224"/>
      <c r="BX806" s="224"/>
      <c r="BY806" s="224"/>
      <c r="BZ806" s="597"/>
      <c r="CA806" s="597"/>
      <c r="CB806" s="597"/>
      <c r="CC806" s="688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8"/>
      <c r="CV806" s="549"/>
      <c r="CW806" s="550"/>
      <c r="CX806" s="550"/>
      <c r="CY806" s="550"/>
      <c r="CZ806" s="550"/>
      <c r="DA806" s="550"/>
      <c r="DB806" s="551"/>
      <c r="DC806" s="551"/>
      <c r="DD806" s="551"/>
      <c r="DE806" s="550"/>
      <c r="DF806" s="550"/>
      <c r="DG806" s="550"/>
      <c r="DH806" s="550"/>
      <c r="DI806" s="550"/>
      <c r="DJ806" s="549"/>
      <c r="DK806" s="548"/>
      <c r="DL806" s="653"/>
      <c r="DM806" s="106"/>
      <c r="DN806" s="106"/>
      <c r="DO806" s="106"/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9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3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3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3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3"/>
      <c r="BV807" s="224"/>
      <c r="BW807" s="224"/>
      <c r="BX807" s="224"/>
      <c r="BY807" s="224"/>
      <c r="BZ807" s="597"/>
      <c r="CA807" s="597"/>
      <c r="CB807" s="597"/>
      <c r="CC807" s="688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6"/>
      <c r="DN807" s="106"/>
      <c r="DO807" s="106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794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83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83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83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83"/>
      <c r="BV808" s="224"/>
      <c r="BW808" s="224"/>
      <c r="BX808" s="224"/>
      <c r="BY808" s="224"/>
      <c r="BZ808" s="597">
        <f t="shared" si="2265"/>
        <v>0</v>
      </c>
      <c r="CA808" s="597">
        <f t="shared" si="2266"/>
        <v>0</v>
      </c>
      <c r="CB808" s="597">
        <f t="shared" si="2267"/>
        <v>0</v>
      </c>
      <c r="CC808" s="688">
        <f t="shared" si="2268"/>
        <v>0</v>
      </c>
      <c r="CD808" s="1344" t="str">
        <f t="shared" si="2256"/>
        <v/>
      </c>
      <c r="CE808" s="1345" t="str">
        <f t="shared" si="2269"/>
        <v/>
      </c>
      <c r="CF808" s="1346" t="str">
        <f t="shared" si="2269"/>
        <v/>
      </c>
      <c r="CG808" s="1346" t="str">
        <f t="shared" si="2269"/>
        <v/>
      </c>
      <c r="CH808" s="1346">
        <f t="shared" si="2269"/>
        <v>0</v>
      </c>
      <c r="CI808" s="1346">
        <f t="shared" si="2269"/>
        <v>0</v>
      </c>
      <c r="CJ808" s="1346">
        <f t="shared" si="2269"/>
        <v>0</v>
      </c>
      <c r="CK808" s="1347">
        <f t="shared" si="2269"/>
        <v>0</v>
      </c>
      <c r="CL808" s="1347">
        <f t="shared" si="2269"/>
        <v>0</v>
      </c>
      <c r="CM808" s="1347">
        <f t="shared" si="2269"/>
        <v>0</v>
      </c>
      <c r="CN808" s="1346">
        <f t="shared" si="2269"/>
        <v>0</v>
      </c>
      <c r="CO808" s="1346">
        <f t="shared" si="2269"/>
        <v>0</v>
      </c>
      <c r="CP808" s="1346">
        <f t="shared" si="2269"/>
        <v>0</v>
      </c>
      <c r="CQ808" s="1346" t="str">
        <f t="shared" si="2269"/>
        <v/>
      </c>
      <c r="CR808" s="1346" t="str">
        <f t="shared" si="2269"/>
        <v/>
      </c>
      <c r="CS808" s="1345" t="str">
        <f t="shared" si="2269"/>
        <v/>
      </c>
      <c r="CT808" s="1348" t="str">
        <f t="shared" si="2269"/>
        <v/>
      </c>
      <c r="CU808" s="548" t="str">
        <f t="shared" si="2235"/>
        <v/>
      </c>
      <c r="CV808" s="549" t="str">
        <f t="shared" si="2236"/>
        <v/>
      </c>
      <c r="CW808" s="550" t="str">
        <f t="shared" si="2237"/>
        <v/>
      </c>
      <c r="CX808" s="550" t="str">
        <f t="shared" si="2238"/>
        <v/>
      </c>
      <c r="CY808" s="550">
        <f t="shared" si="2239"/>
        <v>0</v>
      </c>
      <c r="CZ808" s="550">
        <f t="shared" si="2240"/>
        <v>0</v>
      </c>
      <c r="DA808" s="550">
        <f t="shared" si="2241"/>
        <v>0</v>
      </c>
      <c r="DB808" s="551">
        <f t="shared" si="2242"/>
        <v>0</v>
      </c>
      <c r="DC808" s="551">
        <f t="shared" si="2243"/>
        <v>0</v>
      </c>
      <c r="DD808" s="551">
        <f t="shared" si="2244"/>
        <v>0</v>
      </c>
      <c r="DE808" s="550">
        <f t="shared" si="2245"/>
        <v>0</v>
      </c>
      <c r="DF808" s="550">
        <f t="shared" si="2246"/>
        <v>0</v>
      </c>
      <c r="DG808" s="550">
        <f t="shared" si="2247"/>
        <v>0</v>
      </c>
      <c r="DH808" s="550" t="str">
        <f t="shared" si="2248"/>
        <v/>
      </c>
      <c r="DI808" s="550" t="str">
        <f t="shared" si="2249"/>
        <v/>
      </c>
      <c r="DJ808" s="549" t="str">
        <f t="shared" si="2250"/>
        <v/>
      </c>
      <c r="DK808" s="548" t="str">
        <f t="shared" si="2251"/>
        <v/>
      </c>
      <c r="DL808" s="653">
        <f t="shared" si="2261"/>
        <v>9</v>
      </c>
      <c r="DM808" s="106">
        <f t="shared" si="2262"/>
        <v>9</v>
      </c>
      <c r="DN808" s="106">
        <f t="shared" si="2263"/>
        <v>9</v>
      </c>
      <c r="DO808" s="106">
        <f t="shared" si="2264"/>
        <v>9</v>
      </c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4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83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83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83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83"/>
      <c r="BV809" s="224"/>
      <c r="BW809" s="224"/>
      <c r="BX809" s="224"/>
      <c r="BY809" s="224"/>
      <c r="BZ809" s="597">
        <f t="shared" si="2265"/>
        <v>249.14285714285714</v>
      </c>
      <c r="CA809" s="597">
        <f t="shared" si="2266"/>
        <v>2525.7142857142858</v>
      </c>
      <c r="CB809" s="597">
        <f t="shared" si="2267"/>
        <v>397.57142857142856</v>
      </c>
      <c r="CC809" s="688">
        <f t="shared" si="2268"/>
        <v>1601.4285714285713</v>
      </c>
      <c r="CD809" s="1344" t="str">
        <f t="shared" si="2256"/>
        <v/>
      </c>
      <c r="CE809" s="1345" t="str">
        <f t="shared" si="2269"/>
        <v/>
      </c>
      <c r="CF809" s="1346" t="str">
        <f t="shared" si="2269"/>
        <v/>
      </c>
      <c r="CG809" s="1346" t="str">
        <f t="shared" si="2269"/>
        <v/>
      </c>
      <c r="CH809" s="1346">
        <f t="shared" si="2269"/>
        <v>48</v>
      </c>
      <c r="CI809" s="1346">
        <f t="shared" si="2269"/>
        <v>54</v>
      </c>
      <c r="CJ809" s="1346">
        <f t="shared" si="2269"/>
        <v>108</v>
      </c>
      <c r="CK809" s="1347">
        <f t="shared" si="2269"/>
        <v>108</v>
      </c>
      <c r="CL809" s="1347">
        <f t="shared" si="2269"/>
        <v>120</v>
      </c>
      <c r="CM809" s="1347">
        <f t="shared" si="2269"/>
        <v>120</v>
      </c>
      <c r="CN809" s="1346">
        <f t="shared" si="2269"/>
        <v>554</v>
      </c>
      <c r="CO809" s="1346">
        <f t="shared" si="2269"/>
        <v>680</v>
      </c>
      <c r="CP809" s="1346">
        <f t="shared" si="2269"/>
        <v>1020</v>
      </c>
      <c r="CQ809" s="1346" t="str">
        <f t="shared" si="2269"/>
        <v/>
      </c>
      <c r="CR809" s="1346" t="str">
        <f t="shared" si="2269"/>
        <v/>
      </c>
      <c r="CS809" s="1345" t="str">
        <f t="shared" si="2269"/>
        <v/>
      </c>
      <c r="CT809" s="1348" t="str">
        <f t="shared" si="2269"/>
        <v/>
      </c>
      <c r="CU809" s="548" t="str">
        <f t="shared" si="2235"/>
        <v/>
      </c>
      <c r="CV809" s="549" t="str">
        <f t="shared" si="2236"/>
        <v/>
      </c>
      <c r="CW809" s="550" t="str">
        <f t="shared" si="2237"/>
        <v/>
      </c>
      <c r="CX809" s="550" t="str">
        <f t="shared" si="2238"/>
        <v/>
      </c>
      <c r="CY809" s="550">
        <f t="shared" si="2239"/>
        <v>24</v>
      </c>
      <c r="CZ809" s="550">
        <f t="shared" si="2240"/>
        <v>52</v>
      </c>
      <c r="DA809" s="550">
        <f t="shared" si="2241"/>
        <v>72</v>
      </c>
      <c r="DB809" s="551">
        <f t="shared" si="2242"/>
        <v>2450</v>
      </c>
      <c r="DC809" s="551">
        <f t="shared" si="2243"/>
        <v>2800</v>
      </c>
      <c r="DD809" s="551">
        <f t="shared" si="2244"/>
        <v>4000</v>
      </c>
      <c r="DE809" s="550">
        <f t="shared" si="2245"/>
        <v>4106</v>
      </c>
      <c r="DF809" s="550">
        <f t="shared" si="2246"/>
        <v>4200</v>
      </c>
      <c r="DG809" s="550">
        <f t="shared" si="2247"/>
        <v>8900</v>
      </c>
      <c r="DH809" s="550" t="str">
        <f t="shared" si="2248"/>
        <v/>
      </c>
      <c r="DI809" s="550" t="str">
        <f t="shared" si="2249"/>
        <v/>
      </c>
      <c r="DJ809" s="549" t="str">
        <f t="shared" si="2250"/>
        <v/>
      </c>
      <c r="DK809" s="548" t="str">
        <f t="shared" si="2251"/>
        <v/>
      </c>
      <c r="DL809" s="653">
        <f t="shared" si="2261"/>
        <v>9</v>
      </c>
      <c r="DM809" s="106">
        <f t="shared" si="2262"/>
        <v>9</v>
      </c>
      <c r="DN809" s="106">
        <f t="shared" si="2263"/>
        <v>9</v>
      </c>
      <c r="DO809" s="106">
        <f t="shared" si="2264"/>
        <v>9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5" t="s">
        <v>353</v>
      </c>
      <c r="B810" s="796"/>
      <c r="C810" s="796"/>
      <c r="D810" s="796"/>
      <c r="E810" s="796"/>
      <c r="F810" s="796"/>
      <c r="G810" s="796"/>
      <c r="H810" s="796"/>
      <c r="I810" s="796"/>
      <c r="J810" s="796"/>
      <c r="K810" s="796"/>
      <c r="L810" s="796"/>
      <c r="M810" s="796"/>
      <c r="N810" s="796"/>
      <c r="O810" s="796"/>
      <c r="P810" s="796"/>
      <c r="Q810" s="796"/>
      <c r="R810" s="796"/>
      <c r="S810" s="783"/>
      <c r="T810" s="1540"/>
      <c r="U810" s="1540"/>
      <c r="V810" s="1540"/>
      <c r="W810" s="1540"/>
      <c r="X810" s="796"/>
      <c r="Y810" s="796"/>
      <c r="Z810" s="796"/>
      <c r="AA810" s="796"/>
      <c r="AB810" s="796"/>
      <c r="AC810" s="796"/>
      <c r="AD810" s="796"/>
      <c r="AE810" s="796"/>
      <c r="AF810" s="796"/>
      <c r="AG810" s="796"/>
      <c r="AH810" s="796"/>
      <c r="AI810" s="796"/>
      <c r="AJ810" s="796"/>
      <c r="AK810" s="783"/>
      <c r="AL810" s="796"/>
      <c r="AM810" s="796"/>
      <c r="AN810" s="796"/>
      <c r="AO810" s="796"/>
      <c r="AP810" s="796"/>
      <c r="AQ810" s="796"/>
      <c r="AR810" s="796"/>
      <c r="AS810" s="796"/>
      <c r="AT810" s="796"/>
      <c r="AU810" s="796"/>
      <c r="AV810" s="796"/>
      <c r="AW810" s="796"/>
      <c r="AX810" s="796"/>
      <c r="AY810" s="796"/>
      <c r="AZ810" s="796"/>
      <c r="BA810" s="796"/>
      <c r="BB810" s="796"/>
      <c r="BC810" s="783"/>
      <c r="BD810" s="796"/>
      <c r="BE810" s="796"/>
      <c r="BF810" s="796"/>
      <c r="BG810" s="796"/>
      <c r="BH810" s="796"/>
      <c r="BI810" s="796"/>
      <c r="BJ810" s="796"/>
      <c r="BK810" s="796"/>
      <c r="BL810" s="796"/>
      <c r="BM810" s="796"/>
      <c r="BN810" s="796"/>
      <c r="BO810" s="796"/>
      <c r="BP810" s="796"/>
      <c r="BQ810" s="796"/>
      <c r="BR810" s="796"/>
      <c r="BS810" s="796"/>
      <c r="BT810" s="796"/>
      <c r="BU810" s="783"/>
      <c r="BV810" s="796">
        <f>BV20-BV31</f>
        <v>0</v>
      </c>
      <c r="BW810" s="796">
        <f>BW20-BW31</f>
        <v>0</v>
      </c>
      <c r="BX810" s="796">
        <f>BX20-BX31</f>
        <v>0</v>
      </c>
      <c r="BY810" s="796">
        <f>BY20-BY31</f>
        <v>0</v>
      </c>
      <c r="BZ810" s="589"/>
      <c r="CA810" s="589"/>
      <c r="CB810" s="589"/>
      <c r="CC810" s="687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4"/>
      <c r="CV810" s="635"/>
      <c r="CW810" s="635"/>
      <c r="CX810" s="635"/>
      <c r="CY810" s="635"/>
      <c r="CZ810" s="635"/>
      <c r="DA810" s="635"/>
      <c r="DB810" s="635"/>
      <c r="DC810" s="635"/>
      <c r="DD810" s="635"/>
      <c r="DE810" s="635"/>
      <c r="DF810" s="635"/>
      <c r="DG810" s="635"/>
      <c r="DH810" s="635"/>
      <c r="DI810" s="635"/>
      <c r="DJ810" s="635"/>
      <c r="DK810" s="635"/>
      <c r="DL810" s="598"/>
      <c r="DM810" s="108"/>
      <c r="DN810" s="108"/>
      <c r="DO810" s="108"/>
      <c r="DP810" s="591"/>
      <c r="DQ810" s="617"/>
      <c r="DR810" s="617"/>
      <c r="DS810" s="617"/>
      <c r="DT810" s="617"/>
      <c r="DU810" s="617"/>
      <c r="DV810" s="617"/>
      <c r="DW810" s="617"/>
      <c r="DX810" s="617"/>
      <c r="DY810" s="484"/>
    </row>
    <row r="811" spans="1:129" s="486" customFormat="1" ht="15.75" customHeight="1">
      <c r="A811" s="617" t="s">
        <v>354</v>
      </c>
      <c r="B811" s="797">
        <f t="shared" ref="B811:R811" si="2270">SUM(B771:B775,B780:B784,B789:B810)</f>
        <v>4870</v>
      </c>
      <c r="C811" s="797">
        <f t="shared" si="2270"/>
        <v>2151</v>
      </c>
      <c r="D811" s="797">
        <f t="shared" si="2270"/>
        <v>3860</v>
      </c>
      <c r="E811" s="797">
        <f t="shared" si="2270"/>
        <v>2211</v>
      </c>
      <c r="F811" s="797">
        <f t="shared" si="2270"/>
        <v>2327</v>
      </c>
      <c r="G811" s="797">
        <f t="shared" si="2270"/>
        <v>1622</v>
      </c>
      <c r="H811" s="797">
        <f t="shared" si="2270"/>
        <v>2443.1999999999998</v>
      </c>
      <c r="I811" s="797">
        <f t="shared" si="2270"/>
        <v>2380</v>
      </c>
      <c r="J811" s="797">
        <f t="shared" si="2270"/>
        <v>2158</v>
      </c>
      <c r="K811" s="797">
        <f t="shared" si="2270"/>
        <v>0</v>
      </c>
      <c r="L811" s="797">
        <f t="shared" si="2270"/>
        <v>0</v>
      </c>
      <c r="M811" s="797">
        <f t="shared" si="2270"/>
        <v>0</v>
      </c>
      <c r="N811" s="797">
        <f t="shared" si="2270"/>
        <v>0</v>
      </c>
      <c r="O811" s="797">
        <f t="shared" si="2270"/>
        <v>0</v>
      </c>
      <c r="P811" s="797">
        <f t="shared" si="2270"/>
        <v>0</v>
      </c>
      <c r="Q811" s="797">
        <f t="shared" si="2270"/>
        <v>0</v>
      </c>
      <c r="R811" s="797">
        <f t="shared" si="2270"/>
        <v>0</v>
      </c>
      <c r="S811" s="798"/>
      <c r="T811" s="797">
        <f t="shared" ref="T811:AJ811" si="2271">SUM(T771:T775,T780:T784,T789:T810)</f>
        <v>3956</v>
      </c>
      <c r="U811" s="797">
        <f t="shared" si="2271"/>
        <v>3151</v>
      </c>
      <c r="V811" s="797">
        <f t="shared" si="2271"/>
        <v>890</v>
      </c>
      <c r="W811" s="797">
        <f t="shared" si="2271"/>
        <v>6514.6</v>
      </c>
      <c r="X811" s="797">
        <f t="shared" si="2271"/>
        <v>4311</v>
      </c>
      <c r="Y811" s="797">
        <f t="shared" si="2271"/>
        <v>10728</v>
      </c>
      <c r="Z811" s="797">
        <f t="shared" si="2271"/>
        <v>7589</v>
      </c>
      <c r="AA811" s="797">
        <f t="shared" si="2271"/>
        <v>7145</v>
      </c>
      <c r="AB811" s="797">
        <f t="shared" si="2271"/>
        <v>8902</v>
      </c>
      <c r="AC811" s="797">
        <f t="shared" si="2271"/>
        <v>0</v>
      </c>
      <c r="AD811" s="797">
        <f t="shared" si="2271"/>
        <v>0</v>
      </c>
      <c r="AE811" s="797">
        <f t="shared" si="2271"/>
        <v>0</v>
      </c>
      <c r="AF811" s="797">
        <f t="shared" si="2271"/>
        <v>0</v>
      </c>
      <c r="AG811" s="797">
        <f t="shared" si="2271"/>
        <v>0</v>
      </c>
      <c r="AH811" s="797">
        <f t="shared" si="2271"/>
        <v>0</v>
      </c>
      <c r="AI811" s="797">
        <f t="shared" si="2271"/>
        <v>0</v>
      </c>
      <c r="AJ811" s="797">
        <f t="shared" si="2271"/>
        <v>0</v>
      </c>
      <c r="AK811" s="798"/>
      <c r="AL811" s="797">
        <f t="shared" ref="AL811:BB811" si="2272">SUM(AL771:AL775,AL780:AL784,AL789:AL810)</f>
        <v>5660</v>
      </c>
      <c r="AM811" s="797">
        <f t="shared" si="2272"/>
        <v>8635</v>
      </c>
      <c r="AN811" s="797">
        <f t="shared" si="2272"/>
        <v>1318</v>
      </c>
      <c r="AO811" s="797">
        <f t="shared" si="2272"/>
        <v>12815</v>
      </c>
      <c r="AP811" s="797">
        <f t="shared" si="2272"/>
        <v>9963</v>
      </c>
      <c r="AQ811" s="797">
        <f t="shared" si="2272"/>
        <v>8350</v>
      </c>
      <c r="AR811" s="797">
        <f t="shared" si="2272"/>
        <v>10642</v>
      </c>
      <c r="AS811" s="797">
        <f t="shared" si="2272"/>
        <v>7590</v>
      </c>
      <c r="AT811" s="797">
        <f t="shared" si="2272"/>
        <v>21189</v>
      </c>
      <c r="AU811" s="797">
        <f t="shared" si="2272"/>
        <v>0</v>
      </c>
      <c r="AV811" s="797">
        <f t="shared" si="2272"/>
        <v>0</v>
      </c>
      <c r="AW811" s="797">
        <f t="shared" si="2272"/>
        <v>0</v>
      </c>
      <c r="AX811" s="797">
        <f t="shared" si="2272"/>
        <v>0</v>
      </c>
      <c r="AY811" s="797">
        <f t="shared" si="2272"/>
        <v>0</v>
      </c>
      <c r="AZ811" s="797">
        <f t="shared" si="2272"/>
        <v>0</v>
      </c>
      <c r="BA811" s="797">
        <f t="shared" si="2272"/>
        <v>0</v>
      </c>
      <c r="BB811" s="797">
        <f t="shared" si="2272"/>
        <v>0</v>
      </c>
      <c r="BC811" s="798"/>
      <c r="BD811" s="797">
        <f t="shared" ref="BD811:BT811" si="2273">SUM(BD771:BD775,BD780:BD784,BD789:BD810)</f>
        <v>47392</v>
      </c>
      <c r="BE811" s="797">
        <f t="shared" si="2273"/>
        <v>17670</v>
      </c>
      <c r="BF811" s="797">
        <f t="shared" si="2273"/>
        <v>17830</v>
      </c>
      <c r="BG811" s="797">
        <f t="shared" si="2273"/>
        <v>19854</v>
      </c>
      <c r="BH811" s="797">
        <f t="shared" si="2273"/>
        <v>19704</v>
      </c>
      <c r="BI811" s="797">
        <f t="shared" si="2273"/>
        <v>19704</v>
      </c>
      <c r="BJ811" s="797">
        <f t="shared" si="2273"/>
        <v>47246</v>
      </c>
      <c r="BK811" s="797">
        <f t="shared" si="2273"/>
        <v>47246</v>
      </c>
      <c r="BL811" s="797">
        <f t="shared" si="2273"/>
        <v>47246</v>
      </c>
      <c r="BM811" s="797">
        <f t="shared" si="2273"/>
        <v>0</v>
      </c>
      <c r="BN811" s="797">
        <f t="shared" si="2273"/>
        <v>0</v>
      </c>
      <c r="BO811" s="797">
        <f t="shared" si="2273"/>
        <v>0</v>
      </c>
      <c r="BP811" s="797">
        <f t="shared" si="2273"/>
        <v>0</v>
      </c>
      <c r="BQ811" s="797">
        <f t="shared" si="2273"/>
        <v>0</v>
      </c>
      <c r="BR811" s="797">
        <f t="shared" si="2273"/>
        <v>0</v>
      </c>
      <c r="BS811" s="797">
        <f t="shared" si="2273"/>
        <v>0</v>
      </c>
      <c r="BT811" s="797">
        <f t="shared" si="2273"/>
        <v>0</v>
      </c>
      <c r="BU811" s="798"/>
      <c r="BV811" s="799">
        <f>SUM(BV771:BV775,BV780:BV784,BV789:BV809)</f>
        <v>0</v>
      </c>
      <c r="BW811" s="799">
        <f>SUM(BW771:BW775,BW780:BW784,BW789:BW809)</f>
        <v>0</v>
      </c>
      <c r="BX811" s="799">
        <f>SUM(BX771:BX775,BX780:BX784,BX789:BX809)</f>
        <v>0</v>
      </c>
      <c r="BY811" s="799">
        <f>SUM(BY771:BY775,BY780:BY784,BY789:BY809)</f>
        <v>0</v>
      </c>
      <c r="BZ811" s="597">
        <f>IF(DL811&lt;3,"",(SUM(B811:R811)-MIN(B811:R811)-MAX(B811:R811))/(DL811-2))</f>
        <v>1276.8133333333333</v>
      </c>
      <c r="CA811" s="597">
        <f>IF(DM811&lt;3,"",(SUM(T811:AJ811)-MIN(T811:AJ811)-MAX(T811:AJ811))/(DM811-2))</f>
        <v>2830.5733333333333</v>
      </c>
      <c r="CB811" s="597">
        <f>IF(DN811&lt;3,"",(SUM(AL811:BB811)-MIN(AL811:BB811)-MAX(AL811:BB811))/(DN811-2))</f>
        <v>4331.5333333333338</v>
      </c>
      <c r="CC811" s="688">
        <f>IF(DO811&lt;3,"",(SUM(BD811:BT811)-MIN(BD811:BT811)-MAX(BD811:BT811))/(DO811-2))</f>
        <v>15766.666666666666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2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274"/>
        <v>0</v>
      </c>
      <c r="CG811" s="1346">
        <f t="shared" si="2274"/>
        <v>0</v>
      </c>
      <c r="CH811" s="1346">
        <f t="shared" si="2274"/>
        <v>0</v>
      </c>
      <c r="CI811" s="1346">
        <f t="shared" si="2274"/>
        <v>0</v>
      </c>
      <c r="CJ811" s="1346">
        <f t="shared" si="2274"/>
        <v>0</v>
      </c>
      <c r="CK811" s="1347">
        <f t="shared" si="2274"/>
        <v>0</v>
      </c>
      <c r="CL811" s="1347">
        <f t="shared" si="2274"/>
        <v>1622</v>
      </c>
      <c r="CM811" s="1347">
        <f t="shared" si="2274"/>
        <v>2151</v>
      </c>
      <c r="CN811" s="1346">
        <f t="shared" si="2274"/>
        <v>2158</v>
      </c>
      <c r="CO811" s="1346">
        <f t="shared" si="2274"/>
        <v>2211</v>
      </c>
      <c r="CP811" s="1346">
        <f t="shared" si="2274"/>
        <v>2327</v>
      </c>
      <c r="CQ811" s="1346">
        <f t="shared" si="2274"/>
        <v>2380</v>
      </c>
      <c r="CR811" s="1346">
        <f t="shared" si="2274"/>
        <v>2443.1999999999998</v>
      </c>
      <c r="CS811" s="1345">
        <f t="shared" si="2274"/>
        <v>3860</v>
      </c>
      <c r="CT811" s="1348">
        <f t="shared" si="2274"/>
        <v>4870</v>
      </c>
      <c r="CU811" s="548">
        <f t="shared" ref="CU811:DK811" si="22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9">
        <f t="shared" si="2275"/>
        <v>0</v>
      </c>
      <c r="CW811" s="550">
        <f t="shared" si="2275"/>
        <v>0</v>
      </c>
      <c r="CX811" s="550">
        <f t="shared" si="2275"/>
        <v>0</v>
      </c>
      <c r="CY811" s="550">
        <f t="shared" si="2275"/>
        <v>0</v>
      </c>
      <c r="CZ811" s="550">
        <f t="shared" si="2275"/>
        <v>0</v>
      </c>
      <c r="DA811" s="550">
        <f t="shared" si="2275"/>
        <v>0</v>
      </c>
      <c r="DB811" s="551">
        <f t="shared" si="2275"/>
        <v>0</v>
      </c>
      <c r="DC811" s="551">
        <f t="shared" si="2275"/>
        <v>890</v>
      </c>
      <c r="DD811" s="551">
        <f t="shared" si="2275"/>
        <v>3151</v>
      </c>
      <c r="DE811" s="550">
        <f t="shared" si="2275"/>
        <v>3956</v>
      </c>
      <c r="DF811" s="550">
        <f t="shared" si="2275"/>
        <v>4311</v>
      </c>
      <c r="DG811" s="550">
        <f t="shared" si="2275"/>
        <v>6514.6</v>
      </c>
      <c r="DH811" s="550">
        <f t="shared" si="2275"/>
        <v>7145</v>
      </c>
      <c r="DI811" s="550">
        <f t="shared" si="2275"/>
        <v>7589</v>
      </c>
      <c r="DJ811" s="549">
        <f t="shared" si="2275"/>
        <v>8902</v>
      </c>
      <c r="DK811" s="548">
        <f t="shared" si="2275"/>
        <v>10728</v>
      </c>
      <c r="DL811" s="653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3"/>
      <c r="DX811" s="618"/>
      <c r="DY811" s="484"/>
    </row>
    <row r="812" spans="1:129" s="486" customFormat="1" ht="15.75" customHeight="1">
      <c r="A812" s="485" t="s">
        <v>355</v>
      </c>
      <c r="B812" s="800"/>
      <c r="C812" s="800"/>
      <c r="D812" s="800"/>
      <c r="E812" s="800"/>
      <c r="F812" s="800"/>
      <c r="G812" s="800"/>
      <c r="H812" s="800"/>
      <c r="I812" s="800"/>
      <c r="J812" s="800"/>
      <c r="K812" s="800"/>
      <c r="L812" s="800"/>
      <c r="M812" s="800"/>
      <c r="N812" s="800"/>
      <c r="O812" s="800"/>
      <c r="P812" s="800"/>
      <c r="Q812" s="800"/>
      <c r="R812" s="800"/>
      <c r="S812" s="783"/>
      <c r="T812" s="800"/>
      <c r="U812" s="800"/>
      <c r="V812" s="800"/>
      <c r="W812" s="800"/>
      <c r="X812" s="800"/>
      <c r="Y812" s="800"/>
      <c r="Z812" s="800"/>
      <c r="AA812" s="800"/>
      <c r="AB812" s="800"/>
      <c r="AC812" s="800"/>
      <c r="AD812" s="800"/>
      <c r="AE812" s="800"/>
      <c r="AF812" s="800"/>
      <c r="AG812" s="800"/>
      <c r="AH812" s="800"/>
      <c r="AI812" s="800"/>
      <c r="AJ812" s="800"/>
      <c r="AK812" s="783"/>
      <c r="AL812" s="800"/>
      <c r="AM812" s="800"/>
      <c r="AN812" s="800"/>
      <c r="AO812" s="800"/>
      <c r="AP812" s="800"/>
      <c r="AQ812" s="800"/>
      <c r="AR812" s="800"/>
      <c r="AS812" s="800"/>
      <c r="AT812" s="800"/>
      <c r="AU812" s="800"/>
      <c r="AV812" s="800"/>
      <c r="AW812" s="800"/>
      <c r="AX812" s="800"/>
      <c r="AY812" s="800"/>
      <c r="AZ812" s="800"/>
      <c r="BA812" s="800"/>
      <c r="BB812" s="800"/>
      <c r="BC812" s="783"/>
      <c r="BD812" s="800"/>
      <c r="BE812" s="800"/>
      <c r="BF812" s="800"/>
      <c r="BG812" s="800"/>
      <c r="BH812" s="800"/>
      <c r="BI812" s="800"/>
      <c r="BJ812" s="800"/>
      <c r="BK812" s="800"/>
      <c r="BL812" s="800"/>
      <c r="BM812" s="800"/>
      <c r="BN812" s="800"/>
      <c r="BO812" s="800"/>
      <c r="BP812" s="800"/>
      <c r="BQ812" s="800"/>
      <c r="BR812" s="800"/>
      <c r="BS812" s="800"/>
      <c r="BT812" s="800"/>
      <c r="BU812" s="783"/>
      <c r="BV812" s="801"/>
      <c r="BW812" s="801"/>
      <c r="BX812" s="801"/>
      <c r="BY812" s="801"/>
      <c r="BZ812" s="617"/>
      <c r="CA812" s="617"/>
      <c r="CB812" s="617"/>
      <c r="CC812" s="617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7"/>
      <c r="CV812" s="200"/>
      <c r="CW812" s="200"/>
      <c r="CX812" s="200"/>
      <c r="CY812" s="200"/>
      <c r="CZ812" s="200"/>
      <c r="DA812" s="617"/>
      <c r="DB812" s="617"/>
      <c r="DC812" s="617"/>
      <c r="DD812" s="617"/>
      <c r="DE812" s="617"/>
      <c r="DF812" s="617"/>
      <c r="DG812" s="617"/>
      <c r="DH812" s="617"/>
      <c r="DI812" s="617"/>
      <c r="DJ812" s="617"/>
      <c r="DK812" s="617"/>
      <c r="DL812" s="617"/>
      <c r="DM812" s="617"/>
      <c r="DN812" s="617"/>
      <c r="DO812" s="617"/>
      <c r="DP812" s="617"/>
      <c r="DQ812" s="617"/>
      <c r="DR812" s="617"/>
      <c r="DS812" s="617"/>
      <c r="DT812" s="617"/>
      <c r="DU812" s="617"/>
      <c r="DV812" s="617"/>
      <c r="DW812" s="617"/>
      <c r="DX812" s="617"/>
      <c r="DY812" s="484"/>
    </row>
    <row r="813" spans="1:129" s="486" customFormat="1" ht="15.75" customHeight="1">
      <c r="A813" s="485"/>
      <c r="B813" s="800"/>
      <c r="C813" s="800"/>
      <c r="D813" s="800"/>
      <c r="E813" s="800"/>
      <c r="F813" s="800"/>
      <c r="G813" s="800"/>
      <c r="H813" s="800"/>
      <c r="I813" s="800"/>
      <c r="J813" s="800"/>
      <c r="K813" s="800"/>
      <c r="L813" s="800"/>
      <c r="M813" s="800"/>
      <c r="N813" s="800"/>
      <c r="O813" s="800"/>
      <c r="P813" s="800"/>
      <c r="Q813" s="800"/>
      <c r="R813" s="800"/>
      <c r="S813" s="783"/>
      <c r="T813" s="800"/>
      <c r="U813" s="800"/>
      <c r="V813" s="800"/>
      <c r="W813" s="800"/>
      <c r="X813" s="800"/>
      <c r="Y813" s="800"/>
      <c r="Z813" s="800"/>
      <c r="AA813" s="800"/>
      <c r="AB813" s="800"/>
      <c r="AC813" s="800"/>
      <c r="AD813" s="800"/>
      <c r="AE813" s="800"/>
      <c r="AF813" s="800"/>
      <c r="AG813" s="800"/>
      <c r="AH813" s="800"/>
      <c r="AI813" s="800"/>
      <c r="AJ813" s="800"/>
      <c r="AK813" s="783"/>
      <c r="AL813" s="800"/>
      <c r="AM813" s="800"/>
      <c r="AN813" s="800"/>
      <c r="AO813" s="800"/>
      <c r="AP813" s="800"/>
      <c r="AQ813" s="800"/>
      <c r="AR813" s="800"/>
      <c r="AS813" s="800"/>
      <c r="AT813" s="800"/>
      <c r="AU813" s="800"/>
      <c r="AV813" s="800"/>
      <c r="AW813" s="800"/>
      <c r="AX813" s="800"/>
      <c r="AY813" s="800"/>
      <c r="AZ813" s="800"/>
      <c r="BA813" s="800"/>
      <c r="BB813" s="800"/>
      <c r="BC813" s="783"/>
      <c r="BD813" s="800"/>
      <c r="BE813" s="800"/>
      <c r="BF813" s="800"/>
      <c r="BG813" s="800"/>
      <c r="BH813" s="800"/>
      <c r="BI813" s="800"/>
      <c r="BJ813" s="800"/>
      <c r="BK813" s="800"/>
      <c r="BL813" s="800"/>
      <c r="BM813" s="800"/>
      <c r="BN813" s="800"/>
      <c r="BO813" s="800"/>
      <c r="BP813" s="800"/>
      <c r="BQ813" s="800"/>
      <c r="BR813" s="800"/>
      <c r="BS813" s="800"/>
      <c r="BT813" s="800"/>
      <c r="BU813" s="783"/>
      <c r="BV813" s="802"/>
      <c r="BW813" s="802"/>
      <c r="BX813" s="802"/>
      <c r="BY813" s="802"/>
      <c r="BZ813" s="617"/>
      <c r="CA813" s="617"/>
      <c r="CB813" s="617"/>
      <c r="CC813" s="617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800"/>
      <c r="C814" s="800"/>
      <c r="D814" s="800"/>
      <c r="E814" s="800"/>
      <c r="F814" s="800"/>
      <c r="G814" s="800"/>
      <c r="H814" s="800"/>
      <c r="I814" s="800"/>
      <c r="J814" s="800"/>
      <c r="K814" s="797"/>
      <c r="L814" s="797"/>
      <c r="M814" s="797"/>
      <c r="N814" s="797"/>
      <c r="O814" s="800"/>
      <c r="P814" s="800"/>
      <c r="Q814" s="800"/>
      <c r="R814" s="800"/>
      <c r="S814" s="783"/>
      <c r="T814" s="800"/>
      <c r="U814" s="800"/>
      <c r="V814" s="800"/>
      <c r="W814" s="800"/>
      <c r="X814" s="800"/>
      <c r="Y814" s="800"/>
      <c r="Z814" s="800"/>
      <c r="AA814" s="800"/>
      <c r="AB814" s="800"/>
      <c r="AC814" s="800"/>
      <c r="AD814" s="800"/>
      <c r="AE814" s="800"/>
      <c r="AF814" s="800"/>
      <c r="AG814" s="800"/>
      <c r="AH814" s="800"/>
      <c r="AI814" s="800"/>
      <c r="AJ814" s="800"/>
      <c r="AK814" s="783"/>
      <c r="AL814" s="800"/>
      <c r="AM814" s="800"/>
      <c r="AN814" s="800"/>
      <c r="AO814" s="800"/>
      <c r="AP814" s="800"/>
      <c r="AQ814" s="800"/>
      <c r="AR814" s="800"/>
      <c r="AS814" s="800"/>
      <c r="AT814" s="800"/>
      <c r="AU814" s="800"/>
      <c r="AV814" s="800"/>
      <c r="AW814" s="800"/>
      <c r="AX814" s="800"/>
      <c r="AY814" s="800"/>
      <c r="AZ814" s="800"/>
      <c r="BA814" s="800"/>
      <c r="BB814" s="800"/>
      <c r="BC814" s="783"/>
      <c r="BD814" s="800"/>
      <c r="BE814" s="800"/>
      <c r="BF814" s="800"/>
      <c r="BG814" s="800"/>
      <c r="BH814" s="800"/>
      <c r="BI814" s="800"/>
      <c r="BJ814" s="800"/>
      <c r="BK814" s="800"/>
      <c r="BL814" s="800"/>
      <c r="BM814" s="800"/>
      <c r="BN814" s="800"/>
      <c r="BO814" s="800"/>
      <c r="BP814" s="800"/>
      <c r="BQ814" s="800"/>
      <c r="BR814" s="800"/>
      <c r="BS814" s="800"/>
      <c r="BT814" s="800"/>
      <c r="BU814" s="783"/>
      <c r="BV814" s="801"/>
      <c r="BW814" s="801"/>
      <c r="BX814" s="801"/>
      <c r="BY814" s="801"/>
      <c r="BZ814" s="617"/>
      <c r="CA814" s="617"/>
      <c r="CB814" s="617"/>
      <c r="CC814" s="617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800"/>
      <c r="C815" s="800"/>
      <c r="D815" s="800"/>
      <c r="E815" s="800"/>
      <c r="F815" s="800"/>
      <c r="G815" s="800"/>
      <c r="H815" s="800"/>
      <c r="I815" s="800"/>
      <c r="J815" s="800"/>
      <c r="K815" s="800"/>
      <c r="L815" s="800"/>
      <c r="M815" s="800"/>
      <c r="N815" s="800"/>
      <c r="O815" s="800"/>
      <c r="P815" s="800"/>
      <c r="Q815" s="800"/>
      <c r="R815" s="800"/>
      <c r="S815" s="783"/>
      <c r="T815" s="800"/>
      <c r="U815" s="800"/>
      <c r="V815" s="800"/>
      <c r="W815" s="800"/>
      <c r="X815" s="800"/>
      <c r="Y815" s="800"/>
      <c r="Z815" s="800"/>
      <c r="AA815" s="800"/>
      <c r="AB815" s="800"/>
      <c r="AC815" s="800"/>
      <c r="AD815" s="800"/>
      <c r="AE815" s="800"/>
      <c r="AF815" s="800"/>
      <c r="AG815" s="800"/>
      <c r="AH815" s="800"/>
      <c r="AI815" s="800"/>
      <c r="AJ815" s="800"/>
      <c r="AK815" s="783"/>
      <c r="AL815" s="800"/>
      <c r="AM815" s="800"/>
      <c r="AN815" s="800"/>
      <c r="AO815" s="800"/>
      <c r="AP815" s="800"/>
      <c r="AQ815" s="800"/>
      <c r="AR815" s="800"/>
      <c r="AS815" s="800"/>
      <c r="AT815" s="800"/>
      <c r="AU815" s="800"/>
      <c r="AV815" s="800"/>
      <c r="AW815" s="800"/>
      <c r="AX815" s="800"/>
      <c r="AY815" s="800"/>
      <c r="AZ815" s="800"/>
      <c r="BA815" s="800"/>
      <c r="BB815" s="800"/>
      <c r="BC815" s="783"/>
      <c r="BD815" s="800"/>
      <c r="BE815" s="800"/>
      <c r="BF815" s="800"/>
      <c r="BG815" s="800"/>
      <c r="BH815" s="800"/>
      <c r="BI815" s="800"/>
      <c r="BJ815" s="800"/>
      <c r="BK815" s="800"/>
      <c r="BL815" s="800"/>
      <c r="BM815" s="800"/>
      <c r="BN815" s="800"/>
      <c r="BO815" s="800"/>
      <c r="BP815" s="800"/>
      <c r="BQ815" s="800"/>
      <c r="BR815" s="800"/>
      <c r="BS815" s="800"/>
      <c r="BT815" s="800"/>
      <c r="BU815" s="783"/>
      <c r="BV815" s="801"/>
      <c r="BW815" s="801"/>
      <c r="BX815" s="801"/>
      <c r="BY815" s="801"/>
      <c r="BZ815" s="617"/>
      <c r="CA815" s="617"/>
      <c r="CB815" s="617"/>
      <c r="CC815" s="617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617"/>
      <c r="B816" s="803"/>
      <c r="C816" s="803"/>
      <c r="D816" s="803"/>
      <c r="E816" s="803"/>
      <c r="F816" s="803"/>
      <c r="G816" s="803"/>
      <c r="H816" s="803"/>
      <c r="I816" s="803"/>
      <c r="J816" s="803"/>
      <c r="K816" s="800"/>
      <c r="L816" s="800"/>
      <c r="M816" s="800"/>
      <c r="N816" s="800"/>
      <c r="O816" s="803"/>
      <c r="P816" s="803"/>
      <c r="Q816" s="803"/>
      <c r="R816" s="803"/>
      <c r="S816" s="783"/>
      <c r="T816" s="803"/>
      <c r="U816" s="803"/>
      <c r="V816" s="803"/>
      <c r="W816" s="803"/>
      <c r="X816" s="803"/>
      <c r="Y816" s="803"/>
      <c r="Z816" s="803"/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783"/>
      <c r="AL816" s="803"/>
      <c r="AM816" s="803"/>
      <c r="AN816" s="803"/>
      <c r="AO816" s="803"/>
      <c r="AP816" s="803"/>
      <c r="AQ816" s="803"/>
      <c r="AR816" s="803"/>
      <c r="AS816" s="803"/>
      <c r="AT816" s="803"/>
      <c r="AU816" s="803"/>
      <c r="AV816" s="803"/>
      <c r="AW816" s="803"/>
      <c r="AX816" s="803"/>
      <c r="AY816" s="803"/>
      <c r="AZ816" s="803"/>
      <c r="BA816" s="803"/>
      <c r="BB816" s="803"/>
      <c r="BC816" s="783"/>
      <c r="BD816" s="803"/>
      <c r="BE816" s="803"/>
      <c r="BF816" s="803"/>
      <c r="BG816" s="803"/>
      <c r="BH816" s="803"/>
      <c r="BI816" s="803"/>
      <c r="BJ816" s="803"/>
      <c r="BK816" s="803"/>
      <c r="BL816" s="803"/>
      <c r="BM816" s="803"/>
      <c r="BN816" s="803"/>
      <c r="BO816" s="803"/>
      <c r="BP816" s="803"/>
      <c r="BQ816" s="803"/>
      <c r="BR816" s="803"/>
      <c r="BS816" s="803"/>
      <c r="BT816" s="803"/>
      <c r="BU816" s="783"/>
      <c r="BV816" s="804"/>
      <c r="BW816" s="804"/>
      <c r="BX816" s="804"/>
      <c r="BY816" s="804"/>
      <c r="BZ816" s="617"/>
      <c r="CA816" s="617"/>
      <c r="CB816" s="617"/>
      <c r="CC816" s="617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805" t="s">
        <v>356</v>
      </c>
      <c r="B817" s="800"/>
      <c r="C817" s="800"/>
      <c r="D817" s="800"/>
      <c r="E817" s="800"/>
      <c r="F817" s="800"/>
      <c r="G817" s="800"/>
      <c r="H817" s="800"/>
      <c r="I817" s="800"/>
      <c r="J817" s="800"/>
      <c r="K817" s="800"/>
      <c r="L817" s="800"/>
      <c r="M817" s="800"/>
      <c r="N817" s="800"/>
      <c r="O817" s="800"/>
      <c r="P817" s="800"/>
      <c r="Q817" s="800"/>
      <c r="R817" s="800"/>
      <c r="S817" s="783"/>
      <c r="T817" s="800"/>
      <c r="U817" s="800"/>
      <c r="V817" s="800"/>
      <c r="W817" s="800"/>
      <c r="X817" s="800"/>
      <c r="Y817" s="800"/>
      <c r="Z817" s="800"/>
      <c r="AA817" s="800"/>
      <c r="AB817" s="800"/>
      <c r="AC817" s="800"/>
      <c r="AD817" s="800"/>
      <c r="AE817" s="800"/>
      <c r="AF817" s="800"/>
      <c r="AG817" s="800"/>
      <c r="AH817" s="800"/>
      <c r="AI817" s="800"/>
      <c r="AJ817" s="800"/>
      <c r="AK817" s="783"/>
      <c r="AL817" s="800"/>
      <c r="AM817" s="800"/>
      <c r="AN817" s="800"/>
      <c r="AO817" s="800"/>
      <c r="AP817" s="800"/>
      <c r="AQ817" s="800"/>
      <c r="AR817" s="800"/>
      <c r="AS817" s="800"/>
      <c r="AT817" s="800"/>
      <c r="AU817" s="800"/>
      <c r="AV817" s="800"/>
      <c r="AW817" s="800"/>
      <c r="AX817" s="800"/>
      <c r="AY817" s="800"/>
      <c r="AZ817" s="800"/>
      <c r="BA817" s="800"/>
      <c r="BB817" s="800"/>
      <c r="BC817" s="783"/>
      <c r="BD817" s="800"/>
      <c r="BE817" s="800"/>
      <c r="BF817" s="800"/>
      <c r="BG817" s="800"/>
      <c r="BH817" s="800"/>
      <c r="BI817" s="800"/>
      <c r="BJ817" s="800"/>
      <c r="BK817" s="800"/>
      <c r="BL817" s="800"/>
      <c r="BM817" s="800"/>
      <c r="BN817" s="800"/>
      <c r="BO817" s="800"/>
      <c r="BP817" s="800"/>
      <c r="BQ817" s="800"/>
      <c r="BR817" s="800"/>
      <c r="BS817" s="800"/>
      <c r="BT817" s="800"/>
      <c r="BU817" s="783"/>
      <c r="BV817" s="806"/>
      <c r="BW817" s="806"/>
      <c r="BX817" s="806"/>
      <c r="BY817" s="806"/>
      <c r="BZ817" s="617"/>
      <c r="CA817" s="617"/>
      <c r="CB817" s="617"/>
      <c r="CC817" s="617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590"/>
      <c r="DM817" s="200"/>
      <c r="DN817" s="200"/>
      <c r="DO817" s="200"/>
      <c r="DP817" s="591"/>
      <c r="DQ817" s="617"/>
      <c r="DR817" s="617"/>
      <c r="DS817" s="617"/>
      <c r="DT817" s="617"/>
      <c r="DU817" s="617"/>
      <c r="DV817" s="617"/>
      <c r="DW817" s="617"/>
      <c r="DX817" s="590"/>
      <c r="DY817" s="484"/>
    </row>
    <row r="818" spans="1:129" s="486" customFormat="1" ht="15.75" customHeight="1">
      <c r="A818" s="807" t="s">
        <v>19</v>
      </c>
      <c r="B818" s="800"/>
      <c r="C818" s="800"/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783"/>
      <c r="T818" s="800"/>
      <c r="U818" s="800"/>
      <c r="V818" s="800"/>
      <c r="W818" s="800"/>
      <c r="X818" s="800"/>
      <c r="Y818" s="800"/>
      <c r="Z818" s="800"/>
      <c r="AA818" s="800"/>
      <c r="AB818" s="800"/>
      <c r="AC818" s="800"/>
      <c r="AD818" s="800"/>
      <c r="AE818" s="800"/>
      <c r="AF818" s="800"/>
      <c r="AG818" s="800"/>
      <c r="AH818" s="800"/>
      <c r="AI818" s="800"/>
      <c r="AJ818" s="800"/>
      <c r="AK818" s="783"/>
      <c r="AL818" s="800"/>
      <c r="AM818" s="800"/>
      <c r="AN818" s="800"/>
      <c r="AO818" s="800"/>
      <c r="AP818" s="800"/>
      <c r="AQ818" s="800"/>
      <c r="AR818" s="800"/>
      <c r="AS818" s="800"/>
      <c r="AT818" s="800"/>
      <c r="AU818" s="800"/>
      <c r="AV818" s="800"/>
      <c r="AW818" s="800"/>
      <c r="AX818" s="800"/>
      <c r="AY818" s="800"/>
      <c r="AZ818" s="800"/>
      <c r="BA818" s="800"/>
      <c r="BB818" s="800"/>
      <c r="BC818" s="783"/>
      <c r="BD818" s="800"/>
      <c r="BE818" s="800"/>
      <c r="BF818" s="800"/>
      <c r="BG818" s="800"/>
      <c r="BH818" s="800"/>
      <c r="BI818" s="800"/>
      <c r="BJ818" s="800"/>
      <c r="BK818" s="800"/>
      <c r="BL818" s="800"/>
      <c r="BM818" s="800"/>
      <c r="BN818" s="800"/>
      <c r="BO818" s="800"/>
      <c r="BP818" s="800"/>
      <c r="BQ818" s="800"/>
      <c r="BR818" s="800"/>
      <c r="BS818" s="800"/>
      <c r="BT818" s="800"/>
      <c r="BU818" s="783"/>
      <c r="BV818" s="806"/>
      <c r="BW818" s="806"/>
      <c r="BX818" s="806"/>
      <c r="BY818" s="806"/>
      <c r="BZ818" s="617"/>
      <c r="CA818" s="617"/>
      <c r="CB818" s="617"/>
      <c r="CC818" s="617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8" t="s">
        <v>357</v>
      </c>
      <c r="B819" s="803">
        <f>SUM(B89)</f>
        <v>0</v>
      </c>
      <c r="C819" s="803">
        <f>SUM(C89)</f>
        <v>0</v>
      </c>
      <c r="D819" s="803">
        <f>SUM(D89)</f>
        <v>0</v>
      </c>
      <c r="E819" s="803">
        <f>SUM(E89)</f>
        <v>0</v>
      </c>
      <c r="F819" s="803">
        <f>SUM(F89)</f>
        <v>0</v>
      </c>
      <c r="G819" s="803">
        <f>SUM(G89)</f>
        <v>0</v>
      </c>
      <c r="H819" s="803">
        <f>SUM(H89)</f>
        <v>0</v>
      </c>
      <c r="I819" s="803">
        <f>SUM(I89)</f>
        <v>0</v>
      </c>
      <c r="J819" s="803">
        <f>SUM(J89)</f>
        <v>0</v>
      </c>
      <c r="K819" s="803">
        <f>SUM(K89)</f>
        <v>0</v>
      </c>
      <c r="L819" s="803">
        <f>SUM(L89)</f>
        <v>0</v>
      </c>
      <c r="M819" s="803">
        <f>SUM(M89)</f>
        <v>0</v>
      </c>
      <c r="N819" s="803">
        <f>SUM(N89)</f>
        <v>0</v>
      </c>
      <c r="O819" s="803">
        <f>SUM(O89)</f>
        <v>0</v>
      </c>
      <c r="P819" s="803">
        <f>SUM(P89)</f>
        <v>0</v>
      </c>
      <c r="Q819" s="803">
        <f>SUM(Q89)</f>
        <v>0</v>
      </c>
      <c r="R819" s="803">
        <f>SUM(R89)</f>
        <v>0</v>
      </c>
      <c r="S819" s="809"/>
      <c r="T819" s="803">
        <f>SUM(T89)</f>
        <v>0</v>
      </c>
      <c r="U819" s="803">
        <f>SUM(U89)</f>
        <v>0</v>
      </c>
      <c r="V819" s="803">
        <f>SUM(V89)</f>
        <v>0</v>
      </c>
      <c r="W819" s="803">
        <f>SUM(W89)</f>
        <v>0</v>
      </c>
      <c r="X819" s="803">
        <f>SUM(X89)</f>
        <v>0</v>
      </c>
      <c r="Y819" s="803">
        <f>SUM(Y89)</f>
        <v>0</v>
      </c>
      <c r="Z819" s="803">
        <f>SUM(Z89)</f>
        <v>0</v>
      </c>
      <c r="AA819" s="803">
        <f>SUM(AA89)</f>
        <v>0</v>
      </c>
      <c r="AB819" s="803">
        <f>SUM(AB89)</f>
        <v>0</v>
      </c>
      <c r="AC819" s="803">
        <f>SUM(AC89)</f>
        <v>0</v>
      </c>
      <c r="AD819" s="803">
        <f>SUM(AD89)</f>
        <v>0</v>
      </c>
      <c r="AE819" s="803">
        <f>SUM(AE89)</f>
        <v>0</v>
      </c>
      <c r="AF819" s="803">
        <f>SUM(AF89)</f>
        <v>0</v>
      </c>
      <c r="AG819" s="803">
        <f>SUM(AG89)</f>
        <v>0</v>
      </c>
      <c r="AH819" s="803">
        <f>SUM(AH89)</f>
        <v>0</v>
      </c>
      <c r="AI819" s="803">
        <f>SUM(AI89)</f>
        <v>0</v>
      </c>
      <c r="AJ819" s="803">
        <f>SUM(AJ89)</f>
        <v>0</v>
      </c>
      <c r="AK819" s="809"/>
      <c r="AL819" s="803">
        <f>SUM(AL89)</f>
        <v>0</v>
      </c>
      <c r="AM819" s="803">
        <f>SUM(AM89)</f>
        <v>0</v>
      </c>
      <c r="AN819" s="803">
        <f>SUM(AN89)</f>
        <v>0</v>
      </c>
      <c r="AO819" s="803">
        <f>SUM(AO89)</f>
        <v>0</v>
      </c>
      <c r="AP819" s="803">
        <f>SUM(AP89)</f>
        <v>0</v>
      </c>
      <c r="AQ819" s="803">
        <f>SUM(AQ89)</f>
        <v>0</v>
      </c>
      <c r="AR819" s="803">
        <f>SUM(AR89)</f>
        <v>0</v>
      </c>
      <c r="AS819" s="803">
        <f>SUM(AS89)</f>
        <v>0</v>
      </c>
      <c r="AT819" s="803">
        <f>SUM(AT89)</f>
        <v>0</v>
      </c>
      <c r="AU819" s="803">
        <f>SUM(AU89)</f>
        <v>0</v>
      </c>
      <c r="AV819" s="803">
        <f>SUM(AV89)</f>
        <v>0</v>
      </c>
      <c r="AW819" s="803">
        <f>SUM(AW89)</f>
        <v>0</v>
      </c>
      <c r="AX819" s="803">
        <f>SUM(AX89)</f>
        <v>0</v>
      </c>
      <c r="AY819" s="803">
        <f>SUM(AY89)</f>
        <v>0</v>
      </c>
      <c r="AZ819" s="803">
        <f>SUM(AZ89)</f>
        <v>0</v>
      </c>
      <c r="BA819" s="803">
        <f>SUM(BA89)</f>
        <v>0</v>
      </c>
      <c r="BB819" s="803">
        <f>SUM(BB89)</f>
        <v>0</v>
      </c>
      <c r="BC819" s="809"/>
      <c r="BD819" s="803">
        <f>SUM(BD89)</f>
        <v>0</v>
      </c>
      <c r="BE819" s="803">
        <f>SUM(BE89)</f>
        <v>0</v>
      </c>
      <c r="BF819" s="803">
        <f>SUM(BF89)</f>
        <v>0</v>
      </c>
      <c r="BG819" s="803">
        <f>SUM(BG89)</f>
        <v>0</v>
      </c>
      <c r="BH819" s="803">
        <f>SUM(BH89)</f>
        <v>0</v>
      </c>
      <c r="BI819" s="803">
        <f>SUM(BI89)</f>
        <v>0</v>
      </c>
      <c r="BJ819" s="803">
        <f>SUM(BJ89)</f>
        <v>0</v>
      </c>
      <c r="BK819" s="803">
        <f>SUM(BK89)</f>
        <v>0</v>
      </c>
      <c r="BL819" s="803">
        <f>SUM(BL89)</f>
        <v>0</v>
      </c>
      <c r="BM819" s="803">
        <f>SUM(BM89)</f>
        <v>0</v>
      </c>
      <c r="BN819" s="803">
        <f>SUM(BN89)</f>
        <v>0</v>
      </c>
      <c r="BO819" s="803">
        <f>SUM(BO89)</f>
        <v>0</v>
      </c>
      <c r="BP819" s="803">
        <f>SUM(BP89)</f>
        <v>0</v>
      </c>
      <c r="BQ819" s="803">
        <f>SUM(BQ89)</f>
        <v>0</v>
      </c>
      <c r="BR819" s="803">
        <f>SUM(BR89)</f>
        <v>0</v>
      </c>
      <c r="BS819" s="803">
        <f>SUM(BS89)</f>
        <v>0</v>
      </c>
      <c r="BT819" s="803">
        <f>SUM(BT89)</f>
        <v>0</v>
      </c>
      <c r="BU819" s="809"/>
      <c r="BV819" s="810">
        <f>SUM(BV89)</f>
        <v>0</v>
      </c>
      <c r="BW819" s="810">
        <f>SUM(BW89)</f>
        <v>0</v>
      </c>
      <c r="BX819" s="810">
        <f>SUM(BX89)</f>
        <v>0</v>
      </c>
      <c r="BY819" s="810">
        <f>SUM(BY89)</f>
        <v>0</v>
      </c>
      <c r="BZ819" s="622">
        <f t="shared" ref="BZ819:BZ827" si="2276">IF(DL819&lt;3,"",(SUM(B819:R819)-MIN(B819:R819)-MAX(B819:R819))/(DL819-2))</f>
        <v>0</v>
      </c>
      <c r="CA819" s="622">
        <f t="shared" ref="CA819:CA827" si="2277">IF(DM819&lt;3,"",(SUM(T819:AJ819)-MIN(T819:AJ819)-MAX(T819:AJ819))/(DM819-2))</f>
        <v>0</v>
      </c>
      <c r="CB819" s="622">
        <f t="shared" ref="CB819:CB827" si="2278">IF(DN819&lt;3,"",(SUM(AL819:BB819)-MIN(AL819:BB819)-MAX(AL819:BB819))/(DN819-2))</f>
        <v>0</v>
      </c>
      <c r="CC819" s="691">
        <f t="shared" ref="CC819:CC827" si="2279">IF(DO819&lt;3,"",(SUM(BD819:BT819)-MIN(BD819:BT819)-MAX(BD819:BT819))/(DO819-2))</f>
        <v>0</v>
      </c>
      <c r="CD819" s="1349">
        <f t="shared" ref="CD819:CS819" si="228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80"/>
        <v>0</v>
      </c>
      <c r="CF819" s="1351">
        <f t="shared" si="2280"/>
        <v>0</v>
      </c>
      <c r="CG819" s="1351">
        <f t="shared" si="2280"/>
        <v>0</v>
      </c>
      <c r="CH819" s="1351">
        <f t="shared" si="2280"/>
        <v>0</v>
      </c>
      <c r="CI819" s="1351">
        <f t="shared" si="2280"/>
        <v>0</v>
      </c>
      <c r="CJ819" s="1351">
        <f t="shared" si="2280"/>
        <v>0</v>
      </c>
      <c r="CK819" s="1352">
        <f t="shared" si="2280"/>
        <v>0</v>
      </c>
      <c r="CL819" s="1352">
        <f t="shared" si="2280"/>
        <v>0</v>
      </c>
      <c r="CM819" s="1352">
        <f t="shared" si="2280"/>
        <v>0</v>
      </c>
      <c r="CN819" s="1351">
        <f t="shared" si="2280"/>
        <v>0</v>
      </c>
      <c r="CO819" s="1351">
        <f t="shared" si="2280"/>
        <v>0</v>
      </c>
      <c r="CP819" s="1351">
        <f t="shared" si="2280"/>
        <v>0</v>
      </c>
      <c r="CQ819" s="1351">
        <f t="shared" si="2280"/>
        <v>0</v>
      </c>
      <c r="CR819" s="1351">
        <f t="shared" si="2280"/>
        <v>0</v>
      </c>
      <c r="CS819" s="1350">
        <f t="shared" si="2280"/>
        <v>0</v>
      </c>
      <c r="CT819" s="1353">
        <f t="shared" ref="CE819:CT827" si="228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6">
        <f t="shared" ref="CU819:CU827" si="228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7">
        <f t="shared" ref="CV819:CV827" si="228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8">
        <f t="shared" ref="CW819:CW827" si="228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8">
        <f t="shared" ref="CX819:CX827" si="228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8">
        <f t="shared" ref="CY819:CY827" si="228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8">
        <f t="shared" ref="CZ819:CZ827" si="228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8">
        <f t="shared" ref="DA819:DA827" si="228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9">
        <f t="shared" ref="DB819:DB827" si="228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9">
        <f t="shared" ref="DC819:DC827" si="229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9">
        <f t="shared" ref="DD819:DD827" si="229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8">
        <f t="shared" ref="DE819:DE827" si="229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8">
        <f t="shared" ref="DF819:DF827" si="229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8">
        <f t="shared" ref="DG819:DG827" si="229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8">
        <f t="shared" ref="DH819:DH827" si="229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8">
        <f t="shared" ref="DI819:DI827" si="229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7">
        <f t="shared" ref="DJ819:DJ827" si="229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6">
        <f t="shared" ref="DK819:DK827" si="229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3">
        <f t="shared" ref="DL819:DL827" si="2299">COUNT(B819:R819)</f>
        <v>17</v>
      </c>
      <c r="DM819" s="106">
        <f t="shared" ref="DM819:DM827" si="2300">COUNT(T819:AJ819)</f>
        <v>17</v>
      </c>
      <c r="DN819" s="106">
        <f t="shared" ref="DN819:DN827" si="2301">COUNT(AL819:BB819)</f>
        <v>17</v>
      </c>
      <c r="DO819" s="106">
        <f t="shared" ref="DO819:DO827" si="2302">COUNT(BD819:BT819)</f>
        <v>17</v>
      </c>
      <c r="DP819" s="483"/>
      <c r="DQ819" s="618"/>
      <c r="DR819" s="618"/>
      <c r="DS819" s="618"/>
      <c r="DT819" s="618"/>
      <c r="DU819" s="618"/>
      <c r="DV819" s="618"/>
      <c r="DW819" s="618"/>
      <c r="DX819" s="811"/>
      <c r="DY819" s="484"/>
    </row>
    <row r="820" spans="1:129" s="486" customFormat="1" ht="15.75" customHeight="1">
      <c r="A820" s="617" t="s">
        <v>358</v>
      </c>
      <c r="B820" s="803">
        <f>SUM(B90)</f>
        <v>0</v>
      </c>
      <c r="C820" s="803">
        <f>SUM(C90)</f>
        <v>0</v>
      </c>
      <c r="D820" s="803">
        <f>SUM(D90)</f>
        <v>0</v>
      </c>
      <c r="E820" s="803">
        <f>SUM(E90)</f>
        <v>0</v>
      </c>
      <c r="F820" s="803">
        <f>SUM(F90)</f>
        <v>0</v>
      </c>
      <c r="G820" s="803">
        <f>SUM(G90)</f>
        <v>0</v>
      </c>
      <c r="H820" s="803">
        <f>SUM(H90)</f>
        <v>0</v>
      </c>
      <c r="I820" s="803">
        <f>SUM(I90)</f>
        <v>0</v>
      </c>
      <c r="J820" s="803">
        <f>SUM(J90)</f>
        <v>0</v>
      </c>
      <c r="K820" s="803">
        <f>SUM(K90)</f>
        <v>0</v>
      </c>
      <c r="L820" s="803">
        <f>SUM(L90)</f>
        <v>0</v>
      </c>
      <c r="M820" s="803">
        <f>SUM(M90)</f>
        <v>0</v>
      </c>
      <c r="N820" s="803">
        <f>SUM(N90)</f>
        <v>0</v>
      </c>
      <c r="O820" s="803">
        <f>SUM(O90)</f>
        <v>0</v>
      </c>
      <c r="P820" s="803">
        <f>SUM(P90)</f>
        <v>0</v>
      </c>
      <c r="Q820" s="803">
        <f>SUM(Q90)</f>
        <v>0</v>
      </c>
      <c r="R820" s="803">
        <f>SUM(R90)</f>
        <v>0</v>
      </c>
      <c r="S820" s="809"/>
      <c r="T820" s="803">
        <f>SUM(T90)</f>
        <v>0</v>
      </c>
      <c r="U820" s="803">
        <f>SUM(U90)</f>
        <v>0</v>
      </c>
      <c r="V820" s="803">
        <f>SUM(V90)</f>
        <v>0</v>
      </c>
      <c r="W820" s="803">
        <f>SUM(W90)</f>
        <v>0</v>
      </c>
      <c r="X820" s="803">
        <f>SUM(X90)</f>
        <v>0</v>
      </c>
      <c r="Y820" s="803">
        <f>SUM(Y90)</f>
        <v>0</v>
      </c>
      <c r="Z820" s="803">
        <f>SUM(Z90)</f>
        <v>0</v>
      </c>
      <c r="AA820" s="803">
        <f>SUM(AA90)</f>
        <v>0</v>
      </c>
      <c r="AB820" s="803">
        <f>SUM(AB90)</f>
        <v>0</v>
      </c>
      <c r="AC820" s="803">
        <f>SUM(AC90)</f>
        <v>0</v>
      </c>
      <c r="AD820" s="803">
        <f>SUM(AD90)</f>
        <v>0</v>
      </c>
      <c r="AE820" s="803">
        <f>SUM(AE90)</f>
        <v>0</v>
      </c>
      <c r="AF820" s="803">
        <f>SUM(AF90)</f>
        <v>0</v>
      </c>
      <c r="AG820" s="803">
        <f>SUM(AG90)</f>
        <v>0</v>
      </c>
      <c r="AH820" s="803">
        <f>SUM(AH90)</f>
        <v>0</v>
      </c>
      <c r="AI820" s="803">
        <f>SUM(AI90)</f>
        <v>0</v>
      </c>
      <c r="AJ820" s="803">
        <f>SUM(AJ90)</f>
        <v>0</v>
      </c>
      <c r="AK820" s="809"/>
      <c r="AL820" s="803">
        <f>SUM(AL90)</f>
        <v>0</v>
      </c>
      <c r="AM820" s="803">
        <f>SUM(AM90)</f>
        <v>0</v>
      </c>
      <c r="AN820" s="803">
        <f>SUM(AN90)</f>
        <v>0</v>
      </c>
      <c r="AO820" s="803">
        <f>SUM(AO90)</f>
        <v>0</v>
      </c>
      <c r="AP820" s="803">
        <f>SUM(AP90)</f>
        <v>0</v>
      </c>
      <c r="AQ820" s="803">
        <f>SUM(AQ90)</f>
        <v>0</v>
      </c>
      <c r="AR820" s="803">
        <f>SUM(AR90)</f>
        <v>0</v>
      </c>
      <c r="AS820" s="803">
        <f>SUM(AS90)</f>
        <v>0</v>
      </c>
      <c r="AT820" s="803">
        <f>SUM(AT90)</f>
        <v>0</v>
      </c>
      <c r="AU820" s="803">
        <f>SUM(AU90)</f>
        <v>0</v>
      </c>
      <c r="AV820" s="803">
        <f>SUM(AV90)</f>
        <v>0</v>
      </c>
      <c r="AW820" s="803">
        <f>SUM(AW90)</f>
        <v>0</v>
      </c>
      <c r="AX820" s="803">
        <f>SUM(AX90)</f>
        <v>0</v>
      </c>
      <c r="AY820" s="803">
        <f>SUM(AY90)</f>
        <v>0</v>
      </c>
      <c r="AZ820" s="803">
        <f>SUM(AZ90)</f>
        <v>0</v>
      </c>
      <c r="BA820" s="803">
        <f>SUM(BA90)</f>
        <v>0</v>
      </c>
      <c r="BB820" s="803">
        <f>SUM(BB90)</f>
        <v>0</v>
      </c>
      <c r="BC820" s="809"/>
      <c r="BD820" s="803">
        <f>SUM(BD90)</f>
        <v>0</v>
      </c>
      <c r="BE820" s="803">
        <f>SUM(BE90)</f>
        <v>0</v>
      </c>
      <c r="BF820" s="803">
        <f>SUM(BF90)</f>
        <v>0</v>
      </c>
      <c r="BG820" s="803">
        <f>SUM(BG90)</f>
        <v>0</v>
      </c>
      <c r="BH820" s="803">
        <f>SUM(BH90)</f>
        <v>0</v>
      </c>
      <c r="BI820" s="803">
        <f>SUM(BI90)</f>
        <v>0</v>
      </c>
      <c r="BJ820" s="803">
        <f>SUM(BJ90)</f>
        <v>0</v>
      </c>
      <c r="BK820" s="803">
        <f>SUM(BK90)</f>
        <v>0</v>
      </c>
      <c r="BL820" s="803">
        <f>SUM(BL90)</f>
        <v>0</v>
      </c>
      <c r="BM820" s="803">
        <f>SUM(BM90)</f>
        <v>0</v>
      </c>
      <c r="BN820" s="803">
        <f>SUM(BN90)</f>
        <v>0</v>
      </c>
      <c r="BO820" s="803">
        <f>SUM(BO90)</f>
        <v>0</v>
      </c>
      <c r="BP820" s="803">
        <f>SUM(BP90)</f>
        <v>0</v>
      </c>
      <c r="BQ820" s="803">
        <f>SUM(BQ90)</f>
        <v>0</v>
      </c>
      <c r="BR820" s="803">
        <f>SUM(BR90)</f>
        <v>0</v>
      </c>
      <c r="BS820" s="803">
        <f>SUM(BS90)</f>
        <v>0</v>
      </c>
      <c r="BT820" s="803">
        <f>SUM(BT90)</f>
        <v>0</v>
      </c>
      <c r="BU820" s="809"/>
      <c r="BV820" s="810">
        <f>SUM(BV90)</f>
        <v>0</v>
      </c>
      <c r="BW820" s="810">
        <f>SUM(BW90)</f>
        <v>0</v>
      </c>
      <c r="BX820" s="810">
        <f>SUM(BX90)</f>
        <v>0</v>
      </c>
      <c r="BY820" s="810">
        <f>SUM(BY90)</f>
        <v>0</v>
      </c>
      <c r="BZ820" s="622">
        <f t="shared" si="2276"/>
        <v>0</v>
      </c>
      <c r="CA820" s="622">
        <f t="shared" si="2277"/>
        <v>0</v>
      </c>
      <c r="CB820" s="622">
        <f t="shared" si="2278"/>
        <v>0</v>
      </c>
      <c r="CC820" s="691">
        <f t="shared" si="2279"/>
        <v>0</v>
      </c>
      <c r="CD820" s="1349">
        <f t="shared" ref="CD820:CD827" si="230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81"/>
        <v>0</v>
      </c>
      <c r="CF820" s="1351">
        <f t="shared" si="2281"/>
        <v>0</v>
      </c>
      <c r="CG820" s="1351">
        <f t="shared" si="2281"/>
        <v>0</v>
      </c>
      <c r="CH820" s="1351">
        <f t="shared" si="2281"/>
        <v>0</v>
      </c>
      <c r="CI820" s="1351">
        <f t="shared" si="2281"/>
        <v>0</v>
      </c>
      <c r="CJ820" s="1351">
        <f t="shared" si="2281"/>
        <v>0</v>
      </c>
      <c r="CK820" s="1352">
        <f t="shared" si="2281"/>
        <v>0</v>
      </c>
      <c r="CL820" s="1352">
        <f t="shared" si="2281"/>
        <v>0</v>
      </c>
      <c r="CM820" s="1352">
        <f t="shared" si="2281"/>
        <v>0</v>
      </c>
      <c r="CN820" s="1351">
        <f t="shared" si="2281"/>
        <v>0</v>
      </c>
      <c r="CO820" s="1351">
        <f t="shared" si="2281"/>
        <v>0</v>
      </c>
      <c r="CP820" s="1351">
        <f t="shared" si="2281"/>
        <v>0</v>
      </c>
      <c r="CQ820" s="1351">
        <f t="shared" si="2281"/>
        <v>0</v>
      </c>
      <c r="CR820" s="1351">
        <f t="shared" si="2281"/>
        <v>0</v>
      </c>
      <c r="CS820" s="1350">
        <f t="shared" si="2281"/>
        <v>0</v>
      </c>
      <c r="CT820" s="1353">
        <f t="shared" si="2281"/>
        <v>0</v>
      </c>
      <c r="CU820" s="536">
        <f t="shared" si="2282"/>
        <v>0</v>
      </c>
      <c r="CV820" s="537">
        <f t="shared" si="2283"/>
        <v>0</v>
      </c>
      <c r="CW820" s="538">
        <f t="shared" si="2284"/>
        <v>0</v>
      </c>
      <c r="CX820" s="538">
        <f t="shared" si="2285"/>
        <v>0</v>
      </c>
      <c r="CY820" s="538">
        <f t="shared" si="2286"/>
        <v>0</v>
      </c>
      <c r="CZ820" s="538">
        <f t="shared" si="2287"/>
        <v>0</v>
      </c>
      <c r="DA820" s="538">
        <f t="shared" si="2288"/>
        <v>0</v>
      </c>
      <c r="DB820" s="539">
        <f t="shared" si="2289"/>
        <v>0</v>
      </c>
      <c r="DC820" s="539">
        <f t="shared" si="2290"/>
        <v>0</v>
      </c>
      <c r="DD820" s="539">
        <f t="shared" si="2291"/>
        <v>0</v>
      </c>
      <c r="DE820" s="538">
        <f t="shared" si="2292"/>
        <v>0</v>
      </c>
      <c r="DF820" s="538">
        <f t="shared" si="2293"/>
        <v>0</v>
      </c>
      <c r="DG820" s="538">
        <f t="shared" si="2294"/>
        <v>0</v>
      </c>
      <c r="DH820" s="538">
        <f t="shared" si="2295"/>
        <v>0</v>
      </c>
      <c r="DI820" s="538">
        <f t="shared" si="2296"/>
        <v>0</v>
      </c>
      <c r="DJ820" s="537">
        <f t="shared" si="2297"/>
        <v>0</v>
      </c>
      <c r="DK820" s="536">
        <f t="shared" si="2298"/>
        <v>0</v>
      </c>
      <c r="DL820" s="653">
        <f t="shared" si="2299"/>
        <v>17</v>
      </c>
      <c r="DM820" s="106">
        <f t="shared" si="2300"/>
        <v>17</v>
      </c>
      <c r="DN820" s="106">
        <f t="shared" si="2301"/>
        <v>17</v>
      </c>
      <c r="DO820" s="106">
        <f t="shared" si="2302"/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1"/>
      <c r="DY820" s="484"/>
    </row>
    <row r="821" spans="1:129" s="486" customFormat="1" ht="15.75" customHeight="1">
      <c r="A821" s="808" t="s">
        <v>359</v>
      </c>
      <c r="B821" s="803">
        <f>SUM(B116)</f>
        <v>0</v>
      </c>
      <c r="C821" s="803">
        <f>SUM(C116)</f>
        <v>0</v>
      </c>
      <c r="D821" s="803">
        <f>SUM(D116)</f>
        <v>0</v>
      </c>
      <c r="E821" s="803">
        <f>SUM(E116)</f>
        <v>0</v>
      </c>
      <c r="F821" s="803">
        <f>SUM(F116)</f>
        <v>0</v>
      </c>
      <c r="G821" s="803">
        <f>SUM(G116)</f>
        <v>0</v>
      </c>
      <c r="H821" s="803">
        <f>SUM(H116)</f>
        <v>0</v>
      </c>
      <c r="I821" s="803">
        <f>SUM(I116)</f>
        <v>0</v>
      </c>
      <c r="J821" s="803">
        <f>SUM(J116)</f>
        <v>0</v>
      </c>
      <c r="K821" s="803">
        <f>SUM(K116)</f>
        <v>0</v>
      </c>
      <c r="L821" s="803">
        <f>SUM(L116)</f>
        <v>0</v>
      </c>
      <c r="M821" s="803">
        <f>SUM(M116)</f>
        <v>0</v>
      </c>
      <c r="N821" s="803">
        <f>SUM(N116)</f>
        <v>0</v>
      </c>
      <c r="O821" s="803">
        <f>SUM(O116)</f>
        <v>0</v>
      </c>
      <c r="P821" s="803">
        <f>SUM(P116)</f>
        <v>0</v>
      </c>
      <c r="Q821" s="803">
        <f>SUM(Q116)</f>
        <v>0</v>
      </c>
      <c r="R821" s="803">
        <f>SUM(R116)</f>
        <v>0</v>
      </c>
      <c r="S821" s="809"/>
      <c r="T821" s="803">
        <f>SUM(T116)</f>
        <v>1.4090019569471625E-2</v>
      </c>
      <c r="U821" s="803">
        <f>SUM(U116)</f>
        <v>9.3933463796477493E-3</v>
      </c>
      <c r="V821" s="803">
        <f>SUM(V116)</f>
        <v>0</v>
      </c>
      <c r="W821" s="803">
        <f>SUM(W116)</f>
        <v>0</v>
      </c>
      <c r="X821" s="803">
        <f>SUM(X116)</f>
        <v>0</v>
      </c>
      <c r="Y821" s="803">
        <f>SUM(Y116)</f>
        <v>0</v>
      </c>
      <c r="Z821" s="803">
        <f>SUM(Z116)</f>
        <v>0</v>
      </c>
      <c r="AA821" s="803">
        <f>SUM(AA116)</f>
        <v>0</v>
      </c>
      <c r="AB821" s="803">
        <f>SUM(AB116)</f>
        <v>0</v>
      </c>
      <c r="AC821" s="803">
        <f>SUM(AC116)</f>
        <v>0</v>
      </c>
      <c r="AD821" s="803">
        <f>SUM(AD116)</f>
        <v>0</v>
      </c>
      <c r="AE821" s="803">
        <f>SUM(AE116)</f>
        <v>0</v>
      </c>
      <c r="AF821" s="803">
        <f>SUM(AF116)</f>
        <v>0</v>
      </c>
      <c r="AG821" s="803">
        <f>SUM(AG116)</f>
        <v>0</v>
      </c>
      <c r="AH821" s="803">
        <f>SUM(AH116)</f>
        <v>0</v>
      </c>
      <c r="AI821" s="803">
        <f>SUM(AI116)</f>
        <v>0</v>
      </c>
      <c r="AJ821" s="803">
        <f>SUM(AJ116)</f>
        <v>0</v>
      </c>
      <c r="AK821" s="809"/>
      <c r="AL821" s="803">
        <f>SUM(AL116)</f>
        <v>0</v>
      </c>
      <c r="AM821" s="803">
        <f>SUM(AM116)</f>
        <v>0</v>
      </c>
      <c r="AN821" s="803">
        <f>SUM(AN116)</f>
        <v>0</v>
      </c>
      <c r="AO821" s="803">
        <f>SUM(AO116)</f>
        <v>9.7412480974124801E-3</v>
      </c>
      <c r="AP821" s="803">
        <f>SUM(AP116)</f>
        <v>3.5903457273320283E-2</v>
      </c>
      <c r="AQ821" s="803">
        <f>SUM(AQ116)</f>
        <v>2.9919547727766903E-2</v>
      </c>
      <c r="AR821" s="803">
        <f>SUM(AR116)</f>
        <v>2.2961513372472278E-2</v>
      </c>
      <c r="AS821" s="803">
        <f>SUM(AS116)</f>
        <v>0</v>
      </c>
      <c r="AT821" s="803">
        <f>SUM(AT116)</f>
        <v>0</v>
      </c>
      <c r="AU821" s="803">
        <f>SUM(AU116)</f>
        <v>0</v>
      </c>
      <c r="AV821" s="803">
        <f>SUM(AV116)</f>
        <v>0</v>
      </c>
      <c r="AW821" s="803">
        <f>SUM(AW116)</f>
        <v>0</v>
      </c>
      <c r="AX821" s="803">
        <f>SUM(AX116)</f>
        <v>0</v>
      </c>
      <c r="AY821" s="803">
        <f>SUM(AY116)</f>
        <v>0</v>
      </c>
      <c r="AZ821" s="803">
        <f>SUM(AZ116)</f>
        <v>0</v>
      </c>
      <c r="BA821" s="803">
        <f>SUM(BA116)</f>
        <v>0</v>
      </c>
      <c r="BB821" s="803">
        <f>SUM(BB116)</f>
        <v>0</v>
      </c>
      <c r="BC821" s="809"/>
      <c r="BD821" s="803">
        <f>SUM(BD116)</f>
        <v>5.5664274842357031E-2</v>
      </c>
      <c r="BE821" s="803">
        <f>SUM(BE116)</f>
        <v>5.1663405088062622E-2</v>
      </c>
      <c r="BF821" s="803">
        <f>SUM(BF116)</f>
        <v>8.3496412263535547E-2</v>
      </c>
      <c r="BG821" s="803">
        <f>SUM(BG116)</f>
        <v>6.262230919765166E-2</v>
      </c>
      <c r="BH821" s="803">
        <f>SUM(BH116)</f>
        <v>1.1828658404000872E-2</v>
      </c>
      <c r="BI821" s="803">
        <f>SUM(BI116)</f>
        <v>0</v>
      </c>
      <c r="BJ821" s="803">
        <f>SUM(BJ116)</f>
        <v>0</v>
      </c>
      <c r="BK821" s="803">
        <f>SUM(BK116)</f>
        <v>0</v>
      </c>
      <c r="BL821" s="803">
        <f>SUM(BL116)</f>
        <v>0</v>
      </c>
      <c r="BM821" s="803">
        <f>SUM(BM116)</f>
        <v>0</v>
      </c>
      <c r="BN821" s="803">
        <f>SUM(BN116)</f>
        <v>0</v>
      </c>
      <c r="BO821" s="803">
        <f>SUM(BO116)</f>
        <v>0</v>
      </c>
      <c r="BP821" s="803">
        <f>SUM(BP116)</f>
        <v>0</v>
      </c>
      <c r="BQ821" s="803">
        <f>SUM(BQ116)</f>
        <v>0</v>
      </c>
      <c r="BR821" s="803">
        <f>SUM(BR116)</f>
        <v>0</v>
      </c>
      <c r="BS821" s="803">
        <f>SUM(BS116)</f>
        <v>0</v>
      </c>
      <c r="BT821" s="803">
        <f>SUM(BT116)</f>
        <v>0</v>
      </c>
      <c r="BU821" s="809"/>
      <c r="BV821" s="810">
        <f>SUM(BV116)</f>
        <v>0</v>
      </c>
      <c r="BW821" s="810">
        <f>SUM(BW116)</f>
        <v>0</v>
      </c>
      <c r="BX821" s="810">
        <f>SUM(BX116)</f>
        <v>0</v>
      </c>
      <c r="BY821" s="810">
        <f>SUM(BY116)</f>
        <v>0</v>
      </c>
      <c r="BZ821" s="622">
        <f t="shared" si="2276"/>
        <v>0</v>
      </c>
      <c r="CA821" s="622">
        <f t="shared" si="2277"/>
        <v>6.2622309197651654E-4</v>
      </c>
      <c r="CB821" s="622">
        <f t="shared" si="2278"/>
        <v>4.1748206131767777E-3</v>
      </c>
      <c r="CC821" s="691">
        <f t="shared" si="2279"/>
        <v>1.2118576502138146E-2</v>
      </c>
      <c r="CD821" s="1349">
        <f t="shared" si="2303"/>
        <v>0</v>
      </c>
      <c r="CE821" s="1350">
        <f t="shared" si="2281"/>
        <v>0</v>
      </c>
      <c r="CF821" s="1351">
        <f t="shared" si="2281"/>
        <v>0</v>
      </c>
      <c r="CG821" s="1351">
        <f t="shared" si="2281"/>
        <v>0</v>
      </c>
      <c r="CH821" s="1351">
        <f t="shared" si="2281"/>
        <v>0</v>
      </c>
      <c r="CI821" s="1351">
        <f t="shared" si="2281"/>
        <v>0</v>
      </c>
      <c r="CJ821" s="1351">
        <f t="shared" si="2281"/>
        <v>0</v>
      </c>
      <c r="CK821" s="1352">
        <f t="shared" si="2281"/>
        <v>0</v>
      </c>
      <c r="CL821" s="1352">
        <f t="shared" si="2281"/>
        <v>0</v>
      </c>
      <c r="CM821" s="1352">
        <f t="shared" si="2281"/>
        <v>0</v>
      </c>
      <c r="CN821" s="1351">
        <f t="shared" si="2281"/>
        <v>0</v>
      </c>
      <c r="CO821" s="1351">
        <f t="shared" si="2281"/>
        <v>0</v>
      </c>
      <c r="CP821" s="1351">
        <f t="shared" si="2281"/>
        <v>0</v>
      </c>
      <c r="CQ821" s="1351">
        <f t="shared" si="2281"/>
        <v>0</v>
      </c>
      <c r="CR821" s="1351">
        <f t="shared" si="2281"/>
        <v>0</v>
      </c>
      <c r="CS821" s="1350">
        <f t="shared" si="2281"/>
        <v>0</v>
      </c>
      <c r="CT821" s="1353">
        <f t="shared" si="2281"/>
        <v>0</v>
      </c>
      <c r="CU821" s="536">
        <f t="shared" si="2282"/>
        <v>0</v>
      </c>
      <c r="CV821" s="537">
        <f t="shared" si="2283"/>
        <v>0</v>
      </c>
      <c r="CW821" s="538">
        <f t="shared" si="2284"/>
        <v>0</v>
      </c>
      <c r="CX821" s="538">
        <f t="shared" si="2285"/>
        <v>0</v>
      </c>
      <c r="CY821" s="538">
        <f t="shared" si="2286"/>
        <v>0</v>
      </c>
      <c r="CZ821" s="538">
        <f t="shared" si="2287"/>
        <v>0</v>
      </c>
      <c r="DA821" s="538">
        <f t="shared" si="2288"/>
        <v>0</v>
      </c>
      <c r="DB821" s="539">
        <f t="shared" si="2289"/>
        <v>0</v>
      </c>
      <c r="DC821" s="539">
        <f t="shared" si="2290"/>
        <v>0</v>
      </c>
      <c r="DD821" s="539">
        <f t="shared" si="2291"/>
        <v>0</v>
      </c>
      <c r="DE821" s="538">
        <f t="shared" si="2292"/>
        <v>0</v>
      </c>
      <c r="DF821" s="538">
        <f t="shared" si="2293"/>
        <v>0</v>
      </c>
      <c r="DG821" s="538">
        <f t="shared" si="2294"/>
        <v>0</v>
      </c>
      <c r="DH821" s="538">
        <f t="shared" si="2295"/>
        <v>0</v>
      </c>
      <c r="DI821" s="538">
        <f t="shared" si="2296"/>
        <v>0</v>
      </c>
      <c r="DJ821" s="537">
        <f t="shared" si="2297"/>
        <v>9.3933463796477493E-3</v>
      </c>
      <c r="DK821" s="536">
        <f t="shared" si="2298"/>
        <v>1.4090019569471625E-2</v>
      </c>
      <c r="DL821" s="653">
        <f t="shared" si="2299"/>
        <v>17</v>
      </c>
      <c r="DM821" s="106">
        <f t="shared" si="2300"/>
        <v>17</v>
      </c>
      <c r="DN821" s="106">
        <f t="shared" si="2301"/>
        <v>17</v>
      </c>
      <c r="DO821" s="106">
        <f t="shared" si="2302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2"/>
      <c r="DY821" s="484"/>
    </row>
    <row r="822" spans="1:129" s="486" customFormat="1" ht="15.75" customHeight="1">
      <c r="A822" s="617" t="s">
        <v>360</v>
      </c>
      <c r="B822" s="803">
        <f>SUM(B117)</f>
        <v>0</v>
      </c>
      <c r="C822" s="803">
        <f>SUM(C117)</f>
        <v>0</v>
      </c>
      <c r="D822" s="803">
        <f>SUM(D117)</f>
        <v>0</v>
      </c>
      <c r="E822" s="803">
        <f>SUM(E117)</f>
        <v>0</v>
      </c>
      <c r="F822" s="803">
        <f>SUM(F117)</f>
        <v>0</v>
      </c>
      <c r="G822" s="803">
        <f>SUM(G117)</f>
        <v>0</v>
      </c>
      <c r="H822" s="803">
        <f>SUM(H117)</f>
        <v>0</v>
      </c>
      <c r="I822" s="803">
        <f>SUM(I117)</f>
        <v>0</v>
      </c>
      <c r="J822" s="803">
        <f>SUM(J117)</f>
        <v>0</v>
      </c>
      <c r="K822" s="803">
        <f>SUM(K117)</f>
        <v>0</v>
      </c>
      <c r="L822" s="803">
        <f>SUM(L117)</f>
        <v>0</v>
      </c>
      <c r="M822" s="803">
        <f>SUM(M117)</f>
        <v>0</v>
      </c>
      <c r="N822" s="803">
        <f>SUM(N117)</f>
        <v>0</v>
      </c>
      <c r="O822" s="803">
        <f>SUM(O117)</f>
        <v>0</v>
      </c>
      <c r="P822" s="803">
        <f>SUM(P117)</f>
        <v>0</v>
      </c>
      <c r="Q822" s="803">
        <f>SUM(Q117)</f>
        <v>0</v>
      </c>
      <c r="R822" s="803">
        <f>SUM(R117)</f>
        <v>0</v>
      </c>
      <c r="S822" s="809"/>
      <c r="T822" s="803">
        <f>SUM(T117)</f>
        <v>0</v>
      </c>
      <c r="U822" s="803">
        <f>SUM(U117)</f>
        <v>4.6966731898238747E-3</v>
      </c>
      <c r="V822" s="803">
        <f>SUM(V117)</f>
        <v>0</v>
      </c>
      <c r="W822" s="803">
        <f>SUM(W117)</f>
        <v>0</v>
      </c>
      <c r="X822" s="803">
        <f>SUM(X117)</f>
        <v>0</v>
      </c>
      <c r="Y822" s="803">
        <f>SUM(Y117)</f>
        <v>0</v>
      </c>
      <c r="Z822" s="803">
        <f>SUM(Z117)</f>
        <v>0</v>
      </c>
      <c r="AA822" s="803">
        <f>SUM(AA117)</f>
        <v>0</v>
      </c>
      <c r="AB822" s="803">
        <f>SUM(AB117)</f>
        <v>0</v>
      </c>
      <c r="AC822" s="803">
        <f>SUM(AC117)</f>
        <v>0</v>
      </c>
      <c r="AD822" s="803">
        <f>SUM(AD117)</f>
        <v>0</v>
      </c>
      <c r="AE822" s="803">
        <f>SUM(AE117)</f>
        <v>0</v>
      </c>
      <c r="AF822" s="803">
        <f>SUM(AF117)</f>
        <v>0</v>
      </c>
      <c r="AG822" s="803">
        <f>SUM(AG117)</f>
        <v>0</v>
      </c>
      <c r="AH822" s="803">
        <f>SUM(AH117)</f>
        <v>0</v>
      </c>
      <c r="AI822" s="803">
        <f>SUM(AI117)</f>
        <v>0</v>
      </c>
      <c r="AJ822" s="803">
        <f>SUM(AJ117)</f>
        <v>0</v>
      </c>
      <c r="AK822" s="809"/>
      <c r="AL822" s="803">
        <f>SUM(AL117)</f>
        <v>0</v>
      </c>
      <c r="AM822" s="803">
        <f>SUM(AM117)</f>
        <v>0</v>
      </c>
      <c r="AN822" s="803">
        <f>SUM(AN117)</f>
        <v>0</v>
      </c>
      <c r="AO822" s="803">
        <f>SUM(AO117)</f>
        <v>1.8786692759295499E-2</v>
      </c>
      <c r="AP822" s="803">
        <f>SUM(AP117)</f>
        <v>2.3378995433789955E-2</v>
      </c>
      <c r="AQ822" s="803">
        <f>SUM(AQ117)</f>
        <v>4.1748206131767773E-2</v>
      </c>
      <c r="AR822" s="803">
        <f>SUM(AR117)</f>
        <v>4.1748206131767777E-3</v>
      </c>
      <c r="AS822" s="803">
        <f>SUM(AS117)</f>
        <v>0</v>
      </c>
      <c r="AT822" s="803">
        <f>SUM(AT117)</f>
        <v>0</v>
      </c>
      <c r="AU822" s="803">
        <f>SUM(AU117)</f>
        <v>0</v>
      </c>
      <c r="AV822" s="803">
        <f>SUM(AV117)</f>
        <v>0</v>
      </c>
      <c r="AW822" s="803">
        <f>SUM(AW117)</f>
        <v>0</v>
      </c>
      <c r="AX822" s="803">
        <f>SUM(AX117)</f>
        <v>0</v>
      </c>
      <c r="AY822" s="803">
        <f>SUM(AY117)</f>
        <v>0</v>
      </c>
      <c r="AZ822" s="803">
        <f>SUM(AZ117)</f>
        <v>0</v>
      </c>
      <c r="BA822" s="803">
        <f>SUM(BA117)</f>
        <v>0</v>
      </c>
      <c r="BB822" s="803">
        <f>SUM(BB117)</f>
        <v>0</v>
      </c>
      <c r="BC822" s="809"/>
      <c r="BD822" s="803">
        <f>SUM(BD117)</f>
        <v>6.1230702326592744E-2</v>
      </c>
      <c r="BE822" s="803">
        <f>SUM(BE117)</f>
        <v>3.0684931506849315E-2</v>
      </c>
      <c r="BF822" s="803">
        <f>SUM(BF117)</f>
        <v>9.2773791403928385E-2</v>
      </c>
      <c r="BG822" s="803">
        <f>SUM(BG117)</f>
        <v>0.10019569471624265</v>
      </c>
      <c r="BH822" s="803">
        <f>SUM(BH117)</f>
        <v>1.0437051532941943E-2</v>
      </c>
      <c r="BI822" s="803">
        <f>SUM(BI117)</f>
        <v>0</v>
      </c>
      <c r="BJ822" s="803">
        <f>SUM(BJ117)</f>
        <v>0</v>
      </c>
      <c r="BK822" s="803">
        <f>SUM(BK117)</f>
        <v>0</v>
      </c>
      <c r="BL822" s="803">
        <f>SUM(BL117)</f>
        <v>0</v>
      </c>
      <c r="BM822" s="803">
        <f>SUM(BM117)</f>
        <v>0</v>
      </c>
      <c r="BN822" s="803">
        <f>SUM(BN117)</f>
        <v>0</v>
      </c>
      <c r="BO822" s="803">
        <f>SUM(BO117)</f>
        <v>0</v>
      </c>
      <c r="BP822" s="803">
        <f>SUM(BP117)</f>
        <v>0</v>
      </c>
      <c r="BQ822" s="803">
        <f>SUM(BQ117)</f>
        <v>0</v>
      </c>
      <c r="BR822" s="803">
        <f>SUM(BR117)</f>
        <v>0</v>
      </c>
      <c r="BS822" s="803">
        <f>SUM(BS117)</f>
        <v>0</v>
      </c>
      <c r="BT822" s="803">
        <f>SUM(BT117)</f>
        <v>0</v>
      </c>
      <c r="BU822" s="809"/>
      <c r="BV822" s="810">
        <f>SUM(BV117)</f>
        <v>0</v>
      </c>
      <c r="BW822" s="810">
        <f>SUM(BW117)</f>
        <v>0</v>
      </c>
      <c r="BX822" s="810">
        <f>SUM(BX117)</f>
        <v>0</v>
      </c>
      <c r="BY822" s="810">
        <f>SUM(BY117)</f>
        <v>0</v>
      </c>
      <c r="BZ822" s="622">
        <f t="shared" si="2276"/>
        <v>0</v>
      </c>
      <c r="CA822" s="622">
        <f t="shared" si="2277"/>
        <v>0</v>
      </c>
      <c r="CB822" s="622">
        <f t="shared" si="2278"/>
        <v>3.0893672537508159E-3</v>
      </c>
      <c r="CC822" s="691">
        <f t="shared" si="2279"/>
        <v>1.3008431784687493E-2</v>
      </c>
      <c r="CD822" s="1349">
        <f t="shared" si="2303"/>
        <v>0</v>
      </c>
      <c r="CE822" s="1350">
        <f t="shared" si="2281"/>
        <v>0</v>
      </c>
      <c r="CF822" s="1351">
        <f t="shared" si="2281"/>
        <v>0</v>
      </c>
      <c r="CG822" s="1351">
        <f t="shared" si="2281"/>
        <v>0</v>
      </c>
      <c r="CH822" s="1351">
        <f t="shared" si="2281"/>
        <v>0</v>
      </c>
      <c r="CI822" s="1351">
        <f t="shared" si="2281"/>
        <v>0</v>
      </c>
      <c r="CJ822" s="1351">
        <f t="shared" si="2281"/>
        <v>0</v>
      </c>
      <c r="CK822" s="1352">
        <f t="shared" si="2281"/>
        <v>0</v>
      </c>
      <c r="CL822" s="1352">
        <f t="shared" si="2281"/>
        <v>0</v>
      </c>
      <c r="CM822" s="1352">
        <f t="shared" si="2281"/>
        <v>0</v>
      </c>
      <c r="CN822" s="1351">
        <f t="shared" si="2281"/>
        <v>0</v>
      </c>
      <c r="CO822" s="1351">
        <f t="shared" si="2281"/>
        <v>0</v>
      </c>
      <c r="CP822" s="1351">
        <f t="shared" si="2281"/>
        <v>0</v>
      </c>
      <c r="CQ822" s="1351">
        <f t="shared" si="2281"/>
        <v>0</v>
      </c>
      <c r="CR822" s="1351">
        <f t="shared" si="2281"/>
        <v>0</v>
      </c>
      <c r="CS822" s="1350">
        <f t="shared" si="2281"/>
        <v>0</v>
      </c>
      <c r="CT822" s="1353">
        <f t="shared" si="2281"/>
        <v>0</v>
      </c>
      <c r="CU822" s="536">
        <f t="shared" si="2282"/>
        <v>0</v>
      </c>
      <c r="CV822" s="537">
        <f t="shared" si="2283"/>
        <v>0</v>
      </c>
      <c r="CW822" s="538">
        <f t="shared" si="2284"/>
        <v>0</v>
      </c>
      <c r="CX822" s="538">
        <f t="shared" si="2285"/>
        <v>0</v>
      </c>
      <c r="CY822" s="538">
        <f t="shared" si="2286"/>
        <v>0</v>
      </c>
      <c r="CZ822" s="538">
        <f t="shared" si="2287"/>
        <v>0</v>
      </c>
      <c r="DA822" s="538">
        <f t="shared" si="2288"/>
        <v>0</v>
      </c>
      <c r="DB822" s="539">
        <f t="shared" si="2289"/>
        <v>0</v>
      </c>
      <c r="DC822" s="539">
        <f t="shared" si="2290"/>
        <v>0</v>
      </c>
      <c r="DD822" s="539">
        <f t="shared" si="2291"/>
        <v>0</v>
      </c>
      <c r="DE822" s="538">
        <f t="shared" si="2292"/>
        <v>0</v>
      </c>
      <c r="DF822" s="538">
        <f t="shared" si="2293"/>
        <v>0</v>
      </c>
      <c r="DG822" s="538">
        <f t="shared" si="2294"/>
        <v>0</v>
      </c>
      <c r="DH822" s="538">
        <f t="shared" si="2295"/>
        <v>0</v>
      </c>
      <c r="DI822" s="538">
        <f t="shared" si="2296"/>
        <v>0</v>
      </c>
      <c r="DJ822" s="537">
        <f t="shared" si="2297"/>
        <v>0</v>
      </c>
      <c r="DK822" s="536">
        <f t="shared" si="2298"/>
        <v>4.6966731898238747E-3</v>
      </c>
      <c r="DL822" s="653">
        <f t="shared" si="2299"/>
        <v>17</v>
      </c>
      <c r="DM822" s="106">
        <f t="shared" si="2300"/>
        <v>17</v>
      </c>
      <c r="DN822" s="106">
        <f t="shared" si="2301"/>
        <v>17</v>
      </c>
      <c r="DO822" s="106">
        <f t="shared" si="2302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2"/>
      <c r="DY822" s="484"/>
    </row>
    <row r="823" spans="1:129" s="486" customFormat="1" ht="15.75" customHeight="1">
      <c r="A823" s="808" t="s">
        <v>361</v>
      </c>
      <c r="B823" s="803">
        <f>SUM(B144)</f>
        <v>0</v>
      </c>
      <c r="C823" s="803">
        <f>SUM(C144)</f>
        <v>0</v>
      </c>
      <c r="D823" s="803">
        <f>SUM(D144)</f>
        <v>0</v>
      </c>
      <c r="E823" s="803">
        <f>SUM(E144)</f>
        <v>0</v>
      </c>
      <c r="F823" s="803">
        <f>SUM(F144)</f>
        <v>0</v>
      </c>
      <c r="G823" s="803">
        <f>SUM(G144)</f>
        <v>0</v>
      </c>
      <c r="H823" s="803">
        <f>SUM(H144)</f>
        <v>0</v>
      </c>
      <c r="I823" s="803">
        <f>SUM(I144)</f>
        <v>0</v>
      </c>
      <c r="J823" s="803">
        <f>SUM(J144)</f>
        <v>0</v>
      </c>
      <c r="K823" s="803">
        <f>SUM(K144)</f>
        <v>0</v>
      </c>
      <c r="L823" s="803">
        <f>SUM(L144)</f>
        <v>0</v>
      </c>
      <c r="M823" s="803">
        <f>SUM(M144)</f>
        <v>0</v>
      </c>
      <c r="N823" s="803">
        <f>SUM(N144)</f>
        <v>0</v>
      </c>
      <c r="O823" s="803">
        <f>SUM(O144)</f>
        <v>0</v>
      </c>
      <c r="P823" s="803">
        <f>SUM(P144)</f>
        <v>0</v>
      </c>
      <c r="Q823" s="803">
        <f>SUM(Q144)</f>
        <v>0</v>
      </c>
      <c r="R823" s="803">
        <f>SUM(R144)</f>
        <v>0</v>
      </c>
      <c r="S823" s="809"/>
      <c r="T823" s="803">
        <f>SUM(T144)</f>
        <v>0</v>
      </c>
      <c r="U823" s="803">
        <f>SUM(U144)</f>
        <v>0</v>
      </c>
      <c r="V823" s="803">
        <f>SUM(V144)</f>
        <v>0</v>
      </c>
      <c r="W823" s="803">
        <f>SUM(W144)</f>
        <v>0</v>
      </c>
      <c r="X823" s="803">
        <f>SUM(X144)</f>
        <v>0</v>
      </c>
      <c r="Y823" s="803">
        <f>SUM(Y144)</f>
        <v>0</v>
      </c>
      <c r="Z823" s="803">
        <f>SUM(Z144)</f>
        <v>0</v>
      </c>
      <c r="AA823" s="803">
        <f>SUM(AA144)</f>
        <v>0</v>
      </c>
      <c r="AB823" s="803">
        <f>SUM(AB144)</f>
        <v>0</v>
      </c>
      <c r="AC823" s="803">
        <f>SUM(AC144)</f>
        <v>0</v>
      </c>
      <c r="AD823" s="803">
        <f>SUM(AD144)</f>
        <v>0</v>
      </c>
      <c r="AE823" s="803">
        <f>SUM(AE144)</f>
        <v>0</v>
      </c>
      <c r="AF823" s="803">
        <f>SUM(AF144)</f>
        <v>0</v>
      </c>
      <c r="AG823" s="803">
        <f>SUM(AG144)</f>
        <v>0</v>
      </c>
      <c r="AH823" s="803">
        <f>SUM(AH144)</f>
        <v>0</v>
      </c>
      <c r="AI823" s="803">
        <f>SUM(AI144)</f>
        <v>0</v>
      </c>
      <c r="AJ823" s="803">
        <f>SUM(AJ144)</f>
        <v>0</v>
      </c>
      <c r="AK823" s="809"/>
      <c r="AL823" s="803">
        <f>SUM(AL144)</f>
        <v>0</v>
      </c>
      <c r="AM823" s="803">
        <f>SUM(AM144)</f>
        <v>0</v>
      </c>
      <c r="AN823" s="803">
        <f>SUM(AN144)</f>
        <v>0</v>
      </c>
      <c r="AO823" s="803">
        <f>SUM(AO144)</f>
        <v>0</v>
      </c>
      <c r="AP823" s="803">
        <f>SUM(AP144)</f>
        <v>0</v>
      </c>
      <c r="AQ823" s="803">
        <f>SUM(AQ144)</f>
        <v>0</v>
      </c>
      <c r="AR823" s="803">
        <f>SUM(AR144)</f>
        <v>0</v>
      </c>
      <c r="AS823" s="803">
        <f>SUM(AS144)</f>
        <v>0</v>
      </c>
      <c r="AT823" s="803">
        <f>SUM(AT144)</f>
        <v>0</v>
      </c>
      <c r="AU823" s="803">
        <f>SUM(AU144)</f>
        <v>0</v>
      </c>
      <c r="AV823" s="803">
        <f>SUM(AV144)</f>
        <v>0</v>
      </c>
      <c r="AW823" s="803">
        <f>SUM(AW144)</f>
        <v>0</v>
      </c>
      <c r="AX823" s="803">
        <f>SUM(AX144)</f>
        <v>0</v>
      </c>
      <c r="AY823" s="803">
        <f>SUM(AY144)</f>
        <v>0</v>
      </c>
      <c r="AZ823" s="803">
        <f>SUM(AZ144)</f>
        <v>0</v>
      </c>
      <c r="BA823" s="803">
        <f>SUM(BA144)</f>
        <v>0</v>
      </c>
      <c r="BB823" s="803">
        <f>SUM(BB144)</f>
        <v>0</v>
      </c>
      <c r="BC823" s="809"/>
      <c r="BD823" s="803">
        <f>SUM(BD144)</f>
        <v>0</v>
      </c>
      <c r="BE823" s="803">
        <f>SUM(BE144)</f>
        <v>0</v>
      </c>
      <c r="BF823" s="803">
        <f>SUM(BF144)</f>
        <v>0</v>
      </c>
      <c r="BG823" s="803">
        <f>SUM(BG144)</f>
        <v>0</v>
      </c>
      <c r="BH823" s="803">
        <f>SUM(BH144)</f>
        <v>0</v>
      </c>
      <c r="BI823" s="803">
        <f>SUM(BI144)</f>
        <v>0</v>
      </c>
      <c r="BJ823" s="803">
        <f>SUM(BJ144)</f>
        <v>0</v>
      </c>
      <c r="BK823" s="803">
        <f>SUM(BK144)</f>
        <v>0</v>
      </c>
      <c r="BL823" s="803">
        <f>SUM(BL144)</f>
        <v>0</v>
      </c>
      <c r="BM823" s="803">
        <f>SUM(BM144)</f>
        <v>0</v>
      </c>
      <c r="BN823" s="803">
        <f>SUM(BN144)</f>
        <v>0</v>
      </c>
      <c r="BO823" s="803">
        <f>SUM(BO144)</f>
        <v>0</v>
      </c>
      <c r="BP823" s="803">
        <f>SUM(BP144)</f>
        <v>0</v>
      </c>
      <c r="BQ823" s="803">
        <f>SUM(BQ144)</f>
        <v>0</v>
      </c>
      <c r="BR823" s="803">
        <f>SUM(BR144)</f>
        <v>0</v>
      </c>
      <c r="BS823" s="803">
        <f>SUM(BS144)</f>
        <v>0</v>
      </c>
      <c r="BT823" s="803">
        <f>SUM(BT144)</f>
        <v>0</v>
      </c>
      <c r="BU823" s="809"/>
      <c r="BV823" s="810">
        <f>SUM(BV144)</f>
        <v>0</v>
      </c>
      <c r="BW823" s="810">
        <f>SUM(BW144)</f>
        <v>0</v>
      </c>
      <c r="BX823" s="810">
        <f>SUM(BX144)</f>
        <v>0</v>
      </c>
      <c r="BY823" s="810">
        <f>SUM(BY144)</f>
        <v>0</v>
      </c>
      <c r="BZ823" s="622">
        <f t="shared" si="2276"/>
        <v>0</v>
      </c>
      <c r="CA823" s="622">
        <f t="shared" si="2277"/>
        <v>0</v>
      </c>
      <c r="CB823" s="622">
        <f t="shared" si="2278"/>
        <v>0</v>
      </c>
      <c r="CC823" s="691">
        <f t="shared" si="2279"/>
        <v>0</v>
      </c>
      <c r="CD823" s="1349">
        <f t="shared" si="2303"/>
        <v>0</v>
      </c>
      <c r="CE823" s="1350">
        <f t="shared" si="2281"/>
        <v>0</v>
      </c>
      <c r="CF823" s="1351">
        <f t="shared" si="2281"/>
        <v>0</v>
      </c>
      <c r="CG823" s="1351">
        <f t="shared" si="2281"/>
        <v>0</v>
      </c>
      <c r="CH823" s="1351">
        <f t="shared" si="2281"/>
        <v>0</v>
      </c>
      <c r="CI823" s="1351">
        <f t="shared" si="2281"/>
        <v>0</v>
      </c>
      <c r="CJ823" s="1351">
        <f t="shared" si="2281"/>
        <v>0</v>
      </c>
      <c r="CK823" s="1352">
        <f t="shared" si="2281"/>
        <v>0</v>
      </c>
      <c r="CL823" s="1352">
        <f t="shared" si="2281"/>
        <v>0</v>
      </c>
      <c r="CM823" s="1352">
        <f t="shared" si="2281"/>
        <v>0</v>
      </c>
      <c r="CN823" s="1351">
        <f t="shared" si="2281"/>
        <v>0</v>
      </c>
      <c r="CO823" s="1351">
        <f t="shared" si="2281"/>
        <v>0</v>
      </c>
      <c r="CP823" s="1351">
        <f t="shared" si="2281"/>
        <v>0</v>
      </c>
      <c r="CQ823" s="1351">
        <f t="shared" si="2281"/>
        <v>0</v>
      </c>
      <c r="CR823" s="1351">
        <f t="shared" si="2281"/>
        <v>0</v>
      </c>
      <c r="CS823" s="1350">
        <f t="shared" si="2281"/>
        <v>0</v>
      </c>
      <c r="CT823" s="1353">
        <f t="shared" si="2281"/>
        <v>0</v>
      </c>
      <c r="CU823" s="536">
        <f t="shared" si="2282"/>
        <v>0</v>
      </c>
      <c r="CV823" s="537">
        <f t="shared" si="2283"/>
        <v>0</v>
      </c>
      <c r="CW823" s="538">
        <f t="shared" si="2284"/>
        <v>0</v>
      </c>
      <c r="CX823" s="538">
        <f t="shared" si="2285"/>
        <v>0</v>
      </c>
      <c r="CY823" s="538">
        <f t="shared" si="2286"/>
        <v>0</v>
      </c>
      <c r="CZ823" s="538">
        <f t="shared" si="2287"/>
        <v>0</v>
      </c>
      <c r="DA823" s="538">
        <f t="shared" si="2288"/>
        <v>0</v>
      </c>
      <c r="DB823" s="539">
        <f t="shared" si="2289"/>
        <v>0</v>
      </c>
      <c r="DC823" s="539">
        <f t="shared" si="2290"/>
        <v>0</v>
      </c>
      <c r="DD823" s="539">
        <f t="shared" si="2291"/>
        <v>0</v>
      </c>
      <c r="DE823" s="538">
        <f t="shared" si="2292"/>
        <v>0</v>
      </c>
      <c r="DF823" s="538">
        <f t="shared" si="2293"/>
        <v>0</v>
      </c>
      <c r="DG823" s="538">
        <f t="shared" si="2294"/>
        <v>0</v>
      </c>
      <c r="DH823" s="538">
        <f t="shared" si="2295"/>
        <v>0</v>
      </c>
      <c r="DI823" s="538">
        <f t="shared" si="2296"/>
        <v>0</v>
      </c>
      <c r="DJ823" s="537">
        <f t="shared" si="2297"/>
        <v>0</v>
      </c>
      <c r="DK823" s="536">
        <f t="shared" si="2298"/>
        <v>0</v>
      </c>
      <c r="DL823" s="653">
        <f t="shared" si="2299"/>
        <v>17</v>
      </c>
      <c r="DM823" s="106">
        <f t="shared" si="2300"/>
        <v>17</v>
      </c>
      <c r="DN823" s="106">
        <f t="shared" si="2301"/>
        <v>17</v>
      </c>
      <c r="DO823" s="106">
        <f t="shared" si="2302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2"/>
      <c r="DY823" s="484"/>
    </row>
    <row r="824" spans="1:129" s="486" customFormat="1" ht="15.75" customHeight="1">
      <c r="A824" s="617" t="s">
        <v>362</v>
      </c>
      <c r="B824" s="803">
        <f>SUM(B145)</f>
        <v>0</v>
      </c>
      <c r="C824" s="803">
        <f>SUM(C145)</f>
        <v>0</v>
      </c>
      <c r="D824" s="803">
        <f>SUM(D145)</f>
        <v>0</v>
      </c>
      <c r="E824" s="803">
        <f>SUM(E145)</f>
        <v>0</v>
      </c>
      <c r="F824" s="803">
        <f>SUM(F145)</f>
        <v>0</v>
      </c>
      <c r="G824" s="803">
        <f>SUM(G145)</f>
        <v>0</v>
      </c>
      <c r="H824" s="803">
        <f>SUM(H145)</f>
        <v>0</v>
      </c>
      <c r="I824" s="803">
        <f>SUM(I145)</f>
        <v>0</v>
      </c>
      <c r="J824" s="803">
        <f>SUM(J145)</f>
        <v>0</v>
      </c>
      <c r="K824" s="803">
        <f>SUM(K145)</f>
        <v>0</v>
      </c>
      <c r="L824" s="803">
        <f>SUM(L145)</f>
        <v>0</v>
      </c>
      <c r="M824" s="803">
        <f>SUM(M145)</f>
        <v>0</v>
      </c>
      <c r="N824" s="803">
        <f>SUM(N145)</f>
        <v>0</v>
      </c>
      <c r="O824" s="803">
        <f>SUM(O145)</f>
        <v>0</v>
      </c>
      <c r="P824" s="803">
        <f>SUM(P145)</f>
        <v>0</v>
      </c>
      <c r="Q824" s="803">
        <f>SUM(Q145)</f>
        <v>0</v>
      </c>
      <c r="R824" s="803">
        <f>SUM(R145)</f>
        <v>0</v>
      </c>
      <c r="S824" s="809"/>
      <c r="T824" s="803">
        <f>SUM(T145)</f>
        <v>0</v>
      </c>
      <c r="U824" s="803">
        <f>SUM(U145)</f>
        <v>0</v>
      </c>
      <c r="V824" s="803">
        <f>SUM(V145)</f>
        <v>0</v>
      </c>
      <c r="W824" s="803">
        <f>SUM(W145)</f>
        <v>0</v>
      </c>
      <c r="X824" s="803">
        <f>SUM(X145)</f>
        <v>0</v>
      </c>
      <c r="Y824" s="803">
        <f>SUM(Y145)</f>
        <v>0</v>
      </c>
      <c r="Z824" s="803">
        <f>SUM(Z145)</f>
        <v>0</v>
      </c>
      <c r="AA824" s="803">
        <f>SUM(AA145)</f>
        <v>0</v>
      </c>
      <c r="AB824" s="803">
        <f>SUM(AB145)</f>
        <v>0</v>
      </c>
      <c r="AC824" s="803">
        <f>SUM(AC145)</f>
        <v>0</v>
      </c>
      <c r="AD824" s="803">
        <f>SUM(AD145)</f>
        <v>0</v>
      </c>
      <c r="AE824" s="803">
        <f>SUM(AE145)</f>
        <v>0</v>
      </c>
      <c r="AF824" s="803">
        <f>SUM(AF145)</f>
        <v>0</v>
      </c>
      <c r="AG824" s="803">
        <f>SUM(AG145)</f>
        <v>0</v>
      </c>
      <c r="AH824" s="803">
        <f>SUM(AH145)</f>
        <v>0</v>
      </c>
      <c r="AI824" s="803">
        <f>SUM(AI145)</f>
        <v>0</v>
      </c>
      <c r="AJ824" s="803">
        <f>SUM(AJ145)</f>
        <v>0</v>
      </c>
      <c r="AK824" s="809"/>
      <c r="AL824" s="803">
        <f>SUM(AL145)</f>
        <v>0</v>
      </c>
      <c r="AM824" s="803">
        <f>SUM(AM145)</f>
        <v>0</v>
      </c>
      <c r="AN824" s="803">
        <f>SUM(AN145)</f>
        <v>0</v>
      </c>
      <c r="AO824" s="803">
        <f>SUM(AO145)</f>
        <v>0</v>
      </c>
      <c r="AP824" s="803">
        <f>SUM(AP145)</f>
        <v>0</v>
      </c>
      <c r="AQ824" s="803">
        <f>SUM(AQ145)</f>
        <v>0</v>
      </c>
      <c r="AR824" s="803">
        <f>SUM(AR145)</f>
        <v>0</v>
      </c>
      <c r="AS824" s="803">
        <f>SUM(AS145)</f>
        <v>0</v>
      </c>
      <c r="AT824" s="803">
        <f>SUM(AT145)</f>
        <v>0</v>
      </c>
      <c r="AU824" s="803">
        <f>SUM(AU145)</f>
        <v>0</v>
      </c>
      <c r="AV824" s="803">
        <f>SUM(AV145)</f>
        <v>0</v>
      </c>
      <c r="AW824" s="803">
        <f>SUM(AW145)</f>
        <v>0</v>
      </c>
      <c r="AX824" s="803">
        <f>SUM(AX145)</f>
        <v>0</v>
      </c>
      <c r="AY824" s="803">
        <f>SUM(AY145)</f>
        <v>0</v>
      </c>
      <c r="AZ824" s="803">
        <f>SUM(AZ145)</f>
        <v>0</v>
      </c>
      <c r="BA824" s="803">
        <f>SUM(BA145)</f>
        <v>0</v>
      </c>
      <c r="BB824" s="803">
        <f>SUM(BB145)</f>
        <v>0</v>
      </c>
      <c r="BC824" s="809"/>
      <c r="BD824" s="803">
        <f>SUM(BD145)</f>
        <v>0</v>
      </c>
      <c r="BE824" s="803">
        <f>SUM(BE145)</f>
        <v>0</v>
      </c>
      <c r="BF824" s="803">
        <f>SUM(BF145)</f>
        <v>0</v>
      </c>
      <c r="BG824" s="803">
        <f>SUM(BG145)</f>
        <v>0</v>
      </c>
      <c r="BH824" s="803">
        <f>SUM(BH145)</f>
        <v>0</v>
      </c>
      <c r="BI824" s="803">
        <f>SUM(BI145)</f>
        <v>0</v>
      </c>
      <c r="BJ824" s="803">
        <f>SUM(BJ145)</f>
        <v>0</v>
      </c>
      <c r="BK824" s="803">
        <f>SUM(BK145)</f>
        <v>0</v>
      </c>
      <c r="BL824" s="803">
        <f>SUM(BL145)</f>
        <v>0</v>
      </c>
      <c r="BM824" s="803">
        <f>SUM(BM145)</f>
        <v>0</v>
      </c>
      <c r="BN824" s="803">
        <f>SUM(BN145)</f>
        <v>0</v>
      </c>
      <c r="BO824" s="803">
        <f>SUM(BO145)</f>
        <v>0</v>
      </c>
      <c r="BP824" s="803">
        <f>SUM(BP145)</f>
        <v>0</v>
      </c>
      <c r="BQ824" s="803">
        <f>SUM(BQ145)</f>
        <v>0</v>
      </c>
      <c r="BR824" s="803">
        <f>SUM(BR145)</f>
        <v>0</v>
      </c>
      <c r="BS824" s="803">
        <f>SUM(BS145)</f>
        <v>0</v>
      </c>
      <c r="BT824" s="803">
        <f>SUM(BT145)</f>
        <v>0</v>
      </c>
      <c r="BU824" s="809"/>
      <c r="BV824" s="810">
        <f>SUM(BV145)</f>
        <v>0</v>
      </c>
      <c r="BW824" s="810">
        <f>SUM(BW145)</f>
        <v>0</v>
      </c>
      <c r="BX824" s="810">
        <f>SUM(BX145)</f>
        <v>0</v>
      </c>
      <c r="BY824" s="810">
        <f>SUM(BY145)</f>
        <v>0</v>
      </c>
      <c r="BZ824" s="622">
        <f t="shared" si="2276"/>
        <v>0</v>
      </c>
      <c r="CA824" s="622">
        <f t="shared" si="2277"/>
        <v>0</v>
      </c>
      <c r="CB824" s="622">
        <f t="shared" si="2278"/>
        <v>0</v>
      </c>
      <c r="CC824" s="691">
        <f t="shared" si="2279"/>
        <v>0</v>
      </c>
      <c r="CD824" s="1349">
        <f t="shared" si="2303"/>
        <v>0</v>
      </c>
      <c r="CE824" s="1350">
        <f t="shared" si="2281"/>
        <v>0</v>
      </c>
      <c r="CF824" s="1351">
        <f t="shared" si="2281"/>
        <v>0</v>
      </c>
      <c r="CG824" s="1351">
        <f t="shared" si="2281"/>
        <v>0</v>
      </c>
      <c r="CH824" s="1351">
        <f t="shared" si="2281"/>
        <v>0</v>
      </c>
      <c r="CI824" s="1351">
        <f t="shared" si="2281"/>
        <v>0</v>
      </c>
      <c r="CJ824" s="1351">
        <f t="shared" si="2281"/>
        <v>0</v>
      </c>
      <c r="CK824" s="1352">
        <f t="shared" si="2281"/>
        <v>0</v>
      </c>
      <c r="CL824" s="1352">
        <f t="shared" si="2281"/>
        <v>0</v>
      </c>
      <c r="CM824" s="1352">
        <f t="shared" si="2281"/>
        <v>0</v>
      </c>
      <c r="CN824" s="1351">
        <f t="shared" si="2281"/>
        <v>0</v>
      </c>
      <c r="CO824" s="1351">
        <f t="shared" si="2281"/>
        <v>0</v>
      </c>
      <c r="CP824" s="1351">
        <f t="shared" si="2281"/>
        <v>0</v>
      </c>
      <c r="CQ824" s="1351">
        <f t="shared" si="2281"/>
        <v>0</v>
      </c>
      <c r="CR824" s="1351">
        <f t="shared" si="2281"/>
        <v>0</v>
      </c>
      <c r="CS824" s="1350">
        <f t="shared" si="2281"/>
        <v>0</v>
      </c>
      <c r="CT824" s="1353">
        <f t="shared" si="2281"/>
        <v>0</v>
      </c>
      <c r="CU824" s="536">
        <f t="shared" si="2282"/>
        <v>0</v>
      </c>
      <c r="CV824" s="537">
        <f t="shared" si="2283"/>
        <v>0</v>
      </c>
      <c r="CW824" s="538">
        <f t="shared" si="2284"/>
        <v>0</v>
      </c>
      <c r="CX824" s="538">
        <f t="shared" si="2285"/>
        <v>0</v>
      </c>
      <c r="CY824" s="538">
        <f t="shared" si="2286"/>
        <v>0</v>
      </c>
      <c r="CZ824" s="538">
        <f t="shared" si="2287"/>
        <v>0</v>
      </c>
      <c r="DA824" s="538">
        <f t="shared" si="2288"/>
        <v>0</v>
      </c>
      <c r="DB824" s="539">
        <f t="shared" si="2289"/>
        <v>0</v>
      </c>
      <c r="DC824" s="539">
        <f t="shared" si="2290"/>
        <v>0</v>
      </c>
      <c r="DD824" s="539">
        <f t="shared" si="2291"/>
        <v>0</v>
      </c>
      <c r="DE824" s="538">
        <f t="shared" si="2292"/>
        <v>0</v>
      </c>
      <c r="DF824" s="538">
        <f t="shared" si="2293"/>
        <v>0</v>
      </c>
      <c r="DG824" s="538">
        <f t="shared" si="2294"/>
        <v>0</v>
      </c>
      <c r="DH824" s="538">
        <f t="shared" si="2295"/>
        <v>0</v>
      </c>
      <c r="DI824" s="538">
        <f t="shared" si="2296"/>
        <v>0</v>
      </c>
      <c r="DJ824" s="537">
        <f t="shared" si="2297"/>
        <v>0</v>
      </c>
      <c r="DK824" s="536">
        <f t="shared" si="2298"/>
        <v>0</v>
      </c>
      <c r="DL824" s="653">
        <f t="shared" si="2299"/>
        <v>17</v>
      </c>
      <c r="DM824" s="106">
        <f t="shared" si="2300"/>
        <v>17</v>
      </c>
      <c r="DN824" s="106">
        <f t="shared" si="2301"/>
        <v>17</v>
      </c>
      <c r="DO824" s="106">
        <f t="shared" si="2302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2"/>
      <c r="DY824" s="484"/>
    </row>
    <row r="825" spans="1:129" s="486" customFormat="1" ht="15.75" customHeight="1">
      <c r="A825" s="808" t="s">
        <v>363</v>
      </c>
      <c r="B825" s="803">
        <f>SUM(B172)</f>
        <v>0</v>
      </c>
      <c r="C825" s="803">
        <f>SUM(C172)</f>
        <v>0</v>
      </c>
      <c r="D825" s="803">
        <f>SUM(D172)</f>
        <v>0</v>
      </c>
      <c r="E825" s="803">
        <f>SUM(E172)</f>
        <v>0</v>
      </c>
      <c r="F825" s="803">
        <f>SUM(F172)</f>
        <v>0</v>
      </c>
      <c r="G825" s="803">
        <f>SUM(G172)</f>
        <v>0</v>
      </c>
      <c r="H825" s="803">
        <f>SUM(H172)</f>
        <v>0</v>
      </c>
      <c r="I825" s="803">
        <f>SUM(I172)</f>
        <v>0</v>
      </c>
      <c r="J825" s="803">
        <f>SUM(J172)</f>
        <v>0</v>
      </c>
      <c r="K825" s="803">
        <f>SUM(K172)</f>
        <v>0</v>
      </c>
      <c r="L825" s="803">
        <f>SUM(L172)</f>
        <v>0</v>
      </c>
      <c r="M825" s="803">
        <f>SUM(M172)</f>
        <v>0</v>
      </c>
      <c r="N825" s="803">
        <f>SUM(N172)</f>
        <v>0</v>
      </c>
      <c r="O825" s="803">
        <f>SUM(O172)</f>
        <v>0</v>
      </c>
      <c r="P825" s="803">
        <f>SUM(P172)</f>
        <v>0</v>
      </c>
      <c r="Q825" s="803">
        <f>SUM(Q172)</f>
        <v>0</v>
      </c>
      <c r="R825" s="803">
        <f>SUM(R172)</f>
        <v>0</v>
      </c>
      <c r="S825" s="809"/>
      <c r="T825" s="803">
        <f>SUM(T172)</f>
        <v>0</v>
      </c>
      <c r="U825" s="803">
        <f>SUM(U172)</f>
        <v>0</v>
      </c>
      <c r="V825" s="803">
        <f>SUM(V172)</f>
        <v>0</v>
      </c>
      <c r="W825" s="803">
        <f>SUM(W172)</f>
        <v>0</v>
      </c>
      <c r="X825" s="803">
        <f>SUM(X172)</f>
        <v>0</v>
      </c>
      <c r="Y825" s="803">
        <f>SUM(Y172)</f>
        <v>0</v>
      </c>
      <c r="Z825" s="803">
        <f>SUM(Z172)</f>
        <v>0</v>
      </c>
      <c r="AA825" s="803">
        <f>SUM(AA172)</f>
        <v>0</v>
      </c>
      <c r="AB825" s="803">
        <f>SUM(AB172)</f>
        <v>0</v>
      </c>
      <c r="AC825" s="803">
        <f>SUM(AC172)</f>
        <v>0</v>
      </c>
      <c r="AD825" s="803">
        <f>SUM(AD172)</f>
        <v>0</v>
      </c>
      <c r="AE825" s="803">
        <f>SUM(AE172)</f>
        <v>0</v>
      </c>
      <c r="AF825" s="803">
        <f>SUM(AF172)</f>
        <v>0</v>
      </c>
      <c r="AG825" s="803">
        <f>SUM(AG172)</f>
        <v>0</v>
      </c>
      <c r="AH825" s="803">
        <f>SUM(AH172)</f>
        <v>0</v>
      </c>
      <c r="AI825" s="803">
        <f>SUM(AI172)</f>
        <v>0</v>
      </c>
      <c r="AJ825" s="803">
        <f>SUM(AJ172)</f>
        <v>0</v>
      </c>
      <c r="AK825" s="809"/>
      <c r="AL825" s="803">
        <f>SUM(AL172)</f>
        <v>0</v>
      </c>
      <c r="AM825" s="803">
        <f>SUM(AM172)</f>
        <v>0</v>
      </c>
      <c r="AN825" s="803">
        <f>SUM(AN172)</f>
        <v>0</v>
      </c>
      <c r="AO825" s="803">
        <f>SUM(AO172)</f>
        <v>0</v>
      </c>
      <c r="AP825" s="803">
        <f>SUM(AP172)</f>
        <v>0</v>
      </c>
      <c r="AQ825" s="803">
        <f>SUM(AQ172)</f>
        <v>0</v>
      </c>
      <c r="AR825" s="803">
        <f>SUM(AR172)</f>
        <v>0</v>
      </c>
      <c r="AS825" s="803">
        <f>SUM(AS172)</f>
        <v>0</v>
      </c>
      <c r="AT825" s="803">
        <f>SUM(AT172)</f>
        <v>0</v>
      </c>
      <c r="AU825" s="803">
        <f>SUM(AU172)</f>
        <v>0</v>
      </c>
      <c r="AV825" s="803">
        <f>SUM(AV172)</f>
        <v>0</v>
      </c>
      <c r="AW825" s="803">
        <f>SUM(AW172)</f>
        <v>0</v>
      </c>
      <c r="AX825" s="803">
        <f>SUM(AX172)</f>
        <v>0</v>
      </c>
      <c r="AY825" s="803">
        <f>SUM(AY172)</f>
        <v>0</v>
      </c>
      <c r="AZ825" s="803">
        <f>SUM(AZ172)</f>
        <v>0</v>
      </c>
      <c r="BA825" s="803">
        <f>SUM(BA172)</f>
        <v>0</v>
      </c>
      <c r="BB825" s="803">
        <f>SUM(BB172)</f>
        <v>0</v>
      </c>
      <c r="BC825" s="809"/>
      <c r="BD825" s="803">
        <f>SUM(BD172)</f>
        <v>0</v>
      </c>
      <c r="BE825" s="803">
        <f>SUM(BE172)</f>
        <v>0</v>
      </c>
      <c r="BF825" s="803">
        <f>SUM(BF172)</f>
        <v>0</v>
      </c>
      <c r="BG825" s="803">
        <f>SUM(BG172)</f>
        <v>0</v>
      </c>
      <c r="BH825" s="803">
        <f>SUM(BH172)</f>
        <v>0</v>
      </c>
      <c r="BI825" s="803">
        <f>SUM(BI172)</f>
        <v>0</v>
      </c>
      <c r="BJ825" s="803">
        <f>SUM(BJ172)</f>
        <v>0</v>
      </c>
      <c r="BK825" s="803">
        <f>SUM(BK172)</f>
        <v>0</v>
      </c>
      <c r="BL825" s="803">
        <f>SUM(BL172)</f>
        <v>0</v>
      </c>
      <c r="BM825" s="803">
        <f>SUM(BM172)</f>
        <v>0</v>
      </c>
      <c r="BN825" s="803">
        <f>SUM(BN172)</f>
        <v>0</v>
      </c>
      <c r="BO825" s="803">
        <f>SUM(BO172)</f>
        <v>0</v>
      </c>
      <c r="BP825" s="803">
        <f>SUM(BP172)</f>
        <v>0</v>
      </c>
      <c r="BQ825" s="803">
        <f>SUM(BQ172)</f>
        <v>0</v>
      </c>
      <c r="BR825" s="803">
        <f>SUM(BR172)</f>
        <v>0</v>
      </c>
      <c r="BS825" s="803">
        <f>SUM(BS172)</f>
        <v>0</v>
      </c>
      <c r="BT825" s="803">
        <f>SUM(BT172)</f>
        <v>0</v>
      </c>
      <c r="BU825" s="809"/>
      <c r="BV825" s="810">
        <f>SUM(BV172)</f>
        <v>0</v>
      </c>
      <c r="BW825" s="810">
        <f>SUM(BW172)</f>
        <v>0</v>
      </c>
      <c r="BX825" s="810">
        <f>SUM(BX172)</f>
        <v>0</v>
      </c>
      <c r="BY825" s="810">
        <f>SUM(BY172)</f>
        <v>0</v>
      </c>
      <c r="BZ825" s="622">
        <f t="shared" si="2276"/>
        <v>0</v>
      </c>
      <c r="CA825" s="622">
        <f t="shared" si="2277"/>
        <v>0</v>
      </c>
      <c r="CB825" s="622">
        <f t="shared" si="2278"/>
        <v>0</v>
      </c>
      <c r="CC825" s="691">
        <f t="shared" si="2279"/>
        <v>0</v>
      </c>
      <c r="CD825" s="1349">
        <f t="shared" si="2303"/>
        <v>0</v>
      </c>
      <c r="CE825" s="1350">
        <f t="shared" si="2281"/>
        <v>0</v>
      </c>
      <c r="CF825" s="1351">
        <f t="shared" si="2281"/>
        <v>0</v>
      </c>
      <c r="CG825" s="1351">
        <f t="shared" si="2281"/>
        <v>0</v>
      </c>
      <c r="CH825" s="1351">
        <f t="shared" si="2281"/>
        <v>0</v>
      </c>
      <c r="CI825" s="1351">
        <f t="shared" si="2281"/>
        <v>0</v>
      </c>
      <c r="CJ825" s="1351">
        <f t="shared" si="2281"/>
        <v>0</v>
      </c>
      <c r="CK825" s="1352">
        <f t="shared" si="2281"/>
        <v>0</v>
      </c>
      <c r="CL825" s="1352">
        <f t="shared" si="2281"/>
        <v>0</v>
      </c>
      <c r="CM825" s="1352">
        <f t="shared" si="2281"/>
        <v>0</v>
      </c>
      <c r="CN825" s="1351">
        <f t="shared" si="2281"/>
        <v>0</v>
      </c>
      <c r="CO825" s="1351">
        <f t="shared" si="2281"/>
        <v>0</v>
      </c>
      <c r="CP825" s="1351">
        <f t="shared" si="2281"/>
        <v>0</v>
      </c>
      <c r="CQ825" s="1351">
        <f t="shared" si="2281"/>
        <v>0</v>
      </c>
      <c r="CR825" s="1351">
        <f t="shared" si="2281"/>
        <v>0</v>
      </c>
      <c r="CS825" s="1350">
        <f t="shared" si="2281"/>
        <v>0</v>
      </c>
      <c r="CT825" s="1353">
        <f t="shared" si="2281"/>
        <v>0</v>
      </c>
      <c r="CU825" s="536">
        <f t="shared" si="2282"/>
        <v>0</v>
      </c>
      <c r="CV825" s="537">
        <f t="shared" si="2283"/>
        <v>0</v>
      </c>
      <c r="CW825" s="538">
        <f t="shared" si="2284"/>
        <v>0</v>
      </c>
      <c r="CX825" s="538">
        <f t="shared" si="2285"/>
        <v>0</v>
      </c>
      <c r="CY825" s="538">
        <f t="shared" si="2286"/>
        <v>0</v>
      </c>
      <c r="CZ825" s="538">
        <f t="shared" si="2287"/>
        <v>0</v>
      </c>
      <c r="DA825" s="538">
        <f t="shared" si="2288"/>
        <v>0</v>
      </c>
      <c r="DB825" s="539">
        <f t="shared" si="2289"/>
        <v>0</v>
      </c>
      <c r="DC825" s="539">
        <f t="shared" si="2290"/>
        <v>0</v>
      </c>
      <c r="DD825" s="539">
        <f t="shared" si="2291"/>
        <v>0</v>
      </c>
      <c r="DE825" s="538">
        <f t="shared" si="2292"/>
        <v>0</v>
      </c>
      <c r="DF825" s="538">
        <f t="shared" si="2293"/>
        <v>0</v>
      </c>
      <c r="DG825" s="538">
        <f t="shared" si="2294"/>
        <v>0</v>
      </c>
      <c r="DH825" s="538">
        <f t="shared" si="2295"/>
        <v>0</v>
      </c>
      <c r="DI825" s="538">
        <f t="shared" si="2296"/>
        <v>0</v>
      </c>
      <c r="DJ825" s="537">
        <f t="shared" si="2297"/>
        <v>0</v>
      </c>
      <c r="DK825" s="536">
        <f t="shared" si="2298"/>
        <v>0</v>
      </c>
      <c r="DL825" s="653">
        <f t="shared" si="2299"/>
        <v>17</v>
      </c>
      <c r="DM825" s="106">
        <f t="shared" si="2300"/>
        <v>17</v>
      </c>
      <c r="DN825" s="106">
        <f t="shared" si="2301"/>
        <v>17</v>
      </c>
      <c r="DO825" s="106">
        <f t="shared" si="2302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2"/>
      <c r="DY825" s="484"/>
    </row>
    <row r="826" spans="1:129" s="486" customFormat="1" ht="15.75" customHeight="1">
      <c r="A826" s="617" t="s">
        <v>364</v>
      </c>
      <c r="B826" s="803">
        <f>SUM(B173)</f>
        <v>0</v>
      </c>
      <c r="C826" s="803">
        <f>SUM(C173)</f>
        <v>0</v>
      </c>
      <c r="D826" s="803">
        <f>SUM(D173)</f>
        <v>0</v>
      </c>
      <c r="E826" s="803">
        <f>SUM(E173)</f>
        <v>0</v>
      </c>
      <c r="F826" s="803">
        <f>SUM(F173)</f>
        <v>0</v>
      </c>
      <c r="G826" s="803">
        <f>SUM(G173)</f>
        <v>0</v>
      </c>
      <c r="H826" s="803">
        <f>SUM(H173)</f>
        <v>0</v>
      </c>
      <c r="I826" s="803">
        <f>SUM(I173)</f>
        <v>0</v>
      </c>
      <c r="J826" s="803">
        <f>SUM(J173)</f>
        <v>0</v>
      </c>
      <c r="K826" s="803">
        <f>SUM(K173)</f>
        <v>0</v>
      </c>
      <c r="L826" s="803">
        <f>SUM(L173)</f>
        <v>0</v>
      </c>
      <c r="M826" s="803">
        <f>SUM(M173)</f>
        <v>0</v>
      </c>
      <c r="N826" s="803">
        <f>SUM(N173)</f>
        <v>0</v>
      </c>
      <c r="O826" s="803">
        <f>SUM(O173)</f>
        <v>0</v>
      </c>
      <c r="P826" s="803">
        <f>SUM(P173)</f>
        <v>0</v>
      </c>
      <c r="Q826" s="803">
        <f>SUM(Q173)</f>
        <v>0</v>
      </c>
      <c r="R826" s="803">
        <f>SUM(R173)</f>
        <v>0</v>
      </c>
      <c r="S826" s="809"/>
      <c r="T826" s="803">
        <f>SUM(T173)</f>
        <v>0</v>
      </c>
      <c r="U826" s="803">
        <f>SUM(U173)</f>
        <v>0</v>
      </c>
      <c r="V826" s="803">
        <f>SUM(V173)</f>
        <v>0</v>
      </c>
      <c r="W826" s="803">
        <f>SUM(W173)</f>
        <v>0</v>
      </c>
      <c r="X826" s="803">
        <f>SUM(X173)</f>
        <v>0</v>
      </c>
      <c r="Y826" s="803">
        <f>SUM(Y173)</f>
        <v>0</v>
      </c>
      <c r="Z826" s="803">
        <f>SUM(Z173)</f>
        <v>0</v>
      </c>
      <c r="AA826" s="803">
        <f>SUM(AA173)</f>
        <v>0</v>
      </c>
      <c r="AB826" s="803">
        <f>SUM(AB173)</f>
        <v>0</v>
      </c>
      <c r="AC826" s="803">
        <f>SUM(AC173)</f>
        <v>0</v>
      </c>
      <c r="AD826" s="803">
        <f>SUM(AD173)</f>
        <v>0</v>
      </c>
      <c r="AE826" s="803">
        <f>SUM(AE173)</f>
        <v>0</v>
      </c>
      <c r="AF826" s="803">
        <f>SUM(AF173)</f>
        <v>0</v>
      </c>
      <c r="AG826" s="803">
        <f>SUM(AG173)</f>
        <v>0</v>
      </c>
      <c r="AH826" s="803">
        <f>SUM(AH173)</f>
        <v>0</v>
      </c>
      <c r="AI826" s="803">
        <f>SUM(AI173)</f>
        <v>0</v>
      </c>
      <c r="AJ826" s="803">
        <f>SUM(AJ173)</f>
        <v>0</v>
      </c>
      <c r="AK826" s="809"/>
      <c r="AL826" s="803">
        <f>SUM(AL173)</f>
        <v>0</v>
      </c>
      <c r="AM826" s="803">
        <f>SUM(AM173)</f>
        <v>0</v>
      </c>
      <c r="AN826" s="803">
        <f>SUM(AN173)</f>
        <v>0</v>
      </c>
      <c r="AO826" s="803">
        <f>SUM(AO173)</f>
        <v>0</v>
      </c>
      <c r="AP826" s="803">
        <f>SUM(AP173)</f>
        <v>0</v>
      </c>
      <c r="AQ826" s="803">
        <f>SUM(AQ173)</f>
        <v>0</v>
      </c>
      <c r="AR826" s="803">
        <f>SUM(AR173)</f>
        <v>0</v>
      </c>
      <c r="AS826" s="803">
        <f>SUM(AS173)</f>
        <v>0</v>
      </c>
      <c r="AT826" s="803">
        <f>SUM(AT173)</f>
        <v>0</v>
      </c>
      <c r="AU826" s="803">
        <f>SUM(AU173)</f>
        <v>0</v>
      </c>
      <c r="AV826" s="803">
        <f>SUM(AV173)</f>
        <v>0</v>
      </c>
      <c r="AW826" s="803">
        <f>SUM(AW173)</f>
        <v>0</v>
      </c>
      <c r="AX826" s="803">
        <f>SUM(AX173)</f>
        <v>0</v>
      </c>
      <c r="AY826" s="803">
        <f>SUM(AY173)</f>
        <v>0</v>
      </c>
      <c r="AZ826" s="803">
        <f>SUM(AZ173)</f>
        <v>0</v>
      </c>
      <c r="BA826" s="803">
        <f>SUM(BA173)</f>
        <v>0</v>
      </c>
      <c r="BB826" s="803">
        <f>SUM(BB173)</f>
        <v>0</v>
      </c>
      <c r="BC826" s="809"/>
      <c r="BD826" s="803">
        <f>SUM(BD173)</f>
        <v>0</v>
      </c>
      <c r="BE826" s="803">
        <f>SUM(BE173)</f>
        <v>0</v>
      </c>
      <c r="BF826" s="803">
        <f>SUM(BF173)</f>
        <v>0</v>
      </c>
      <c r="BG826" s="803">
        <f>SUM(BG173)</f>
        <v>0</v>
      </c>
      <c r="BH826" s="803">
        <f>SUM(BH173)</f>
        <v>0</v>
      </c>
      <c r="BI826" s="803">
        <f>SUM(BI173)</f>
        <v>0</v>
      </c>
      <c r="BJ826" s="803">
        <f>SUM(BJ173)</f>
        <v>0</v>
      </c>
      <c r="BK826" s="803">
        <f>SUM(BK173)</f>
        <v>0</v>
      </c>
      <c r="BL826" s="803">
        <f>SUM(BL173)</f>
        <v>0</v>
      </c>
      <c r="BM826" s="803">
        <f>SUM(BM173)</f>
        <v>0</v>
      </c>
      <c r="BN826" s="803">
        <f>SUM(BN173)</f>
        <v>0</v>
      </c>
      <c r="BO826" s="803">
        <f>SUM(BO173)</f>
        <v>0</v>
      </c>
      <c r="BP826" s="803">
        <f>SUM(BP173)</f>
        <v>0</v>
      </c>
      <c r="BQ826" s="803">
        <f>SUM(BQ173)</f>
        <v>0</v>
      </c>
      <c r="BR826" s="803">
        <f>SUM(BR173)</f>
        <v>0</v>
      </c>
      <c r="BS826" s="803">
        <f>SUM(BS173)</f>
        <v>0</v>
      </c>
      <c r="BT826" s="803">
        <f>SUM(BT173)</f>
        <v>0</v>
      </c>
      <c r="BU826" s="809"/>
      <c r="BV826" s="810">
        <f>SUM(BV173)</f>
        <v>0</v>
      </c>
      <c r="BW826" s="810">
        <f>SUM(BW173)</f>
        <v>0</v>
      </c>
      <c r="BX826" s="810">
        <f>SUM(BX173)</f>
        <v>0</v>
      </c>
      <c r="BY826" s="810">
        <f>SUM(BY173)</f>
        <v>0</v>
      </c>
      <c r="BZ826" s="622">
        <f t="shared" si="2276"/>
        <v>0</v>
      </c>
      <c r="CA826" s="622">
        <f t="shared" si="2277"/>
        <v>0</v>
      </c>
      <c r="CB826" s="622">
        <f t="shared" si="2278"/>
        <v>0</v>
      </c>
      <c r="CC826" s="691">
        <f t="shared" si="2279"/>
        <v>0</v>
      </c>
      <c r="CD826" s="1349">
        <f t="shared" si="2303"/>
        <v>0</v>
      </c>
      <c r="CE826" s="1350">
        <f t="shared" si="2281"/>
        <v>0</v>
      </c>
      <c r="CF826" s="1351">
        <f t="shared" si="2281"/>
        <v>0</v>
      </c>
      <c r="CG826" s="1351">
        <f t="shared" si="2281"/>
        <v>0</v>
      </c>
      <c r="CH826" s="1351">
        <f t="shared" si="2281"/>
        <v>0</v>
      </c>
      <c r="CI826" s="1351">
        <f t="shared" si="2281"/>
        <v>0</v>
      </c>
      <c r="CJ826" s="1351">
        <f t="shared" si="2281"/>
        <v>0</v>
      </c>
      <c r="CK826" s="1352">
        <f t="shared" si="2281"/>
        <v>0</v>
      </c>
      <c r="CL826" s="1352">
        <f t="shared" si="2281"/>
        <v>0</v>
      </c>
      <c r="CM826" s="1352">
        <f t="shared" si="2281"/>
        <v>0</v>
      </c>
      <c r="CN826" s="1351">
        <f t="shared" si="2281"/>
        <v>0</v>
      </c>
      <c r="CO826" s="1351">
        <f t="shared" si="2281"/>
        <v>0</v>
      </c>
      <c r="CP826" s="1351">
        <f t="shared" si="2281"/>
        <v>0</v>
      </c>
      <c r="CQ826" s="1351">
        <f t="shared" si="2281"/>
        <v>0</v>
      </c>
      <c r="CR826" s="1351">
        <f t="shared" si="2281"/>
        <v>0</v>
      </c>
      <c r="CS826" s="1350">
        <f t="shared" si="2281"/>
        <v>0</v>
      </c>
      <c r="CT826" s="1353">
        <f t="shared" si="2281"/>
        <v>0</v>
      </c>
      <c r="CU826" s="536">
        <f t="shared" si="2282"/>
        <v>0</v>
      </c>
      <c r="CV826" s="537">
        <f t="shared" si="2283"/>
        <v>0</v>
      </c>
      <c r="CW826" s="538">
        <f t="shared" si="2284"/>
        <v>0</v>
      </c>
      <c r="CX826" s="538">
        <f t="shared" si="2285"/>
        <v>0</v>
      </c>
      <c r="CY826" s="538">
        <f t="shared" si="2286"/>
        <v>0</v>
      </c>
      <c r="CZ826" s="538">
        <f t="shared" si="2287"/>
        <v>0</v>
      </c>
      <c r="DA826" s="538">
        <f t="shared" si="2288"/>
        <v>0</v>
      </c>
      <c r="DB826" s="539">
        <f t="shared" si="2289"/>
        <v>0</v>
      </c>
      <c r="DC826" s="539">
        <f t="shared" si="2290"/>
        <v>0</v>
      </c>
      <c r="DD826" s="539">
        <f t="shared" si="2291"/>
        <v>0</v>
      </c>
      <c r="DE826" s="538">
        <f t="shared" si="2292"/>
        <v>0</v>
      </c>
      <c r="DF826" s="538">
        <f t="shared" si="2293"/>
        <v>0</v>
      </c>
      <c r="DG826" s="538">
        <f t="shared" si="2294"/>
        <v>0</v>
      </c>
      <c r="DH826" s="538">
        <f t="shared" si="2295"/>
        <v>0</v>
      </c>
      <c r="DI826" s="538">
        <f t="shared" si="2296"/>
        <v>0</v>
      </c>
      <c r="DJ826" s="537">
        <f t="shared" si="2297"/>
        <v>0</v>
      </c>
      <c r="DK826" s="536">
        <f t="shared" si="2298"/>
        <v>0</v>
      </c>
      <c r="DL826" s="653">
        <f t="shared" si="2299"/>
        <v>17</v>
      </c>
      <c r="DM826" s="106">
        <f t="shared" si="2300"/>
        <v>17</v>
      </c>
      <c r="DN826" s="106">
        <f t="shared" si="2301"/>
        <v>17</v>
      </c>
      <c r="DO826" s="106">
        <f t="shared" si="2302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2"/>
      <c r="DY826" s="484"/>
    </row>
    <row r="827" spans="1:129" s="486" customFormat="1" ht="15.75" customHeight="1">
      <c r="A827" s="808" t="s">
        <v>365</v>
      </c>
      <c r="B827" s="803">
        <f>SUM(B183,B180,B177)</f>
        <v>0</v>
      </c>
      <c r="C827" s="803">
        <f>SUM(C183,C180,C177)</f>
        <v>0</v>
      </c>
      <c r="D827" s="803">
        <f>SUM(D183,D180,D177)</f>
        <v>0</v>
      </c>
      <c r="E827" s="803">
        <f>SUM(E183,E180,E177)</f>
        <v>0</v>
      </c>
      <c r="F827" s="803">
        <f>SUM(F183,F180,F177)</f>
        <v>0</v>
      </c>
      <c r="G827" s="803">
        <f>SUM(G183,G180,G177)</f>
        <v>0</v>
      </c>
      <c r="H827" s="803">
        <f>SUM(H183,H180,H177)</f>
        <v>0</v>
      </c>
      <c r="I827" s="803">
        <f>SUM(I183,I180,I177)</f>
        <v>0</v>
      </c>
      <c r="J827" s="803">
        <f>SUM(J183,J180,J177)</f>
        <v>0</v>
      </c>
      <c r="K827" s="803">
        <f>SUM(K183,K180,K177)</f>
        <v>0</v>
      </c>
      <c r="L827" s="803">
        <f>SUM(L183,L180,L177)</f>
        <v>0</v>
      </c>
      <c r="M827" s="803">
        <f>SUM(M183,M180,M177)</f>
        <v>0</v>
      </c>
      <c r="N827" s="803">
        <f>SUM(N183,N180,N177)</f>
        <v>0</v>
      </c>
      <c r="O827" s="803">
        <f>SUM(O183,O180,O177)</f>
        <v>0</v>
      </c>
      <c r="P827" s="803">
        <f>SUM(P183,P180,P177)</f>
        <v>0</v>
      </c>
      <c r="Q827" s="803">
        <f>SUM(Q183,Q180,Q177)</f>
        <v>0</v>
      </c>
      <c r="R827" s="803">
        <f>SUM(R183,R180,R177)</f>
        <v>0</v>
      </c>
      <c r="S827" s="809"/>
      <c r="T827" s="803">
        <f>SUM(T183,T180,T177)</f>
        <v>0</v>
      </c>
      <c r="U827" s="803">
        <f>SUM(U183,U180,U177)</f>
        <v>0</v>
      </c>
      <c r="V827" s="803">
        <f>SUM(V183,V180,V177)</f>
        <v>0</v>
      </c>
      <c r="W827" s="803">
        <f>SUM(W183,W180,W177)</f>
        <v>0</v>
      </c>
      <c r="X827" s="803">
        <f>SUM(X183,X180,X177)</f>
        <v>0</v>
      </c>
      <c r="Y827" s="803">
        <f>SUM(Y183,Y180,Y177)</f>
        <v>0</v>
      </c>
      <c r="Z827" s="803">
        <f>SUM(Z183,Z180,Z177)</f>
        <v>0</v>
      </c>
      <c r="AA827" s="803">
        <f>SUM(AA183,AA180,AA177)</f>
        <v>0</v>
      </c>
      <c r="AB827" s="803">
        <f>SUM(AB183,AB180,AB177)</f>
        <v>0</v>
      </c>
      <c r="AC827" s="803">
        <f>SUM(AC183,AC180,AC177)</f>
        <v>0</v>
      </c>
      <c r="AD827" s="803">
        <f>SUM(AD183,AD180,AD177)</f>
        <v>0</v>
      </c>
      <c r="AE827" s="803">
        <f>SUM(AE183,AE180,AE177)</f>
        <v>0</v>
      </c>
      <c r="AF827" s="803">
        <f>SUM(AF183,AF180,AF177)</f>
        <v>0</v>
      </c>
      <c r="AG827" s="803">
        <f>SUM(AG183,AG180,AG177)</f>
        <v>0</v>
      </c>
      <c r="AH827" s="803">
        <f>SUM(AH183,AH180,AH177)</f>
        <v>0</v>
      </c>
      <c r="AI827" s="803">
        <f>SUM(AI183,AI180,AI177)</f>
        <v>0</v>
      </c>
      <c r="AJ827" s="803">
        <f>SUM(AJ183,AJ180,AJ177)</f>
        <v>0</v>
      </c>
      <c r="AK827" s="809"/>
      <c r="AL827" s="803">
        <f>SUM(AL183,AL180,AL177)</f>
        <v>0</v>
      </c>
      <c r="AM827" s="803">
        <f>SUM(AM183,AM180,AM177)</f>
        <v>0</v>
      </c>
      <c r="AN827" s="803">
        <f>SUM(AN183,AN180,AN177)</f>
        <v>0</v>
      </c>
      <c r="AO827" s="803">
        <f>SUM(AO183,AO180,AO177)</f>
        <v>0</v>
      </c>
      <c r="AP827" s="803">
        <f>SUM(AP183,AP180,AP177)</f>
        <v>0</v>
      </c>
      <c r="AQ827" s="803">
        <f>SUM(AQ183,AQ180,AQ177)</f>
        <v>3.9410741465535993E-3</v>
      </c>
      <c r="AR827" s="803">
        <f>SUM(AR183,AR180,AR177)</f>
        <v>0</v>
      </c>
      <c r="AS827" s="803">
        <f>SUM(AS183,AS180,AS177)</f>
        <v>0</v>
      </c>
      <c r="AT827" s="803">
        <f>SUM(AT183,AT180,AT177)</f>
        <v>0</v>
      </c>
      <c r="AU827" s="803">
        <f>SUM(AU183,AU180,AU177)</f>
        <v>0</v>
      </c>
      <c r="AV827" s="803">
        <f>SUM(AV183,AV180,AV177)</f>
        <v>0</v>
      </c>
      <c r="AW827" s="803">
        <f>SUM(AW183,AW180,AW177)</f>
        <v>0</v>
      </c>
      <c r="AX827" s="803">
        <f>SUM(AX183,AX180,AX177)</f>
        <v>0</v>
      </c>
      <c r="AY827" s="803">
        <f>SUM(AY183,AY180,AY177)</f>
        <v>0</v>
      </c>
      <c r="AZ827" s="803">
        <f>SUM(AZ183,AZ180,AZ177)</f>
        <v>0</v>
      </c>
      <c r="BA827" s="803">
        <f>SUM(BA183,BA180,BA177)</f>
        <v>0</v>
      </c>
      <c r="BB827" s="803">
        <f>SUM(BB183,BB180,BB177)</f>
        <v>0</v>
      </c>
      <c r="BC827" s="809"/>
      <c r="BD827" s="803">
        <f>SUM(BD183,BD180,BD177)</f>
        <v>5.6751467710371827E-3</v>
      </c>
      <c r="BE827" s="803">
        <f>SUM(BE183,BE180,BE177)</f>
        <v>3.546966731898239E-3</v>
      </c>
      <c r="BF827" s="803">
        <f>SUM(BF183,BF180,BF177)</f>
        <v>3.1528593172428791E-3</v>
      </c>
      <c r="BG827" s="803">
        <f>SUM(BG183,BG180,BG177)</f>
        <v>7.093933463796478E-3</v>
      </c>
      <c r="BH827" s="803">
        <f>SUM(BH183,BH180,BH177)</f>
        <v>9.4585779517286379E-3</v>
      </c>
      <c r="BI827" s="803">
        <f>SUM(BI183,BI180,BI177)</f>
        <v>1.8917155903457276E-2</v>
      </c>
      <c r="BJ827" s="803">
        <f>SUM(BJ183,BJ180,BJ177)</f>
        <v>3.1528593172428791E-3</v>
      </c>
      <c r="BK827" s="803">
        <f>SUM(BK183,BK180,BK177)</f>
        <v>5.0717547292889763E-2</v>
      </c>
      <c r="BL827" s="803">
        <f>SUM(BL183,BL180,BL177)</f>
        <v>9.4585779517286361E-3</v>
      </c>
      <c r="BM827" s="803">
        <f>SUM(BM183,BM180,BM177)</f>
        <v>0</v>
      </c>
      <c r="BN827" s="803">
        <f>SUM(BN183,BN180,BN177)</f>
        <v>0</v>
      </c>
      <c r="BO827" s="803">
        <f>SUM(BO183,BO180,BO177)</f>
        <v>0</v>
      </c>
      <c r="BP827" s="803">
        <f>SUM(BP183,BP180,BP177)</f>
        <v>0</v>
      </c>
      <c r="BQ827" s="803">
        <f>SUM(BQ183,BQ180,BQ177)</f>
        <v>0</v>
      </c>
      <c r="BR827" s="803">
        <f>SUM(BR183,BR180,BR177)</f>
        <v>0</v>
      </c>
      <c r="BS827" s="803">
        <f>SUM(BS183,BS180,BS177)</f>
        <v>0</v>
      </c>
      <c r="BT827" s="803">
        <f>SUM(BT183,BT180,BT177)</f>
        <v>0</v>
      </c>
      <c r="BU827" s="809"/>
      <c r="BV827" s="810">
        <f>SUM(BV183,BV180,BV177)</f>
        <v>0</v>
      </c>
      <c r="BW827" s="810">
        <f>SUM(BW183,BW180,BW177)</f>
        <v>0</v>
      </c>
      <c r="BX827" s="810">
        <f>SUM(BX183,BX180,BX177)</f>
        <v>0</v>
      </c>
      <c r="BY827" s="810">
        <f>SUM(BY183,BY180,BY177)</f>
        <v>0</v>
      </c>
      <c r="BZ827" s="622">
        <f t="shared" si="2276"/>
        <v>0</v>
      </c>
      <c r="CA827" s="622">
        <f t="shared" si="2277"/>
        <v>0</v>
      </c>
      <c r="CB827" s="622">
        <f t="shared" si="2278"/>
        <v>0</v>
      </c>
      <c r="CC827" s="691">
        <f t="shared" si="2279"/>
        <v>4.0304051605421463E-3</v>
      </c>
      <c r="CD827" s="1349">
        <f t="shared" si="2303"/>
        <v>0</v>
      </c>
      <c r="CE827" s="1350">
        <f t="shared" si="2281"/>
        <v>0</v>
      </c>
      <c r="CF827" s="1351">
        <f t="shared" si="2281"/>
        <v>0</v>
      </c>
      <c r="CG827" s="1351">
        <f t="shared" si="2281"/>
        <v>0</v>
      </c>
      <c r="CH827" s="1351">
        <f t="shared" si="2281"/>
        <v>0</v>
      </c>
      <c r="CI827" s="1351">
        <f t="shared" si="2281"/>
        <v>0</v>
      </c>
      <c r="CJ827" s="1351">
        <f t="shared" si="2281"/>
        <v>0</v>
      </c>
      <c r="CK827" s="1352">
        <f t="shared" si="2281"/>
        <v>0</v>
      </c>
      <c r="CL827" s="1352">
        <f t="shared" si="2281"/>
        <v>0</v>
      </c>
      <c r="CM827" s="1352">
        <f t="shared" si="2281"/>
        <v>0</v>
      </c>
      <c r="CN827" s="1351">
        <f t="shared" si="2281"/>
        <v>0</v>
      </c>
      <c r="CO827" s="1351">
        <f t="shared" si="2281"/>
        <v>0</v>
      </c>
      <c r="CP827" s="1351">
        <f t="shared" si="2281"/>
        <v>0</v>
      </c>
      <c r="CQ827" s="1351">
        <f t="shared" si="2281"/>
        <v>0</v>
      </c>
      <c r="CR827" s="1351">
        <f t="shared" si="2281"/>
        <v>0</v>
      </c>
      <c r="CS827" s="1350">
        <f t="shared" si="2281"/>
        <v>0</v>
      </c>
      <c r="CT827" s="1353">
        <f t="shared" si="2281"/>
        <v>0</v>
      </c>
      <c r="CU827" s="536">
        <f t="shared" si="2282"/>
        <v>0</v>
      </c>
      <c r="CV827" s="537">
        <f t="shared" si="2283"/>
        <v>0</v>
      </c>
      <c r="CW827" s="538">
        <f t="shared" si="2284"/>
        <v>0</v>
      </c>
      <c r="CX827" s="538">
        <f t="shared" si="2285"/>
        <v>0</v>
      </c>
      <c r="CY827" s="538">
        <f t="shared" si="2286"/>
        <v>0</v>
      </c>
      <c r="CZ827" s="538">
        <f t="shared" si="2287"/>
        <v>0</v>
      </c>
      <c r="DA827" s="538">
        <f t="shared" si="2288"/>
        <v>0</v>
      </c>
      <c r="DB827" s="539">
        <f t="shared" si="2289"/>
        <v>0</v>
      </c>
      <c r="DC827" s="539">
        <f t="shared" si="2290"/>
        <v>0</v>
      </c>
      <c r="DD827" s="539">
        <f t="shared" si="2291"/>
        <v>0</v>
      </c>
      <c r="DE827" s="538">
        <f t="shared" si="2292"/>
        <v>0</v>
      </c>
      <c r="DF827" s="538">
        <f t="shared" si="2293"/>
        <v>0</v>
      </c>
      <c r="DG827" s="538">
        <f t="shared" si="2294"/>
        <v>0</v>
      </c>
      <c r="DH827" s="538">
        <f t="shared" si="2295"/>
        <v>0</v>
      </c>
      <c r="DI827" s="538">
        <f t="shared" si="2296"/>
        <v>0</v>
      </c>
      <c r="DJ827" s="537">
        <f t="shared" si="2297"/>
        <v>0</v>
      </c>
      <c r="DK827" s="536">
        <f t="shared" si="2298"/>
        <v>0</v>
      </c>
      <c r="DL827" s="653">
        <f t="shared" si="2299"/>
        <v>17</v>
      </c>
      <c r="DM827" s="106">
        <f t="shared" si="2300"/>
        <v>17</v>
      </c>
      <c r="DN827" s="106">
        <f t="shared" si="2301"/>
        <v>17</v>
      </c>
      <c r="DO827" s="106">
        <f t="shared" si="2302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2"/>
      <c r="DY827" s="484"/>
    </row>
    <row r="828" spans="1:129" s="486" customFormat="1" ht="15.75" customHeight="1">
      <c r="A828" s="807" t="s">
        <v>20</v>
      </c>
      <c r="B828" s="809"/>
      <c r="C828" s="809"/>
      <c r="D828" s="809"/>
      <c r="E828" s="809"/>
      <c r="F828" s="809"/>
      <c r="G828" s="809"/>
      <c r="H828" s="809"/>
      <c r="I828" s="809"/>
      <c r="J828" s="809"/>
      <c r="K828" s="809"/>
      <c r="L828" s="809"/>
      <c r="M828" s="809"/>
      <c r="N828" s="809"/>
      <c r="O828" s="809"/>
      <c r="P828" s="809"/>
      <c r="Q828" s="809"/>
      <c r="R828" s="809"/>
      <c r="S828" s="783"/>
      <c r="T828" s="809"/>
      <c r="U828" s="809"/>
      <c r="V828" s="809"/>
      <c r="W828" s="809"/>
      <c r="X828" s="809"/>
      <c r="Y828" s="809"/>
      <c r="Z828" s="809"/>
      <c r="AA828" s="809"/>
      <c r="AB828" s="809"/>
      <c r="AC828" s="809"/>
      <c r="AD828" s="809"/>
      <c r="AE828" s="809"/>
      <c r="AF828" s="809"/>
      <c r="AG828" s="809"/>
      <c r="AH828" s="809"/>
      <c r="AI828" s="809"/>
      <c r="AJ828" s="809"/>
      <c r="AK828" s="783"/>
      <c r="AL828" s="809"/>
      <c r="AM828" s="809"/>
      <c r="AN828" s="809"/>
      <c r="AO828" s="809"/>
      <c r="AP828" s="809"/>
      <c r="AQ828" s="809"/>
      <c r="AR828" s="809"/>
      <c r="AS828" s="809"/>
      <c r="AT828" s="809"/>
      <c r="AU828" s="809"/>
      <c r="AV828" s="809"/>
      <c r="AW828" s="809"/>
      <c r="AX828" s="809"/>
      <c r="AY828" s="809"/>
      <c r="AZ828" s="809"/>
      <c r="BA828" s="809"/>
      <c r="BB828" s="809"/>
      <c r="BC828" s="783"/>
      <c r="BD828" s="809"/>
      <c r="BE828" s="809"/>
      <c r="BF828" s="809"/>
      <c r="BG828" s="809"/>
      <c r="BH828" s="809"/>
      <c r="BI828" s="809"/>
      <c r="BJ828" s="809"/>
      <c r="BK828" s="809"/>
      <c r="BL828" s="809"/>
      <c r="BM828" s="809"/>
      <c r="BN828" s="809"/>
      <c r="BO828" s="809"/>
      <c r="BP828" s="809"/>
      <c r="BQ828" s="809"/>
      <c r="BR828" s="809"/>
      <c r="BS828" s="809"/>
      <c r="BT828" s="809"/>
      <c r="BU828" s="783"/>
      <c r="BV828" s="809"/>
      <c r="BW828" s="809"/>
      <c r="BX828" s="809"/>
      <c r="BY828" s="809"/>
      <c r="BZ828" s="813"/>
      <c r="CA828" s="813"/>
      <c r="CB828" s="813"/>
      <c r="CC828" s="813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7"/>
      <c r="CV828" s="200"/>
      <c r="CW828" s="200"/>
      <c r="CX828" s="200"/>
      <c r="CY828" s="200"/>
      <c r="CZ828" s="200"/>
      <c r="DA828" s="617"/>
      <c r="DB828" s="617"/>
      <c r="DC828" s="617"/>
      <c r="DD828" s="617"/>
      <c r="DE828" s="617"/>
      <c r="DF828" s="617"/>
      <c r="DG828" s="617"/>
      <c r="DH828" s="617"/>
      <c r="DI828" s="617"/>
      <c r="DJ828" s="617"/>
      <c r="DK828" s="617"/>
      <c r="DL828" s="482"/>
      <c r="DM828" s="202"/>
      <c r="DN828" s="202"/>
      <c r="DO828" s="202"/>
      <c r="DP828" s="483"/>
      <c r="DQ828" s="484"/>
      <c r="DR828" s="484"/>
      <c r="DS828" s="484"/>
      <c r="DT828" s="484"/>
      <c r="DU828" s="484"/>
      <c r="DV828" s="484"/>
      <c r="DW828" s="484"/>
      <c r="DX828" s="814"/>
      <c r="DY828" s="484"/>
    </row>
    <row r="829" spans="1:129" s="486" customFormat="1" ht="15.75" customHeight="1">
      <c r="A829" s="617" t="str">
        <f>A227</f>
        <v>Green cons - Season 1: no of months</v>
      </c>
      <c r="B829" s="810">
        <f t="shared" ref="B829:R829" si="2304">SUM(B229)</f>
        <v>0</v>
      </c>
      <c r="C829" s="810">
        <f t="shared" si="2304"/>
        <v>0</v>
      </c>
      <c r="D829" s="810">
        <f t="shared" si="2304"/>
        <v>0</v>
      </c>
      <c r="E829" s="810">
        <f t="shared" si="2304"/>
        <v>0</v>
      </c>
      <c r="F829" s="810">
        <f t="shared" si="2304"/>
        <v>0</v>
      </c>
      <c r="G829" s="810">
        <f t="shared" si="2304"/>
        <v>0</v>
      </c>
      <c r="H829" s="810">
        <f t="shared" si="2304"/>
        <v>0</v>
      </c>
      <c r="I829" s="810">
        <f t="shared" si="2304"/>
        <v>0</v>
      </c>
      <c r="J829" s="810">
        <f t="shared" si="2304"/>
        <v>0</v>
      </c>
      <c r="K829" s="810">
        <f t="shared" si="2304"/>
        <v>0</v>
      </c>
      <c r="L829" s="810">
        <f t="shared" si="2304"/>
        <v>0</v>
      </c>
      <c r="M829" s="810">
        <f t="shared" si="2304"/>
        <v>0</v>
      </c>
      <c r="N829" s="810">
        <f t="shared" si="2304"/>
        <v>0</v>
      </c>
      <c r="O829" s="810">
        <f t="shared" si="2304"/>
        <v>0</v>
      </c>
      <c r="P829" s="810">
        <f t="shared" si="2304"/>
        <v>0</v>
      </c>
      <c r="Q829" s="810">
        <f t="shared" si="2304"/>
        <v>0</v>
      </c>
      <c r="R829" s="810">
        <f t="shared" si="2304"/>
        <v>0</v>
      </c>
      <c r="S829" s="809"/>
      <c r="T829" s="810">
        <f t="shared" ref="T829:AJ829" si="2305">SUM(T229)</f>
        <v>8.3333333333333332E-3</v>
      </c>
      <c r="U829" s="810">
        <f t="shared" si="2305"/>
        <v>0</v>
      </c>
      <c r="V829" s="810">
        <f t="shared" si="2305"/>
        <v>1.6666666666666666E-2</v>
      </c>
      <c r="W829" s="810">
        <f t="shared" si="2305"/>
        <v>0</v>
      </c>
      <c r="X829" s="810">
        <f t="shared" si="2305"/>
        <v>0</v>
      </c>
      <c r="Y829" s="810">
        <f t="shared" si="2305"/>
        <v>0</v>
      </c>
      <c r="Z829" s="810">
        <f t="shared" si="2305"/>
        <v>0</v>
      </c>
      <c r="AA829" s="810">
        <f t="shared" si="2305"/>
        <v>0</v>
      </c>
      <c r="AB829" s="810">
        <f t="shared" si="2305"/>
        <v>0</v>
      </c>
      <c r="AC829" s="810">
        <f t="shared" si="2305"/>
        <v>0</v>
      </c>
      <c r="AD829" s="810">
        <f t="shared" si="2305"/>
        <v>0</v>
      </c>
      <c r="AE829" s="810">
        <f t="shared" si="2305"/>
        <v>0</v>
      </c>
      <c r="AF829" s="810">
        <f t="shared" si="2305"/>
        <v>0</v>
      </c>
      <c r="AG829" s="810">
        <f t="shared" si="2305"/>
        <v>0</v>
      </c>
      <c r="AH829" s="810">
        <f t="shared" si="2305"/>
        <v>0</v>
      </c>
      <c r="AI829" s="810">
        <f t="shared" si="2305"/>
        <v>0</v>
      </c>
      <c r="AJ829" s="810">
        <f t="shared" si="2305"/>
        <v>0</v>
      </c>
      <c r="AK829" s="809"/>
      <c r="AL829" s="810">
        <f t="shared" ref="AL829:BB829" si="2306">SUM(AL229)</f>
        <v>0</v>
      </c>
      <c r="AM829" s="810">
        <f t="shared" si="2306"/>
        <v>0</v>
      </c>
      <c r="AN829" s="810">
        <f t="shared" si="2306"/>
        <v>0</v>
      </c>
      <c r="AO829" s="810">
        <f t="shared" si="2306"/>
        <v>0</v>
      </c>
      <c r="AP829" s="810">
        <f t="shared" si="2306"/>
        <v>0</v>
      </c>
      <c r="AQ829" s="810">
        <f t="shared" si="2306"/>
        <v>0</v>
      </c>
      <c r="AR829" s="810">
        <f t="shared" si="2306"/>
        <v>0</v>
      </c>
      <c r="AS829" s="810">
        <f t="shared" si="2306"/>
        <v>0</v>
      </c>
      <c r="AT829" s="810">
        <f t="shared" si="2306"/>
        <v>0</v>
      </c>
      <c r="AU829" s="810">
        <f t="shared" si="2306"/>
        <v>0</v>
      </c>
      <c r="AV829" s="810">
        <f t="shared" si="2306"/>
        <v>0</v>
      </c>
      <c r="AW829" s="810">
        <f t="shared" si="2306"/>
        <v>0</v>
      </c>
      <c r="AX829" s="810">
        <f t="shared" si="2306"/>
        <v>0</v>
      </c>
      <c r="AY829" s="810">
        <f t="shared" si="2306"/>
        <v>0</v>
      </c>
      <c r="AZ829" s="810">
        <f t="shared" si="2306"/>
        <v>0</v>
      </c>
      <c r="BA829" s="810">
        <f t="shared" si="2306"/>
        <v>0</v>
      </c>
      <c r="BB829" s="810">
        <f t="shared" si="2306"/>
        <v>0</v>
      </c>
      <c r="BC829" s="809"/>
      <c r="BD829" s="810">
        <f t="shared" ref="BD829:BT829" si="2307">SUM(BD229)</f>
        <v>0</v>
      </c>
      <c r="BE829" s="810">
        <f t="shared" si="2307"/>
        <v>0</v>
      </c>
      <c r="BF829" s="810">
        <f t="shared" si="2307"/>
        <v>0</v>
      </c>
      <c r="BG829" s="810">
        <f t="shared" si="2307"/>
        <v>0</v>
      </c>
      <c r="BH829" s="810">
        <f t="shared" si="2307"/>
        <v>0</v>
      </c>
      <c r="BI829" s="810">
        <f t="shared" si="2307"/>
        <v>0</v>
      </c>
      <c r="BJ829" s="810">
        <f t="shared" si="2307"/>
        <v>0</v>
      </c>
      <c r="BK829" s="810">
        <f t="shared" si="2307"/>
        <v>0</v>
      </c>
      <c r="BL829" s="810">
        <f t="shared" si="2307"/>
        <v>0</v>
      </c>
      <c r="BM829" s="810">
        <f t="shared" si="2307"/>
        <v>0</v>
      </c>
      <c r="BN829" s="810">
        <f t="shared" si="2307"/>
        <v>0</v>
      </c>
      <c r="BO829" s="810">
        <f t="shared" si="2307"/>
        <v>0</v>
      </c>
      <c r="BP829" s="810">
        <f t="shared" si="2307"/>
        <v>0</v>
      </c>
      <c r="BQ829" s="810">
        <f t="shared" si="2307"/>
        <v>0</v>
      </c>
      <c r="BR829" s="810">
        <f t="shared" si="2307"/>
        <v>0</v>
      </c>
      <c r="BS829" s="810">
        <f t="shared" si="2307"/>
        <v>0</v>
      </c>
      <c r="BT829" s="810">
        <f t="shared" si="2307"/>
        <v>0</v>
      </c>
      <c r="BU829" s="809"/>
      <c r="BV829" s="810">
        <f>SUM(BV229)</f>
        <v>0</v>
      </c>
      <c r="BW829" s="810">
        <f>SUM(BW229)</f>
        <v>0</v>
      </c>
      <c r="BX829" s="810">
        <f>SUM(BX229)</f>
        <v>0</v>
      </c>
      <c r="BY829" s="810">
        <f>SUM(BY229)</f>
        <v>0</v>
      </c>
      <c r="BZ829" s="622">
        <f t="shared" ref="BZ829:BZ848" si="2308">IF(DL829&lt;3,"",(SUM(B829:R829)-MIN(B829:R829)-MAX(B829:R829))/(DL829-2))</f>
        <v>0</v>
      </c>
      <c r="CA829" s="622">
        <f t="shared" ref="CA829:CA848" si="2309">IF(DM829&lt;3,"",(SUM(T829:AJ829)-MIN(T829:AJ829)-MAX(T829:AJ829))/(DM829-2))</f>
        <v>5.5555555555555566E-4</v>
      </c>
      <c r="CB829" s="622">
        <f t="shared" ref="CB829:CB848" si="2310">IF(DN829&lt;3,"",(SUM(AL829:BB829)-MIN(AL829:BB829)-MAX(AL829:BB829))/(DN829-2))</f>
        <v>0</v>
      </c>
      <c r="CC829" s="691">
        <f t="shared" ref="CC829:CC848" si="2311">IF(DO829&lt;3,"",(SUM(BD829:BT829)-MIN(BD829:BT829)-MAX(BD829:BT829))/(DO829-2))</f>
        <v>0</v>
      </c>
      <c r="CD829" s="1349">
        <f t="shared" ref="CD829:CS829" si="231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312"/>
        <v>0</v>
      </c>
      <c r="CF829" s="1351">
        <f t="shared" si="2312"/>
        <v>0</v>
      </c>
      <c r="CG829" s="1351">
        <f t="shared" si="2312"/>
        <v>0</v>
      </c>
      <c r="CH829" s="1351">
        <f t="shared" si="2312"/>
        <v>0</v>
      </c>
      <c r="CI829" s="1351">
        <f t="shared" si="2312"/>
        <v>0</v>
      </c>
      <c r="CJ829" s="1351">
        <f t="shared" si="2312"/>
        <v>0</v>
      </c>
      <c r="CK829" s="1352">
        <f t="shared" si="2312"/>
        <v>0</v>
      </c>
      <c r="CL829" s="1352">
        <f t="shared" si="2312"/>
        <v>0</v>
      </c>
      <c r="CM829" s="1352">
        <f t="shared" si="2312"/>
        <v>0</v>
      </c>
      <c r="CN829" s="1351">
        <f t="shared" si="2312"/>
        <v>0</v>
      </c>
      <c r="CO829" s="1351">
        <f t="shared" si="2312"/>
        <v>0</v>
      </c>
      <c r="CP829" s="1351">
        <f t="shared" si="2312"/>
        <v>0</v>
      </c>
      <c r="CQ829" s="1351">
        <f t="shared" si="2312"/>
        <v>0</v>
      </c>
      <c r="CR829" s="1351">
        <f t="shared" si="2312"/>
        <v>0</v>
      </c>
      <c r="CS829" s="1350">
        <f t="shared" si="2312"/>
        <v>0</v>
      </c>
      <c r="CT829" s="1353">
        <f t="shared" ref="CE829:CT845" si="231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6">
        <f t="shared" ref="CU829:CU848" si="231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7">
        <f t="shared" ref="CV829:CV848" si="231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8">
        <f t="shared" ref="CW829:CW848" si="231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8">
        <f t="shared" ref="CX829:CX848" si="231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8">
        <f t="shared" ref="CY829:CY848" si="231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8">
        <f t="shared" ref="CZ829:CZ848" si="231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8">
        <f t="shared" ref="DA829:DA848" si="232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9">
        <f t="shared" ref="DB829:DB848" si="232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9">
        <f t="shared" ref="DC829:DC848" si="232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9">
        <f t="shared" ref="DD829:DD848" si="232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8">
        <f t="shared" ref="DE829:DE848" si="232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8">
        <f t="shared" ref="DF829:DF848" si="232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8">
        <f t="shared" ref="DG829:DG848" si="232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8">
        <f t="shared" ref="DH829:DH848" si="232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8">
        <f t="shared" ref="DI829:DI848" si="232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7">
        <f t="shared" ref="DJ829:DJ848" si="232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8.3333333333333332E-3</v>
      </c>
      <c r="DK829" s="536">
        <f t="shared" ref="DK829:DK848" si="233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3">
        <f t="shared" ref="DL829:DL848" si="2331">COUNT(B829:R829)</f>
        <v>17</v>
      </c>
      <c r="DM829" s="106">
        <f t="shared" ref="DM829:DM848" si="2332">COUNT(T829:AJ829)</f>
        <v>17</v>
      </c>
      <c r="DN829" s="106">
        <f t="shared" ref="DN829:DN848" si="2333">COUNT(AL829:BB829)</f>
        <v>17</v>
      </c>
      <c r="DO829" s="106">
        <f t="shared" ref="DO829:DO848" si="2334">COUNT(BD829:BT829)</f>
        <v>17</v>
      </c>
      <c r="DP829" s="483"/>
      <c r="DQ829" s="618"/>
      <c r="DR829" s="618"/>
      <c r="DS829" s="618"/>
      <c r="DT829" s="618"/>
      <c r="DU829" s="618"/>
      <c r="DV829" s="618"/>
      <c r="DW829" s="618"/>
      <c r="DX829" s="812"/>
      <c r="DY829" s="484"/>
    </row>
    <row r="830" spans="1:129" s="486" customFormat="1" ht="15.75" customHeight="1">
      <c r="A830" s="617" t="str">
        <f>A230</f>
        <v xml:space="preserve">Green beans </v>
      </c>
      <c r="B830" s="810">
        <f t="shared" ref="B830:R830" si="2335">SUM(B232)</f>
        <v>0</v>
      </c>
      <c r="C830" s="810">
        <f t="shared" si="2335"/>
        <v>0</v>
      </c>
      <c r="D830" s="810">
        <f t="shared" si="2335"/>
        <v>0</v>
      </c>
      <c r="E830" s="810">
        <f t="shared" si="2335"/>
        <v>0</v>
      </c>
      <c r="F830" s="810">
        <f t="shared" si="2335"/>
        <v>0</v>
      </c>
      <c r="G830" s="810">
        <f t="shared" si="2335"/>
        <v>0</v>
      </c>
      <c r="H830" s="810">
        <f t="shared" si="2335"/>
        <v>0</v>
      </c>
      <c r="I830" s="810">
        <f t="shared" si="2335"/>
        <v>0</v>
      </c>
      <c r="J830" s="810">
        <f t="shared" si="2335"/>
        <v>0</v>
      </c>
      <c r="K830" s="810">
        <f t="shared" si="2335"/>
        <v>0</v>
      </c>
      <c r="L830" s="810">
        <f t="shared" si="2335"/>
        <v>0</v>
      </c>
      <c r="M830" s="810">
        <f t="shared" si="2335"/>
        <v>0</v>
      </c>
      <c r="N830" s="810">
        <f t="shared" si="2335"/>
        <v>0</v>
      </c>
      <c r="O830" s="810">
        <f t="shared" si="2335"/>
        <v>0</v>
      </c>
      <c r="P830" s="810">
        <f t="shared" si="2335"/>
        <v>0</v>
      </c>
      <c r="Q830" s="810">
        <f t="shared" si="2335"/>
        <v>0</v>
      </c>
      <c r="R830" s="810">
        <f t="shared" si="2335"/>
        <v>0</v>
      </c>
      <c r="S830" s="809"/>
      <c r="T830" s="810">
        <f t="shared" ref="T830:AJ830" si="2336">SUM(T232)</f>
        <v>1.6666666666666666E-2</v>
      </c>
      <c r="U830" s="810">
        <f t="shared" si="2336"/>
        <v>0</v>
      </c>
      <c r="V830" s="810">
        <f t="shared" si="2336"/>
        <v>0</v>
      </c>
      <c r="W830" s="810">
        <f t="shared" si="2336"/>
        <v>0</v>
      </c>
      <c r="X830" s="810">
        <f t="shared" si="2336"/>
        <v>0</v>
      </c>
      <c r="Y830" s="810">
        <f t="shared" si="2336"/>
        <v>0</v>
      </c>
      <c r="Z830" s="810">
        <f t="shared" si="2336"/>
        <v>0</v>
      </c>
      <c r="AA830" s="810">
        <f t="shared" si="2336"/>
        <v>0</v>
      </c>
      <c r="AB830" s="810">
        <f t="shared" si="2336"/>
        <v>0</v>
      </c>
      <c r="AC830" s="810">
        <f t="shared" si="2336"/>
        <v>0</v>
      </c>
      <c r="AD830" s="810">
        <f t="shared" si="2336"/>
        <v>0</v>
      </c>
      <c r="AE830" s="810">
        <f t="shared" si="2336"/>
        <v>0</v>
      </c>
      <c r="AF830" s="810">
        <f t="shared" si="2336"/>
        <v>0</v>
      </c>
      <c r="AG830" s="810">
        <f t="shared" si="2336"/>
        <v>0</v>
      </c>
      <c r="AH830" s="810">
        <f t="shared" si="2336"/>
        <v>0</v>
      </c>
      <c r="AI830" s="810">
        <f t="shared" si="2336"/>
        <v>0</v>
      </c>
      <c r="AJ830" s="810">
        <f t="shared" si="2336"/>
        <v>0</v>
      </c>
      <c r="AK830" s="809"/>
      <c r="AL830" s="810">
        <f t="shared" ref="AL830:BB830" si="2337">SUM(AL232)</f>
        <v>0</v>
      </c>
      <c r="AM830" s="810">
        <f t="shared" si="2337"/>
        <v>0</v>
      </c>
      <c r="AN830" s="810">
        <f t="shared" si="2337"/>
        <v>0</v>
      </c>
      <c r="AO830" s="810">
        <f t="shared" si="2337"/>
        <v>0</v>
      </c>
      <c r="AP830" s="810">
        <f t="shared" si="2337"/>
        <v>0</v>
      </c>
      <c r="AQ830" s="810">
        <f t="shared" si="2337"/>
        <v>0</v>
      </c>
      <c r="AR830" s="810">
        <f t="shared" si="2337"/>
        <v>0</v>
      </c>
      <c r="AS830" s="810">
        <f t="shared" si="2337"/>
        <v>0</v>
      </c>
      <c r="AT830" s="810">
        <f t="shared" si="2337"/>
        <v>0</v>
      </c>
      <c r="AU830" s="810">
        <f t="shared" si="2337"/>
        <v>0</v>
      </c>
      <c r="AV830" s="810">
        <f t="shared" si="2337"/>
        <v>0</v>
      </c>
      <c r="AW830" s="810">
        <f t="shared" si="2337"/>
        <v>0</v>
      </c>
      <c r="AX830" s="810">
        <f t="shared" si="2337"/>
        <v>0</v>
      </c>
      <c r="AY830" s="810">
        <f t="shared" si="2337"/>
        <v>0</v>
      </c>
      <c r="AZ830" s="810">
        <f t="shared" si="2337"/>
        <v>0</v>
      </c>
      <c r="BA830" s="810">
        <f t="shared" si="2337"/>
        <v>0</v>
      </c>
      <c r="BB830" s="810">
        <f t="shared" si="2337"/>
        <v>0</v>
      </c>
      <c r="BC830" s="809"/>
      <c r="BD830" s="810">
        <f t="shared" ref="BD830:BT830" si="2338">SUM(BD232)</f>
        <v>0</v>
      </c>
      <c r="BE830" s="810">
        <f t="shared" si="2338"/>
        <v>0</v>
      </c>
      <c r="BF830" s="810">
        <f t="shared" si="2338"/>
        <v>0</v>
      </c>
      <c r="BG830" s="810">
        <f t="shared" si="2338"/>
        <v>0</v>
      </c>
      <c r="BH830" s="810">
        <f t="shared" si="2338"/>
        <v>0</v>
      </c>
      <c r="BI830" s="810">
        <f t="shared" si="2338"/>
        <v>0</v>
      </c>
      <c r="BJ830" s="810">
        <f t="shared" si="2338"/>
        <v>0</v>
      </c>
      <c r="BK830" s="810">
        <f t="shared" si="2338"/>
        <v>0</v>
      </c>
      <c r="BL830" s="810">
        <f t="shared" si="2338"/>
        <v>0</v>
      </c>
      <c r="BM830" s="810">
        <f t="shared" si="2338"/>
        <v>0</v>
      </c>
      <c r="BN830" s="810">
        <f t="shared" si="2338"/>
        <v>0</v>
      </c>
      <c r="BO830" s="810">
        <f t="shared" si="2338"/>
        <v>0</v>
      </c>
      <c r="BP830" s="810">
        <f t="shared" si="2338"/>
        <v>0</v>
      </c>
      <c r="BQ830" s="810">
        <f t="shared" si="2338"/>
        <v>0</v>
      </c>
      <c r="BR830" s="810">
        <f t="shared" si="2338"/>
        <v>0</v>
      </c>
      <c r="BS830" s="810">
        <f t="shared" si="2338"/>
        <v>0</v>
      </c>
      <c r="BT830" s="810">
        <f t="shared" si="2338"/>
        <v>0</v>
      </c>
      <c r="BU830" s="809"/>
      <c r="BV830" s="810">
        <f>SUM(BV232)</f>
        <v>0</v>
      </c>
      <c r="BW830" s="810">
        <f>SUM(BW232)</f>
        <v>0</v>
      </c>
      <c r="BX830" s="810">
        <f>SUM(BX232)</f>
        <v>0</v>
      </c>
      <c r="BY830" s="810">
        <f>SUM(BY232)</f>
        <v>0</v>
      </c>
      <c r="BZ830" s="622">
        <f t="shared" si="2308"/>
        <v>0</v>
      </c>
      <c r="CA830" s="622">
        <f t="shared" si="2309"/>
        <v>0</v>
      </c>
      <c r="CB830" s="622">
        <f t="shared" si="2310"/>
        <v>0</v>
      </c>
      <c r="CC830" s="691">
        <f t="shared" si="2311"/>
        <v>0</v>
      </c>
      <c r="CD830" s="1349">
        <f t="shared" ref="CD830:CD848" si="23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13"/>
        <v>0</v>
      </c>
      <c r="CF830" s="1351">
        <f t="shared" si="2313"/>
        <v>0</v>
      </c>
      <c r="CG830" s="1351">
        <f t="shared" si="2313"/>
        <v>0</v>
      </c>
      <c r="CH830" s="1351">
        <f t="shared" si="2313"/>
        <v>0</v>
      </c>
      <c r="CI830" s="1351">
        <f t="shared" si="2313"/>
        <v>0</v>
      </c>
      <c r="CJ830" s="1351">
        <f t="shared" si="2313"/>
        <v>0</v>
      </c>
      <c r="CK830" s="1352">
        <f t="shared" si="2313"/>
        <v>0</v>
      </c>
      <c r="CL830" s="1352">
        <f t="shared" si="2313"/>
        <v>0</v>
      </c>
      <c r="CM830" s="1352">
        <f t="shared" si="2313"/>
        <v>0</v>
      </c>
      <c r="CN830" s="1351">
        <f t="shared" si="2313"/>
        <v>0</v>
      </c>
      <c r="CO830" s="1351">
        <f t="shared" si="2313"/>
        <v>0</v>
      </c>
      <c r="CP830" s="1351">
        <f t="shared" si="2313"/>
        <v>0</v>
      </c>
      <c r="CQ830" s="1351">
        <f t="shared" si="2313"/>
        <v>0</v>
      </c>
      <c r="CR830" s="1351">
        <f t="shared" si="2313"/>
        <v>0</v>
      </c>
      <c r="CS830" s="1350">
        <f t="shared" si="2313"/>
        <v>0</v>
      </c>
      <c r="CT830" s="1353">
        <f t="shared" si="2313"/>
        <v>0</v>
      </c>
      <c r="CU830" s="536">
        <f t="shared" si="2314"/>
        <v>0</v>
      </c>
      <c r="CV830" s="537">
        <f t="shared" si="2315"/>
        <v>0</v>
      </c>
      <c r="CW830" s="538">
        <f t="shared" si="2316"/>
        <v>0</v>
      </c>
      <c r="CX830" s="538">
        <f t="shared" si="2317"/>
        <v>0</v>
      </c>
      <c r="CY830" s="538">
        <f t="shared" si="2318"/>
        <v>0</v>
      </c>
      <c r="CZ830" s="538">
        <f t="shared" si="2319"/>
        <v>0</v>
      </c>
      <c r="DA830" s="538">
        <f t="shared" si="2320"/>
        <v>0</v>
      </c>
      <c r="DB830" s="539">
        <f t="shared" si="2321"/>
        <v>0</v>
      </c>
      <c r="DC830" s="539">
        <f t="shared" si="2322"/>
        <v>0</v>
      </c>
      <c r="DD830" s="539">
        <f t="shared" si="2323"/>
        <v>0</v>
      </c>
      <c r="DE830" s="538">
        <f t="shared" si="2324"/>
        <v>0</v>
      </c>
      <c r="DF830" s="538">
        <f t="shared" si="2325"/>
        <v>0</v>
      </c>
      <c r="DG830" s="538">
        <f t="shared" si="2326"/>
        <v>0</v>
      </c>
      <c r="DH830" s="538">
        <f t="shared" si="2327"/>
        <v>0</v>
      </c>
      <c r="DI830" s="538">
        <f t="shared" si="2328"/>
        <v>0</v>
      </c>
      <c r="DJ830" s="537">
        <f t="shared" si="2329"/>
        <v>0</v>
      </c>
      <c r="DK830" s="536">
        <f t="shared" si="2330"/>
        <v>1.6666666666666666E-2</v>
      </c>
      <c r="DL830" s="653">
        <f t="shared" si="2331"/>
        <v>17</v>
      </c>
      <c r="DM830" s="106">
        <f t="shared" si="2332"/>
        <v>17</v>
      </c>
      <c r="DN830" s="106">
        <f t="shared" si="2333"/>
        <v>17</v>
      </c>
      <c r="DO830" s="106">
        <f t="shared" si="2334"/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2"/>
      <c r="DY830" s="484"/>
    </row>
    <row r="831" spans="1:129" s="486" customFormat="1" ht="15.75" customHeight="1">
      <c r="A831" s="808" t="str">
        <f>A236</f>
        <v>Maize: kg produced</v>
      </c>
      <c r="B831" s="810">
        <f t="shared" ref="B831:R831" si="2340">SUM(B242)</f>
        <v>0.31572080887149384</v>
      </c>
      <c r="C831" s="810">
        <f t="shared" si="2340"/>
        <v>0.26638943248532287</v>
      </c>
      <c r="D831" s="810">
        <f t="shared" si="2340"/>
        <v>0.33827229521945767</v>
      </c>
      <c r="E831" s="810">
        <f t="shared" si="2340"/>
        <v>0.14799412915851273</v>
      </c>
      <c r="F831" s="810">
        <f t="shared" si="2340"/>
        <v>0.13812785388127855</v>
      </c>
      <c r="G831" s="810">
        <f t="shared" si="2340"/>
        <v>0.2071917808219178</v>
      </c>
      <c r="H831" s="810">
        <f t="shared" si="2340"/>
        <v>0.23679060665362037</v>
      </c>
      <c r="I831" s="810">
        <f t="shared" si="2340"/>
        <v>0.28414872798434443</v>
      </c>
      <c r="J831" s="810">
        <f t="shared" si="2340"/>
        <v>0.33827229521945767</v>
      </c>
      <c r="K831" s="810">
        <f t="shared" si="2340"/>
        <v>0</v>
      </c>
      <c r="L831" s="810">
        <f t="shared" si="2340"/>
        <v>0</v>
      </c>
      <c r="M831" s="810">
        <f t="shared" si="2340"/>
        <v>0</v>
      </c>
      <c r="N831" s="810">
        <f t="shared" si="2340"/>
        <v>0</v>
      </c>
      <c r="O831" s="810">
        <f t="shared" si="2340"/>
        <v>0</v>
      </c>
      <c r="P831" s="810">
        <f t="shared" si="2340"/>
        <v>0</v>
      </c>
      <c r="Q831" s="810">
        <f t="shared" si="2340"/>
        <v>0</v>
      </c>
      <c r="R831" s="810">
        <f t="shared" si="2340"/>
        <v>0</v>
      </c>
      <c r="S831" s="809"/>
      <c r="T831" s="810">
        <f t="shared" ref="T831:AJ831" si="2341">SUM(T242)</f>
        <v>0.14799412915851273</v>
      </c>
      <c r="U831" s="810">
        <f t="shared" si="2341"/>
        <v>0.23679060665362037</v>
      </c>
      <c r="V831" s="810">
        <f t="shared" si="2341"/>
        <v>0.27061783617556612</v>
      </c>
      <c r="W831" s="810">
        <f t="shared" si="2341"/>
        <v>0.14799412915851273</v>
      </c>
      <c r="X831" s="810">
        <f t="shared" si="2341"/>
        <v>0.44398238747553814</v>
      </c>
      <c r="Y831" s="810">
        <f t="shared" si="2341"/>
        <v>0.21526418786692758</v>
      </c>
      <c r="Z831" s="810">
        <f t="shared" si="2341"/>
        <v>0.15786040443574692</v>
      </c>
      <c r="AA831" s="810">
        <f t="shared" si="2341"/>
        <v>0.26310067405957815</v>
      </c>
      <c r="AB831" s="810">
        <f t="shared" si="2341"/>
        <v>0.33827229521945767</v>
      </c>
      <c r="AC831" s="810">
        <f t="shared" si="2341"/>
        <v>0</v>
      </c>
      <c r="AD831" s="810">
        <f t="shared" si="2341"/>
        <v>0</v>
      </c>
      <c r="AE831" s="810">
        <f t="shared" si="2341"/>
        <v>0</v>
      </c>
      <c r="AF831" s="810">
        <f t="shared" si="2341"/>
        <v>0</v>
      </c>
      <c r="AG831" s="810">
        <f t="shared" si="2341"/>
        <v>0</v>
      </c>
      <c r="AH831" s="810">
        <f t="shared" si="2341"/>
        <v>0</v>
      </c>
      <c r="AI831" s="810">
        <f t="shared" si="2341"/>
        <v>0</v>
      </c>
      <c r="AJ831" s="810">
        <f t="shared" si="2341"/>
        <v>0</v>
      </c>
      <c r="AK831" s="809"/>
      <c r="AL831" s="810">
        <f t="shared" ref="AL831:BB831" si="2342">SUM(AL242)</f>
        <v>0.61565557729941289</v>
      </c>
      <c r="AM831" s="810">
        <f t="shared" si="2342"/>
        <v>0.67654459043891535</v>
      </c>
      <c r="AN831" s="810">
        <f t="shared" si="2342"/>
        <v>0.71037181996086107</v>
      </c>
      <c r="AO831" s="810">
        <f t="shared" si="2342"/>
        <v>0.49331376386170905</v>
      </c>
      <c r="AP831" s="810">
        <f t="shared" si="2342"/>
        <v>0.47358121330724073</v>
      </c>
      <c r="AQ831" s="810">
        <f t="shared" si="2342"/>
        <v>0.59197651663405093</v>
      </c>
      <c r="AR831" s="810">
        <f t="shared" si="2342"/>
        <v>0.44398238747553814</v>
      </c>
      <c r="AS831" s="810">
        <f t="shared" si="2342"/>
        <v>0.63144161774298768</v>
      </c>
      <c r="AT831" s="810">
        <f t="shared" si="2342"/>
        <v>0.71037181996086107</v>
      </c>
      <c r="AU831" s="810">
        <f t="shared" si="2342"/>
        <v>0</v>
      </c>
      <c r="AV831" s="810">
        <f t="shared" si="2342"/>
        <v>0</v>
      </c>
      <c r="AW831" s="810">
        <f t="shared" si="2342"/>
        <v>0</v>
      </c>
      <c r="AX831" s="810">
        <f t="shared" si="2342"/>
        <v>0</v>
      </c>
      <c r="AY831" s="810">
        <f t="shared" si="2342"/>
        <v>0</v>
      </c>
      <c r="AZ831" s="810">
        <f t="shared" si="2342"/>
        <v>0</v>
      </c>
      <c r="BA831" s="810">
        <f t="shared" si="2342"/>
        <v>0</v>
      </c>
      <c r="BB831" s="810">
        <f t="shared" si="2342"/>
        <v>0</v>
      </c>
      <c r="BC831" s="809"/>
      <c r="BD831" s="810">
        <f t="shared" ref="BD831:BT831" si="2343">SUM(BD242)</f>
        <v>0.31572080887149384</v>
      </c>
      <c r="BE831" s="810">
        <f t="shared" si="2343"/>
        <v>0.50318003913894316</v>
      </c>
      <c r="BF831" s="810">
        <f t="shared" si="2343"/>
        <v>0.52620134811915631</v>
      </c>
      <c r="BG831" s="810">
        <f t="shared" si="2343"/>
        <v>0.41438356164383561</v>
      </c>
      <c r="BH831" s="810">
        <f t="shared" si="2343"/>
        <v>0.86823222439660797</v>
      </c>
      <c r="BI831" s="810">
        <f t="shared" si="2343"/>
        <v>0.63144161774298768</v>
      </c>
      <c r="BJ831" s="810">
        <f t="shared" si="2343"/>
        <v>0.59197651663405093</v>
      </c>
      <c r="BK831" s="810">
        <f t="shared" si="2343"/>
        <v>0.52093933463796471</v>
      </c>
      <c r="BL831" s="810">
        <f t="shared" si="2343"/>
        <v>0.78930202217873446</v>
      </c>
      <c r="BM831" s="810">
        <f t="shared" si="2343"/>
        <v>0</v>
      </c>
      <c r="BN831" s="810">
        <f t="shared" si="2343"/>
        <v>0</v>
      </c>
      <c r="BO831" s="810">
        <f t="shared" si="2343"/>
        <v>0</v>
      </c>
      <c r="BP831" s="810">
        <f t="shared" si="2343"/>
        <v>0</v>
      </c>
      <c r="BQ831" s="810">
        <f t="shared" si="2343"/>
        <v>0</v>
      </c>
      <c r="BR831" s="810">
        <f t="shared" si="2343"/>
        <v>0</v>
      </c>
      <c r="BS831" s="810">
        <f t="shared" si="2343"/>
        <v>0</v>
      </c>
      <c r="BT831" s="810">
        <f t="shared" si="2343"/>
        <v>0</v>
      </c>
      <c r="BU831" s="809"/>
      <c r="BV831" s="810">
        <f>SUM(BV242)</f>
        <v>0</v>
      </c>
      <c r="BW831" s="810">
        <f>SUM(BW242)</f>
        <v>0</v>
      </c>
      <c r="BX831" s="810">
        <f>SUM(BX242)</f>
        <v>0</v>
      </c>
      <c r="BY831" s="810">
        <f>SUM(BY242)</f>
        <v>0</v>
      </c>
      <c r="BZ831" s="622">
        <f t="shared" si="2308"/>
        <v>0.12897570900506319</v>
      </c>
      <c r="CA831" s="622">
        <f t="shared" si="2309"/>
        <v>0.11852628418186148</v>
      </c>
      <c r="CB831" s="622">
        <f t="shared" si="2310"/>
        <v>0.30912449911471446</v>
      </c>
      <c r="CC831" s="691">
        <f t="shared" si="2311"/>
        <v>0.28620968326447777</v>
      </c>
      <c r="CD831" s="1349">
        <f t="shared" si="2339"/>
        <v>0</v>
      </c>
      <c r="CE831" s="1350">
        <f t="shared" si="2313"/>
        <v>0</v>
      </c>
      <c r="CF831" s="1351">
        <f t="shared" si="2313"/>
        <v>0</v>
      </c>
      <c r="CG831" s="1351">
        <f t="shared" si="2313"/>
        <v>0</v>
      </c>
      <c r="CH831" s="1351">
        <f t="shared" si="2313"/>
        <v>0</v>
      </c>
      <c r="CI831" s="1351">
        <f t="shared" si="2313"/>
        <v>0</v>
      </c>
      <c r="CJ831" s="1351">
        <f t="shared" si="2313"/>
        <v>0</v>
      </c>
      <c r="CK831" s="1352">
        <f t="shared" si="2313"/>
        <v>0</v>
      </c>
      <c r="CL831" s="1352">
        <f t="shared" si="2313"/>
        <v>0.13812785388127855</v>
      </c>
      <c r="CM831" s="1352">
        <f t="shared" si="2313"/>
        <v>0.14799412915851273</v>
      </c>
      <c r="CN831" s="1351">
        <f t="shared" si="2313"/>
        <v>0.2071917808219178</v>
      </c>
      <c r="CO831" s="1351">
        <f t="shared" si="2313"/>
        <v>0.23679060665362037</v>
      </c>
      <c r="CP831" s="1351">
        <f t="shared" si="2313"/>
        <v>0.26638943248532287</v>
      </c>
      <c r="CQ831" s="1351">
        <f t="shared" si="2313"/>
        <v>0.28414872798434443</v>
      </c>
      <c r="CR831" s="1351">
        <f t="shared" si="2313"/>
        <v>0.31572080887149384</v>
      </c>
      <c r="CS831" s="1350">
        <f t="shared" si="2313"/>
        <v>0.33827229521945767</v>
      </c>
      <c r="CT831" s="1353">
        <f t="shared" si="2313"/>
        <v>0.33827229521945767</v>
      </c>
      <c r="CU831" s="536">
        <f t="shared" si="2314"/>
        <v>0</v>
      </c>
      <c r="CV831" s="537">
        <f t="shared" si="2315"/>
        <v>0</v>
      </c>
      <c r="CW831" s="538">
        <f t="shared" si="2316"/>
        <v>0</v>
      </c>
      <c r="CX831" s="538">
        <f t="shared" si="2317"/>
        <v>0</v>
      </c>
      <c r="CY831" s="538">
        <f t="shared" si="2318"/>
        <v>0</v>
      </c>
      <c r="CZ831" s="538">
        <f t="shared" si="2319"/>
        <v>0</v>
      </c>
      <c r="DA831" s="538">
        <f t="shared" si="2320"/>
        <v>0</v>
      </c>
      <c r="DB831" s="539">
        <f t="shared" si="2321"/>
        <v>0</v>
      </c>
      <c r="DC831" s="539">
        <f t="shared" si="2322"/>
        <v>0.14799412915851273</v>
      </c>
      <c r="DD831" s="539">
        <f t="shared" si="2323"/>
        <v>0.14799412915851273</v>
      </c>
      <c r="DE831" s="538">
        <f t="shared" si="2324"/>
        <v>0.15786040443574692</v>
      </c>
      <c r="DF831" s="538">
        <f t="shared" si="2325"/>
        <v>0.21526418786692758</v>
      </c>
      <c r="DG831" s="538">
        <f t="shared" si="2326"/>
        <v>0.23679060665362037</v>
      </c>
      <c r="DH831" s="538">
        <f t="shared" si="2327"/>
        <v>0.26310067405957815</v>
      </c>
      <c r="DI831" s="538">
        <f t="shared" si="2328"/>
        <v>0.27061783617556612</v>
      </c>
      <c r="DJ831" s="537">
        <f t="shared" si="2329"/>
        <v>0.33827229521945767</v>
      </c>
      <c r="DK831" s="536">
        <f t="shared" si="2330"/>
        <v>0.44398238747553814</v>
      </c>
      <c r="DL831" s="653">
        <f t="shared" si="2331"/>
        <v>17</v>
      </c>
      <c r="DM831" s="106">
        <f t="shared" si="2332"/>
        <v>17</v>
      </c>
      <c r="DN831" s="106">
        <f t="shared" si="2333"/>
        <v>17</v>
      </c>
      <c r="DO831" s="106">
        <f t="shared" si="2334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2"/>
      <c r="DY831" s="484"/>
    </row>
    <row r="832" spans="1:129" s="486" customFormat="1" ht="15.75" customHeight="1">
      <c r="A832" s="617" t="str">
        <f>A243</f>
        <v>Kg- Carry over stocks: Maize</v>
      </c>
      <c r="B832" s="810">
        <f t="shared" ref="B832:R832" si="2344">SUM(B249)</f>
        <v>0</v>
      </c>
      <c r="C832" s="810">
        <f t="shared" si="2344"/>
        <v>0</v>
      </c>
      <c r="D832" s="810">
        <f t="shared" si="2344"/>
        <v>0</v>
      </c>
      <c r="E832" s="810">
        <f t="shared" si="2344"/>
        <v>0</v>
      </c>
      <c r="F832" s="810">
        <f t="shared" si="2344"/>
        <v>0</v>
      </c>
      <c r="G832" s="810">
        <f t="shared" si="2344"/>
        <v>0</v>
      </c>
      <c r="H832" s="810">
        <f t="shared" si="2344"/>
        <v>0</v>
      </c>
      <c r="I832" s="810">
        <f t="shared" si="2344"/>
        <v>0</v>
      </c>
      <c r="J832" s="810">
        <f t="shared" si="2344"/>
        <v>0</v>
      </c>
      <c r="K832" s="810">
        <f t="shared" si="2344"/>
        <v>0</v>
      </c>
      <c r="L832" s="810">
        <f t="shared" si="2344"/>
        <v>0</v>
      </c>
      <c r="M832" s="810">
        <f t="shared" si="2344"/>
        <v>0</v>
      </c>
      <c r="N832" s="810">
        <f t="shared" si="2344"/>
        <v>0</v>
      </c>
      <c r="O832" s="810">
        <f t="shared" si="2344"/>
        <v>0</v>
      </c>
      <c r="P832" s="810">
        <f t="shared" si="2344"/>
        <v>0</v>
      </c>
      <c r="Q832" s="810">
        <f t="shared" si="2344"/>
        <v>0</v>
      </c>
      <c r="R832" s="810">
        <f t="shared" si="2344"/>
        <v>0</v>
      </c>
      <c r="S832" s="809"/>
      <c r="T832" s="810">
        <f t="shared" ref="T832:AJ832" si="2345">SUM(T249)</f>
        <v>0.29598825831702547</v>
      </c>
      <c r="U832" s="810">
        <f t="shared" si="2345"/>
        <v>0.23679060665362037</v>
      </c>
      <c r="V832" s="810">
        <f t="shared" si="2345"/>
        <v>0.20296337713167462</v>
      </c>
      <c r="W832" s="810">
        <f t="shared" si="2345"/>
        <v>0.14799412915851273</v>
      </c>
      <c r="X832" s="810">
        <f t="shared" si="2345"/>
        <v>0.10655577299412916</v>
      </c>
      <c r="Y832" s="810">
        <f t="shared" si="2345"/>
        <v>8.6105675146771046E-2</v>
      </c>
      <c r="Z832" s="810">
        <f t="shared" si="2345"/>
        <v>0.15786040443574692</v>
      </c>
      <c r="AA832" s="810">
        <f t="shared" si="2345"/>
        <v>0.10524026962383128</v>
      </c>
      <c r="AB832" s="810">
        <f t="shared" si="2345"/>
        <v>6.7654459043891529E-2</v>
      </c>
      <c r="AC832" s="810">
        <f t="shared" si="2345"/>
        <v>0</v>
      </c>
      <c r="AD832" s="810">
        <f t="shared" si="2345"/>
        <v>0</v>
      </c>
      <c r="AE832" s="810">
        <f t="shared" si="2345"/>
        <v>0</v>
      </c>
      <c r="AF832" s="810">
        <f t="shared" si="2345"/>
        <v>0</v>
      </c>
      <c r="AG832" s="810">
        <f t="shared" si="2345"/>
        <v>0</v>
      </c>
      <c r="AH832" s="810">
        <f t="shared" si="2345"/>
        <v>0</v>
      </c>
      <c r="AI832" s="810">
        <f t="shared" si="2345"/>
        <v>0</v>
      </c>
      <c r="AJ832" s="810">
        <f t="shared" si="2345"/>
        <v>0</v>
      </c>
      <c r="AK832" s="809"/>
      <c r="AL832" s="810">
        <f t="shared" ref="AL832:BB832" si="2346">SUM(AL249)</f>
        <v>0.18943248532289628</v>
      </c>
      <c r="AM832" s="810">
        <f t="shared" si="2346"/>
        <v>0.16913614760972884</v>
      </c>
      <c r="AN832" s="810">
        <f t="shared" si="2346"/>
        <v>9.4716242661448138E-2</v>
      </c>
      <c r="AO832" s="810">
        <f t="shared" si="2346"/>
        <v>0.29598825831702547</v>
      </c>
      <c r="AP832" s="810">
        <f t="shared" si="2346"/>
        <v>0.11839530332681018</v>
      </c>
      <c r="AQ832" s="810">
        <f t="shared" si="2346"/>
        <v>0.19732550554468362</v>
      </c>
      <c r="AR832" s="810">
        <f t="shared" si="2346"/>
        <v>0.29598825831702547</v>
      </c>
      <c r="AS832" s="810">
        <f t="shared" si="2346"/>
        <v>0.17759295499021527</v>
      </c>
      <c r="AT832" s="810">
        <f t="shared" si="2346"/>
        <v>9.4716242661448138E-2</v>
      </c>
      <c r="AU832" s="810">
        <f t="shared" si="2346"/>
        <v>0</v>
      </c>
      <c r="AV832" s="810">
        <f t="shared" si="2346"/>
        <v>0</v>
      </c>
      <c r="AW832" s="810">
        <f t="shared" si="2346"/>
        <v>0</v>
      </c>
      <c r="AX832" s="810">
        <f t="shared" si="2346"/>
        <v>0</v>
      </c>
      <c r="AY832" s="810">
        <f t="shared" si="2346"/>
        <v>0</v>
      </c>
      <c r="AZ832" s="810">
        <f t="shared" si="2346"/>
        <v>0</v>
      </c>
      <c r="BA832" s="810">
        <f t="shared" si="2346"/>
        <v>0</v>
      </c>
      <c r="BB832" s="810">
        <f t="shared" si="2346"/>
        <v>0</v>
      </c>
      <c r="BC832" s="809"/>
      <c r="BD832" s="810">
        <f t="shared" ref="BD832:BT832" si="2347">SUM(BD249)</f>
        <v>4.7358121330724069E-2</v>
      </c>
      <c r="BE832" s="810">
        <f t="shared" si="2347"/>
        <v>8.8796477495107634E-2</v>
      </c>
      <c r="BF832" s="810">
        <f t="shared" si="2347"/>
        <v>7.893020221787346E-2</v>
      </c>
      <c r="BG832" s="810">
        <f t="shared" si="2347"/>
        <v>0.11839530332681018</v>
      </c>
      <c r="BH832" s="810">
        <f t="shared" si="2347"/>
        <v>9.8662752772341808E-2</v>
      </c>
      <c r="BI832" s="810">
        <f t="shared" si="2347"/>
        <v>7.893020221787346E-2</v>
      </c>
      <c r="BJ832" s="810">
        <f t="shared" si="2347"/>
        <v>3.946510110893673E-2</v>
      </c>
      <c r="BK832" s="810">
        <f t="shared" si="2347"/>
        <v>7.1037181996086107E-2</v>
      </c>
      <c r="BL832" s="810">
        <f t="shared" si="2347"/>
        <v>3.1572080887149384E-2</v>
      </c>
      <c r="BM832" s="810">
        <f t="shared" si="2347"/>
        <v>0</v>
      </c>
      <c r="BN832" s="810">
        <f t="shared" si="2347"/>
        <v>0</v>
      </c>
      <c r="BO832" s="810">
        <f t="shared" si="2347"/>
        <v>0</v>
      </c>
      <c r="BP832" s="810">
        <f t="shared" si="2347"/>
        <v>0</v>
      </c>
      <c r="BQ832" s="810">
        <f t="shared" si="2347"/>
        <v>0</v>
      </c>
      <c r="BR832" s="810">
        <f t="shared" si="2347"/>
        <v>0</v>
      </c>
      <c r="BS832" s="810">
        <f t="shared" si="2347"/>
        <v>0</v>
      </c>
      <c r="BT832" s="810">
        <f t="shared" si="2347"/>
        <v>0</v>
      </c>
      <c r="BU832" s="809"/>
      <c r="BV832" s="810">
        <f>SUM(BV249)</f>
        <v>0</v>
      </c>
      <c r="BW832" s="810">
        <f>SUM(BW249)</f>
        <v>0</v>
      </c>
      <c r="BX832" s="810">
        <f>SUM(BX249)</f>
        <v>0</v>
      </c>
      <c r="BY832" s="810">
        <f>SUM(BY249)</f>
        <v>0</v>
      </c>
      <c r="BZ832" s="622">
        <f t="shared" si="2308"/>
        <v>0</v>
      </c>
      <c r="CA832" s="622">
        <f t="shared" si="2309"/>
        <v>7.4077646279211845E-2</v>
      </c>
      <c r="CB832" s="622">
        <f t="shared" si="2310"/>
        <v>8.9153542695617066E-2</v>
      </c>
      <c r="CC832" s="691">
        <f t="shared" si="2311"/>
        <v>3.5650141335072848E-2</v>
      </c>
      <c r="CD832" s="1349">
        <f t="shared" si="2339"/>
        <v>0</v>
      </c>
      <c r="CE832" s="1350">
        <f t="shared" si="2313"/>
        <v>0</v>
      </c>
      <c r="CF832" s="1351">
        <f t="shared" si="2313"/>
        <v>0</v>
      </c>
      <c r="CG832" s="1351">
        <f t="shared" si="2313"/>
        <v>0</v>
      </c>
      <c r="CH832" s="1351">
        <f t="shared" si="2313"/>
        <v>0</v>
      </c>
      <c r="CI832" s="1351">
        <f t="shared" si="2313"/>
        <v>0</v>
      </c>
      <c r="CJ832" s="1351">
        <f t="shared" si="2313"/>
        <v>0</v>
      </c>
      <c r="CK832" s="1352">
        <f t="shared" si="2313"/>
        <v>0</v>
      </c>
      <c r="CL832" s="1352">
        <f t="shared" si="2313"/>
        <v>0</v>
      </c>
      <c r="CM832" s="1352">
        <f t="shared" si="2313"/>
        <v>0</v>
      </c>
      <c r="CN832" s="1351">
        <f t="shared" si="2313"/>
        <v>0</v>
      </c>
      <c r="CO832" s="1351">
        <f t="shared" si="2313"/>
        <v>0</v>
      </c>
      <c r="CP832" s="1351">
        <f t="shared" si="2313"/>
        <v>0</v>
      </c>
      <c r="CQ832" s="1351">
        <f t="shared" si="2313"/>
        <v>0</v>
      </c>
      <c r="CR832" s="1351">
        <f t="shared" si="2313"/>
        <v>0</v>
      </c>
      <c r="CS832" s="1350">
        <f t="shared" si="2313"/>
        <v>0</v>
      </c>
      <c r="CT832" s="1353">
        <f t="shared" si="2313"/>
        <v>0</v>
      </c>
      <c r="CU832" s="536">
        <f t="shared" si="2314"/>
        <v>0</v>
      </c>
      <c r="CV832" s="537">
        <f t="shared" si="2315"/>
        <v>0</v>
      </c>
      <c r="CW832" s="538">
        <f t="shared" si="2316"/>
        <v>0</v>
      </c>
      <c r="CX832" s="538">
        <f t="shared" si="2317"/>
        <v>0</v>
      </c>
      <c r="CY832" s="538">
        <f t="shared" si="2318"/>
        <v>0</v>
      </c>
      <c r="CZ832" s="538">
        <f t="shared" si="2319"/>
        <v>0</v>
      </c>
      <c r="DA832" s="538">
        <f t="shared" si="2320"/>
        <v>0</v>
      </c>
      <c r="DB832" s="539">
        <f t="shared" si="2321"/>
        <v>0</v>
      </c>
      <c r="DC832" s="539">
        <f t="shared" si="2322"/>
        <v>6.7654459043891529E-2</v>
      </c>
      <c r="DD832" s="539">
        <f t="shared" si="2323"/>
        <v>8.6105675146771046E-2</v>
      </c>
      <c r="DE832" s="538">
        <f t="shared" si="2324"/>
        <v>0.10524026962383128</v>
      </c>
      <c r="DF832" s="538">
        <f t="shared" si="2325"/>
        <v>0.10655577299412916</v>
      </c>
      <c r="DG832" s="538">
        <f t="shared" si="2326"/>
        <v>0.14799412915851273</v>
      </c>
      <c r="DH832" s="538">
        <f t="shared" si="2327"/>
        <v>0.15786040443574692</v>
      </c>
      <c r="DI832" s="538">
        <f t="shared" si="2328"/>
        <v>0.20296337713167462</v>
      </c>
      <c r="DJ832" s="537">
        <f t="shared" si="2329"/>
        <v>0.23679060665362037</v>
      </c>
      <c r="DK832" s="536">
        <f t="shared" si="2330"/>
        <v>0.29598825831702547</v>
      </c>
      <c r="DL832" s="653">
        <f t="shared" si="2331"/>
        <v>17</v>
      </c>
      <c r="DM832" s="106">
        <f t="shared" si="2332"/>
        <v>17</v>
      </c>
      <c r="DN832" s="106">
        <f t="shared" si="2333"/>
        <v>17</v>
      </c>
      <c r="DO832" s="106">
        <f t="shared" si="2334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2"/>
      <c r="DY832" s="484"/>
    </row>
    <row r="833" spans="1:129" s="486" customFormat="1" ht="15.75" customHeight="1">
      <c r="A833" s="617" t="str">
        <f>A250</f>
        <v>kg produced (Soya beans)</v>
      </c>
      <c r="B833" s="810">
        <f t="shared" ref="B833:R833" si="2348">SUM(B256)</f>
        <v>0</v>
      </c>
      <c r="C833" s="810">
        <f t="shared" si="2348"/>
        <v>0</v>
      </c>
      <c r="D833" s="810">
        <f t="shared" si="2348"/>
        <v>2.1358680458484762E-2</v>
      </c>
      <c r="E833" s="810">
        <f t="shared" si="2348"/>
        <v>0</v>
      </c>
      <c r="F833" s="810">
        <f t="shared" si="2348"/>
        <v>0</v>
      </c>
      <c r="G833" s="810">
        <f t="shared" si="2348"/>
        <v>0</v>
      </c>
      <c r="H833" s="810">
        <f t="shared" si="2348"/>
        <v>0</v>
      </c>
      <c r="I833" s="810">
        <f t="shared" si="2348"/>
        <v>2.2504892367906065E-2</v>
      </c>
      <c r="J833" s="810">
        <f t="shared" si="2348"/>
        <v>1.9289907743919487E-2</v>
      </c>
      <c r="K833" s="810">
        <f t="shared" si="2348"/>
        <v>0</v>
      </c>
      <c r="L833" s="810">
        <f t="shared" si="2348"/>
        <v>0</v>
      </c>
      <c r="M833" s="810">
        <f t="shared" si="2348"/>
        <v>0</v>
      </c>
      <c r="N833" s="810">
        <f t="shared" si="2348"/>
        <v>0</v>
      </c>
      <c r="O833" s="810">
        <f t="shared" si="2348"/>
        <v>0</v>
      </c>
      <c r="P833" s="810">
        <f t="shared" si="2348"/>
        <v>0</v>
      </c>
      <c r="Q833" s="810">
        <f t="shared" si="2348"/>
        <v>0</v>
      </c>
      <c r="R833" s="810">
        <f t="shared" si="2348"/>
        <v>0</v>
      </c>
      <c r="S833" s="809"/>
      <c r="T833" s="810">
        <f t="shared" ref="T833:AJ833" si="2349">SUM(T256)</f>
        <v>3.1148075668623616E-2</v>
      </c>
      <c r="U833" s="810">
        <f t="shared" si="2349"/>
        <v>1.2459230267449444E-2</v>
      </c>
      <c r="V833" s="810">
        <f t="shared" si="2349"/>
        <v>2.1358680458484762E-2</v>
      </c>
      <c r="W833" s="810">
        <f t="shared" si="2349"/>
        <v>0</v>
      </c>
      <c r="X833" s="810">
        <f t="shared" si="2349"/>
        <v>6.2296151337247222E-3</v>
      </c>
      <c r="Y833" s="810">
        <f t="shared" si="2349"/>
        <v>0</v>
      </c>
      <c r="Z833" s="810">
        <f t="shared" si="2349"/>
        <v>0</v>
      </c>
      <c r="AA833" s="810">
        <f t="shared" si="2349"/>
        <v>2.7687178372109877E-2</v>
      </c>
      <c r="AB833" s="810">
        <f t="shared" si="2349"/>
        <v>3.5597800764141277E-2</v>
      </c>
      <c r="AC833" s="810">
        <f t="shared" si="2349"/>
        <v>0</v>
      </c>
      <c r="AD833" s="810">
        <f t="shared" si="2349"/>
        <v>0</v>
      </c>
      <c r="AE833" s="810">
        <f t="shared" si="2349"/>
        <v>0</v>
      </c>
      <c r="AF833" s="810">
        <f t="shared" si="2349"/>
        <v>0</v>
      </c>
      <c r="AG833" s="810">
        <f t="shared" si="2349"/>
        <v>0</v>
      </c>
      <c r="AH833" s="810">
        <f t="shared" si="2349"/>
        <v>0</v>
      </c>
      <c r="AI833" s="810">
        <f t="shared" si="2349"/>
        <v>0</v>
      </c>
      <c r="AJ833" s="810">
        <f t="shared" si="2349"/>
        <v>0</v>
      </c>
      <c r="AK833" s="809"/>
      <c r="AL833" s="810">
        <f t="shared" ref="AL833:BB833" si="2350">SUM(AL256)</f>
        <v>2.4918460534898889E-2</v>
      </c>
      <c r="AM833" s="810">
        <f t="shared" si="2350"/>
        <v>3.5597800764141277E-2</v>
      </c>
      <c r="AN833" s="810">
        <f t="shared" si="2350"/>
        <v>2.4918460534898889E-2</v>
      </c>
      <c r="AO833" s="810">
        <f t="shared" si="2350"/>
        <v>0</v>
      </c>
      <c r="AP833" s="810">
        <f t="shared" si="2350"/>
        <v>2.4918460534898889E-2</v>
      </c>
      <c r="AQ833" s="810">
        <f t="shared" si="2350"/>
        <v>2.0765383779082412E-2</v>
      </c>
      <c r="AR833" s="810">
        <f t="shared" si="2350"/>
        <v>9.3444227005870836E-2</v>
      </c>
      <c r="AS833" s="810">
        <f t="shared" si="2350"/>
        <v>6.2296151337247231E-2</v>
      </c>
      <c r="AT833" s="810">
        <f t="shared" si="2350"/>
        <v>4.9836921069797778E-2</v>
      </c>
      <c r="AU833" s="810">
        <f t="shared" si="2350"/>
        <v>0</v>
      </c>
      <c r="AV833" s="810">
        <f t="shared" si="2350"/>
        <v>0</v>
      </c>
      <c r="AW833" s="810">
        <f t="shared" si="2350"/>
        <v>0</v>
      </c>
      <c r="AX833" s="810">
        <f t="shared" si="2350"/>
        <v>0</v>
      </c>
      <c r="AY833" s="810">
        <f t="shared" si="2350"/>
        <v>0</v>
      </c>
      <c r="AZ833" s="810">
        <f t="shared" si="2350"/>
        <v>0</v>
      </c>
      <c r="BA833" s="810">
        <f t="shared" si="2350"/>
        <v>0</v>
      </c>
      <c r="BB833" s="810">
        <f t="shared" si="2350"/>
        <v>0</v>
      </c>
      <c r="BC833" s="809"/>
      <c r="BD833" s="810">
        <f t="shared" ref="BD833:BT833" si="2351">SUM(BD256)</f>
        <v>6.6449228093063709E-2</v>
      </c>
      <c r="BE833" s="810">
        <f t="shared" si="2351"/>
        <v>1.5574037834311808E-2</v>
      </c>
      <c r="BF833" s="810">
        <f t="shared" si="2351"/>
        <v>5.5374356744219755E-2</v>
      </c>
      <c r="BG833" s="810">
        <f t="shared" si="2351"/>
        <v>9.3444227005870836E-2</v>
      </c>
      <c r="BH833" s="810">
        <f t="shared" si="2351"/>
        <v>4.1530767558164823E-2</v>
      </c>
      <c r="BI833" s="810">
        <f t="shared" si="2351"/>
        <v>8.3061535116329636E-3</v>
      </c>
      <c r="BJ833" s="810">
        <f t="shared" si="2351"/>
        <v>4.1530767558164823E-2</v>
      </c>
      <c r="BK833" s="810">
        <f t="shared" si="2351"/>
        <v>2.4918460534898889E-2</v>
      </c>
      <c r="BL833" s="810">
        <f t="shared" si="2351"/>
        <v>1.5003261578604044E-2</v>
      </c>
      <c r="BM833" s="810">
        <f t="shared" si="2351"/>
        <v>0</v>
      </c>
      <c r="BN833" s="810">
        <f t="shared" si="2351"/>
        <v>0</v>
      </c>
      <c r="BO833" s="810">
        <f t="shared" si="2351"/>
        <v>0</v>
      </c>
      <c r="BP833" s="810">
        <f t="shared" si="2351"/>
        <v>0</v>
      </c>
      <c r="BQ833" s="810">
        <f t="shared" si="2351"/>
        <v>0</v>
      </c>
      <c r="BR833" s="810">
        <f t="shared" si="2351"/>
        <v>0</v>
      </c>
      <c r="BS833" s="810">
        <f t="shared" si="2351"/>
        <v>0</v>
      </c>
      <c r="BT833" s="810">
        <f t="shared" si="2351"/>
        <v>0</v>
      </c>
      <c r="BU833" s="809"/>
      <c r="BV833" s="810">
        <f>SUM(BV256)</f>
        <v>0</v>
      </c>
      <c r="BW833" s="810">
        <f>SUM(BW256)</f>
        <v>0</v>
      </c>
      <c r="BX833" s="810">
        <f>SUM(BX256)</f>
        <v>0</v>
      </c>
      <c r="BY833" s="810">
        <f>SUM(BY256)</f>
        <v>0</v>
      </c>
      <c r="BZ833" s="622">
        <f t="shared" si="2308"/>
        <v>2.7099058801602831E-3</v>
      </c>
      <c r="CA833" s="622">
        <f t="shared" si="2309"/>
        <v>6.5921853266928277E-3</v>
      </c>
      <c r="CB833" s="622">
        <f t="shared" si="2310"/>
        <v>1.6216775903664358E-2</v>
      </c>
      <c r="CC833" s="691">
        <f t="shared" si="2311"/>
        <v>1.7912468894204052E-2</v>
      </c>
      <c r="CD833" s="1349">
        <f t="shared" si="2339"/>
        <v>0</v>
      </c>
      <c r="CE833" s="1350">
        <f t="shared" si="2313"/>
        <v>0</v>
      </c>
      <c r="CF833" s="1351">
        <f t="shared" si="2313"/>
        <v>0</v>
      </c>
      <c r="CG833" s="1351">
        <f t="shared" si="2313"/>
        <v>0</v>
      </c>
      <c r="CH833" s="1351">
        <f t="shared" si="2313"/>
        <v>0</v>
      </c>
      <c r="CI833" s="1351">
        <f t="shared" si="2313"/>
        <v>0</v>
      </c>
      <c r="CJ833" s="1351">
        <f t="shared" si="2313"/>
        <v>0</v>
      </c>
      <c r="CK833" s="1352">
        <f t="shared" si="2313"/>
        <v>0</v>
      </c>
      <c r="CL833" s="1352">
        <f t="shared" si="2313"/>
        <v>0</v>
      </c>
      <c r="CM833" s="1352">
        <f t="shared" si="2313"/>
        <v>0</v>
      </c>
      <c r="CN833" s="1351">
        <f t="shared" si="2313"/>
        <v>0</v>
      </c>
      <c r="CO833" s="1351">
        <f t="shared" si="2313"/>
        <v>0</v>
      </c>
      <c r="CP833" s="1351">
        <f t="shared" si="2313"/>
        <v>0</v>
      </c>
      <c r="CQ833" s="1351">
        <f t="shared" si="2313"/>
        <v>0</v>
      </c>
      <c r="CR833" s="1351">
        <f t="shared" si="2313"/>
        <v>1.9289907743919487E-2</v>
      </c>
      <c r="CS833" s="1350">
        <f t="shared" si="2313"/>
        <v>2.1358680458484762E-2</v>
      </c>
      <c r="CT833" s="1353">
        <f t="shared" si="2313"/>
        <v>2.2504892367906065E-2</v>
      </c>
      <c r="CU833" s="536">
        <f t="shared" si="2314"/>
        <v>0</v>
      </c>
      <c r="CV833" s="537">
        <f t="shared" si="2315"/>
        <v>0</v>
      </c>
      <c r="CW833" s="538">
        <f t="shared" si="2316"/>
        <v>0</v>
      </c>
      <c r="CX833" s="538">
        <f t="shared" si="2317"/>
        <v>0</v>
      </c>
      <c r="CY833" s="538">
        <f t="shared" si="2318"/>
        <v>0</v>
      </c>
      <c r="CZ833" s="538">
        <f t="shared" si="2319"/>
        <v>0</v>
      </c>
      <c r="DA833" s="538">
        <f t="shared" si="2320"/>
        <v>0</v>
      </c>
      <c r="DB833" s="539">
        <f t="shared" si="2321"/>
        <v>0</v>
      </c>
      <c r="DC833" s="539">
        <f t="shared" si="2322"/>
        <v>0</v>
      </c>
      <c r="DD833" s="539">
        <f t="shared" si="2323"/>
        <v>0</v>
      </c>
      <c r="DE833" s="538">
        <f t="shared" si="2324"/>
        <v>0</v>
      </c>
      <c r="DF833" s="538">
        <f t="shared" si="2325"/>
        <v>6.2296151337247222E-3</v>
      </c>
      <c r="DG833" s="538">
        <f t="shared" si="2326"/>
        <v>1.2459230267449444E-2</v>
      </c>
      <c r="DH833" s="538">
        <f t="shared" si="2327"/>
        <v>2.1358680458484762E-2</v>
      </c>
      <c r="DI833" s="538">
        <f t="shared" si="2328"/>
        <v>2.7687178372109877E-2</v>
      </c>
      <c r="DJ833" s="537">
        <f t="shared" si="2329"/>
        <v>3.1148075668623616E-2</v>
      </c>
      <c r="DK833" s="536">
        <f t="shared" si="2330"/>
        <v>3.5597800764141277E-2</v>
      </c>
      <c r="DL833" s="653">
        <f t="shared" si="2331"/>
        <v>17</v>
      </c>
      <c r="DM833" s="106">
        <f t="shared" si="2332"/>
        <v>17</v>
      </c>
      <c r="DN833" s="106">
        <f t="shared" si="2333"/>
        <v>17</v>
      </c>
      <c r="DO833" s="106">
        <f t="shared" si="2334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2"/>
      <c r="DY833" s="484"/>
    </row>
    <row r="834" spans="1:129" s="486" customFormat="1" ht="15.75" customHeight="1">
      <c r="A834" s="617" t="str">
        <f>A257</f>
        <v>kg produced (Sun Flower)</v>
      </c>
      <c r="B834" s="810">
        <f t="shared" ref="B834:R834" si="2352">SUM(B263)</f>
        <v>0</v>
      </c>
      <c r="C834" s="810">
        <f t="shared" si="2352"/>
        <v>0</v>
      </c>
      <c r="D834" s="810">
        <f t="shared" si="2352"/>
        <v>2.9354207436399219E-2</v>
      </c>
      <c r="E834" s="810">
        <f t="shared" si="2352"/>
        <v>0</v>
      </c>
      <c r="F834" s="810">
        <f t="shared" si="2352"/>
        <v>1.7123287671232876E-2</v>
      </c>
      <c r="G834" s="810">
        <f t="shared" si="2352"/>
        <v>0</v>
      </c>
      <c r="H834" s="810">
        <f t="shared" si="2352"/>
        <v>0</v>
      </c>
      <c r="I834" s="810">
        <f t="shared" si="2352"/>
        <v>4.7945205479452052E-2</v>
      </c>
      <c r="J834" s="810">
        <f t="shared" si="2352"/>
        <v>0</v>
      </c>
      <c r="K834" s="810">
        <f t="shared" si="2352"/>
        <v>0</v>
      </c>
      <c r="L834" s="810">
        <f t="shared" si="2352"/>
        <v>0</v>
      </c>
      <c r="M834" s="810">
        <f t="shared" si="2352"/>
        <v>0</v>
      </c>
      <c r="N834" s="810">
        <f t="shared" si="2352"/>
        <v>0</v>
      </c>
      <c r="O834" s="810">
        <f t="shared" si="2352"/>
        <v>0</v>
      </c>
      <c r="P834" s="810">
        <f t="shared" si="2352"/>
        <v>0</v>
      </c>
      <c r="Q834" s="810">
        <f t="shared" si="2352"/>
        <v>0</v>
      </c>
      <c r="R834" s="810">
        <f t="shared" si="2352"/>
        <v>0</v>
      </c>
      <c r="S834" s="809"/>
      <c r="T834" s="810">
        <f t="shared" ref="T834:AJ834" si="2353">SUM(T263)</f>
        <v>8.5616438356164393E-2</v>
      </c>
      <c r="U834" s="810">
        <f t="shared" si="2353"/>
        <v>8.133561643835617E-2</v>
      </c>
      <c r="V834" s="810">
        <f t="shared" si="2353"/>
        <v>4.8923679060665359E-2</v>
      </c>
      <c r="W834" s="810">
        <f t="shared" si="2353"/>
        <v>8.5616438356164393E-2</v>
      </c>
      <c r="X834" s="810">
        <f t="shared" si="2353"/>
        <v>0</v>
      </c>
      <c r="Y834" s="810">
        <f t="shared" si="2353"/>
        <v>0</v>
      </c>
      <c r="Z834" s="810">
        <f t="shared" si="2353"/>
        <v>0</v>
      </c>
      <c r="AA834" s="810">
        <f t="shared" si="2353"/>
        <v>0</v>
      </c>
      <c r="AB834" s="810">
        <f t="shared" si="2353"/>
        <v>0.11741682974559688</v>
      </c>
      <c r="AC834" s="810">
        <f t="shared" si="2353"/>
        <v>0</v>
      </c>
      <c r="AD834" s="810">
        <f t="shared" si="2353"/>
        <v>0</v>
      </c>
      <c r="AE834" s="810">
        <f t="shared" si="2353"/>
        <v>0</v>
      </c>
      <c r="AF834" s="810">
        <f t="shared" si="2353"/>
        <v>0</v>
      </c>
      <c r="AG834" s="810">
        <f t="shared" si="2353"/>
        <v>0</v>
      </c>
      <c r="AH834" s="810">
        <f t="shared" si="2353"/>
        <v>0</v>
      </c>
      <c r="AI834" s="810">
        <f t="shared" si="2353"/>
        <v>0</v>
      </c>
      <c r="AJ834" s="810">
        <f t="shared" si="2353"/>
        <v>0</v>
      </c>
      <c r="AK834" s="809"/>
      <c r="AL834" s="810">
        <f t="shared" ref="AL834:BB834" si="2354">SUM(AL263)</f>
        <v>0.19178082191780821</v>
      </c>
      <c r="AM834" s="810">
        <f t="shared" si="2354"/>
        <v>0</v>
      </c>
      <c r="AN834" s="810">
        <f t="shared" si="2354"/>
        <v>4.7945205479452052E-2</v>
      </c>
      <c r="AO834" s="810">
        <f t="shared" si="2354"/>
        <v>0</v>
      </c>
      <c r="AP834" s="810">
        <f t="shared" si="2354"/>
        <v>0.11986301369863014</v>
      </c>
      <c r="AQ834" s="810">
        <f t="shared" si="2354"/>
        <v>0</v>
      </c>
      <c r="AR834" s="810">
        <f t="shared" si="2354"/>
        <v>0</v>
      </c>
      <c r="AS834" s="810">
        <f t="shared" si="2354"/>
        <v>9.9885844748858449E-2</v>
      </c>
      <c r="AT834" s="810">
        <f t="shared" si="2354"/>
        <v>4.7945205479452052E-2</v>
      </c>
      <c r="AU834" s="810">
        <f t="shared" si="2354"/>
        <v>0</v>
      </c>
      <c r="AV834" s="810">
        <f t="shared" si="2354"/>
        <v>0</v>
      </c>
      <c r="AW834" s="810">
        <f t="shared" si="2354"/>
        <v>0</v>
      </c>
      <c r="AX834" s="810">
        <f t="shared" si="2354"/>
        <v>0</v>
      </c>
      <c r="AY834" s="810">
        <f t="shared" si="2354"/>
        <v>0</v>
      </c>
      <c r="AZ834" s="810">
        <f t="shared" si="2354"/>
        <v>0</v>
      </c>
      <c r="BA834" s="810">
        <f t="shared" si="2354"/>
        <v>0</v>
      </c>
      <c r="BB834" s="810">
        <f t="shared" si="2354"/>
        <v>0</v>
      </c>
      <c r="BC834" s="809"/>
      <c r="BD834" s="810">
        <f t="shared" ref="BD834:BT834" si="2355">SUM(BD263)</f>
        <v>0.22831050228310504</v>
      </c>
      <c r="BE834" s="810">
        <f t="shared" si="2355"/>
        <v>0.12842465753424656</v>
      </c>
      <c r="BF834" s="810">
        <f t="shared" si="2355"/>
        <v>0</v>
      </c>
      <c r="BG834" s="810">
        <f t="shared" si="2355"/>
        <v>0.10445205479452055</v>
      </c>
      <c r="BH834" s="810">
        <f t="shared" si="2355"/>
        <v>8.1050228310502279E-2</v>
      </c>
      <c r="BI834" s="810">
        <f t="shared" si="2355"/>
        <v>0.21689497716894979</v>
      </c>
      <c r="BJ834" s="810">
        <f t="shared" si="2355"/>
        <v>9.1324200913242018E-2</v>
      </c>
      <c r="BK834" s="810">
        <f t="shared" si="2355"/>
        <v>0.26027397260273977</v>
      </c>
      <c r="BL834" s="810">
        <f t="shared" si="2355"/>
        <v>6.8493150684931503E-2</v>
      </c>
      <c r="BM834" s="810">
        <f t="shared" si="2355"/>
        <v>0</v>
      </c>
      <c r="BN834" s="810">
        <f t="shared" si="2355"/>
        <v>0</v>
      </c>
      <c r="BO834" s="810">
        <f t="shared" si="2355"/>
        <v>0</v>
      </c>
      <c r="BP834" s="810">
        <f t="shared" si="2355"/>
        <v>0</v>
      </c>
      <c r="BQ834" s="810">
        <f t="shared" si="2355"/>
        <v>0</v>
      </c>
      <c r="BR834" s="810">
        <f t="shared" si="2355"/>
        <v>0</v>
      </c>
      <c r="BS834" s="810">
        <f t="shared" si="2355"/>
        <v>0</v>
      </c>
      <c r="BT834" s="810">
        <f t="shared" si="2355"/>
        <v>0</v>
      </c>
      <c r="BU834" s="809"/>
      <c r="BV834" s="810">
        <f>SUM(BV263)</f>
        <v>0</v>
      </c>
      <c r="BW834" s="810">
        <f>SUM(BW263)</f>
        <v>0</v>
      </c>
      <c r="BX834" s="810">
        <f>SUM(BX263)</f>
        <v>0</v>
      </c>
      <c r="BY834" s="810">
        <f>SUM(BY263)</f>
        <v>0</v>
      </c>
      <c r="BZ834" s="622">
        <f t="shared" si="2308"/>
        <v>3.0984996738421394E-3</v>
      </c>
      <c r="CA834" s="622">
        <f t="shared" si="2309"/>
        <v>2.0099478147423355E-2</v>
      </c>
      <c r="CB834" s="622">
        <f t="shared" si="2310"/>
        <v>2.1042617960426176E-2</v>
      </c>
      <c r="CC834" s="691">
        <f t="shared" si="2311"/>
        <v>6.1263318112633185E-2</v>
      </c>
      <c r="CD834" s="1349">
        <f t="shared" si="2339"/>
        <v>0</v>
      </c>
      <c r="CE834" s="1350">
        <f t="shared" si="2313"/>
        <v>0</v>
      </c>
      <c r="CF834" s="1351">
        <f t="shared" si="2313"/>
        <v>0</v>
      </c>
      <c r="CG834" s="1351">
        <f t="shared" si="2313"/>
        <v>0</v>
      </c>
      <c r="CH834" s="1351">
        <f t="shared" si="2313"/>
        <v>0</v>
      </c>
      <c r="CI834" s="1351">
        <f t="shared" si="2313"/>
        <v>0</v>
      </c>
      <c r="CJ834" s="1351">
        <f t="shared" si="2313"/>
        <v>0</v>
      </c>
      <c r="CK834" s="1352">
        <f t="shared" si="2313"/>
        <v>0</v>
      </c>
      <c r="CL834" s="1352">
        <f t="shared" si="2313"/>
        <v>0</v>
      </c>
      <c r="CM834" s="1352">
        <f t="shared" si="2313"/>
        <v>0</v>
      </c>
      <c r="CN834" s="1351">
        <f t="shared" si="2313"/>
        <v>0</v>
      </c>
      <c r="CO834" s="1351">
        <f t="shared" si="2313"/>
        <v>0</v>
      </c>
      <c r="CP834" s="1351">
        <f t="shared" si="2313"/>
        <v>0</v>
      </c>
      <c r="CQ834" s="1351">
        <f t="shared" si="2313"/>
        <v>0</v>
      </c>
      <c r="CR834" s="1351">
        <f t="shared" si="2313"/>
        <v>1.7123287671232876E-2</v>
      </c>
      <c r="CS834" s="1350">
        <f t="shared" si="2313"/>
        <v>2.9354207436399219E-2</v>
      </c>
      <c r="CT834" s="1353">
        <f t="shared" si="2313"/>
        <v>4.7945205479452052E-2</v>
      </c>
      <c r="CU834" s="536">
        <f t="shared" si="2314"/>
        <v>0</v>
      </c>
      <c r="CV834" s="537">
        <f t="shared" si="2315"/>
        <v>0</v>
      </c>
      <c r="CW834" s="538">
        <f t="shared" si="2316"/>
        <v>0</v>
      </c>
      <c r="CX834" s="538">
        <f t="shared" si="2317"/>
        <v>0</v>
      </c>
      <c r="CY834" s="538">
        <f t="shared" si="2318"/>
        <v>0</v>
      </c>
      <c r="CZ834" s="538">
        <f t="shared" si="2319"/>
        <v>0</v>
      </c>
      <c r="DA834" s="538">
        <f t="shared" si="2320"/>
        <v>0</v>
      </c>
      <c r="DB834" s="539">
        <f t="shared" si="2321"/>
        <v>0</v>
      </c>
      <c r="DC834" s="539">
        <f t="shared" si="2322"/>
        <v>0</v>
      </c>
      <c r="DD834" s="539">
        <f t="shared" si="2323"/>
        <v>0</v>
      </c>
      <c r="DE834" s="538">
        <f t="shared" si="2324"/>
        <v>0</v>
      </c>
      <c r="DF834" s="538">
        <f t="shared" si="2325"/>
        <v>0</v>
      </c>
      <c r="DG834" s="538">
        <f t="shared" si="2326"/>
        <v>4.8923679060665359E-2</v>
      </c>
      <c r="DH834" s="538">
        <f t="shared" si="2327"/>
        <v>8.133561643835617E-2</v>
      </c>
      <c r="DI834" s="538">
        <f t="shared" si="2328"/>
        <v>8.5616438356164393E-2</v>
      </c>
      <c r="DJ834" s="537">
        <f t="shared" si="2329"/>
        <v>8.5616438356164393E-2</v>
      </c>
      <c r="DK834" s="536">
        <f t="shared" si="2330"/>
        <v>0.11741682974559688</v>
      </c>
      <c r="DL834" s="653">
        <f t="shared" si="2331"/>
        <v>17</v>
      </c>
      <c r="DM834" s="106">
        <f t="shared" si="2332"/>
        <v>17</v>
      </c>
      <c r="DN834" s="106">
        <f t="shared" si="2333"/>
        <v>17</v>
      </c>
      <c r="DO834" s="106">
        <f t="shared" si="2334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2"/>
      <c r="DY834" s="484"/>
    </row>
    <row r="835" spans="1:129" s="486" customFormat="1" ht="15.75" customHeight="1">
      <c r="A835" s="617" t="str">
        <f>A264</f>
        <v>Cowpeas: kg produced</v>
      </c>
      <c r="B835" s="810">
        <f t="shared" ref="B835:R835" si="2356">SUM(B270)</f>
        <v>0</v>
      </c>
      <c r="C835" s="810">
        <f t="shared" si="2356"/>
        <v>0</v>
      </c>
      <c r="D835" s="810">
        <f t="shared" si="2356"/>
        <v>0</v>
      </c>
      <c r="E835" s="810">
        <f t="shared" si="2356"/>
        <v>0</v>
      </c>
      <c r="F835" s="810">
        <f t="shared" si="2356"/>
        <v>0</v>
      </c>
      <c r="G835" s="810">
        <f t="shared" si="2356"/>
        <v>0</v>
      </c>
      <c r="H835" s="810">
        <f t="shared" si="2356"/>
        <v>0</v>
      </c>
      <c r="I835" s="810">
        <f t="shared" si="2356"/>
        <v>0</v>
      </c>
      <c r="J835" s="810">
        <f t="shared" si="2356"/>
        <v>0</v>
      </c>
      <c r="K835" s="810">
        <f t="shared" si="2356"/>
        <v>0</v>
      </c>
      <c r="L835" s="810">
        <f t="shared" si="2356"/>
        <v>0</v>
      </c>
      <c r="M835" s="810">
        <f t="shared" si="2356"/>
        <v>0</v>
      </c>
      <c r="N835" s="810">
        <f t="shared" si="2356"/>
        <v>0</v>
      </c>
      <c r="O835" s="810">
        <f t="shared" si="2356"/>
        <v>0</v>
      </c>
      <c r="P835" s="810">
        <f t="shared" si="2356"/>
        <v>0</v>
      </c>
      <c r="Q835" s="810">
        <f t="shared" si="2356"/>
        <v>0</v>
      </c>
      <c r="R835" s="810">
        <f t="shared" si="2356"/>
        <v>0</v>
      </c>
      <c r="S835" s="809"/>
      <c r="T835" s="810">
        <f t="shared" ref="T835:AJ835" si="2357">SUM(T270)</f>
        <v>0</v>
      </c>
      <c r="U835" s="810">
        <f t="shared" si="2357"/>
        <v>0</v>
      </c>
      <c r="V835" s="810">
        <f t="shared" si="2357"/>
        <v>0</v>
      </c>
      <c r="W835" s="810">
        <f t="shared" si="2357"/>
        <v>0</v>
      </c>
      <c r="X835" s="810">
        <f t="shared" si="2357"/>
        <v>0</v>
      </c>
      <c r="Y835" s="810">
        <f t="shared" si="2357"/>
        <v>0</v>
      </c>
      <c r="Z835" s="810">
        <f t="shared" si="2357"/>
        <v>0</v>
      </c>
      <c r="AA835" s="810">
        <f t="shared" si="2357"/>
        <v>0</v>
      </c>
      <c r="AB835" s="810">
        <f t="shared" si="2357"/>
        <v>0</v>
      </c>
      <c r="AC835" s="810">
        <f t="shared" si="2357"/>
        <v>0</v>
      </c>
      <c r="AD835" s="810">
        <f t="shared" si="2357"/>
        <v>0</v>
      </c>
      <c r="AE835" s="810">
        <f t="shared" si="2357"/>
        <v>0</v>
      </c>
      <c r="AF835" s="810">
        <f t="shared" si="2357"/>
        <v>0</v>
      </c>
      <c r="AG835" s="810">
        <f t="shared" si="2357"/>
        <v>0</v>
      </c>
      <c r="AH835" s="810">
        <f t="shared" si="2357"/>
        <v>0</v>
      </c>
      <c r="AI835" s="810">
        <f t="shared" si="2357"/>
        <v>0</v>
      </c>
      <c r="AJ835" s="810">
        <f t="shared" si="2357"/>
        <v>0</v>
      </c>
      <c r="AK835" s="809"/>
      <c r="AL835" s="810">
        <f t="shared" ref="AL835:BB835" si="2358">SUM(AL270)</f>
        <v>0</v>
      </c>
      <c r="AM835" s="810">
        <f t="shared" si="2358"/>
        <v>0</v>
      </c>
      <c r="AN835" s="810">
        <f t="shared" si="2358"/>
        <v>2.217873450750163E-2</v>
      </c>
      <c r="AO835" s="810">
        <f t="shared" si="2358"/>
        <v>1.8482278756251358E-2</v>
      </c>
      <c r="AP835" s="810">
        <f t="shared" si="2358"/>
        <v>0</v>
      </c>
      <c r="AQ835" s="810">
        <f t="shared" si="2358"/>
        <v>0</v>
      </c>
      <c r="AR835" s="810">
        <f t="shared" si="2358"/>
        <v>0</v>
      </c>
      <c r="AS835" s="810">
        <f t="shared" si="2358"/>
        <v>0</v>
      </c>
      <c r="AT835" s="810">
        <f t="shared" si="2358"/>
        <v>0</v>
      </c>
      <c r="AU835" s="810">
        <f t="shared" si="2358"/>
        <v>0</v>
      </c>
      <c r="AV835" s="810">
        <f t="shared" si="2358"/>
        <v>0</v>
      </c>
      <c r="AW835" s="810">
        <f t="shared" si="2358"/>
        <v>0</v>
      </c>
      <c r="AX835" s="810">
        <f t="shared" si="2358"/>
        <v>0</v>
      </c>
      <c r="AY835" s="810">
        <f t="shared" si="2358"/>
        <v>0</v>
      </c>
      <c r="AZ835" s="810">
        <f t="shared" si="2358"/>
        <v>0</v>
      </c>
      <c r="BA835" s="810">
        <f t="shared" si="2358"/>
        <v>0</v>
      </c>
      <c r="BB835" s="810">
        <f t="shared" si="2358"/>
        <v>0</v>
      </c>
      <c r="BC835" s="809"/>
      <c r="BD835" s="810">
        <f t="shared" ref="BD835:BT835" si="2359">SUM(BD270)</f>
        <v>0</v>
      </c>
      <c r="BE835" s="810">
        <f t="shared" si="2359"/>
        <v>0</v>
      </c>
      <c r="BF835" s="810">
        <f t="shared" si="2359"/>
        <v>0</v>
      </c>
      <c r="BG835" s="810">
        <f t="shared" si="2359"/>
        <v>0</v>
      </c>
      <c r="BH835" s="810">
        <f t="shared" si="2359"/>
        <v>0</v>
      </c>
      <c r="BI835" s="810">
        <f t="shared" si="2359"/>
        <v>0</v>
      </c>
      <c r="BJ835" s="810">
        <f t="shared" si="2359"/>
        <v>0</v>
      </c>
      <c r="BK835" s="810">
        <f t="shared" si="2359"/>
        <v>0</v>
      </c>
      <c r="BL835" s="810">
        <f t="shared" si="2359"/>
        <v>0</v>
      </c>
      <c r="BM835" s="810">
        <f t="shared" si="2359"/>
        <v>0</v>
      </c>
      <c r="BN835" s="810">
        <f t="shared" si="2359"/>
        <v>0</v>
      </c>
      <c r="BO835" s="810">
        <f t="shared" si="2359"/>
        <v>0</v>
      </c>
      <c r="BP835" s="810">
        <f t="shared" si="2359"/>
        <v>0</v>
      </c>
      <c r="BQ835" s="810">
        <f t="shared" si="2359"/>
        <v>0</v>
      </c>
      <c r="BR835" s="810">
        <f t="shared" si="2359"/>
        <v>0</v>
      </c>
      <c r="BS835" s="810">
        <f t="shared" si="2359"/>
        <v>0</v>
      </c>
      <c r="BT835" s="810">
        <f t="shared" si="2359"/>
        <v>0</v>
      </c>
      <c r="BU835" s="809"/>
      <c r="BV835" s="810">
        <f>SUM(BV270)</f>
        <v>0</v>
      </c>
      <c r="BW835" s="810">
        <f>SUM(BW270)</f>
        <v>0</v>
      </c>
      <c r="BX835" s="810">
        <f>SUM(BX270)</f>
        <v>0</v>
      </c>
      <c r="BY835" s="810">
        <f>SUM(BY270)</f>
        <v>0</v>
      </c>
      <c r="BZ835" s="622">
        <f t="shared" si="2308"/>
        <v>0</v>
      </c>
      <c r="CA835" s="622">
        <f t="shared" si="2309"/>
        <v>0</v>
      </c>
      <c r="CB835" s="622">
        <f t="shared" si="2310"/>
        <v>1.2321519170834239E-3</v>
      </c>
      <c r="CC835" s="691">
        <f t="shared" si="2311"/>
        <v>0</v>
      </c>
      <c r="CD835" s="1349">
        <f t="shared" si="2339"/>
        <v>0</v>
      </c>
      <c r="CE835" s="1350">
        <f t="shared" si="2313"/>
        <v>0</v>
      </c>
      <c r="CF835" s="1351">
        <f t="shared" si="2313"/>
        <v>0</v>
      </c>
      <c r="CG835" s="1351">
        <f t="shared" si="2313"/>
        <v>0</v>
      </c>
      <c r="CH835" s="1351">
        <f t="shared" si="2313"/>
        <v>0</v>
      </c>
      <c r="CI835" s="1351">
        <f t="shared" si="2313"/>
        <v>0</v>
      </c>
      <c r="CJ835" s="1351">
        <f t="shared" si="2313"/>
        <v>0</v>
      </c>
      <c r="CK835" s="1352">
        <f t="shared" si="2313"/>
        <v>0</v>
      </c>
      <c r="CL835" s="1352">
        <f t="shared" si="2313"/>
        <v>0</v>
      </c>
      <c r="CM835" s="1352">
        <f t="shared" si="2313"/>
        <v>0</v>
      </c>
      <c r="CN835" s="1351">
        <f t="shared" si="2313"/>
        <v>0</v>
      </c>
      <c r="CO835" s="1351">
        <f t="shared" si="2313"/>
        <v>0</v>
      </c>
      <c r="CP835" s="1351">
        <f t="shared" si="2313"/>
        <v>0</v>
      </c>
      <c r="CQ835" s="1351">
        <f t="shared" si="2313"/>
        <v>0</v>
      </c>
      <c r="CR835" s="1351">
        <f t="shared" si="2313"/>
        <v>0</v>
      </c>
      <c r="CS835" s="1350">
        <f t="shared" si="2313"/>
        <v>0</v>
      </c>
      <c r="CT835" s="1353">
        <f t="shared" si="2313"/>
        <v>0</v>
      </c>
      <c r="CU835" s="536">
        <f t="shared" si="2314"/>
        <v>0</v>
      </c>
      <c r="CV835" s="537">
        <f t="shared" si="2315"/>
        <v>0</v>
      </c>
      <c r="CW835" s="538">
        <f t="shared" si="2316"/>
        <v>0</v>
      </c>
      <c r="CX835" s="538">
        <f t="shared" si="2317"/>
        <v>0</v>
      </c>
      <c r="CY835" s="538">
        <f t="shared" si="2318"/>
        <v>0</v>
      </c>
      <c r="CZ835" s="538">
        <f t="shared" si="2319"/>
        <v>0</v>
      </c>
      <c r="DA835" s="538">
        <f t="shared" si="2320"/>
        <v>0</v>
      </c>
      <c r="DB835" s="539">
        <f t="shared" si="2321"/>
        <v>0</v>
      </c>
      <c r="DC835" s="539">
        <f t="shared" si="2322"/>
        <v>0</v>
      </c>
      <c r="DD835" s="539">
        <f t="shared" si="2323"/>
        <v>0</v>
      </c>
      <c r="DE835" s="538">
        <f t="shared" si="2324"/>
        <v>0</v>
      </c>
      <c r="DF835" s="538">
        <f t="shared" si="2325"/>
        <v>0</v>
      </c>
      <c r="DG835" s="538">
        <f t="shared" si="2326"/>
        <v>0</v>
      </c>
      <c r="DH835" s="538">
        <f t="shared" si="2327"/>
        <v>0</v>
      </c>
      <c r="DI835" s="538">
        <f t="shared" si="2328"/>
        <v>0</v>
      </c>
      <c r="DJ835" s="537">
        <f t="shared" si="2329"/>
        <v>0</v>
      </c>
      <c r="DK835" s="536">
        <f t="shared" si="2330"/>
        <v>0</v>
      </c>
      <c r="DL835" s="653">
        <f t="shared" si="2331"/>
        <v>17</v>
      </c>
      <c r="DM835" s="106">
        <f t="shared" si="2332"/>
        <v>17</v>
      </c>
      <c r="DN835" s="106">
        <f t="shared" si="2333"/>
        <v>17</v>
      </c>
      <c r="DO835" s="106">
        <f t="shared" si="2334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2"/>
      <c r="DY835" s="484"/>
    </row>
    <row r="836" spans="1:129" s="486" customFormat="1" ht="15.75" customHeight="1">
      <c r="A836" s="617" t="str">
        <f>A271</f>
        <v>Beans: kg produced</v>
      </c>
      <c r="B836" s="810">
        <f t="shared" ref="B836:R836" si="2360">SUM(B277)</f>
        <v>3.6855838225701237E-2</v>
      </c>
      <c r="C836" s="810">
        <f t="shared" si="2360"/>
        <v>2.7641878669275928E-2</v>
      </c>
      <c r="D836" s="810">
        <f t="shared" si="2360"/>
        <v>1.2636287391668997E-2</v>
      </c>
      <c r="E836" s="810">
        <f t="shared" si="2360"/>
        <v>0</v>
      </c>
      <c r="F836" s="810">
        <f t="shared" si="2360"/>
        <v>0</v>
      </c>
      <c r="G836" s="810">
        <f t="shared" si="2360"/>
        <v>1.3820939334637964E-2</v>
      </c>
      <c r="H836" s="810">
        <f t="shared" si="2360"/>
        <v>0</v>
      </c>
      <c r="I836" s="810">
        <f t="shared" si="2360"/>
        <v>0</v>
      </c>
      <c r="J836" s="810">
        <f t="shared" si="2360"/>
        <v>0</v>
      </c>
      <c r="K836" s="810">
        <f t="shared" si="2360"/>
        <v>0</v>
      </c>
      <c r="L836" s="810">
        <f t="shared" si="2360"/>
        <v>0</v>
      </c>
      <c r="M836" s="810">
        <f t="shared" si="2360"/>
        <v>0</v>
      </c>
      <c r="N836" s="810">
        <f t="shared" si="2360"/>
        <v>0</v>
      </c>
      <c r="O836" s="810">
        <f t="shared" si="2360"/>
        <v>0</v>
      </c>
      <c r="P836" s="810">
        <f t="shared" si="2360"/>
        <v>0</v>
      </c>
      <c r="Q836" s="810">
        <f t="shared" si="2360"/>
        <v>0</v>
      </c>
      <c r="R836" s="810">
        <f t="shared" si="2360"/>
        <v>0</v>
      </c>
      <c r="S836" s="809"/>
      <c r="T836" s="810">
        <f t="shared" ref="T836:AJ836" si="2361">SUM(T277)</f>
        <v>2.7641878669275931E-3</v>
      </c>
      <c r="U836" s="810">
        <f t="shared" si="2361"/>
        <v>2.7641878669275928E-2</v>
      </c>
      <c r="V836" s="810">
        <f t="shared" si="2361"/>
        <v>6.3181436958344986E-3</v>
      </c>
      <c r="W836" s="810">
        <f t="shared" si="2361"/>
        <v>2.7641878669275931E-3</v>
      </c>
      <c r="X836" s="810">
        <f t="shared" si="2361"/>
        <v>2.2113502935420747E-3</v>
      </c>
      <c r="Y836" s="810">
        <f t="shared" si="2361"/>
        <v>0</v>
      </c>
      <c r="Z836" s="810">
        <f t="shared" si="2361"/>
        <v>0</v>
      </c>
      <c r="AA836" s="810">
        <f t="shared" si="2361"/>
        <v>0</v>
      </c>
      <c r="AB836" s="810">
        <f t="shared" si="2361"/>
        <v>3.1590718479172493E-3</v>
      </c>
      <c r="AC836" s="810">
        <f t="shared" si="2361"/>
        <v>0</v>
      </c>
      <c r="AD836" s="810">
        <f t="shared" si="2361"/>
        <v>0</v>
      </c>
      <c r="AE836" s="810">
        <f t="shared" si="2361"/>
        <v>0</v>
      </c>
      <c r="AF836" s="810">
        <f t="shared" si="2361"/>
        <v>0</v>
      </c>
      <c r="AG836" s="810">
        <f t="shared" si="2361"/>
        <v>0</v>
      </c>
      <c r="AH836" s="810">
        <f t="shared" si="2361"/>
        <v>0</v>
      </c>
      <c r="AI836" s="810">
        <f t="shared" si="2361"/>
        <v>0</v>
      </c>
      <c r="AJ836" s="810">
        <f t="shared" si="2361"/>
        <v>0</v>
      </c>
      <c r="AK836" s="809"/>
      <c r="AL836" s="810">
        <f t="shared" ref="AL836:BB836" si="2362">SUM(AL277)</f>
        <v>0</v>
      </c>
      <c r="AM836" s="810">
        <f t="shared" si="2362"/>
        <v>2.2745317305004193E-2</v>
      </c>
      <c r="AN836" s="810">
        <f t="shared" si="2362"/>
        <v>2.2113502935420744E-2</v>
      </c>
      <c r="AO836" s="810">
        <f t="shared" si="2362"/>
        <v>1.8427919112850619E-2</v>
      </c>
      <c r="AP836" s="810">
        <f t="shared" si="2362"/>
        <v>2.2113502935420744E-2</v>
      </c>
      <c r="AQ836" s="810">
        <f t="shared" si="2362"/>
        <v>3.6855838225701237E-2</v>
      </c>
      <c r="AR836" s="810">
        <f t="shared" si="2362"/>
        <v>2.7641878669275928E-2</v>
      </c>
      <c r="AS836" s="810">
        <f t="shared" si="2362"/>
        <v>1.8427919112850619E-2</v>
      </c>
      <c r="AT836" s="810">
        <f t="shared" si="2362"/>
        <v>0</v>
      </c>
      <c r="AU836" s="810">
        <f t="shared" si="2362"/>
        <v>0</v>
      </c>
      <c r="AV836" s="810">
        <f t="shared" si="2362"/>
        <v>0</v>
      </c>
      <c r="AW836" s="810">
        <f t="shared" si="2362"/>
        <v>0</v>
      </c>
      <c r="AX836" s="810">
        <f t="shared" si="2362"/>
        <v>0</v>
      </c>
      <c r="AY836" s="810">
        <f t="shared" si="2362"/>
        <v>0</v>
      </c>
      <c r="AZ836" s="810">
        <f t="shared" si="2362"/>
        <v>0</v>
      </c>
      <c r="BA836" s="810">
        <f t="shared" si="2362"/>
        <v>0</v>
      </c>
      <c r="BB836" s="810">
        <f t="shared" si="2362"/>
        <v>0</v>
      </c>
      <c r="BC836" s="809"/>
      <c r="BD836" s="810">
        <f t="shared" ref="BD836:BT836" si="2363">SUM(BD277)</f>
        <v>0.14742335290280495</v>
      </c>
      <c r="BE836" s="810">
        <f t="shared" si="2363"/>
        <v>2.7641878669275928E-2</v>
      </c>
      <c r="BF836" s="810">
        <f t="shared" si="2363"/>
        <v>0</v>
      </c>
      <c r="BG836" s="810">
        <f t="shared" si="2363"/>
        <v>5.5283757338551861E-3</v>
      </c>
      <c r="BH836" s="810">
        <f t="shared" si="2363"/>
        <v>5.5283757338551856E-2</v>
      </c>
      <c r="BI836" s="810">
        <f t="shared" si="2363"/>
        <v>7.3711676451402475E-2</v>
      </c>
      <c r="BJ836" s="810">
        <f t="shared" si="2363"/>
        <v>3.6855838225701237E-2</v>
      </c>
      <c r="BK836" s="810">
        <f t="shared" si="2363"/>
        <v>4.4227005870841489E-2</v>
      </c>
      <c r="BL836" s="810">
        <f t="shared" si="2363"/>
        <v>2.9484670580560993E-2</v>
      </c>
      <c r="BM836" s="810">
        <f t="shared" si="2363"/>
        <v>0</v>
      </c>
      <c r="BN836" s="810">
        <f t="shared" si="2363"/>
        <v>0</v>
      </c>
      <c r="BO836" s="810">
        <f t="shared" si="2363"/>
        <v>0</v>
      </c>
      <c r="BP836" s="810">
        <f t="shared" si="2363"/>
        <v>0</v>
      </c>
      <c r="BQ836" s="810">
        <f t="shared" si="2363"/>
        <v>0</v>
      </c>
      <c r="BR836" s="810">
        <f t="shared" si="2363"/>
        <v>0</v>
      </c>
      <c r="BS836" s="810">
        <f t="shared" si="2363"/>
        <v>0</v>
      </c>
      <c r="BT836" s="810">
        <f t="shared" si="2363"/>
        <v>0</v>
      </c>
      <c r="BU836" s="809"/>
      <c r="BV836" s="810">
        <f>SUM(BV277)</f>
        <v>0</v>
      </c>
      <c r="BW836" s="810">
        <f>SUM(BW277)</f>
        <v>0</v>
      </c>
      <c r="BX836" s="810">
        <f>SUM(BX277)</f>
        <v>0</v>
      </c>
      <c r="BY836" s="810">
        <f>SUM(BY277)</f>
        <v>0</v>
      </c>
      <c r="BZ836" s="622">
        <f t="shared" si="2308"/>
        <v>3.6066070263721921E-3</v>
      </c>
      <c r="CA836" s="622">
        <f t="shared" si="2309"/>
        <v>1.1477961047432672E-3</v>
      </c>
      <c r="CB836" s="622">
        <f t="shared" si="2310"/>
        <v>8.7646693380548559E-3</v>
      </c>
      <c r="CC836" s="691">
        <f t="shared" si="2311"/>
        <v>1.8182213524679278E-2</v>
      </c>
      <c r="CD836" s="1349">
        <f t="shared" si="2339"/>
        <v>0</v>
      </c>
      <c r="CE836" s="1350">
        <f t="shared" si="2313"/>
        <v>0</v>
      </c>
      <c r="CF836" s="1351">
        <f t="shared" si="2313"/>
        <v>0</v>
      </c>
      <c r="CG836" s="1351">
        <f t="shared" si="2313"/>
        <v>0</v>
      </c>
      <c r="CH836" s="1351">
        <f t="shared" si="2313"/>
        <v>0</v>
      </c>
      <c r="CI836" s="1351">
        <f t="shared" si="2313"/>
        <v>0</v>
      </c>
      <c r="CJ836" s="1351">
        <f t="shared" si="2313"/>
        <v>0</v>
      </c>
      <c r="CK836" s="1352">
        <f t="shared" si="2313"/>
        <v>0</v>
      </c>
      <c r="CL836" s="1352">
        <f t="shared" si="2313"/>
        <v>0</v>
      </c>
      <c r="CM836" s="1352">
        <f t="shared" si="2313"/>
        <v>0</v>
      </c>
      <c r="CN836" s="1351">
        <f t="shared" si="2313"/>
        <v>0</v>
      </c>
      <c r="CO836" s="1351">
        <f t="shared" si="2313"/>
        <v>0</v>
      </c>
      <c r="CP836" s="1351">
        <f t="shared" si="2313"/>
        <v>0</v>
      </c>
      <c r="CQ836" s="1351">
        <f t="shared" si="2313"/>
        <v>1.2636287391668997E-2</v>
      </c>
      <c r="CR836" s="1351">
        <f t="shared" si="2313"/>
        <v>1.3820939334637964E-2</v>
      </c>
      <c r="CS836" s="1350">
        <f t="shared" si="2313"/>
        <v>2.7641878669275928E-2</v>
      </c>
      <c r="CT836" s="1353">
        <f t="shared" si="2313"/>
        <v>3.6855838225701237E-2</v>
      </c>
      <c r="CU836" s="536">
        <f t="shared" si="2314"/>
        <v>0</v>
      </c>
      <c r="CV836" s="537">
        <f t="shared" si="2315"/>
        <v>0</v>
      </c>
      <c r="CW836" s="538">
        <f t="shared" si="2316"/>
        <v>0</v>
      </c>
      <c r="CX836" s="538">
        <f t="shared" si="2317"/>
        <v>0</v>
      </c>
      <c r="CY836" s="538">
        <f t="shared" si="2318"/>
        <v>0</v>
      </c>
      <c r="CZ836" s="538">
        <f t="shared" si="2319"/>
        <v>0</v>
      </c>
      <c r="DA836" s="538">
        <f t="shared" si="2320"/>
        <v>0</v>
      </c>
      <c r="DB836" s="539">
        <f t="shared" si="2321"/>
        <v>0</v>
      </c>
      <c r="DC836" s="539">
        <f t="shared" si="2322"/>
        <v>0</v>
      </c>
      <c r="DD836" s="539">
        <f t="shared" si="2323"/>
        <v>0</v>
      </c>
      <c r="DE836" s="538">
        <f t="shared" si="2324"/>
        <v>0</v>
      </c>
      <c r="DF836" s="538">
        <f t="shared" si="2325"/>
        <v>2.2113502935420747E-3</v>
      </c>
      <c r="DG836" s="538">
        <f t="shared" si="2326"/>
        <v>2.7641878669275931E-3</v>
      </c>
      <c r="DH836" s="538">
        <f t="shared" si="2327"/>
        <v>2.7641878669275931E-3</v>
      </c>
      <c r="DI836" s="538">
        <f t="shared" si="2328"/>
        <v>3.1590718479172493E-3</v>
      </c>
      <c r="DJ836" s="537">
        <f t="shared" si="2329"/>
        <v>6.3181436958344986E-3</v>
      </c>
      <c r="DK836" s="536">
        <f t="shared" si="2330"/>
        <v>2.7641878669275928E-2</v>
      </c>
      <c r="DL836" s="653">
        <f t="shared" si="2331"/>
        <v>17</v>
      </c>
      <c r="DM836" s="106">
        <f t="shared" si="2332"/>
        <v>17</v>
      </c>
      <c r="DN836" s="106">
        <f t="shared" si="2333"/>
        <v>17</v>
      </c>
      <c r="DO836" s="106">
        <f t="shared" si="2334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2"/>
      <c r="DY836" s="484"/>
    </row>
    <row r="837" spans="1:129" s="486" customFormat="1" ht="15.75" customHeight="1">
      <c r="A837" s="617" t="str">
        <f>A278</f>
        <v xml:space="preserve"> kg carried over: soya beans</v>
      </c>
      <c r="B837" s="810">
        <f t="shared" ref="B837:R837" si="2364">SUM(B284)</f>
        <v>0</v>
      </c>
      <c r="C837" s="810">
        <f t="shared" si="2364"/>
        <v>0</v>
      </c>
      <c r="D837" s="810">
        <f t="shared" si="2364"/>
        <v>0</v>
      </c>
      <c r="E837" s="810">
        <f t="shared" si="2364"/>
        <v>0</v>
      </c>
      <c r="F837" s="810">
        <f t="shared" si="2364"/>
        <v>0</v>
      </c>
      <c r="G837" s="810">
        <f t="shared" si="2364"/>
        <v>0</v>
      </c>
      <c r="H837" s="810">
        <f t="shared" si="2364"/>
        <v>0</v>
      </c>
      <c r="I837" s="810">
        <f t="shared" si="2364"/>
        <v>0</v>
      </c>
      <c r="J837" s="810">
        <f t="shared" si="2364"/>
        <v>0</v>
      </c>
      <c r="K837" s="810">
        <f t="shared" si="2364"/>
        <v>0</v>
      </c>
      <c r="L837" s="810">
        <f t="shared" si="2364"/>
        <v>0</v>
      </c>
      <c r="M837" s="810">
        <f t="shared" si="2364"/>
        <v>0</v>
      </c>
      <c r="N837" s="810">
        <f t="shared" si="2364"/>
        <v>0</v>
      </c>
      <c r="O837" s="810">
        <f t="shared" si="2364"/>
        <v>0</v>
      </c>
      <c r="P837" s="810">
        <f t="shared" si="2364"/>
        <v>0</v>
      </c>
      <c r="Q837" s="810">
        <f t="shared" si="2364"/>
        <v>0</v>
      </c>
      <c r="R837" s="810">
        <f t="shared" si="2364"/>
        <v>0</v>
      </c>
      <c r="S837" s="809"/>
      <c r="T837" s="810">
        <f t="shared" ref="T837:AJ837" si="2365">SUM(T284)</f>
        <v>0</v>
      </c>
      <c r="U837" s="810">
        <f t="shared" si="2365"/>
        <v>0</v>
      </c>
      <c r="V837" s="810">
        <f t="shared" si="2365"/>
        <v>0</v>
      </c>
      <c r="W837" s="810">
        <f t="shared" si="2365"/>
        <v>0</v>
      </c>
      <c r="X837" s="810">
        <f t="shared" si="2365"/>
        <v>0</v>
      </c>
      <c r="Y837" s="810">
        <f t="shared" si="2365"/>
        <v>0</v>
      </c>
      <c r="Z837" s="810">
        <f t="shared" si="2365"/>
        <v>0</v>
      </c>
      <c r="AA837" s="810">
        <f t="shared" si="2365"/>
        <v>0</v>
      </c>
      <c r="AB837" s="810">
        <f t="shared" si="2365"/>
        <v>0</v>
      </c>
      <c r="AC837" s="810">
        <f t="shared" si="2365"/>
        <v>0</v>
      </c>
      <c r="AD837" s="810">
        <f t="shared" si="2365"/>
        <v>0</v>
      </c>
      <c r="AE837" s="810">
        <f t="shared" si="2365"/>
        <v>0</v>
      </c>
      <c r="AF837" s="810">
        <f t="shared" si="2365"/>
        <v>0</v>
      </c>
      <c r="AG837" s="810">
        <f t="shared" si="2365"/>
        <v>0</v>
      </c>
      <c r="AH837" s="810">
        <f t="shared" si="2365"/>
        <v>0</v>
      </c>
      <c r="AI837" s="810">
        <f t="shared" si="2365"/>
        <v>0</v>
      </c>
      <c r="AJ837" s="810">
        <f t="shared" si="2365"/>
        <v>0</v>
      </c>
      <c r="AK837" s="809"/>
      <c r="AL837" s="810">
        <f t="shared" ref="AL837:BB837" si="2366">SUM(AL284)</f>
        <v>0</v>
      </c>
      <c r="AM837" s="810">
        <f t="shared" si="2366"/>
        <v>0</v>
      </c>
      <c r="AN837" s="810">
        <f t="shared" si="2366"/>
        <v>0</v>
      </c>
      <c r="AO837" s="810">
        <f t="shared" si="2366"/>
        <v>0</v>
      </c>
      <c r="AP837" s="810">
        <f t="shared" si="2366"/>
        <v>0</v>
      </c>
      <c r="AQ837" s="810">
        <f t="shared" si="2366"/>
        <v>0</v>
      </c>
      <c r="AR837" s="810">
        <f t="shared" si="2366"/>
        <v>0</v>
      </c>
      <c r="AS837" s="810">
        <f t="shared" si="2366"/>
        <v>0</v>
      </c>
      <c r="AT837" s="810">
        <f t="shared" si="2366"/>
        <v>0</v>
      </c>
      <c r="AU837" s="810">
        <f t="shared" si="2366"/>
        <v>0</v>
      </c>
      <c r="AV837" s="810">
        <f t="shared" si="2366"/>
        <v>0</v>
      </c>
      <c r="AW837" s="810">
        <f t="shared" si="2366"/>
        <v>0</v>
      </c>
      <c r="AX837" s="810">
        <f t="shared" si="2366"/>
        <v>0</v>
      </c>
      <c r="AY837" s="810">
        <f t="shared" si="2366"/>
        <v>0</v>
      </c>
      <c r="AZ837" s="810">
        <f t="shared" si="2366"/>
        <v>0</v>
      </c>
      <c r="BA837" s="810">
        <f t="shared" si="2366"/>
        <v>0</v>
      </c>
      <c r="BB837" s="810">
        <f t="shared" si="2366"/>
        <v>0</v>
      </c>
      <c r="BC837" s="809"/>
      <c r="BD837" s="810">
        <f t="shared" ref="BD837:BT837" si="2367">SUM(BD284)</f>
        <v>0</v>
      </c>
      <c r="BE837" s="810">
        <f t="shared" si="2367"/>
        <v>0</v>
      </c>
      <c r="BF837" s="810">
        <f t="shared" si="2367"/>
        <v>0</v>
      </c>
      <c r="BG837" s="810">
        <f t="shared" si="2367"/>
        <v>0</v>
      </c>
      <c r="BH837" s="810">
        <f t="shared" si="2367"/>
        <v>2.0765383779082412E-2</v>
      </c>
      <c r="BI837" s="810">
        <f t="shared" si="2367"/>
        <v>0</v>
      </c>
      <c r="BJ837" s="810">
        <f t="shared" si="2367"/>
        <v>4.1530767558164823E-2</v>
      </c>
      <c r="BK837" s="810">
        <f t="shared" si="2367"/>
        <v>2.4918460534898889E-2</v>
      </c>
      <c r="BL837" s="810">
        <f t="shared" si="2367"/>
        <v>1.6612307023265927E-2</v>
      </c>
      <c r="BM837" s="810">
        <f t="shared" si="2367"/>
        <v>0</v>
      </c>
      <c r="BN837" s="810">
        <f t="shared" si="2367"/>
        <v>0</v>
      </c>
      <c r="BO837" s="810">
        <f t="shared" si="2367"/>
        <v>0</v>
      </c>
      <c r="BP837" s="810">
        <f t="shared" si="2367"/>
        <v>0</v>
      </c>
      <c r="BQ837" s="810">
        <f t="shared" si="2367"/>
        <v>0</v>
      </c>
      <c r="BR837" s="810">
        <f t="shared" si="2367"/>
        <v>0</v>
      </c>
      <c r="BS837" s="810">
        <f t="shared" si="2367"/>
        <v>0</v>
      </c>
      <c r="BT837" s="810">
        <f t="shared" si="2367"/>
        <v>0</v>
      </c>
      <c r="BU837" s="809"/>
      <c r="BV837" s="810">
        <f>SUM(BV284)</f>
        <v>0</v>
      </c>
      <c r="BW837" s="810">
        <f>SUM(BW284)</f>
        <v>0</v>
      </c>
      <c r="BX837" s="810">
        <f>SUM(BX284)</f>
        <v>0</v>
      </c>
      <c r="BY837" s="810">
        <f>SUM(BY284)</f>
        <v>0</v>
      </c>
      <c r="BZ837" s="622">
        <f t="shared" si="2308"/>
        <v>0</v>
      </c>
      <c r="CA837" s="622">
        <f t="shared" si="2309"/>
        <v>0</v>
      </c>
      <c r="CB837" s="622">
        <f t="shared" si="2310"/>
        <v>0</v>
      </c>
      <c r="CC837" s="691">
        <f t="shared" si="2311"/>
        <v>4.1530767558164818E-3</v>
      </c>
      <c r="CD837" s="1349">
        <f t="shared" si="2339"/>
        <v>0</v>
      </c>
      <c r="CE837" s="1350">
        <f t="shared" si="2313"/>
        <v>0</v>
      </c>
      <c r="CF837" s="1351">
        <f t="shared" si="2313"/>
        <v>0</v>
      </c>
      <c r="CG837" s="1351">
        <f t="shared" si="2313"/>
        <v>0</v>
      </c>
      <c r="CH837" s="1351">
        <f t="shared" si="2313"/>
        <v>0</v>
      </c>
      <c r="CI837" s="1351">
        <f t="shared" si="2313"/>
        <v>0</v>
      </c>
      <c r="CJ837" s="1351">
        <f t="shared" si="2313"/>
        <v>0</v>
      </c>
      <c r="CK837" s="1352">
        <f t="shared" si="2313"/>
        <v>0</v>
      </c>
      <c r="CL837" s="1352">
        <f t="shared" si="2313"/>
        <v>0</v>
      </c>
      <c r="CM837" s="1352">
        <f t="shared" si="2313"/>
        <v>0</v>
      </c>
      <c r="CN837" s="1351">
        <f t="shared" si="2313"/>
        <v>0</v>
      </c>
      <c r="CO837" s="1351">
        <f t="shared" si="2313"/>
        <v>0</v>
      </c>
      <c r="CP837" s="1351">
        <f t="shared" si="2313"/>
        <v>0</v>
      </c>
      <c r="CQ837" s="1351">
        <f t="shared" si="2313"/>
        <v>0</v>
      </c>
      <c r="CR837" s="1351">
        <f t="shared" si="2313"/>
        <v>0</v>
      </c>
      <c r="CS837" s="1350">
        <f t="shared" si="2313"/>
        <v>0</v>
      </c>
      <c r="CT837" s="1353">
        <f t="shared" si="2313"/>
        <v>0</v>
      </c>
      <c r="CU837" s="536">
        <f t="shared" si="2314"/>
        <v>0</v>
      </c>
      <c r="CV837" s="537">
        <f t="shared" si="2315"/>
        <v>0</v>
      </c>
      <c r="CW837" s="538">
        <f t="shared" si="2316"/>
        <v>0</v>
      </c>
      <c r="CX837" s="538">
        <f t="shared" si="2317"/>
        <v>0</v>
      </c>
      <c r="CY837" s="538">
        <f t="shared" si="2318"/>
        <v>0</v>
      </c>
      <c r="CZ837" s="538">
        <f t="shared" si="2319"/>
        <v>0</v>
      </c>
      <c r="DA837" s="538">
        <f t="shared" si="2320"/>
        <v>0</v>
      </c>
      <c r="DB837" s="539">
        <f t="shared" si="2321"/>
        <v>0</v>
      </c>
      <c r="DC837" s="539">
        <f t="shared" si="2322"/>
        <v>0</v>
      </c>
      <c r="DD837" s="539">
        <f t="shared" si="2323"/>
        <v>0</v>
      </c>
      <c r="DE837" s="538">
        <f t="shared" si="2324"/>
        <v>0</v>
      </c>
      <c r="DF837" s="538">
        <f t="shared" si="2325"/>
        <v>0</v>
      </c>
      <c r="DG837" s="538">
        <f t="shared" si="2326"/>
        <v>0</v>
      </c>
      <c r="DH837" s="538">
        <f t="shared" si="2327"/>
        <v>0</v>
      </c>
      <c r="DI837" s="538">
        <f t="shared" si="2328"/>
        <v>0</v>
      </c>
      <c r="DJ837" s="537">
        <f t="shared" si="2329"/>
        <v>0</v>
      </c>
      <c r="DK837" s="536">
        <f t="shared" si="2330"/>
        <v>0</v>
      </c>
      <c r="DL837" s="653">
        <f t="shared" si="2331"/>
        <v>17</v>
      </c>
      <c r="DM837" s="106">
        <f t="shared" si="2332"/>
        <v>17</v>
      </c>
      <c r="DN837" s="106">
        <f t="shared" si="2333"/>
        <v>17</v>
      </c>
      <c r="DO837" s="106">
        <f t="shared" si="2334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2"/>
      <c r="DY837" s="484"/>
    </row>
    <row r="838" spans="1:129" s="486" customFormat="1" ht="15.75" customHeight="1">
      <c r="A838" s="617" t="str">
        <f>A285</f>
        <v>kg produced (Onion)</v>
      </c>
      <c r="B838" s="810">
        <f t="shared" ref="B838:R838" si="2368">SUM(B291)</f>
        <v>0</v>
      </c>
      <c r="C838" s="810">
        <f t="shared" si="2368"/>
        <v>0</v>
      </c>
      <c r="D838" s="810">
        <f t="shared" si="2368"/>
        <v>0</v>
      </c>
      <c r="E838" s="810">
        <f t="shared" si="2368"/>
        <v>0</v>
      </c>
      <c r="F838" s="810">
        <f t="shared" si="2368"/>
        <v>0</v>
      </c>
      <c r="G838" s="810">
        <f t="shared" si="2368"/>
        <v>0</v>
      </c>
      <c r="H838" s="810">
        <f t="shared" si="2368"/>
        <v>0</v>
      </c>
      <c r="I838" s="810">
        <f t="shared" si="2368"/>
        <v>0</v>
      </c>
      <c r="J838" s="810">
        <f t="shared" si="2368"/>
        <v>0</v>
      </c>
      <c r="K838" s="810">
        <f t="shared" si="2368"/>
        <v>0</v>
      </c>
      <c r="L838" s="810">
        <f t="shared" si="2368"/>
        <v>0</v>
      </c>
      <c r="M838" s="810">
        <f t="shared" si="2368"/>
        <v>0</v>
      </c>
      <c r="N838" s="810">
        <f t="shared" si="2368"/>
        <v>0</v>
      </c>
      <c r="O838" s="810">
        <f t="shared" si="2368"/>
        <v>0</v>
      </c>
      <c r="P838" s="810">
        <f t="shared" si="2368"/>
        <v>0</v>
      </c>
      <c r="Q838" s="810">
        <f t="shared" si="2368"/>
        <v>0</v>
      </c>
      <c r="R838" s="810">
        <f t="shared" si="2368"/>
        <v>0</v>
      </c>
      <c r="S838" s="809"/>
      <c r="T838" s="810">
        <f t="shared" ref="T838:AJ838" si="2369">SUM(T291)</f>
        <v>0</v>
      </c>
      <c r="U838" s="810">
        <f t="shared" si="2369"/>
        <v>3.9138943248532287E-2</v>
      </c>
      <c r="V838" s="810">
        <f t="shared" si="2369"/>
        <v>0</v>
      </c>
      <c r="W838" s="810">
        <f t="shared" si="2369"/>
        <v>3.1311154598825833E-4</v>
      </c>
      <c r="X838" s="810">
        <f t="shared" si="2369"/>
        <v>0</v>
      </c>
      <c r="Y838" s="810">
        <f t="shared" si="2369"/>
        <v>1.1385874399573032E-3</v>
      </c>
      <c r="Z838" s="810">
        <f t="shared" si="2369"/>
        <v>3.3398564905414217E-3</v>
      </c>
      <c r="AA838" s="810">
        <f t="shared" si="2369"/>
        <v>1.391606871058926E-3</v>
      </c>
      <c r="AB838" s="810">
        <f t="shared" si="2369"/>
        <v>0</v>
      </c>
      <c r="AC838" s="810">
        <f t="shared" si="2369"/>
        <v>0</v>
      </c>
      <c r="AD838" s="810">
        <f t="shared" si="2369"/>
        <v>0</v>
      </c>
      <c r="AE838" s="810">
        <f t="shared" si="2369"/>
        <v>0</v>
      </c>
      <c r="AF838" s="810">
        <f t="shared" si="2369"/>
        <v>0</v>
      </c>
      <c r="AG838" s="810">
        <f t="shared" si="2369"/>
        <v>0</v>
      </c>
      <c r="AH838" s="810">
        <f t="shared" si="2369"/>
        <v>0</v>
      </c>
      <c r="AI838" s="810">
        <f t="shared" si="2369"/>
        <v>0</v>
      </c>
      <c r="AJ838" s="810">
        <f t="shared" si="2369"/>
        <v>0</v>
      </c>
      <c r="AK838" s="809"/>
      <c r="AL838" s="810">
        <f t="shared" ref="AL838:BB838" si="2370">SUM(AL291)</f>
        <v>0</v>
      </c>
      <c r="AM838" s="810">
        <f t="shared" si="2370"/>
        <v>0</v>
      </c>
      <c r="AN838" s="810">
        <f t="shared" si="2370"/>
        <v>0</v>
      </c>
      <c r="AO838" s="810">
        <f t="shared" si="2370"/>
        <v>0</v>
      </c>
      <c r="AP838" s="810">
        <f t="shared" si="2370"/>
        <v>0</v>
      </c>
      <c r="AQ838" s="810">
        <f t="shared" si="2370"/>
        <v>0</v>
      </c>
      <c r="AR838" s="810">
        <f t="shared" si="2370"/>
        <v>0</v>
      </c>
      <c r="AS838" s="810">
        <f t="shared" si="2370"/>
        <v>0</v>
      </c>
      <c r="AT838" s="810">
        <f t="shared" si="2370"/>
        <v>0</v>
      </c>
      <c r="AU838" s="810">
        <f t="shared" si="2370"/>
        <v>0</v>
      </c>
      <c r="AV838" s="810">
        <f t="shared" si="2370"/>
        <v>0</v>
      </c>
      <c r="AW838" s="810">
        <f t="shared" si="2370"/>
        <v>0</v>
      </c>
      <c r="AX838" s="810">
        <f t="shared" si="2370"/>
        <v>0</v>
      </c>
      <c r="AY838" s="810">
        <f t="shared" si="2370"/>
        <v>0</v>
      </c>
      <c r="AZ838" s="810">
        <f t="shared" si="2370"/>
        <v>0</v>
      </c>
      <c r="BA838" s="810">
        <f t="shared" si="2370"/>
        <v>0</v>
      </c>
      <c r="BB838" s="810">
        <f t="shared" si="2370"/>
        <v>0</v>
      </c>
      <c r="BC838" s="809"/>
      <c r="BD838" s="810">
        <f t="shared" ref="BD838:BT838" si="2371">SUM(BD291)</f>
        <v>0</v>
      </c>
      <c r="BE838" s="810">
        <f t="shared" si="2371"/>
        <v>2.9354207436399216E-3</v>
      </c>
      <c r="BF838" s="810">
        <f t="shared" si="2371"/>
        <v>1.391606871058926E-3</v>
      </c>
      <c r="BG838" s="810">
        <f t="shared" si="2371"/>
        <v>3.9138943248532296E-3</v>
      </c>
      <c r="BH838" s="810">
        <f t="shared" si="2371"/>
        <v>1.3046314416177429E-3</v>
      </c>
      <c r="BI838" s="810">
        <f t="shared" si="2371"/>
        <v>0</v>
      </c>
      <c r="BJ838" s="810">
        <f t="shared" si="2371"/>
        <v>0</v>
      </c>
      <c r="BK838" s="810">
        <f t="shared" si="2371"/>
        <v>0</v>
      </c>
      <c r="BL838" s="810">
        <f t="shared" si="2371"/>
        <v>0</v>
      </c>
      <c r="BM838" s="810">
        <f t="shared" si="2371"/>
        <v>0</v>
      </c>
      <c r="BN838" s="810">
        <f t="shared" si="2371"/>
        <v>0</v>
      </c>
      <c r="BO838" s="810">
        <f t="shared" si="2371"/>
        <v>0</v>
      </c>
      <c r="BP838" s="810">
        <f t="shared" si="2371"/>
        <v>0</v>
      </c>
      <c r="BQ838" s="810">
        <f t="shared" si="2371"/>
        <v>0</v>
      </c>
      <c r="BR838" s="810">
        <f t="shared" si="2371"/>
        <v>0</v>
      </c>
      <c r="BS838" s="810">
        <f t="shared" si="2371"/>
        <v>0</v>
      </c>
      <c r="BT838" s="810">
        <f t="shared" si="2371"/>
        <v>0</v>
      </c>
      <c r="BU838" s="809"/>
      <c r="BV838" s="810">
        <f>SUM(BV291)</f>
        <v>0</v>
      </c>
      <c r="BW838" s="810">
        <f>SUM(BW291)</f>
        <v>0</v>
      </c>
      <c r="BX838" s="810">
        <f>SUM(BX291)</f>
        <v>0</v>
      </c>
      <c r="BY838" s="810">
        <f>SUM(BY291)</f>
        <v>0</v>
      </c>
      <c r="BZ838" s="622">
        <f t="shared" si="2308"/>
        <v>0</v>
      </c>
      <c r="CA838" s="622">
        <f t="shared" si="2309"/>
        <v>4.1221082316972719E-4</v>
      </c>
      <c r="CB838" s="622">
        <f t="shared" si="2310"/>
        <v>0</v>
      </c>
      <c r="CC838" s="691">
        <f t="shared" si="2311"/>
        <v>3.7544393708777266E-4</v>
      </c>
      <c r="CD838" s="1349">
        <f t="shared" si="2339"/>
        <v>0</v>
      </c>
      <c r="CE838" s="1350">
        <f t="shared" si="2313"/>
        <v>0</v>
      </c>
      <c r="CF838" s="1351">
        <f t="shared" si="2313"/>
        <v>0</v>
      </c>
      <c r="CG838" s="1351">
        <f t="shared" si="2313"/>
        <v>0</v>
      </c>
      <c r="CH838" s="1351">
        <f t="shared" si="2313"/>
        <v>0</v>
      </c>
      <c r="CI838" s="1351">
        <f t="shared" si="2313"/>
        <v>0</v>
      </c>
      <c r="CJ838" s="1351">
        <f t="shared" si="2313"/>
        <v>0</v>
      </c>
      <c r="CK838" s="1352">
        <f t="shared" si="2313"/>
        <v>0</v>
      </c>
      <c r="CL838" s="1352">
        <f t="shared" si="2313"/>
        <v>0</v>
      </c>
      <c r="CM838" s="1352">
        <f t="shared" si="2313"/>
        <v>0</v>
      </c>
      <c r="CN838" s="1351">
        <f t="shared" si="2313"/>
        <v>0</v>
      </c>
      <c r="CO838" s="1351">
        <f t="shared" si="2313"/>
        <v>0</v>
      </c>
      <c r="CP838" s="1351">
        <f t="shared" si="2313"/>
        <v>0</v>
      </c>
      <c r="CQ838" s="1351">
        <f t="shared" si="2313"/>
        <v>0</v>
      </c>
      <c r="CR838" s="1351">
        <f t="shared" si="2313"/>
        <v>0</v>
      </c>
      <c r="CS838" s="1350">
        <f t="shared" si="2313"/>
        <v>0</v>
      </c>
      <c r="CT838" s="1353">
        <f t="shared" si="2313"/>
        <v>0</v>
      </c>
      <c r="CU838" s="536">
        <f t="shared" si="2314"/>
        <v>0</v>
      </c>
      <c r="CV838" s="537">
        <f t="shared" si="2315"/>
        <v>0</v>
      </c>
      <c r="CW838" s="538">
        <f t="shared" si="2316"/>
        <v>0</v>
      </c>
      <c r="CX838" s="538">
        <f t="shared" si="2317"/>
        <v>0</v>
      </c>
      <c r="CY838" s="538">
        <f t="shared" si="2318"/>
        <v>0</v>
      </c>
      <c r="CZ838" s="538">
        <f t="shared" si="2319"/>
        <v>0</v>
      </c>
      <c r="DA838" s="538">
        <f t="shared" si="2320"/>
        <v>0</v>
      </c>
      <c r="DB838" s="539">
        <f t="shared" si="2321"/>
        <v>0</v>
      </c>
      <c r="DC838" s="539">
        <f t="shared" si="2322"/>
        <v>0</v>
      </c>
      <c r="DD838" s="539">
        <f t="shared" si="2323"/>
        <v>0</v>
      </c>
      <c r="DE838" s="538">
        <f t="shared" si="2324"/>
        <v>0</v>
      </c>
      <c r="DF838" s="538">
        <f t="shared" si="2325"/>
        <v>0</v>
      </c>
      <c r="DG838" s="538">
        <f t="shared" si="2326"/>
        <v>3.1311154598825833E-4</v>
      </c>
      <c r="DH838" s="538">
        <f t="shared" si="2327"/>
        <v>1.1385874399573032E-3</v>
      </c>
      <c r="DI838" s="538">
        <f t="shared" si="2328"/>
        <v>1.391606871058926E-3</v>
      </c>
      <c r="DJ838" s="537">
        <f t="shared" si="2329"/>
        <v>3.3398564905414217E-3</v>
      </c>
      <c r="DK838" s="536">
        <f t="shared" si="2330"/>
        <v>3.9138943248532287E-2</v>
      </c>
      <c r="DL838" s="653">
        <f t="shared" si="2331"/>
        <v>17</v>
      </c>
      <c r="DM838" s="106">
        <f t="shared" si="2332"/>
        <v>17</v>
      </c>
      <c r="DN838" s="106">
        <f t="shared" si="2333"/>
        <v>17</v>
      </c>
      <c r="DO838" s="106">
        <f t="shared" si="2334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2"/>
      <c r="DY838" s="484"/>
    </row>
    <row r="839" spans="1:129" s="486" customFormat="1" ht="15.75" customHeight="1">
      <c r="A839" s="617" t="str">
        <f>A292</f>
        <v>kg produced (Cabbage)</v>
      </c>
      <c r="B839" s="810">
        <f t="shared" ref="B839:R839" si="2372">SUM(B298)</f>
        <v>0</v>
      </c>
      <c r="C839" s="810">
        <f t="shared" si="2372"/>
        <v>0</v>
      </c>
      <c r="D839" s="810">
        <f t="shared" si="2372"/>
        <v>0</v>
      </c>
      <c r="E839" s="810">
        <f t="shared" si="2372"/>
        <v>0</v>
      </c>
      <c r="F839" s="810">
        <f t="shared" si="2372"/>
        <v>0</v>
      </c>
      <c r="G839" s="810">
        <f t="shared" si="2372"/>
        <v>0</v>
      </c>
      <c r="H839" s="810">
        <f t="shared" si="2372"/>
        <v>0</v>
      </c>
      <c r="I839" s="810">
        <f t="shared" si="2372"/>
        <v>0</v>
      </c>
      <c r="J839" s="810">
        <f t="shared" si="2372"/>
        <v>0</v>
      </c>
      <c r="K839" s="810">
        <f t="shared" si="2372"/>
        <v>0</v>
      </c>
      <c r="L839" s="810">
        <f t="shared" si="2372"/>
        <v>0</v>
      </c>
      <c r="M839" s="810">
        <f t="shared" si="2372"/>
        <v>0</v>
      </c>
      <c r="N839" s="810">
        <f t="shared" si="2372"/>
        <v>0</v>
      </c>
      <c r="O839" s="810">
        <f t="shared" si="2372"/>
        <v>0</v>
      </c>
      <c r="P839" s="810">
        <f t="shared" si="2372"/>
        <v>0</v>
      </c>
      <c r="Q839" s="810">
        <f t="shared" si="2372"/>
        <v>0</v>
      </c>
      <c r="R839" s="810">
        <f t="shared" si="2372"/>
        <v>0</v>
      </c>
      <c r="S839" s="809"/>
      <c r="T839" s="810">
        <f t="shared" ref="T839:AJ839" si="2373">SUM(T298)</f>
        <v>0</v>
      </c>
      <c r="U839" s="810">
        <f t="shared" si="2373"/>
        <v>4.5009784735812134E-3</v>
      </c>
      <c r="V839" s="810">
        <f t="shared" si="2373"/>
        <v>6.4299692479731618E-3</v>
      </c>
      <c r="W839" s="810">
        <f t="shared" si="2373"/>
        <v>0</v>
      </c>
      <c r="X839" s="810">
        <f t="shared" si="2373"/>
        <v>1.1252446183953034E-3</v>
      </c>
      <c r="Y839" s="810">
        <f t="shared" si="2373"/>
        <v>5.4557314831287429E-4</v>
      </c>
      <c r="Z839" s="810">
        <f t="shared" si="2373"/>
        <v>4.0008697542944123E-3</v>
      </c>
      <c r="AA839" s="810">
        <f t="shared" si="2373"/>
        <v>4.1675726607233454E-4</v>
      </c>
      <c r="AB839" s="810">
        <f t="shared" si="2373"/>
        <v>5.3583077066443018E-3</v>
      </c>
      <c r="AC839" s="810">
        <f t="shared" si="2373"/>
        <v>0</v>
      </c>
      <c r="AD839" s="810">
        <f t="shared" si="2373"/>
        <v>0</v>
      </c>
      <c r="AE839" s="810">
        <f t="shared" si="2373"/>
        <v>0</v>
      </c>
      <c r="AF839" s="810">
        <f t="shared" si="2373"/>
        <v>0</v>
      </c>
      <c r="AG839" s="810">
        <f t="shared" si="2373"/>
        <v>0</v>
      </c>
      <c r="AH839" s="810">
        <f t="shared" si="2373"/>
        <v>0</v>
      </c>
      <c r="AI839" s="810">
        <f t="shared" si="2373"/>
        <v>0</v>
      </c>
      <c r="AJ839" s="810">
        <f t="shared" si="2373"/>
        <v>0</v>
      </c>
      <c r="AK839" s="809"/>
      <c r="AL839" s="810">
        <f t="shared" ref="AL839:BB839" si="2374">SUM(AL298)</f>
        <v>0</v>
      </c>
      <c r="AM839" s="810">
        <f t="shared" si="2374"/>
        <v>6.8586338645047059E-3</v>
      </c>
      <c r="AN839" s="810">
        <f t="shared" si="2374"/>
        <v>0</v>
      </c>
      <c r="AO839" s="810">
        <f t="shared" si="2374"/>
        <v>0</v>
      </c>
      <c r="AP839" s="810">
        <f t="shared" si="2374"/>
        <v>0</v>
      </c>
      <c r="AQ839" s="810">
        <f t="shared" si="2374"/>
        <v>0</v>
      </c>
      <c r="AR839" s="810">
        <f t="shared" si="2374"/>
        <v>3.7508153946510115E-4</v>
      </c>
      <c r="AS839" s="810">
        <f t="shared" si="2374"/>
        <v>2.5005435964340077E-3</v>
      </c>
      <c r="AT839" s="810">
        <f t="shared" si="2374"/>
        <v>0</v>
      </c>
      <c r="AU839" s="810">
        <f t="shared" si="2374"/>
        <v>0</v>
      </c>
      <c r="AV839" s="810">
        <f t="shared" si="2374"/>
        <v>0</v>
      </c>
      <c r="AW839" s="810">
        <f t="shared" si="2374"/>
        <v>0</v>
      </c>
      <c r="AX839" s="810">
        <f t="shared" si="2374"/>
        <v>0</v>
      </c>
      <c r="AY839" s="810">
        <f t="shared" si="2374"/>
        <v>0</v>
      </c>
      <c r="AZ839" s="810">
        <f t="shared" si="2374"/>
        <v>0</v>
      </c>
      <c r="BA839" s="810">
        <f t="shared" si="2374"/>
        <v>0</v>
      </c>
      <c r="BB839" s="810">
        <f t="shared" si="2374"/>
        <v>0</v>
      </c>
      <c r="BC839" s="809"/>
      <c r="BD839" s="810">
        <f t="shared" ref="BD839:BT839" si="2375">SUM(BD298)</f>
        <v>0</v>
      </c>
      <c r="BE839" s="810">
        <f t="shared" si="2375"/>
        <v>5.6262230919765163E-3</v>
      </c>
      <c r="BF839" s="810">
        <f t="shared" si="2375"/>
        <v>2.0004348771472062E-3</v>
      </c>
      <c r="BG839" s="810">
        <f t="shared" si="2375"/>
        <v>7.5016307893020231E-4</v>
      </c>
      <c r="BH839" s="810">
        <f t="shared" si="2375"/>
        <v>6.2513589910850192E-4</v>
      </c>
      <c r="BI839" s="810">
        <f t="shared" si="2375"/>
        <v>7.5016307893020218E-3</v>
      </c>
      <c r="BJ839" s="810">
        <f t="shared" si="2375"/>
        <v>1.5003261578604044E-2</v>
      </c>
      <c r="BK839" s="810">
        <f t="shared" si="2375"/>
        <v>6.0013046314416185E-3</v>
      </c>
      <c r="BL839" s="810">
        <f t="shared" si="2375"/>
        <v>7.5016307893020231E-4</v>
      </c>
      <c r="BM839" s="810">
        <f t="shared" si="2375"/>
        <v>0</v>
      </c>
      <c r="BN839" s="810">
        <f t="shared" si="2375"/>
        <v>0</v>
      </c>
      <c r="BO839" s="810">
        <f t="shared" si="2375"/>
        <v>0</v>
      </c>
      <c r="BP839" s="810">
        <f t="shared" si="2375"/>
        <v>0</v>
      </c>
      <c r="BQ839" s="810">
        <f t="shared" si="2375"/>
        <v>0</v>
      </c>
      <c r="BR839" s="810">
        <f t="shared" si="2375"/>
        <v>0</v>
      </c>
      <c r="BS839" s="810">
        <f t="shared" si="2375"/>
        <v>0</v>
      </c>
      <c r="BT839" s="810">
        <f t="shared" si="2375"/>
        <v>0</v>
      </c>
      <c r="BU839" s="809"/>
      <c r="BV839" s="810">
        <f>SUM(BV298)</f>
        <v>0</v>
      </c>
      <c r="BW839" s="810">
        <f>SUM(BW298)</f>
        <v>0</v>
      </c>
      <c r="BX839" s="810">
        <f>SUM(BX298)</f>
        <v>0</v>
      </c>
      <c r="BY839" s="810">
        <f>SUM(BY298)</f>
        <v>0</v>
      </c>
      <c r="BZ839" s="622">
        <f t="shared" si="2308"/>
        <v>0</v>
      </c>
      <c r="CA839" s="622">
        <f t="shared" si="2309"/>
        <v>1.0631820644866961E-3</v>
      </c>
      <c r="CB839" s="622">
        <f t="shared" si="2310"/>
        <v>1.917083423932739E-4</v>
      </c>
      <c r="CC839" s="691">
        <f t="shared" si="2311"/>
        <v>1.5503370297890843E-3</v>
      </c>
      <c r="CD839" s="1349">
        <f t="shared" si="2339"/>
        <v>0</v>
      </c>
      <c r="CE839" s="1350">
        <f t="shared" si="2313"/>
        <v>0</v>
      </c>
      <c r="CF839" s="1351">
        <f t="shared" si="2313"/>
        <v>0</v>
      </c>
      <c r="CG839" s="1351">
        <f t="shared" si="2313"/>
        <v>0</v>
      </c>
      <c r="CH839" s="1351">
        <f t="shared" si="2313"/>
        <v>0</v>
      </c>
      <c r="CI839" s="1351">
        <f t="shared" si="2313"/>
        <v>0</v>
      </c>
      <c r="CJ839" s="1351">
        <f t="shared" si="2313"/>
        <v>0</v>
      </c>
      <c r="CK839" s="1352">
        <f t="shared" si="2313"/>
        <v>0</v>
      </c>
      <c r="CL839" s="1352">
        <f t="shared" si="2313"/>
        <v>0</v>
      </c>
      <c r="CM839" s="1352">
        <f t="shared" si="2313"/>
        <v>0</v>
      </c>
      <c r="CN839" s="1351">
        <f t="shared" si="2313"/>
        <v>0</v>
      </c>
      <c r="CO839" s="1351">
        <f t="shared" si="2313"/>
        <v>0</v>
      </c>
      <c r="CP839" s="1351">
        <f t="shared" si="2313"/>
        <v>0</v>
      </c>
      <c r="CQ839" s="1351">
        <f t="shared" si="2313"/>
        <v>0</v>
      </c>
      <c r="CR839" s="1351">
        <f t="shared" si="2313"/>
        <v>0</v>
      </c>
      <c r="CS839" s="1350">
        <f t="shared" si="2313"/>
        <v>0</v>
      </c>
      <c r="CT839" s="1353">
        <f t="shared" si="2313"/>
        <v>0</v>
      </c>
      <c r="CU839" s="536">
        <f t="shared" si="2314"/>
        <v>0</v>
      </c>
      <c r="CV839" s="537">
        <f t="shared" si="2315"/>
        <v>0</v>
      </c>
      <c r="CW839" s="538">
        <f t="shared" si="2316"/>
        <v>0</v>
      </c>
      <c r="CX839" s="538">
        <f t="shared" si="2317"/>
        <v>0</v>
      </c>
      <c r="CY839" s="538">
        <f t="shared" si="2318"/>
        <v>0</v>
      </c>
      <c r="CZ839" s="538">
        <f t="shared" si="2319"/>
        <v>0</v>
      </c>
      <c r="DA839" s="538">
        <f t="shared" si="2320"/>
        <v>0</v>
      </c>
      <c r="DB839" s="539">
        <f t="shared" si="2321"/>
        <v>0</v>
      </c>
      <c r="DC839" s="539">
        <f t="shared" si="2322"/>
        <v>0</v>
      </c>
      <c r="DD839" s="539">
        <f t="shared" si="2323"/>
        <v>0</v>
      </c>
      <c r="DE839" s="538">
        <f t="shared" si="2324"/>
        <v>4.1675726607233454E-4</v>
      </c>
      <c r="DF839" s="538">
        <f t="shared" si="2325"/>
        <v>5.4557314831287429E-4</v>
      </c>
      <c r="DG839" s="538">
        <f t="shared" si="2326"/>
        <v>1.1252446183953034E-3</v>
      </c>
      <c r="DH839" s="538">
        <f t="shared" si="2327"/>
        <v>4.0008697542944123E-3</v>
      </c>
      <c r="DI839" s="538">
        <f t="shared" si="2328"/>
        <v>4.5009784735812134E-3</v>
      </c>
      <c r="DJ839" s="537">
        <f t="shared" si="2329"/>
        <v>5.3583077066443018E-3</v>
      </c>
      <c r="DK839" s="536">
        <f t="shared" si="2330"/>
        <v>6.4299692479731618E-3</v>
      </c>
      <c r="DL839" s="653">
        <f t="shared" si="2331"/>
        <v>17</v>
      </c>
      <c r="DM839" s="106">
        <f t="shared" si="2332"/>
        <v>17</v>
      </c>
      <c r="DN839" s="106">
        <f t="shared" si="2333"/>
        <v>17</v>
      </c>
      <c r="DO839" s="106">
        <f t="shared" si="2334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2"/>
      <c r="DY839" s="484"/>
    </row>
    <row r="840" spans="1:129" s="486" customFormat="1" ht="15.75" customHeight="1">
      <c r="A840" s="808" t="str">
        <f>A299</f>
        <v>no. local meas. Carried over- G/nuts</v>
      </c>
      <c r="B840" s="810">
        <f t="shared" ref="B840:R840" si="2376">SUM(B308)</f>
        <v>0</v>
      </c>
      <c r="C840" s="810">
        <f t="shared" si="2376"/>
        <v>0</v>
      </c>
      <c r="D840" s="810">
        <f t="shared" si="2376"/>
        <v>0</v>
      </c>
      <c r="E840" s="810">
        <f t="shared" si="2376"/>
        <v>0</v>
      </c>
      <c r="F840" s="810">
        <f t="shared" si="2376"/>
        <v>0</v>
      </c>
      <c r="G840" s="810">
        <f t="shared" si="2376"/>
        <v>0</v>
      </c>
      <c r="H840" s="810">
        <f t="shared" si="2376"/>
        <v>0</v>
      </c>
      <c r="I840" s="810">
        <f t="shared" si="2376"/>
        <v>0</v>
      </c>
      <c r="J840" s="810">
        <f t="shared" si="2376"/>
        <v>0</v>
      </c>
      <c r="K840" s="810">
        <f t="shared" si="2376"/>
        <v>0</v>
      </c>
      <c r="L840" s="810">
        <f t="shared" si="2376"/>
        <v>0</v>
      </c>
      <c r="M840" s="810">
        <f t="shared" si="2376"/>
        <v>0</v>
      </c>
      <c r="N840" s="810">
        <f t="shared" si="2376"/>
        <v>0</v>
      </c>
      <c r="O840" s="810">
        <f t="shared" si="2376"/>
        <v>0</v>
      </c>
      <c r="P840" s="810">
        <f t="shared" si="2376"/>
        <v>0</v>
      </c>
      <c r="Q840" s="810">
        <f t="shared" si="2376"/>
        <v>0</v>
      </c>
      <c r="R840" s="810">
        <f t="shared" si="2376"/>
        <v>0</v>
      </c>
      <c r="S840" s="809"/>
      <c r="T840" s="810">
        <f t="shared" ref="T840:AJ840" si="2377">SUM(T308)</f>
        <v>0</v>
      </c>
      <c r="U840" s="810">
        <f t="shared" si="2377"/>
        <v>0</v>
      </c>
      <c r="V840" s="810">
        <f t="shared" si="2377"/>
        <v>0</v>
      </c>
      <c r="W840" s="810">
        <f t="shared" si="2377"/>
        <v>0</v>
      </c>
      <c r="X840" s="810">
        <f t="shared" si="2377"/>
        <v>0</v>
      </c>
      <c r="Y840" s="810">
        <f t="shared" si="2377"/>
        <v>0</v>
      </c>
      <c r="Z840" s="810">
        <f t="shared" si="2377"/>
        <v>0</v>
      </c>
      <c r="AA840" s="810">
        <f t="shared" si="2377"/>
        <v>0</v>
      </c>
      <c r="AB840" s="810">
        <f t="shared" si="2377"/>
        <v>0</v>
      </c>
      <c r="AC840" s="810">
        <f t="shared" si="2377"/>
        <v>0</v>
      </c>
      <c r="AD840" s="810">
        <f t="shared" si="2377"/>
        <v>0</v>
      </c>
      <c r="AE840" s="810">
        <f t="shared" si="2377"/>
        <v>0</v>
      </c>
      <c r="AF840" s="810">
        <f t="shared" si="2377"/>
        <v>0</v>
      </c>
      <c r="AG840" s="810">
        <f t="shared" si="2377"/>
        <v>0</v>
      </c>
      <c r="AH840" s="810">
        <f t="shared" si="2377"/>
        <v>0</v>
      </c>
      <c r="AI840" s="810">
        <f t="shared" si="2377"/>
        <v>0</v>
      </c>
      <c r="AJ840" s="810">
        <f t="shared" si="2377"/>
        <v>0</v>
      </c>
      <c r="AK840" s="809"/>
      <c r="AL840" s="810">
        <f t="shared" ref="AL840:BB840" si="2378">SUM(AL308)</f>
        <v>0</v>
      </c>
      <c r="AM840" s="810">
        <f t="shared" si="2378"/>
        <v>0</v>
      </c>
      <c r="AN840" s="810">
        <f t="shared" si="2378"/>
        <v>0</v>
      </c>
      <c r="AO840" s="810">
        <f t="shared" si="2378"/>
        <v>0</v>
      </c>
      <c r="AP840" s="810">
        <f t="shared" si="2378"/>
        <v>0</v>
      </c>
      <c r="AQ840" s="810">
        <f t="shared" si="2378"/>
        <v>0</v>
      </c>
      <c r="AR840" s="810">
        <f t="shared" si="2378"/>
        <v>0</v>
      </c>
      <c r="AS840" s="810">
        <f t="shared" si="2378"/>
        <v>0</v>
      </c>
      <c r="AT840" s="810">
        <f t="shared" si="2378"/>
        <v>0</v>
      </c>
      <c r="AU840" s="810">
        <f t="shared" si="2378"/>
        <v>0</v>
      </c>
      <c r="AV840" s="810">
        <f t="shared" si="2378"/>
        <v>0</v>
      </c>
      <c r="AW840" s="810">
        <f t="shared" si="2378"/>
        <v>0</v>
      </c>
      <c r="AX840" s="810">
        <f t="shared" si="2378"/>
        <v>0</v>
      </c>
      <c r="AY840" s="810">
        <f t="shared" si="2378"/>
        <v>0</v>
      </c>
      <c r="AZ840" s="810">
        <f t="shared" si="2378"/>
        <v>0</v>
      </c>
      <c r="BA840" s="810">
        <f t="shared" si="2378"/>
        <v>0</v>
      </c>
      <c r="BB840" s="810">
        <f t="shared" si="2378"/>
        <v>0</v>
      </c>
      <c r="BC840" s="809"/>
      <c r="BD840" s="810">
        <f t="shared" ref="BD840:BT840" si="2379">SUM(BD308)</f>
        <v>0</v>
      </c>
      <c r="BE840" s="810">
        <f t="shared" si="2379"/>
        <v>0</v>
      </c>
      <c r="BF840" s="810">
        <f t="shared" si="2379"/>
        <v>1.5107632093933464E-2</v>
      </c>
      <c r="BG840" s="810">
        <f t="shared" si="2379"/>
        <v>0</v>
      </c>
      <c r="BH840" s="810">
        <f t="shared" si="2379"/>
        <v>0</v>
      </c>
      <c r="BI840" s="810">
        <f t="shared" si="2379"/>
        <v>5.0358773646444879E-2</v>
      </c>
      <c r="BJ840" s="810">
        <f t="shared" si="2379"/>
        <v>0</v>
      </c>
      <c r="BK840" s="810">
        <f t="shared" si="2379"/>
        <v>0</v>
      </c>
      <c r="BL840" s="810">
        <f t="shared" si="2379"/>
        <v>0</v>
      </c>
      <c r="BM840" s="810">
        <f t="shared" si="2379"/>
        <v>0</v>
      </c>
      <c r="BN840" s="810">
        <f t="shared" si="2379"/>
        <v>0</v>
      </c>
      <c r="BO840" s="810">
        <f t="shared" si="2379"/>
        <v>0</v>
      </c>
      <c r="BP840" s="810">
        <f t="shared" si="2379"/>
        <v>0</v>
      </c>
      <c r="BQ840" s="810">
        <f t="shared" si="2379"/>
        <v>0</v>
      </c>
      <c r="BR840" s="810">
        <f t="shared" si="2379"/>
        <v>0</v>
      </c>
      <c r="BS840" s="810">
        <f t="shared" si="2379"/>
        <v>0</v>
      </c>
      <c r="BT840" s="810">
        <f t="shared" si="2379"/>
        <v>0</v>
      </c>
      <c r="BU840" s="809"/>
      <c r="BV840" s="810">
        <f>SUM(BV308)</f>
        <v>0</v>
      </c>
      <c r="BW840" s="810">
        <f>SUM(BW308)</f>
        <v>0</v>
      </c>
      <c r="BX840" s="810">
        <f>SUM(BX308)</f>
        <v>0</v>
      </c>
      <c r="BY840" s="810">
        <f>SUM(BY308)</f>
        <v>0</v>
      </c>
      <c r="BZ840" s="622">
        <f t="shared" si="2308"/>
        <v>0</v>
      </c>
      <c r="CA840" s="622">
        <f t="shared" si="2309"/>
        <v>0</v>
      </c>
      <c r="CB840" s="622">
        <f t="shared" si="2310"/>
        <v>0</v>
      </c>
      <c r="CC840" s="691">
        <f t="shared" si="2311"/>
        <v>1.0071754729288978E-3</v>
      </c>
      <c r="CD840" s="1349">
        <f t="shared" si="2339"/>
        <v>0</v>
      </c>
      <c r="CE840" s="1350">
        <f t="shared" si="2313"/>
        <v>0</v>
      </c>
      <c r="CF840" s="1351">
        <f t="shared" si="2313"/>
        <v>0</v>
      </c>
      <c r="CG840" s="1351">
        <f t="shared" si="2313"/>
        <v>0</v>
      </c>
      <c r="CH840" s="1351">
        <f t="shared" si="2313"/>
        <v>0</v>
      </c>
      <c r="CI840" s="1351">
        <f t="shared" si="2313"/>
        <v>0</v>
      </c>
      <c r="CJ840" s="1351">
        <f t="shared" si="2313"/>
        <v>0</v>
      </c>
      <c r="CK840" s="1352">
        <f t="shared" si="2313"/>
        <v>0</v>
      </c>
      <c r="CL840" s="1352">
        <f t="shared" si="2313"/>
        <v>0</v>
      </c>
      <c r="CM840" s="1352">
        <f t="shared" si="2313"/>
        <v>0</v>
      </c>
      <c r="CN840" s="1351">
        <f t="shared" si="2313"/>
        <v>0</v>
      </c>
      <c r="CO840" s="1351">
        <f t="shared" si="2313"/>
        <v>0</v>
      </c>
      <c r="CP840" s="1351">
        <f t="shared" si="2313"/>
        <v>0</v>
      </c>
      <c r="CQ840" s="1351">
        <f t="shared" si="2313"/>
        <v>0</v>
      </c>
      <c r="CR840" s="1351">
        <f t="shared" si="2313"/>
        <v>0</v>
      </c>
      <c r="CS840" s="1350">
        <f t="shared" si="2313"/>
        <v>0</v>
      </c>
      <c r="CT840" s="1353">
        <f t="shared" si="2313"/>
        <v>0</v>
      </c>
      <c r="CU840" s="536">
        <f t="shared" si="2314"/>
        <v>0</v>
      </c>
      <c r="CV840" s="537">
        <f t="shared" si="2315"/>
        <v>0</v>
      </c>
      <c r="CW840" s="538">
        <f t="shared" si="2316"/>
        <v>0</v>
      </c>
      <c r="CX840" s="538">
        <f t="shared" si="2317"/>
        <v>0</v>
      </c>
      <c r="CY840" s="538">
        <f t="shared" si="2318"/>
        <v>0</v>
      </c>
      <c r="CZ840" s="538">
        <f t="shared" si="2319"/>
        <v>0</v>
      </c>
      <c r="DA840" s="538">
        <f t="shared" si="2320"/>
        <v>0</v>
      </c>
      <c r="DB840" s="539">
        <f t="shared" si="2321"/>
        <v>0</v>
      </c>
      <c r="DC840" s="539">
        <f t="shared" si="2322"/>
        <v>0</v>
      </c>
      <c r="DD840" s="539">
        <f t="shared" si="2323"/>
        <v>0</v>
      </c>
      <c r="DE840" s="538">
        <f t="shared" si="2324"/>
        <v>0</v>
      </c>
      <c r="DF840" s="538">
        <f t="shared" si="2325"/>
        <v>0</v>
      </c>
      <c r="DG840" s="538">
        <f t="shared" si="2326"/>
        <v>0</v>
      </c>
      <c r="DH840" s="538">
        <f t="shared" si="2327"/>
        <v>0</v>
      </c>
      <c r="DI840" s="538">
        <f t="shared" si="2328"/>
        <v>0</v>
      </c>
      <c r="DJ840" s="537">
        <f t="shared" si="2329"/>
        <v>0</v>
      </c>
      <c r="DK840" s="536">
        <f t="shared" si="2330"/>
        <v>0</v>
      </c>
      <c r="DL840" s="653">
        <f t="shared" si="2331"/>
        <v>17</v>
      </c>
      <c r="DM840" s="106">
        <f t="shared" si="2332"/>
        <v>17</v>
      </c>
      <c r="DN840" s="106">
        <f t="shared" si="2333"/>
        <v>17</v>
      </c>
      <c r="DO840" s="106">
        <f t="shared" si="2334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2"/>
      <c r="DY840" s="484"/>
    </row>
    <row r="841" spans="1:129" s="486" customFormat="1" ht="15.75" customHeight="1">
      <c r="A841" s="617" t="str">
        <f>A309</f>
        <v>no. local meas (Tomatoes)</v>
      </c>
      <c r="B841" s="810">
        <f t="shared" ref="B841:R841" si="2380">SUM(B318)</f>
        <v>0</v>
      </c>
      <c r="C841" s="810">
        <f t="shared" si="2380"/>
        <v>0</v>
      </c>
      <c r="D841" s="810">
        <f t="shared" si="2380"/>
        <v>0</v>
      </c>
      <c r="E841" s="810">
        <f t="shared" si="2380"/>
        <v>0</v>
      </c>
      <c r="F841" s="810">
        <f t="shared" si="2380"/>
        <v>0</v>
      </c>
      <c r="G841" s="810">
        <f t="shared" si="2380"/>
        <v>1.8754076973255054E-3</v>
      </c>
      <c r="H841" s="810">
        <f t="shared" si="2380"/>
        <v>0</v>
      </c>
      <c r="I841" s="810">
        <f t="shared" si="2380"/>
        <v>0</v>
      </c>
      <c r="J841" s="810">
        <f t="shared" si="2380"/>
        <v>8.5732923306308824E-4</v>
      </c>
      <c r="K841" s="810">
        <f t="shared" si="2380"/>
        <v>0</v>
      </c>
      <c r="L841" s="810">
        <f t="shared" si="2380"/>
        <v>0</v>
      </c>
      <c r="M841" s="810">
        <f t="shared" si="2380"/>
        <v>0</v>
      </c>
      <c r="N841" s="810">
        <f t="shared" si="2380"/>
        <v>0</v>
      </c>
      <c r="O841" s="810">
        <f t="shared" si="2380"/>
        <v>0</v>
      </c>
      <c r="P841" s="810">
        <f t="shared" si="2380"/>
        <v>0</v>
      </c>
      <c r="Q841" s="810">
        <f t="shared" si="2380"/>
        <v>0</v>
      </c>
      <c r="R841" s="810">
        <f t="shared" si="2380"/>
        <v>0</v>
      </c>
      <c r="S841" s="809"/>
      <c r="T841" s="810">
        <f t="shared" ref="T841:AJ841" si="2381">SUM(T318)</f>
        <v>0</v>
      </c>
      <c r="U841" s="810">
        <f t="shared" si="2381"/>
        <v>6.5231572080887151E-5</v>
      </c>
      <c r="V841" s="810">
        <f t="shared" si="2381"/>
        <v>7.4550368092442468E-5</v>
      </c>
      <c r="W841" s="810">
        <f t="shared" si="2381"/>
        <v>1.1415525114155251E-4</v>
      </c>
      <c r="X841" s="810">
        <f t="shared" si="2381"/>
        <v>9.7847358121330713E-5</v>
      </c>
      <c r="Y841" s="810">
        <f t="shared" si="2381"/>
        <v>2.3720571665777145E-4</v>
      </c>
      <c r="Z841" s="810">
        <f t="shared" si="2381"/>
        <v>1.391606871058926E-4</v>
      </c>
      <c r="AA841" s="810">
        <f t="shared" si="2381"/>
        <v>3.4790171776473151E-4</v>
      </c>
      <c r="AB841" s="810">
        <f t="shared" si="2381"/>
        <v>4.6593980057776539E-4</v>
      </c>
      <c r="AC841" s="810">
        <f t="shared" si="2381"/>
        <v>0</v>
      </c>
      <c r="AD841" s="810">
        <f t="shared" si="2381"/>
        <v>0</v>
      </c>
      <c r="AE841" s="810">
        <f t="shared" si="2381"/>
        <v>0</v>
      </c>
      <c r="AF841" s="810">
        <f t="shared" si="2381"/>
        <v>0</v>
      </c>
      <c r="AG841" s="810">
        <f t="shared" si="2381"/>
        <v>0</v>
      </c>
      <c r="AH841" s="810">
        <f t="shared" si="2381"/>
        <v>0</v>
      </c>
      <c r="AI841" s="810">
        <f t="shared" si="2381"/>
        <v>0</v>
      </c>
      <c r="AJ841" s="810">
        <f t="shared" si="2381"/>
        <v>0</v>
      </c>
      <c r="AK841" s="809"/>
      <c r="AL841" s="810">
        <f t="shared" ref="AL841:BB841" si="2382">SUM(AL318)</f>
        <v>0</v>
      </c>
      <c r="AM841" s="810">
        <f t="shared" si="2382"/>
        <v>7.455036809244246E-4</v>
      </c>
      <c r="AN841" s="810">
        <f t="shared" si="2382"/>
        <v>0</v>
      </c>
      <c r="AO841" s="810">
        <f t="shared" si="2382"/>
        <v>0</v>
      </c>
      <c r="AP841" s="810">
        <f t="shared" si="2382"/>
        <v>0</v>
      </c>
      <c r="AQ841" s="810">
        <f t="shared" si="2382"/>
        <v>0</v>
      </c>
      <c r="AR841" s="810">
        <f t="shared" si="2382"/>
        <v>0</v>
      </c>
      <c r="AS841" s="810">
        <f t="shared" si="2382"/>
        <v>0</v>
      </c>
      <c r="AT841" s="810">
        <f t="shared" si="2382"/>
        <v>0</v>
      </c>
      <c r="AU841" s="810">
        <f t="shared" si="2382"/>
        <v>0</v>
      </c>
      <c r="AV841" s="810">
        <f t="shared" si="2382"/>
        <v>0</v>
      </c>
      <c r="AW841" s="810">
        <f t="shared" si="2382"/>
        <v>0</v>
      </c>
      <c r="AX841" s="810">
        <f t="shared" si="2382"/>
        <v>0</v>
      </c>
      <c r="AY841" s="810">
        <f t="shared" si="2382"/>
        <v>0</v>
      </c>
      <c r="AZ841" s="810">
        <f t="shared" si="2382"/>
        <v>0</v>
      </c>
      <c r="BA841" s="810">
        <f t="shared" si="2382"/>
        <v>0</v>
      </c>
      <c r="BB841" s="810">
        <f t="shared" si="2382"/>
        <v>0</v>
      </c>
      <c r="BC841" s="809"/>
      <c r="BD841" s="810">
        <f t="shared" ref="BD841:BT841" si="2383">SUM(BD318)</f>
        <v>0</v>
      </c>
      <c r="BE841" s="810">
        <f t="shared" si="2383"/>
        <v>2.4787997390737118E-3</v>
      </c>
      <c r="BF841" s="810">
        <f t="shared" si="2383"/>
        <v>7.2479524534319051E-4</v>
      </c>
      <c r="BG841" s="810">
        <f t="shared" si="2383"/>
        <v>7.1754729288975869E-4</v>
      </c>
      <c r="BH841" s="810">
        <f t="shared" si="2383"/>
        <v>3.1409001956947164E-3</v>
      </c>
      <c r="BI841" s="810">
        <f t="shared" si="2383"/>
        <v>0</v>
      </c>
      <c r="BJ841" s="810">
        <f t="shared" si="2383"/>
        <v>0</v>
      </c>
      <c r="BK841" s="810">
        <f t="shared" si="2383"/>
        <v>0</v>
      </c>
      <c r="BL841" s="810">
        <f t="shared" si="2383"/>
        <v>0</v>
      </c>
      <c r="BM841" s="810">
        <f t="shared" si="2383"/>
        <v>0</v>
      </c>
      <c r="BN841" s="810">
        <f t="shared" si="2383"/>
        <v>0</v>
      </c>
      <c r="BO841" s="810">
        <f t="shared" si="2383"/>
        <v>0</v>
      </c>
      <c r="BP841" s="810">
        <f t="shared" si="2383"/>
        <v>0</v>
      </c>
      <c r="BQ841" s="810">
        <f t="shared" si="2383"/>
        <v>0</v>
      </c>
      <c r="BR841" s="810">
        <f t="shared" si="2383"/>
        <v>0</v>
      </c>
      <c r="BS841" s="810">
        <f t="shared" si="2383"/>
        <v>0</v>
      </c>
      <c r="BT841" s="810">
        <f t="shared" si="2383"/>
        <v>0</v>
      </c>
      <c r="BU841" s="809"/>
      <c r="BV841" s="810">
        <f>SUM(BV318)</f>
        <v>0</v>
      </c>
      <c r="BW841" s="810">
        <f>SUM(BW318)</f>
        <v>0</v>
      </c>
      <c r="BX841" s="810">
        <f>SUM(BX318)</f>
        <v>0</v>
      </c>
      <c r="BY841" s="810">
        <f>SUM(BY318)</f>
        <v>0</v>
      </c>
      <c r="BZ841" s="622">
        <f t="shared" si="2308"/>
        <v>5.715528220420589E-5</v>
      </c>
      <c r="CA841" s="622">
        <f t="shared" si="2309"/>
        <v>7.1736844730973897E-5</v>
      </c>
      <c r="CB841" s="622">
        <f t="shared" si="2310"/>
        <v>0</v>
      </c>
      <c r="CC841" s="691">
        <f t="shared" si="2311"/>
        <v>2.6140948515377739E-4</v>
      </c>
      <c r="CD841" s="1349">
        <f t="shared" si="2339"/>
        <v>0</v>
      </c>
      <c r="CE841" s="1350">
        <f t="shared" si="2313"/>
        <v>0</v>
      </c>
      <c r="CF841" s="1351">
        <f t="shared" si="2313"/>
        <v>0</v>
      </c>
      <c r="CG841" s="1351">
        <f t="shared" si="2313"/>
        <v>0</v>
      </c>
      <c r="CH841" s="1351">
        <f t="shared" si="2313"/>
        <v>0</v>
      </c>
      <c r="CI841" s="1351">
        <f t="shared" si="2313"/>
        <v>0</v>
      </c>
      <c r="CJ841" s="1351">
        <f t="shared" si="2313"/>
        <v>0</v>
      </c>
      <c r="CK841" s="1352">
        <f t="shared" si="2313"/>
        <v>0</v>
      </c>
      <c r="CL841" s="1352">
        <f t="shared" si="2313"/>
        <v>0</v>
      </c>
      <c r="CM841" s="1352">
        <f t="shared" si="2313"/>
        <v>0</v>
      </c>
      <c r="CN841" s="1351">
        <f t="shared" si="2313"/>
        <v>0</v>
      </c>
      <c r="CO841" s="1351">
        <f t="shared" si="2313"/>
        <v>0</v>
      </c>
      <c r="CP841" s="1351">
        <f t="shared" si="2313"/>
        <v>0</v>
      </c>
      <c r="CQ841" s="1351">
        <f t="shared" si="2313"/>
        <v>0</v>
      </c>
      <c r="CR841" s="1351">
        <f t="shared" si="2313"/>
        <v>0</v>
      </c>
      <c r="CS841" s="1350">
        <f t="shared" si="2313"/>
        <v>8.5732923306308824E-4</v>
      </c>
      <c r="CT841" s="1353">
        <f t="shared" si="2313"/>
        <v>1.8754076973255054E-3</v>
      </c>
      <c r="CU841" s="536">
        <f t="shared" si="2314"/>
        <v>0</v>
      </c>
      <c r="CV841" s="537">
        <f t="shared" si="2315"/>
        <v>0</v>
      </c>
      <c r="CW841" s="538">
        <f t="shared" si="2316"/>
        <v>0</v>
      </c>
      <c r="CX841" s="538">
        <f t="shared" si="2317"/>
        <v>0</v>
      </c>
      <c r="CY841" s="538">
        <f t="shared" si="2318"/>
        <v>0</v>
      </c>
      <c r="CZ841" s="538">
        <f t="shared" si="2319"/>
        <v>0</v>
      </c>
      <c r="DA841" s="538">
        <f t="shared" si="2320"/>
        <v>0</v>
      </c>
      <c r="DB841" s="539">
        <f t="shared" si="2321"/>
        <v>0</v>
      </c>
      <c r="DC841" s="539">
        <f t="shared" si="2322"/>
        <v>0</v>
      </c>
      <c r="DD841" s="539">
        <f t="shared" si="2323"/>
        <v>6.5231572080887151E-5</v>
      </c>
      <c r="DE841" s="538">
        <f t="shared" si="2324"/>
        <v>7.4550368092442468E-5</v>
      </c>
      <c r="DF841" s="538">
        <f t="shared" si="2325"/>
        <v>9.7847358121330713E-5</v>
      </c>
      <c r="DG841" s="538">
        <f t="shared" si="2326"/>
        <v>1.1415525114155251E-4</v>
      </c>
      <c r="DH841" s="538">
        <f t="shared" si="2327"/>
        <v>1.391606871058926E-4</v>
      </c>
      <c r="DI841" s="538">
        <f t="shared" si="2328"/>
        <v>2.3720571665777145E-4</v>
      </c>
      <c r="DJ841" s="537">
        <f t="shared" si="2329"/>
        <v>3.4790171776473151E-4</v>
      </c>
      <c r="DK841" s="536">
        <f t="shared" si="2330"/>
        <v>4.6593980057776539E-4</v>
      </c>
      <c r="DL841" s="653">
        <f t="shared" si="2331"/>
        <v>17</v>
      </c>
      <c r="DM841" s="106">
        <f t="shared" si="2332"/>
        <v>17</v>
      </c>
      <c r="DN841" s="106">
        <f t="shared" si="2333"/>
        <v>17</v>
      </c>
      <c r="DO841" s="106">
        <f t="shared" si="2334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2"/>
      <c r="DY841" s="484"/>
    </row>
    <row r="842" spans="1:129" s="486" customFormat="1" ht="15.75" customHeight="1">
      <c r="A842" s="617" t="str">
        <f>A319</f>
        <v>no. local meas (Dark green vegetables)</v>
      </c>
      <c r="B842" s="810">
        <f t="shared" ref="B842:R842" si="2384">SUM(B328)</f>
        <v>6.9580343552946289E-3</v>
      </c>
      <c r="C842" s="810">
        <f t="shared" si="2384"/>
        <v>5.6262230919765163E-3</v>
      </c>
      <c r="D842" s="810">
        <f t="shared" si="2384"/>
        <v>8.9460441710930948E-3</v>
      </c>
      <c r="E842" s="810">
        <f t="shared" si="2384"/>
        <v>0</v>
      </c>
      <c r="F842" s="810">
        <f t="shared" si="2384"/>
        <v>0</v>
      </c>
      <c r="G842" s="810">
        <f t="shared" si="2384"/>
        <v>3.9138943248532296E-3</v>
      </c>
      <c r="H842" s="810">
        <f t="shared" si="2384"/>
        <v>0</v>
      </c>
      <c r="I842" s="810">
        <f t="shared" si="2384"/>
        <v>0</v>
      </c>
      <c r="J842" s="810">
        <f t="shared" si="2384"/>
        <v>0</v>
      </c>
      <c r="K842" s="810">
        <f t="shared" si="2384"/>
        <v>0</v>
      </c>
      <c r="L842" s="810">
        <f t="shared" si="2384"/>
        <v>0</v>
      </c>
      <c r="M842" s="810">
        <f t="shared" si="2384"/>
        <v>0</v>
      </c>
      <c r="N842" s="810">
        <f t="shared" si="2384"/>
        <v>0</v>
      </c>
      <c r="O842" s="810">
        <f t="shared" si="2384"/>
        <v>0</v>
      </c>
      <c r="P842" s="810">
        <f t="shared" si="2384"/>
        <v>0</v>
      </c>
      <c r="Q842" s="810">
        <f t="shared" si="2384"/>
        <v>0</v>
      </c>
      <c r="R842" s="810">
        <f t="shared" si="2384"/>
        <v>0</v>
      </c>
      <c r="S842" s="809"/>
      <c r="T842" s="810">
        <f t="shared" ref="T842:AJ842" si="2385">SUM(T328)</f>
        <v>9.784735812133074E-4</v>
      </c>
      <c r="U842" s="810">
        <f t="shared" si="2385"/>
        <v>9.784735812133074E-4</v>
      </c>
      <c r="V842" s="810">
        <f t="shared" si="2385"/>
        <v>1.7892088342186189E-3</v>
      </c>
      <c r="W842" s="810">
        <f t="shared" si="2385"/>
        <v>5.4794520547945202E-4</v>
      </c>
      <c r="X842" s="810">
        <f t="shared" si="2385"/>
        <v>7.8277886497064571E-4</v>
      </c>
      <c r="Y842" s="810">
        <f t="shared" si="2385"/>
        <v>4.5543497598292117E-4</v>
      </c>
      <c r="Z842" s="810">
        <f t="shared" si="2385"/>
        <v>1.2524461839530333E-3</v>
      </c>
      <c r="AA842" s="810">
        <f t="shared" si="2385"/>
        <v>1.6003479017177649E-3</v>
      </c>
      <c r="AB842" s="810">
        <f t="shared" si="2385"/>
        <v>2.096729102599944E-3</v>
      </c>
      <c r="AC842" s="810">
        <f t="shared" si="2385"/>
        <v>0</v>
      </c>
      <c r="AD842" s="810">
        <f t="shared" si="2385"/>
        <v>0</v>
      </c>
      <c r="AE842" s="810">
        <f t="shared" si="2385"/>
        <v>0</v>
      </c>
      <c r="AF842" s="810">
        <f t="shared" si="2385"/>
        <v>0</v>
      </c>
      <c r="AG842" s="810">
        <f t="shared" si="2385"/>
        <v>0</v>
      </c>
      <c r="AH842" s="810">
        <f t="shared" si="2385"/>
        <v>0</v>
      </c>
      <c r="AI842" s="810">
        <f t="shared" si="2385"/>
        <v>0</v>
      </c>
      <c r="AJ842" s="810">
        <f t="shared" si="2385"/>
        <v>0</v>
      </c>
      <c r="AK842" s="809"/>
      <c r="AL842" s="810">
        <f t="shared" ref="AL842:BB842" si="2386">SUM(AL328)</f>
        <v>0</v>
      </c>
      <c r="AM842" s="810">
        <f t="shared" si="2386"/>
        <v>8.9460441710930948E-3</v>
      </c>
      <c r="AN842" s="810">
        <f t="shared" si="2386"/>
        <v>0</v>
      </c>
      <c r="AO842" s="810">
        <f t="shared" si="2386"/>
        <v>0</v>
      </c>
      <c r="AP842" s="810">
        <f t="shared" si="2386"/>
        <v>0</v>
      </c>
      <c r="AQ842" s="810">
        <f t="shared" si="2386"/>
        <v>4.4357469015003257E-3</v>
      </c>
      <c r="AR842" s="810">
        <f t="shared" si="2386"/>
        <v>0</v>
      </c>
      <c r="AS842" s="810">
        <f t="shared" si="2386"/>
        <v>0</v>
      </c>
      <c r="AT842" s="810">
        <f t="shared" si="2386"/>
        <v>0</v>
      </c>
      <c r="AU842" s="810">
        <f t="shared" si="2386"/>
        <v>0</v>
      </c>
      <c r="AV842" s="810">
        <f t="shared" si="2386"/>
        <v>0</v>
      </c>
      <c r="AW842" s="810">
        <f t="shared" si="2386"/>
        <v>0</v>
      </c>
      <c r="AX842" s="810">
        <f t="shared" si="2386"/>
        <v>0</v>
      </c>
      <c r="AY842" s="810">
        <f t="shared" si="2386"/>
        <v>0</v>
      </c>
      <c r="AZ842" s="810">
        <f t="shared" si="2386"/>
        <v>0</v>
      </c>
      <c r="BA842" s="810">
        <f t="shared" si="2386"/>
        <v>0</v>
      </c>
      <c r="BB842" s="810">
        <f t="shared" si="2386"/>
        <v>0</v>
      </c>
      <c r="BC842" s="809"/>
      <c r="BD842" s="810">
        <f t="shared" ref="BD842:BT842" si="2387">SUM(BD328)</f>
        <v>0</v>
      </c>
      <c r="BE842" s="810">
        <f t="shared" si="2387"/>
        <v>1.1741682974559686E-2</v>
      </c>
      <c r="BF842" s="810">
        <f t="shared" si="2387"/>
        <v>6.2622309197651665E-4</v>
      </c>
      <c r="BG842" s="810">
        <f t="shared" si="2387"/>
        <v>3.9138943248532296E-3</v>
      </c>
      <c r="BH842" s="810">
        <f t="shared" si="2387"/>
        <v>2.0874103065883888E-3</v>
      </c>
      <c r="BI842" s="810">
        <f t="shared" si="2387"/>
        <v>0</v>
      </c>
      <c r="BJ842" s="810">
        <f t="shared" si="2387"/>
        <v>0</v>
      </c>
      <c r="BK842" s="810">
        <f t="shared" si="2387"/>
        <v>0</v>
      </c>
      <c r="BL842" s="810">
        <f t="shared" si="2387"/>
        <v>1.2524461839530333E-3</v>
      </c>
      <c r="BM842" s="810">
        <f t="shared" si="2387"/>
        <v>0</v>
      </c>
      <c r="BN842" s="810">
        <f t="shared" si="2387"/>
        <v>0</v>
      </c>
      <c r="BO842" s="810">
        <f t="shared" si="2387"/>
        <v>0</v>
      </c>
      <c r="BP842" s="810">
        <f t="shared" si="2387"/>
        <v>0</v>
      </c>
      <c r="BQ842" s="810">
        <f t="shared" si="2387"/>
        <v>0</v>
      </c>
      <c r="BR842" s="810">
        <f t="shared" si="2387"/>
        <v>0</v>
      </c>
      <c r="BS842" s="810">
        <f t="shared" si="2387"/>
        <v>0</v>
      </c>
      <c r="BT842" s="810">
        <f t="shared" si="2387"/>
        <v>0</v>
      </c>
      <c r="BU842" s="809"/>
      <c r="BV842" s="810">
        <f>SUM(BV328)</f>
        <v>0</v>
      </c>
      <c r="BW842" s="810">
        <f>SUM(BW328)</f>
        <v>0</v>
      </c>
      <c r="BX842" s="810">
        <f>SUM(BX328)</f>
        <v>0</v>
      </c>
      <c r="BY842" s="810">
        <f>SUM(BY328)</f>
        <v>0</v>
      </c>
      <c r="BZ842" s="622">
        <f t="shared" si="2308"/>
        <v>1.0998767848082916E-3</v>
      </c>
      <c r="CA842" s="622">
        <f t="shared" si="2309"/>
        <v>5.590072752499367E-4</v>
      </c>
      <c r="CB842" s="622">
        <f t="shared" si="2310"/>
        <v>2.9571646010002179E-4</v>
      </c>
      <c r="CC842" s="691">
        <f t="shared" si="2311"/>
        <v>5.2533159382474467E-4</v>
      </c>
      <c r="CD842" s="1349">
        <f t="shared" si="2339"/>
        <v>0</v>
      </c>
      <c r="CE842" s="1350">
        <f t="shared" si="2313"/>
        <v>0</v>
      </c>
      <c r="CF842" s="1351">
        <f t="shared" si="2313"/>
        <v>0</v>
      </c>
      <c r="CG842" s="1351">
        <f t="shared" si="2313"/>
        <v>0</v>
      </c>
      <c r="CH842" s="1351">
        <f t="shared" si="2313"/>
        <v>0</v>
      </c>
      <c r="CI842" s="1351">
        <f t="shared" si="2313"/>
        <v>0</v>
      </c>
      <c r="CJ842" s="1351">
        <f t="shared" si="2313"/>
        <v>0</v>
      </c>
      <c r="CK842" s="1352">
        <f t="shared" si="2313"/>
        <v>0</v>
      </c>
      <c r="CL842" s="1352">
        <f t="shared" si="2313"/>
        <v>0</v>
      </c>
      <c r="CM842" s="1352">
        <f t="shared" si="2313"/>
        <v>0</v>
      </c>
      <c r="CN842" s="1351">
        <f t="shared" si="2313"/>
        <v>0</v>
      </c>
      <c r="CO842" s="1351">
        <f t="shared" si="2313"/>
        <v>0</v>
      </c>
      <c r="CP842" s="1351">
        <f t="shared" si="2313"/>
        <v>0</v>
      </c>
      <c r="CQ842" s="1351">
        <f t="shared" si="2313"/>
        <v>3.9138943248532296E-3</v>
      </c>
      <c r="CR842" s="1351">
        <f t="shared" si="2313"/>
        <v>5.6262230919765163E-3</v>
      </c>
      <c r="CS842" s="1350">
        <f t="shared" si="2313"/>
        <v>6.9580343552946289E-3</v>
      </c>
      <c r="CT842" s="1353">
        <f t="shared" si="2313"/>
        <v>8.9460441710930948E-3</v>
      </c>
      <c r="CU842" s="536">
        <f t="shared" si="2314"/>
        <v>0</v>
      </c>
      <c r="CV842" s="537">
        <f t="shared" si="2315"/>
        <v>0</v>
      </c>
      <c r="CW842" s="538">
        <f t="shared" si="2316"/>
        <v>0</v>
      </c>
      <c r="CX842" s="538">
        <f t="shared" si="2317"/>
        <v>0</v>
      </c>
      <c r="CY842" s="538">
        <f t="shared" si="2318"/>
        <v>0</v>
      </c>
      <c r="CZ842" s="538">
        <f t="shared" si="2319"/>
        <v>0</v>
      </c>
      <c r="DA842" s="538">
        <f t="shared" si="2320"/>
        <v>0</v>
      </c>
      <c r="DB842" s="539">
        <f t="shared" si="2321"/>
        <v>0</v>
      </c>
      <c r="DC842" s="539">
        <f t="shared" si="2322"/>
        <v>4.5543497598292117E-4</v>
      </c>
      <c r="DD842" s="539">
        <f t="shared" si="2323"/>
        <v>5.4794520547945202E-4</v>
      </c>
      <c r="DE842" s="538">
        <f t="shared" si="2324"/>
        <v>7.8277886497064571E-4</v>
      </c>
      <c r="DF842" s="538">
        <f t="shared" si="2325"/>
        <v>9.784735812133074E-4</v>
      </c>
      <c r="DG842" s="538">
        <f t="shared" si="2326"/>
        <v>9.784735812133074E-4</v>
      </c>
      <c r="DH842" s="538">
        <f t="shared" si="2327"/>
        <v>1.2524461839530333E-3</v>
      </c>
      <c r="DI842" s="538">
        <f t="shared" si="2328"/>
        <v>1.6003479017177649E-3</v>
      </c>
      <c r="DJ842" s="537">
        <f t="shared" si="2329"/>
        <v>1.7892088342186189E-3</v>
      </c>
      <c r="DK842" s="536">
        <f t="shared" si="2330"/>
        <v>2.096729102599944E-3</v>
      </c>
      <c r="DL842" s="653">
        <f t="shared" si="2331"/>
        <v>17</v>
      </c>
      <c r="DM842" s="106">
        <f t="shared" si="2332"/>
        <v>17</v>
      </c>
      <c r="DN842" s="106">
        <f t="shared" si="2333"/>
        <v>17</v>
      </c>
      <c r="DO842" s="106">
        <f t="shared" si="2334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2"/>
      <c r="DY842" s="484"/>
    </row>
    <row r="843" spans="1:129" s="486" customFormat="1" ht="15.75" customHeight="1">
      <c r="A843" s="617" t="str">
        <f>A329</f>
        <v>Sweet potatoes: no. local meas</v>
      </c>
      <c r="B843" s="810">
        <f t="shared" ref="B843:R843" si="2388">SUM(B338)</f>
        <v>0</v>
      </c>
      <c r="C843" s="810">
        <f t="shared" si="2388"/>
        <v>0</v>
      </c>
      <c r="D843" s="810">
        <f t="shared" si="2388"/>
        <v>0</v>
      </c>
      <c r="E843" s="810">
        <f t="shared" si="2388"/>
        <v>0</v>
      </c>
      <c r="F843" s="810">
        <f t="shared" si="2388"/>
        <v>0</v>
      </c>
      <c r="G843" s="810">
        <f t="shared" si="2388"/>
        <v>0</v>
      </c>
      <c r="H843" s="810">
        <f t="shared" si="2388"/>
        <v>0</v>
      </c>
      <c r="I843" s="810">
        <f t="shared" si="2388"/>
        <v>4.4915851272015653E-2</v>
      </c>
      <c r="J843" s="810">
        <f t="shared" si="2388"/>
        <v>0</v>
      </c>
      <c r="K843" s="810">
        <f t="shared" si="2388"/>
        <v>0</v>
      </c>
      <c r="L843" s="810">
        <f t="shared" si="2388"/>
        <v>0</v>
      </c>
      <c r="M843" s="810">
        <f t="shared" si="2388"/>
        <v>0</v>
      </c>
      <c r="N843" s="810">
        <f t="shared" si="2388"/>
        <v>0</v>
      </c>
      <c r="O843" s="810">
        <f t="shared" si="2388"/>
        <v>0</v>
      </c>
      <c r="P843" s="810">
        <f t="shared" si="2388"/>
        <v>0</v>
      </c>
      <c r="Q843" s="810">
        <f t="shared" si="2388"/>
        <v>0</v>
      </c>
      <c r="R843" s="810">
        <f t="shared" si="2388"/>
        <v>0</v>
      </c>
      <c r="S843" s="809"/>
      <c r="T843" s="810">
        <f t="shared" ref="T843:AJ843" si="2389">SUM(T338)</f>
        <v>0</v>
      </c>
      <c r="U843" s="810">
        <f t="shared" si="2389"/>
        <v>1.8590998043052837E-2</v>
      </c>
      <c r="V843" s="810">
        <f t="shared" si="2389"/>
        <v>0</v>
      </c>
      <c r="W843" s="810">
        <f t="shared" si="2389"/>
        <v>2.2309197651663405E-3</v>
      </c>
      <c r="X843" s="810">
        <f t="shared" si="2389"/>
        <v>1.8590998043052837E-2</v>
      </c>
      <c r="Y843" s="810">
        <f t="shared" si="2389"/>
        <v>0</v>
      </c>
      <c r="Z843" s="810">
        <f t="shared" si="2389"/>
        <v>0</v>
      </c>
      <c r="AA843" s="810">
        <f t="shared" si="2389"/>
        <v>4.1313328984561859E-2</v>
      </c>
      <c r="AB843" s="810">
        <f t="shared" si="2389"/>
        <v>0</v>
      </c>
      <c r="AC843" s="810">
        <f t="shared" si="2389"/>
        <v>0</v>
      </c>
      <c r="AD843" s="810">
        <f t="shared" si="2389"/>
        <v>0</v>
      </c>
      <c r="AE843" s="810">
        <f t="shared" si="2389"/>
        <v>0</v>
      </c>
      <c r="AF843" s="810">
        <f t="shared" si="2389"/>
        <v>0</v>
      </c>
      <c r="AG843" s="810">
        <f t="shared" si="2389"/>
        <v>0</v>
      </c>
      <c r="AH843" s="810">
        <f t="shared" si="2389"/>
        <v>0</v>
      </c>
      <c r="AI843" s="810">
        <f t="shared" si="2389"/>
        <v>0</v>
      </c>
      <c r="AJ843" s="810">
        <f t="shared" si="2389"/>
        <v>0</v>
      </c>
      <c r="AK843" s="809"/>
      <c r="AL843" s="810">
        <f t="shared" ref="AL843:BB843" si="2390">SUM(AL338)</f>
        <v>0</v>
      </c>
      <c r="AM843" s="810">
        <f t="shared" si="2390"/>
        <v>0</v>
      </c>
      <c r="AN843" s="810">
        <f t="shared" si="2390"/>
        <v>0</v>
      </c>
      <c r="AO843" s="810">
        <f t="shared" si="2390"/>
        <v>0</v>
      </c>
      <c r="AP843" s="810">
        <f t="shared" si="2390"/>
        <v>0</v>
      </c>
      <c r="AQ843" s="810">
        <f t="shared" si="2390"/>
        <v>3.0984996738421394E-2</v>
      </c>
      <c r="AR843" s="810">
        <f t="shared" si="2390"/>
        <v>0</v>
      </c>
      <c r="AS843" s="810">
        <f t="shared" si="2390"/>
        <v>0</v>
      </c>
      <c r="AT843" s="810">
        <f t="shared" si="2390"/>
        <v>0</v>
      </c>
      <c r="AU843" s="810">
        <f t="shared" si="2390"/>
        <v>0</v>
      </c>
      <c r="AV843" s="810">
        <f t="shared" si="2390"/>
        <v>0</v>
      </c>
      <c r="AW843" s="810">
        <f t="shared" si="2390"/>
        <v>0</v>
      </c>
      <c r="AX843" s="810">
        <f t="shared" si="2390"/>
        <v>0</v>
      </c>
      <c r="AY843" s="810">
        <f t="shared" si="2390"/>
        <v>0</v>
      </c>
      <c r="AZ843" s="810">
        <f t="shared" si="2390"/>
        <v>0</v>
      </c>
      <c r="BA843" s="810">
        <f t="shared" si="2390"/>
        <v>0</v>
      </c>
      <c r="BB843" s="810">
        <f t="shared" si="2390"/>
        <v>0</v>
      </c>
      <c r="BC843" s="809"/>
      <c r="BD843" s="810">
        <f t="shared" ref="BD843:BT843" si="2391">SUM(BD338)</f>
        <v>0</v>
      </c>
      <c r="BE843" s="810">
        <f t="shared" si="2391"/>
        <v>3.7181996086105673E-2</v>
      </c>
      <c r="BF843" s="810">
        <f t="shared" si="2391"/>
        <v>0</v>
      </c>
      <c r="BG843" s="810">
        <f t="shared" si="2391"/>
        <v>5.577299412915851E-2</v>
      </c>
      <c r="BH843" s="810">
        <f t="shared" si="2391"/>
        <v>0</v>
      </c>
      <c r="BI843" s="810">
        <f t="shared" si="2391"/>
        <v>0</v>
      </c>
      <c r="BJ843" s="810">
        <f t="shared" si="2391"/>
        <v>0</v>
      </c>
      <c r="BK843" s="810">
        <f t="shared" si="2391"/>
        <v>0</v>
      </c>
      <c r="BL843" s="810">
        <f t="shared" si="2391"/>
        <v>0</v>
      </c>
      <c r="BM843" s="810">
        <f t="shared" si="2391"/>
        <v>0</v>
      </c>
      <c r="BN843" s="810">
        <f t="shared" si="2391"/>
        <v>0</v>
      </c>
      <c r="BO843" s="810">
        <f t="shared" si="2391"/>
        <v>0</v>
      </c>
      <c r="BP843" s="810">
        <f t="shared" si="2391"/>
        <v>0</v>
      </c>
      <c r="BQ843" s="810">
        <f t="shared" si="2391"/>
        <v>0</v>
      </c>
      <c r="BR843" s="810">
        <f t="shared" si="2391"/>
        <v>0</v>
      </c>
      <c r="BS843" s="810">
        <f t="shared" si="2391"/>
        <v>0</v>
      </c>
      <c r="BT843" s="810">
        <f t="shared" si="2391"/>
        <v>0</v>
      </c>
      <c r="BU843" s="809"/>
      <c r="BV843" s="810">
        <f>SUM(BV338)</f>
        <v>0</v>
      </c>
      <c r="BW843" s="810">
        <f>SUM(BW338)</f>
        <v>0</v>
      </c>
      <c r="BX843" s="810">
        <f>SUM(BX338)</f>
        <v>0</v>
      </c>
      <c r="BY843" s="810">
        <f>SUM(BY338)</f>
        <v>0</v>
      </c>
      <c r="BZ843" s="622">
        <f t="shared" si="2308"/>
        <v>0</v>
      </c>
      <c r="CA843" s="622">
        <f t="shared" si="2309"/>
        <v>2.6275277234181346E-3</v>
      </c>
      <c r="CB843" s="622">
        <f t="shared" si="2310"/>
        <v>0</v>
      </c>
      <c r="CC843" s="691">
        <f t="shared" si="2311"/>
        <v>2.4787997390737114E-3</v>
      </c>
      <c r="CD843" s="1349">
        <f t="shared" si="2339"/>
        <v>0</v>
      </c>
      <c r="CE843" s="1350">
        <f t="shared" si="2313"/>
        <v>0</v>
      </c>
      <c r="CF843" s="1351">
        <f t="shared" si="2313"/>
        <v>0</v>
      </c>
      <c r="CG843" s="1351">
        <f t="shared" si="2313"/>
        <v>0</v>
      </c>
      <c r="CH843" s="1351">
        <f t="shared" si="2313"/>
        <v>0</v>
      </c>
      <c r="CI843" s="1351">
        <f t="shared" si="2313"/>
        <v>0</v>
      </c>
      <c r="CJ843" s="1351">
        <f t="shared" si="2313"/>
        <v>0</v>
      </c>
      <c r="CK843" s="1352">
        <f t="shared" si="2313"/>
        <v>0</v>
      </c>
      <c r="CL843" s="1352">
        <f t="shared" si="2313"/>
        <v>0</v>
      </c>
      <c r="CM843" s="1352">
        <f t="shared" si="2313"/>
        <v>0</v>
      </c>
      <c r="CN843" s="1351">
        <f t="shared" si="2313"/>
        <v>0</v>
      </c>
      <c r="CO843" s="1351">
        <f t="shared" si="2313"/>
        <v>0</v>
      </c>
      <c r="CP843" s="1351">
        <f t="shared" si="2313"/>
        <v>0</v>
      </c>
      <c r="CQ843" s="1351">
        <f t="shared" si="2313"/>
        <v>0</v>
      </c>
      <c r="CR843" s="1351">
        <f t="shared" si="2313"/>
        <v>0</v>
      </c>
      <c r="CS843" s="1350">
        <f t="shared" si="2313"/>
        <v>0</v>
      </c>
      <c r="CT843" s="1353">
        <f t="shared" si="2313"/>
        <v>4.4915851272015653E-2</v>
      </c>
      <c r="CU843" s="536">
        <f t="shared" si="2314"/>
        <v>0</v>
      </c>
      <c r="CV843" s="537">
        <f t="shared" si="2315"/>
        <v>0</v>
      </c>
      <c r="CW843" s="538">
        <f t="shared" si="2316"/>
        <v>0</v>
      </c>
      <c r="CX843" s="538">
        <f t="shared" si="2317"/>
        <v>0</v>
      </c>
      <c r="CY843" s="538">
        <f t="shared" si="2318"/>
        <v>0</v>
      </c>
      <c r="CZ843" s="538">
        <f t="shared" si="2319"/>
        <v>0</v>
      </c>
      <c r="DA843" s="538">
        <f t="shared" si="2320"/>
        <v>0</v>
      </c>
      <c r="DB843" s="539">
        <f t="shared" si="2321"/>
        <v>0</v>
      </c>
      <c r="DC843" s="539">
        <f t="shared" si="2322"/>
        <v>0</v>
      </c>
      <c r="DD843" s="539">
        <f t="shared" si="2323"/>
        <v>0</v>
      </c>
      <c r="DE843" s="538">
        <f t="shared" si="2324"/>
        <v>0</v>
      </c>
      <c r="DF843" s="538">
        <f t="shared" si="2325"/>
        <v>0</v>
      </c>
      <c r="DG843" s="538">
        <f t="shared" si="2326"/>
        <v>0</v>
      </c>
      <c r="DH843" s="538">
        <f t="shared" si="2327"/>
        <v>2.2309197651663405E-3</v>
      </c>
      <c r="DI843" s="538">
        <f t="shared" si="2328"/>
        <v>1.8590998043052837E-2</v>
      </c>
      <c r="DJ843" s="537">
        <f t="shared" si="2329"/>
        <v>1.8590998043052837E-2</v>
      </c>
      <c r="DK843" s="536">
        <f t="shared" si="2330"/>
        <v>4.1313328984561859E-2</v>
      </c>
      <c r="DL843" s="653">
        <f t="shared" si="2331"/>
        <v>17</v>
      </c>
      <c r="DM843" s="106">
        <f t="shared" si="2332"/>
        <v>17</v>
      </c>
      <c r="DN843" s="106">
        <f t="shared" si="2333"/>
        <v>17</v>
      </c>
      <c r="DO843" s="106">
        <f t="shared" si="2334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2"/>
      <c r="DY843" s="484"/>
    </row>
    <row r="844" spans="1:129" s="486" customFormat="1" ht="15.75" customHeight="1">
      <c r="A844" s="617" t="str">
        <f>A339</f>
        <v>Groundnuts (dry): no. local meas</v>
      </c>
      <c r="B844" s="810">
        <f t="shared" ref="B844:R844" si="2392">SUM(B348)</f>
        <v>4.532289628180039E-2</v>
      </c>
      <c r="C844" s="810">
        <f t="shared" si="2392"/>
        <v>3.5880626223091981E-2</v>
      </c>
      <c r="D844" s="810">
        <f t="shared" si="2392"/>
        <v>1.942409840648588E-2</v>
      </c>
      <c r="E844" s="810">
        <f t="shared" si="2392"/>
        <v>2.8326810176125244E-2</v>
      </c>
      <c r="F844" s="810">
        <f t="shared" si="2392"/>
        <v>3.1474233529028048E-2</v>
      </c>
      <c r="G844" s="810">
        <f t="shared" si="2392"/>
        <v>1.8884540117416831E-2</v>
      </c>
      <c r="H844" s="810">
        <f t="shared" si="2392"/>
        <v>2.8326810176125244E-2</v>
      </c>
      <c r="I844" s="810">
        <f t="shared" si="2392"/>
        <v>1.3596868884540118E-2</v>
      </c>
      <c r="J844" s="810">
        <f t="shared" si="2392"/>
        <v>0</v>
      </c>
      <c r="K844" s="810">
        <f t="shared" si="2392"/>
        <v>0</v>
      </c>
      <c r="L844" s="810">
        <f t="shared" si="2392"/>
        <v>0</v>
      </c>
      <c r="M844" s="810">
        <f t="shared" si="2392"/>
        <v>0</v>
      </c>
      <c r="N844" s="810">
        <f t="shared" si="2392"/>
        <v>0</v>
      </c>
      <c r="O844" s="810">
        <f t="shared" si="2392"/>
        <v>0</v>
      </c>
      <c r="P844" s="810">
        <f t="shared" si="2392"/>
        <v>0</v>
      </c>
      <c r="Q844" s="810">
        <f t="shared" si="2392"/>
        <v>0</v>
      </c>
      <c r="R844" s="810">
        <f t="shared" si="2392"/>
        <v>0</v>
      </c>
      <c r="S844" s="809"/>
      <c r="T844" s="810">
        <f t="shared" ref="T844:AJ844" si="2393">SUM(T348)</f>
        <v>5.0988258317025442E-2</v>
      </c>
      <c r="U844" s="810">
        <f t="shared" si="2393"/>
        <v>1.2274951076320938E-2</v>
      </c>
      <c r="V844" s="810">
        <f t="shared" si="2393"/>
        <v>1.942409840648588E-2</v>
      </c>
      <c r="W844" s="810">
        <f t="shared" si="2393"/>
        <v>1.4163405088062622E-2</v>
      </c>
      <c r="X844" s="810">
        <f t="shared" si="2393"/>
        <v>2.8326810176125244E-2</v>
      </c>
      <c r="Y844" s="810">
        <f t="shared" si="2393"/>
        <v>0</v>
      </c>
      <c r="Z844" s="810">
        <f t="shared" si="2393"/>
        <v>0</v>
      </c>
      <c r="AA844" s="810">
        <f t="shared" si="2393"/>
        <v>4.196564470537073E-2</v>
      </c>
      <c r="AB844" s="810">
        <f t="shared" si="2393"/>
        <v>5.3955828906905222E-2</v>
      </c>
      <c r="AC844" s="810">
        <f t="shared" si="2393"/>
        <v>0</v>
      </c>
      <c r="AD844" s="810">
        <f t="shared" si="2393"/>
        <v>0</v>
      </c>
      <c r="AE844" s="810">
        <f t="shared" si="2393"/>
        <v>0</v>
      </c>
      <c r="AF844" s="810">
        <f t="shared" si="2393"/>
        <v>0</v>
      </c>
      <c r="AG844" s="810">
        <f t="shared" si="2393"/>
        <v>0</v>
      </c>
      <c r="AH844" s="810">
        <f t="shared" si="2393"/>
        <v>0</v>
      </c>
      <c r="AI844" s="810">
        <f t="shared" si="2393"/>
        <v>0</v>
      </c>
      <c r="AJ844" s="810">
        <f t="shared" si="2393"/>
        <v>0</v>
      </c>
      <c r="AK844" s="809"/>
      <c r="AL844" s="810">
        <f t="shared" ref="AL844:BB844" si="2394">SUM(AL348)</f>
        <v>3.7769080234833663E-2</v>
      </c>
      <c r="AM844" s="810">
        <f t="shared" si="2394"/>
        <v>0</v>
      </c>
      <c r="AN844" s="810">
        <f t="shared" si="2394"/>
        <v>3.7769080234833663E-2</v>
      </c>
      <c r="AO844" s="810">
        <f t="shared" si="2394"/>
        <v>3.1474233529028048E-2</v>
      </c>
      <c r="AP844" s="810">
        <f t="shared" si="2394"/>
        <v>0.11330724070450097</v>
      </c>
      <c r="AQ844" s="810">
        <f t="shared" si="2394"/>
        <v>3.1474233529028048E-2</v>
      </c>
      <c r="AR844" s="810">
        <f t="shared" si="2394"/>
        <v>9.4422700587084143E-2</v>
      </c>
      <c r="AS844" s="810">
        <f t="shared" si="2394"/>
        <v>3.1474233529028048E-2</v>
      </c>
      <c r="AT844" s="810">
        <f t="shared" si="2394"/>
        <v>7.5538160469667326E-2</v>
      </c>
      <c r="AU844" s="810">
        <f t="shared" si="2394"/>
        <v>0</v>
      </c>
      <c r="AV844" s="810">
        <f t="shared" si="2394"/>
        <v>0</v>
      </c>
      <c r="AW844" s="810">
        <f t="shared" si="2394"/>
        <v>0</v>
      </c>
      <c r="AX844" s="810">
        <f t="shared" si="2394"/>
        <v>0</v>
      </c>
      <c r="AY844" s="810">
        <f t="shared" si="2394"/>
        <v>0</v>
      </c>
      <c r="AZ844" s="810">
        <f t="shared" si="2394"/>
        <v>0</v>
      </c>
      <c r="BA844" s="810">
        <f t="shared" si="2394"/>
        <v>0</v>
      </c>
      <c r="BB844" s="810">
        <f t="shared" si="2394"/>
        <v>0</v>
      </c>
      <c r="BC844" s="809"/>
      <c r="BD844" s="810">
        <f t="shared" ref="BD844:BT844" si="2395">SUM(BD348)</f>
        <v>0.10071754729288976</v>
      </c>
      <c r="BE844" s="810">
        <f t="shared" si="2395"/>
        <v>4.7211350293542072E-2</v>
      </c>
      <c r="BF844" s="810">
        <f t="shared" si="2395"/>
        <v>4.532289628180039E-2</v>
      </c>
      <c r="BG844" s="810">
        <f t="shared" si="2395"/>
        <v>3.3992172211350292E-2</v>
      </c>
      <c r="BH844" s="810">
        <f t="shared" si="2395"/>
        <v>2.2661448140900195E-2</v>
      </c>
      <c r="BI844" s="810">
        <f t="shared" si="2395"/>
        <v>6.7984344422700585E-2</v>
      </c>
      <c r="BJ844" s="810">
        <f t="shared" si="2395"/>
        <v>0.11330724070450097</v>
      </c>
      <c r="BK844" s="810">
        <f t="shared" si="2395"/>
        <v>2.7193737769080236E-2</v>
      </c>
      <c r="BL844" s="810">
        <f t="shared" si="2395"/>
        <v>1.8129158512720157E-2</v>
      </c>
      <c r="BM844" s="810">
        <f t="shared" si="2395"/>
        <v>0</v>
      </c>
      <c r="BN844" s="810">
        <f t="shared" si="2395"/>
        <v>0</v>
      </c>
      <c r="BO844" s="810">
        <f t="shared" si="2395"/>
        <v>0</v>
      </c>
      <c r="BP844" s="810">
        <f t="shared" si="2395"/>
        <v>0</v>
      </c>
      <c r="BQ844" s="810">
        <f t="shared" si="2395"/>
        <v>0</v>
      </c>
      <c r="BR844" s="810">
        <f t="shared" si="2395"/>
        <v>0</v>
      </c>
      <c r="BS844" s="810">
        <f t="shared" si="2395"/>
        <v>0</v>
      </c>
      <c r="BT844" s="810">
        <f t="shared" si="2395"/>
        <v>0</v>
      </c>
      <c r="BU844" s="809"/>
      <c r="BV844" s="810">
        <f>SUM(BV348)</f>
        <v>0</v>
      </c>
      <c r="BW844" s="810">
        <f>SUM(BW348)</f>
        <v>0</v>
      </c>
      <c r="BX844" s="810">
        <f>SUM(BX348)</f>
        <v>0</v>
      </c>
      <c r="BY844" s="810">
        <f>SUM(BY348)</f>
        <v>0</v>
      </c>
      <c r="BZ844" s="622">
        <f t="shared" si="2308"/>
        <v>1.172759916752089E-2</v>
      </c>
      <c r="CA844" s="622">
        <f t="shared" si="2309"/>
        <v>1.1142877851292724E-2</v>
      </c>
      <c r="CB844" s="622">
        <f t="shared" si="2310"/>
        <v>2.2661448140900195E-2</v>
      </c>
      <c r="CC844" s="691">
        <f t="shared" si="2311"/>
        <v>2.421417699499891E-2</v>
      </c>
      <c r="CD844" s="1349">
        <f t="shared" si="2339"/>
        <v>0</v>
      </c>
      <c r="CE844" s="1350">
        <f t="shared" si="2313"/>
        <v>0</v>
      </c>
      <c r="CF844" s="1351">
        <f t="shared" si="2313"/>
        <v>0</v>
      </c>
      <c r="CG844" s="1351">
        <f t="shared" si="2313"/>
        <v>0</v>
      </c>
      <c r="CH844" s="1351">
        <f t="shared" si="2313"/>
        <v>0</v>
      </c>
      <c r="CI844" s="1351">
        <f t="shared" si="2313"/>
        <v>0</v>
      </c>
      <c r="CJ844" s="1351">
        <f t="shared" si="2313"/>
        <v>0</v>
      </c>
      <c r="CK844" s="1352">
        <f t="shared" si="2313"/>
        <v>0</v>
      </c>
      <c r="CL844" s="1352">
        <f t="shared" si="2313"/>
        <v>0</v>
      </c>
      <c r="CM844" s="1352">
        <f t="shared" si="2313"/>
        <v>1.3596868884540118E-2</v>
      </c>
      <c r="CN844" s="1351">
        <f t="shared" si="2313"/>
        <v>1.8884540117416831E-2</v>
      </c>
      <c r="CO844" s="1351">
        <f t="shared" si="2313"/>
        <v>1.942409840648588E-2</v>
      </c>
      <c r="CP844" s="1351">
        <f t="shared" si="2313"/>
        <v>2.8326810176125244E-2</v>
      </c>
      <c r="CQ844" s="1351">
        <f t="shared" si="2313"/>
        <v>2.8326810176125244E-2</v>
      </c>
      <c r="CR844" s="1351">
        <f t="shared" si="2313"/>
        <v>3.1474233529028048E-2</v>
      </c>
      <c r="CS844" s="1350">
        <f t="shared" si="2313"/>
        <v>3.5880626223091981E-2</v>
      </c>
      <c r="CT844" s="1353">
        <f t="shared" si="2313"/>
        <v>4.532289628180039E-2</v>
      </c>
      <c r="CU844" s="536">
        <f t="shared" si="2314"/>
        <v>0</v>
      </c>
      <c r="CV844" s="537">
        <f t="shared" si="2315"/>
        <v>0</v>
      </c>
      <c r="CW844" s="538">
        <f t="shared" si="2316"/>
        <v>0</v>
      </c>
      <c r="CX844" s="538">
        <f t="shared" si="2317"/>
        <v>0</v>
      </c>
      <c r="CY844" s="538">
        <f t="shared" si="2318"/>
        <v>0</v>
      </c>
      <c r="CZ844" s="538">
        <f t="shared" si="2319"/>
        <v>0</v>
      </c>
      <c r="DA844" s="538">
        <f t="shared" si="2320"/>
        <v>0</v>
      </c>
      <c r="DB844" s="539">
        <f t="shared" si="2321"/>
        <v>0</v>
      </c>
      <c r="DC844" s="539">
        <f t="shared" si="2322"/>
        <v>0</v>
      </c>
      <c r="DD844" s="539">
        <f t="shared" si="2323"/>
        <v>0</v>
      </c>
      <c r="DE844" s="538">
        <f t="shared" si="2324"/>
        <v>1.2274951076320938E-2</v>
      </c>
      <c r="DF844" s="538">
        <f t="shared" si="2325"/>
        <v>1.4163405088062622E-2</v>
      </c>
      <c r="DG844" s="538">
        <f t="shared" si="2326"/>
        <v>1.942409840648588E-2</v>
      </c>
      <c r="DH844" s="538">
        <f t="shared" si="2327"/>
        <v>2.8326810176125244E-2</v>
      </c>
      <c r="DI844" s="538">
        <f t="shared" si="2328"/>
        <v>4.196564470537073E-2</v>
      </c>
      <c r="DJ844" s="537">
        <f t="shared" si="2329"/>
        <v>5.0988258317025442E-2</v>
      </c>
      <c r="DK844" s="536">
        <f t="shared" si="2330"/>
        <v>5.3955828906905222E-2</v>
      </c>
      <c r="DL844" s="653">
        <f t="shared" si="2331"/>
        <v>17</v>
      </c>
      <c r="DM844" s="106">
        <f t="shared" si="2332"/>
        <v>17</v>
      </c>
      <c r="DN844" s="106">
        <f t="shared" si="2333"/>
        <v>17</v>
      </c>
      <c r="DO844" s="106">
        <f t="shared" si="2334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2"/>
      <c r="DY844" s="484"/>
    </row>
    <row r="845" spans="1:129" s="486" customFormat="1" ht="15.75" customHeight="1">
      <c r="A845" s="617" t="str">
        <f>A349</f>
        <v>no. local meas Carried over- Sunflower</v>
      </c>
      <c r="B845" s="810">
        <f t="shared" ref="B845:R845" si="2396">SUM(B358)</f>
        <v>0</v>
      </c>
      <c r="C845" s="810">
        <f t="shared" si="2396"/>
        <v>0</v>
      </c>
      <c r="D845" s="810">
        <f t="shared" si="2396"/>
        <v>0</v>
      </c>
      <c r="E845" s="810">
        <f t="shared" si="2396"/>
        <v>0</v>
      </c>
      <c r="F845" s="810">
        <f t="shared" si="2396"/>
        <v>0</v>
      </c>
      <c r="G845" s="810">
        <f t="shared" si="2396"/>
        <v>0</v>
      </c>
      <c r="H845" s="810">
        <f t="shared" si="2396"/>
        <v>0</v>
      </c>
      <c r="I845" s="810">
        <f t="shared" si="2396"/>
        <v>0</v>
      </c>
      <c r="J845" s="810">
        <f t="shared" si="2396"/>
        <v>0</v>
      </c>
      <c r="K845" s="810">
        <f t="shared" si="2396"/>
        <v>0</v>
      </c>
      <c r="L845" s="810">
        <f t="shared" si="2396"/>
        <v>0</v>
      </c>
      <c r="M845" s="810">
        <f t="shared" si="2396"/>
        <v>0</v>
      </c>
      <c r="N845" s="810">
        <f t="shared" si="2396"/>
        <v>0</v>
      </c>
      <c r="O845" s="810">
        <f t="shared" si="2396"/>
        <v>0</v>
      </c>
      <c r="P845" s="810">
        <f t="shared" si="2396"/>
        <v>0</v>
      </c>
      <c r="Q845" s="810">
        <f t="shared" si="2396"/>
        <v>0</v>
      </c>
      <c r="R845" s="810">
        <f t="shared" si="2396"/>
        <v>0</v>
      </c>
      <c r="S845" s="809"/>
      <c r="T845" s="810">
        <f t="shared" ref="T845:AJ845" si="2397">SUM(T358)</f>
        <v>0</v>
      </c>
      <c r="U845" s="810">
        <f t="shared" si="2397"/>
        <v>0</v>
      </c>
      <c r="V845" s="810">
        <f t="shared" si="2397"/>
        <v>0</v>
      </c>
      <c r="W845" s="810">
        <f t="shared" si="2397"/>
        <v>0</v>
      </c>
      <c r="X845" s="810">
        <f t="shared" si="2397"/>
        <v>0</v>
      </c>
      <c r="Y845" s="810">
        <f t="shared" si="2397"/>
        <v>0</v>
      </c>
      <c r="Z845" s="810">
        <f t="shared" si="2397"/>
        <v>0</v>
      </c>
      <c r="AA845" s="810">
        <f t="shared" si="2397"/>
        <v>0</v>
      </c>
      <c r="AB845" s="810">
        <f t="shared" si="2397"/>
        <v>0</v>
      </c>
      <c r="AC845" s="810">
        <f t="shared" si="2397"/>
        <v>0</v>
      </c>
      <c r="AD845" s="810">
        <f t="shared" si="2397"/>
        <v>0</v>
      </c>
      <c r="AE845" s="810">
        <f t="shared" si="2397"/>
        <v>0</v>
      </c>
      <c r="AF845" s="810">
        <f t="shared" si="2397"/>
        <v>0</v>
      </c>
      <c r="AG845" s="810">
        <f t="shared" si="2397"/>
        <v>0</v>
      </c>
      <c r="AH845" s="810">
        <f t="shared" si="2397"/>
        <v>0</v>
      </c>
      <c r="AI845" s="810">
        <f t="shared" si="2397"/>
        <v>0</v>
      </c>
      <c r="AJ845" s="810">
        <f t="shared" si="2397"/>
        <v>0</v>
      </c>
      <c r="AK845" s="809"/>
      <c r="AL845" s="810">
        <f t="shared" ref="AL845:BB845" si="2398">SUM(AL358)</f>
        <v>0</v>
      </c>
      <c r="AM845" s="810">
        <f t="shared" si="2398"/>
        <v>0</v>
      </c>
      <c r="AN845" s="810">
        <f t="shared" si="2398"/>
        <v>0</v>
      </c>
      <c r="AO845" s="810">
        <f t="shared" si="2398"/>
        <v>0</v>
      </c>
      <c r="AP845" s="810">
        <f t="shared" si="2398"/>
        <v>0</v>
      </c>
      <c r="AQ845" s="810">
        <f t="shared" si="2398"/>
        <v>0</v>
      </c>
      <c r="AR845" s="810">
        <f t="shared" si="2398"/>
        <v>0</v>
      </c>
      <c r="AS845" s="810">
        <f t="shared" si="2398"/>
        <v>0</v>
      </c>
      <c r="AT845" s="810">
        <f t="shared" si="2398"/>
        <v>0</v>
      </c>
      <c r="AU845" s="810">
        <f t="shared" si="2398"/>
        <v>0</v>
      </c>
      <c r="AV845" s="810">
        <f t="shared" si="2398"/>
        <v>0</v>
      </c>
      <c r="AW845" s="810">
        <f t="shared" si="2398"/>
        <v>0</v>
      </c>
      <c r="AX845" s="810">
        <f t="shared" si="2398"/>
        <v>0</v>
      </c>
      <c r="AY845" s="810">
        <f t="shared" si="2398"/>
        <v>0</v>
      </c>
      <c r="AZ845" s="810">
        <f t="shared" si="2398"/>
        <v>0</v>
      </c>
      <c r="BA845" s="810">
        <f t="shared" si="2398"/>
        <v>0</v>
      </c>
      <c r="BB845" s="810">
        <f t="shared" si="2398"/>
        <v>0</v>
      </c>
      <c r="BC845" s="809"/>
      <c r="BD845" s="810">
        <f t="shared" ref="BD845:BT845" si="2399">SUM(BD358)</f>
        <v>2.2831050228310504E-2</v>
      </c>
      <c r="BE845" s="810">
        <f t="shared" si="2399"/>
        <v>0</v>
      </c>
      <c r="BF845" s="810">
        <f t="shared" si="2399"/>
        <v>0</v>
      </c>
      <c r="BG845" s="810">
        <f t="shared" si="2399"/>
        <v>6.5068493150684942E-2</v>
      </c>
      <c r="BH845" s="810">
        <f t="shared" si="2399"/>
        <v>0</v>
      </c>
      <c r="BI845" s="810">
        <f t="shared" si="2399"/>
        <v>0</v>
      </c>
      <c r="BJ845" s="810">
        <f t="shared" si="2399"/>
        <v>0</v>
      </c>
      <c r="BK845" s="810">
        <f t="shared" si="2399"/>
        <v>0</v>
      </c>
      <c r="BL845" s="810">
        <f t="shared" si="2399"/>
        <v>0</v>
      </c>
      <c r="BM845" s="810">
        <f t="shared" si="2399"/>
        <v>0</v>
      </c>
      <c r="BN845" s="810">
        <f t="shared" si="2399"/>
        <v>0</v>
      </c>
      <c r="BO845" s="810">
        <f t="shared" si="2399"/>
        <v>0</v>
      </c>
      <c r="BP845" s="810">
        <f t="shared" si="2399"/>
        <v>0</v>
      </c>
      <c r="BQ845" s="810">
        <f t="shared" si="2399"/>
        <v>0</v>
      </c>
      <c r="BR845" s="810">
        <f t="shared" si="2399"/>
        <v>0</v>
      </c>
      <c r="BS845" s="810">
        <f t="shared" si="2399"/>
        <v>0</v>
      </c>
      <c r="BT845" s="810">
        <f t="shared" si="2399"/>
        <v>0</v>
      </c>
      <c r="BU845" s="809"/>
      <c r="BV845" s="810">
        <f>SUM(BV358)</f>
        <v>0</v>
      </c>
      <c r="BW845" s="810">
        <f>SUM(BW358)</f>
        <v>0</v>
      </c>
      <c r="BX845" s="810">
        <f>SUM(BX358)</f>
        <v>0</v>
      </c>
      <c r="BY845" s="810">
        <f>SUM(BY358)</f>
        <v>0</v>
      </c>
      <c r="BZ845" s="622">
        <f t="shared" si="2308"/>
        <v>0</v>
      </c>
      <c r="CA845" s="622">
        <f t="shared" si="2309"/>
        <v>0</v>
      </c>
      <c r="CB845" s="622">
        <f t="shared" si="2310"/>
        <v>0</v>
      </c>
      <c r="CC845" s="691">
        <f t="shared" si="2311"/>
        <v>1.5220700152207001E-3</v>
      </c>
      <c r="CD845" s="1349">
        <f t="shared" si="2339"/>
        <v>0</v>
      </c>
      <c r="CE845" s="1350">
        <f t="shared" si="2313"/>
        <v>0</v>
      </c>
      <c r="CF845" s="1351">
        <f t="shared" si="2313"/>
        <v>0</v>
      </c>
      <c r="CG845" s="1351">
        <f t="shared" si="2313"/>
        <v>0</v>
      </c>
      <c r="CH845" s="1351">
        <f t="shared" si="2313"/>
        <v>0</v>
      </c>
      <c r="CI845" s="1351">
        <f t="shared" si="2313"/>
        <v>0</v>
      </c>
      <c r="CJ845" s="1351">
        <f t="shared" si="2313"/>
        <v>0</v>
      </c>
      <c r="CK845" s="1352">
        <f t="shared" si="2313"/>
        <v>0</v>
      </c>
      <c r="CL845" s="1352">
        <f t="shared" si="2313"/>
        <v>0</v>
      </c>
      <c r="CM845" s="1352">
        <f t="shared" si="2313"/>
        <v>0</v>
      </c>
      <c r="CN845" s="1351">
        <f t="shared" si="2313"/>
        <v>0</v>
      </c>
      <c r="CO845" s="1351">
        <f t="shared" si="2313"/>
        <v>0</v>
      </c>
      <c r="CP845" s="1351">
        <f t="shared" si="2313"/>
        <v>0</v>
      </c>
      <c r="CQ845" s="1351">
        <f t="shared" si="2313"/>
        <v>0</v>
      </c>
      <c r="CR845" s="1351">
        <f t="shared" si="2313"/>
        <v>0</v>
      </c>
      <c r="CS845" s="1350">
        <f t="shared" ref="CE845:CT848" si="240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400"/>
        <v>0</v>
      </c>
      <c r="CU845" s="536">
        <f t="shared" si="2314"/>
        <v>0</v>
      </c>
      <c r="CV845" s="537">
        <f t="shared" si="2315"/>
        <v>0</v>
      </c>
      <c r="CW845" s="538">
        <f t="shared" si="2316"/>
        <v>0</v>
      </c>
      <c r="CX845" s="538">
        <f t="shared" si="2317"/>
        <v>0</v>
      </c>
      <c r="CY845" s="538">
        <f t="shared" si="2318"/>
        <v>0</v>
      </c>
      <c r="CZ845" s="538">
        <f t="shared" si="2319"/>
        <v>0</v>
      </c>
      <c r="DA845" s="538">
        <f t="shared" si="2320"/>
        <v>0</v>
      </c>
      <c r="DB845" s="539">
        <f t="shared" si="2321"/>
        <v>0</v>
      </c>
      <c r="DC845" s="539">
        <f t="shared" si="2322"/>
        <v>0</v>
      </c>
      <c r="DD845" s="539">
        <f t="shared" si="2323"/>
        <v>0</v>
      </c>
      <c r="DE845" s="538">
        <f t="shared" si="2324"/>
        <v>0</v>
      </c>
      <c r="DF845" s="538">
        <f t="shared" si="2325"/>
        <v>0</v>
      </c>
      <c r="DG845" s="538">
        <f t="shared" si="2326"/>
        <v>0</v>
      </c>
      <c r="DH845" s="538">
        <f t="shared" si="2327"/>
        <v>0</v>
      </c>
      <c r="DI845" s="538">
        <f t="shared" si="2328"/>
        <v>0</v>
      </c>
      <c r="DJ845" s="537">
        <f t="shared" si="2329"/>
        <v>0</v>
      </c>
      <c r="DK845" s="536">
        <f t="shared" si="2330"/>
        <v>0</v>
      </c>
      <c r="DL845" s="653">
        <f t="shared" si="2331"/>
        <v>17</v>
      </c>
      <c r="DM845" s="106">
        <f t="shared" si="2332"/>
        <v>17</v>
      </c>
      <c r="DN845" s="106">
        <f t="shared" si="2333"/>
        <v>17</v>
      </c>
      <c r="DO845" s="106">
        <f t="shared" si="2334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2"/>
      <c r="DY845" s="484"/>
    </row>
    <row r="846" spans="1:129" s="486" customFormat="1" ht="15.75" customHeight="1">
      <c r="A846" s="617" t="str">
        <f>A359</f>
        <v>Cassava (flour): local measure</v>
      </c>
      <c r="B846" s="810">
        <f t="shared" ref="B846:R846" si="2401">SUM(B369)</f>
        <v>0</v>
      </c>
      <c r="C846" s="810">
        <f t="shared" si="2401"/>
        <v>0</v>
      </c>
      <c r="D846" s="810">
        <f t="shared" si="2401"/>
        <v>0</v>
      </c>
      <c r="E846" s="810">
        <f t="shared" si="2401"/>
        <v>0</v>
      </c>
      <c r="F846" s="810">
        <f t="shared" si="2401"/>
        <v>0</v>
      </c>
      <c r="G846" s="810">
        <f t="shared" si="2401"/>
        <v>0</v>
      </c>
      <c r="H846" s="810">
        <f t="shared" si="2401"/>
        <v>0</v>
      </c>
      <c r="I846" s="810">
        <f t="shared" si="2401"/>
        <v>0</v>
      </c>
      <c r="J846" s="810">
        <f t="shared" si="2401"/>
        <v>0</v>
      </c>
      <c r="K846" s="810">
        <f t="shared" si="2401"/>
        <v>0</v>
      </c>
      <c r="L846" s="810">
        <f t="shared" si="2401"/>
        <v>0</v>
      </c>
      <c r="M846" s="810">
        <f t="shared" si="2401"/>
        <v>0</v>
      </c>
      <c r="N846" s="810">
        <f t="shared" si="2401"/>
        <v>0</v>
      </c>
      <c r="O846" s="810">
        <f t="shared" si="2401"/>
        <v>0</v>
      </c>
      <c r="P846" s="810">
        <f t="shared" si="2401"/>
        <v>0</v>
      </c>
      <c r="Q846" s="810">
        <f t="shared" si="2401"/>
        <v>0</v>
      </c>
      <c r="R846" s="810">
        <f t="shared" si="2401"/>
        <v>0</v>
      </c>
      <c r="S846" s="809"/>
      <c r="T846" s="810">
        <f t="shared" ref="T846:AJ846" si="2402">SUM(T369)</f>
        <v>0</v>
      </c>
      <c r="U846" s="810">
        <f t="shared" si="2402"/>
        <v>0</v>
      </c>
      <c r="V846" s="810">
        <f t="shared" si="2402"/>
        <v>0</v>
      </c>
      <c r="W846" s="810">
        <f t="shared" si="2402"/>
        <v>0</v>
      </c>
      <c r="X846" s="810">
        <f t="shared" si="2402"/>
        <v>0</v>
      </c>
      <c r="Y846" s="810">
        <f t="shared" si="2402"/>
        <v>0</v>
      </c>
      <c r="Z846" s="810">
        <f t="shared" si="2402"/>
        <v>0</v>
      </c>
      <c r="AA846" s="810">
        <f t="shared" si="2402"/>
        <v>0</v>
      </c>
      <c r="AB846" s="810">
        <f t="shared" si="2402"/>
        <v>0</v>
      </c>
      <c r="AC846" s="810">
        <f t="shared" si="2402"/>
        <v>0</v>
      </c>
      <c r="AD846" s="810">
        <f t="shared" si="2402"/>
        <v>0</v>
      </c>
      <c r="AE846" s="810">
        <f t="shared" si="2402"/>
        <v>0</v>
      </c>
      <c r="AF846" s="810">
        <f t="shared" si="2402"/>
        <v>0</v>
      </c>
      <c r="AG846" s="810">
        <f t="shared" si="2402"/>
        <v>0</v>
      </c>
      <c r="AH846" s="810">
        <f t="shared" si="2402"/>
        <v>0</v>
      </c>
      <c r="AI846" s="810">
        <f t="shared" si="2402"/>
        <v>0</v>
      </c>
      <c r="AJ846" s="810">
        <f t="shared" si="2402"/>
        <v>0</v>
      </c>
      <c r="AK846" s="809"/>
      <c r="AL846" s="810">
        <f t="shared" ref="AL846:BB846" si="2403">SUM(AL369)</f>
        <v>0</v>
      </c>
      <c r="AM846" s="810">
        <f t="shared" si="2403"/>
        <v>0</v>
      </c>
      <c r="AN846" s="810">
        <f t="shared" si="2403"/>
        <v>0</v>
      </c>
      <c r="AO846" s="810">
        <f t="shared" si="2403"/>
        <v>0</v>
      </c>
      <c r="AP846" s="810">
        <f t="shared" si="2403"/>
        <v>0</v>
      </c>
      <c r="AQ846" s="810">
        <f t="shared" si="2403"/>
        <v>0</v>
      </c>
      <c r="AR846" s="810">
        <f t="shared" si="2403"/>
        <v>0</v>
      </c>
      <c r="AS846" s="810">
        <f t="shared" si="2403"/>
        <v>0</v>
      </c>
      <c r="AT846" s="810">
        <f t="shared" si="2403"/>
        <v>0</v>
      </c>
      <c r="AU846" s="810">
        <f t="shared" si="2403"/>
        <v>0</v>
      </c>
      <c r="AV846" s="810">
        <f t="shared" si="2403"/>
        <v>0</v>
      </c>
      <c r="AW846" s="810">
        <f t="shared" si="2403"/>
        <v>0</v>
      </c>
      <c r="AX846" s="810">
        <f t="shared" si="2403"/>
        <v>0</v>
      </c>
      <c r="AY846" s="810">
        <f t="shared" si="2403"/>
        <v>0</v>
      </c>
      <c r="AZ846" s="810">
        <f t="shared" si="2403"/>
        <v>0</v>
      </c>
      <c r="BA846" s="810">
        <f t="shared" si="2403"/>
        <v>0</v>
      </c>
      <c r="BB846" s="810">
        <f t="shared" si="2403"/>
        <v>0</v>
      </c>
      <c r="BC846" s="809"/>
      <c r="BD846" s="810">
        <f t="shared" ref="BD846:BT846" si="2404">SUM(BD369)</f>
        <v>0</v>
      </c>
      <c r="BE846" s="810">
        <f t="shared" si="2404"/>
        <v>0</v>
      </c>
      <c r="BF846" s="810">
        <f t="shared" si="2404"/>
        <v>0</v>
      </c>
      <c r="BG846" s="810">
        <f t="shared" si="2404"/>
        <v>0</v>
      </c>
      <c r="BH846" s="810">
        <f t="shared" si="2404"/>
        <v>0</v>
      </c>
      <c r="BI846" s="810">
        <f t="shared" si="2404"/>
        <v>0</v>
      </c>
      <c r="BJ846" s="810">
        <f t="shared" si="2404"/>
        <v>0</v>
      </c>
      <c r="BK846" s="810">
        <f t="shared" si="2404"/>
        <v>0</v>
      </c>
      <c r="BL846" s="810">
        <f t="shared" si="2404"/>
        <v>0</v>
      </c>
      <c r="BM846" s="810">
        <f t="shared" si="2404"/>
        <v>0</v>
      </c>
      <c r="BN846" s="810">
        <f t="shared" si="2404"/>
        <v>0</v>
      </c>
      <c r="BO846" s="810">
        <f t="shared" si="2404"/>
        <v>0</v>
      </c>
      <c r="BP846" s="810">
        <f t="shared" si="2404"/>
        <v>0</v>
      </c>
      <c r="BQ846" s="810">
        <f t="shared" si="2404"/>
        <v>0</v>
      </c>
      <c r="BR846" s="810">
        <f t="shared" si="2404"/>
        <v>0</v>
      </c>
      <c r="BS846" s="810">
        <f t="shared" si="2404"/>
        <v>0</v>
      </c>
      <c r="BT846" s="810">
        <f t="shared" si="2404"/>
        <v>0</v>
      </c>
      <c r="BU846" s="809"/>
      <c r="BV846" s="810">
        <f>SUM(BV369)</f>
        <v>0</v>
      </c>
      <c r="BW846" s="810">
        <f>SUM(BW369)</f>
        <v>0</v>
      </c>
      <c r="BX846" s="810">
        <f>SUM(BX369)</f>
        <v>0</v>
      </c>
      <c r="BY846" s="810">
        <f>SUM(BY369)</f>
        <v>0</v>
      </c>
      <c r="BZ846" s="622">
        <f t="shared" si="2308"/>
        <v>0</v>
      </c>
      <c r="CA846" s="622">
        <f t="shared" si="2309"/>
        <v>0</v>
      </c>
      <c r="CB846" s="622">
        <f t="shared" si="2310"/>
        <v>0</v>
      </c>
      <c r="CC846" s="691">
        <f t="shared" si="2311"/>
        <v>0</v>
      </c>
      <c r="CD846" s="1349">
        <f t="shared" si="2339"/>
        <v>0</v>
      </c>
      <c r="CE846" s="1350">
        <f t="shared" si="2400"/>
        <v>0</v>
      </c>
      <c r="CF846" s="1351">
        <f t="shared" si="2400"/>
        <v>0</v>
      </c>
      <c r="CG846" s="1351">
        <f t="shared" si="2400"/>
        <v>0</v>
      </c>
      <c r="CH846" s="1351">
        <f t="shared" si="2400"/>
        <v>0</v>
      </c>
      <c r="CI846" s="1351">
        <f t="shared" si="2400"/>
        <v>0</v>
      </c>
      <c r="CJ846" s="1351">
        <f t="shared" si="2400"/>
        <v>0</v>
      </c>
      <c r="CK846" s="1352">
        <f t="shared" si="2400"/>
        <v>0</v>
      </c>
      <c r="CL846" s="1352">
        <f t="shared" si="2400"/>
        <v>0</v>
      </c>
      <c r="CM846" s="1352">
        <f t="shared" si="2400"/>
        <v>0</v>
      </c>
      <c r="CN846" s="1351">
        <f t="shared" si="2400"/>
        <v>0</v>
      </c>
      <c r="CO846" s="1351">
        <f t="shared" si="2400"/>
        <v>0</v>
      </c>
      <c r="CP846" s="1351">
        <f t="shared" si="2400"/>
        <v>0</v>
      </c>
      <c r="CQ846" s="1351">
        <f t="shared" si="2400"/>
        <v>0</v>
      </c>
      <c r="CR846" s="1351">
        <f t="shared" si="2400"/>
        <v>0</v>
      </c>
      <c r="CS846" s="1350">
        <f t="shared" si="2400"/>
        <v>0</v>
      </c>
      <c r="CT846" s="1353">
        <f t="shared" si="2400"/>
        <v>0</v>
      </c>
      <c r="CU846" s="536">
        <f t="shared" si="2314"/>
        <v>0</v>
      </c>
      <c r="CV846" s="537">
        <f t="shared" si="2315"/>
        <v>0</v>
      </c>
      <c r="CW846" s="538">
        <f t="shared" si="2316"/>
        <v>0</v>
      </c>
      <c r="CX846" s="538">
        <f t="shared" si="2317"/>
        <v>0</v>
      </c>
      <c r="CY846" s="538">
        <f t="shared" si="2318"/>
        <v>0</v>
      </c>
      <c r="CZ846" s="538">
        <f t="shared" si="2319"/>
        <v>0</v>
      </c>
      <c r="DA846" s="538">
        <f t="shared" si="2320"/>
        <v>0</v>
      </c>
      <c r="DB846" s="539">
        <f t="shared" si="2321"/>
        <v>0</v>
      </c>
      <c r="DC846" s="539">
        <f t="shared" si="2322"/>
        <v>0</v>
      </c>
      <c r="DD846" s="539">
        <f t="shared" si="2323"/>
        <v>0</v>
      </c>
      <c r="DE846" s="538">
        <f t="shared" si="2324"/>
        <v>0</v>
      </c>
      <c r="DF846" s="538">
        <f t="shared" si="2325"/>
        <v>0</v>
      </c>
      <c r="DG846" s="538">
        <f t="shared" si="2326"/>
        <v>0</v>
      </c>
      <c r="DH846" s="538">
        <f t="shared" si="2327"/>
        <v>0</v>
      </c>
      <c r="DI846" s="538">
        <f t="shared" si="2328"/>
        <v>0</v>
      </c>
      <c r="DJ846" s="537">
        <f t="shared" si="2329"/>
        <v>0</v>
      </c>
      <c r="DK846" s="536">
        <f t="shared" si="2330"/>
        <v>0</v>
      </c>
      <c r="DL846" s="653">
        <f t="shared" si="2331"/>
        <v>17</v>
      </c>
      <c r="DM846" s="106">
        <f t="shared" si="2332"/>
        <v>17</v>
      </c>
      <c r="DN846" s="106">
        <f t="shared" si="2333"/>
        <v>17</v>
      </c>
      <c r="DO846" s="106">
        <f t="shared" si="2334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2"/>
      <c r="DY846" s="484"/>
    </row>
    <row r="847" spans="1:129" s="486" customFormat="1" ht="15.75" customHeight="1">
      <c r="A847" s="617" t="str">
        <f>A370</f>
        <v>Other crop: pumpkin (Irish Potatoes)</v>
      </c>
      <c r="B847" s="810">
        <f t="shared" ref="B847:R847" si="2405">SUM(B380)</f>
        <v>0</v>
      </c>
      <c r="C847" s="810">
        <f t="shared" si="2405"/>
        <v>0</v>
      </c>
      <c r="D847" s="810">
        <f t="shared" si="2405"/>
        <v>0</v>
      </c>
      <c r="E847" s="810">
        <f t="shared" si="2405"/>
        <v>0</v>
      </c>
      <c r="F847" s="810">
        <f t="shared" si="2405"/>
        <v>0</v>
      </c>
      <c r="G847" s="810">
        <f t="shared" si="2405"/>
        <v>0</v>
      </c>
      <c r="H847" s="810">
        <f t="shared" si="2405"/>
        <v>0</v>
      </c>
      <c r="I847" s="810">
        <f t="shared" si="2405"/>
        <v>0</v>
      </c>
      <c r="J847" s="810">
        <f t="shared" si="2405"/>
        <v>0</v>
      </c>
      <c r="K847" s="810">
        <f t="shared" si="2405"/>
        <v>0</v>
      </c>
      <c r="L847" s="810">
        <f t="shared" si="2405"/>
        <v>0</v>
      </c>
      <c r="M847" s="810">
        <f t="shared" si="2405"/>
        <v>0</v>
      </c>
      <c r="N847" s="810">
        <f t="shared" si="2405"/>
        <v>0</v>
      </c>
      <c r="O847" s="810">
        <f t="shared" si="2405"/>
        <v>0</v>
      </c>
      <c r="P847" s="810">
        <f t="shared" si="2405"/>
        <v>0</v>
      </c>
      <c r="Q847" s="810">
        <f t="shared" si="2405"/>
        <v>0</v>
      </c>
      <c r="R847" s="810">
        <f t="shared" si="2405"/>
        <v>0</v>
      </c>
      <c r="S847" s="809"/>
      <c r="T847" s="810">
        <f t="shared" ref="T847:AJ847" si="2406">SUM(T380)</f>
        <v>0</v>
      </c>
      <c r="U847" s="810">
        <f t="shared" si="2406"/>
        <v>6.1154598825831699E-3</v>
      </c>
      <c r="V847" s="810">
        <f t="shared" si="2406"/>
        <v>2.7956388034665919E-3</v>
      </c>
      <c r="W847" s="810">
        <f t="shared" si="2406"/>
        <v>0</v>
      </c>
      <c r="X847" s="810">
        <f t="shared" si="2406"/>
        <v>0</v>
      </c>
      <c r="Y847" s="810">
        <f t="shared" si="2406"/>
        <v>0</v>
      </c>
      <c r="Z847" s="810">
        <f t="shared" si="2406"/>
        <v>0</v>
      </c>
      <c r="AA847" s="810">
        <f t="shared" si="2406"/>
        <v>0</v>
      </c>
      <c r="AB847" s="810">
        <f t="shared" si="2406"/>
        <v>0</v>
      </c>
      <c r="AC847" s="810">
        <f t="shared" si="2406"/>
        <v>0</v>
      </c>
      <c r="AD847" s="810">
        <f t="shared" si="2406"/>
        <v>0</v>
      </c>
      <c r="AE847" s="810">
        <f t="shared" si="2406"/>
        <v>0</v>
      </c>
      <c r="AF847" s="810">
        <f t="shared" si="2406"/>
        <v>0</v>
      </c>
      <c r="AG847" s="810">
        <f t="shared" si="2406"/>
        <v>0</v>
      </c>
      <c r="AH847" s="810">
        <f t="shared" si="2406"/>
        <v>0</v>
      </c>
      <c r="AI847" s="810">
        <f t="shared" si="2406"/>
        <v>0</v>
      </c>
      <c r="AJ847" s="810">
        <f t="shared" si="2406"/>
        <v>0</v>
      </c>
      <c r="AK847" s="809"/>
      <c r="AL847" s="810">
        <f t="shared" ref="AL847:BB847" si="2407">SUM(AL380)</f>
        <v>0</v>
      </c>
      <c r="AM847" s="810">
        <f t="shared" si="2407"/>
        <v>0</v>
      </c>
      <c r="AN847" s="810">
        <f t="shared" si="2407"/>
        <v>0</v>
      </c>
      <c r="AO847" s="810">
        <f t="shared" si="2407"/>
        <v>0</v>
      </c>
      <c r="AP847" s="810">
        <f t="shared" si="2407"/>
        <v>0</v>
      </c>
      <c r="AQ847" s="810">
        <f t="shared" si="2407"/>
        <v>0</v>
      </c>
      <c r="AR847" s="810">
        <f t="shared" si="2407"/>
        <v>0</v>
      </c>
      <c r="AS847" s="810">
        <f t="shared" si="2407"/>
        <v>0</v>
      </c>
      <c r="AT847" s="810">
        <f t="shared" si="2407"/>
        <v>0</v>
      </c>
      <c r="AU847" s="810">
        <f t="shared" si="2407"/>
        <v>0</v>
      </c>
      <c r="AV847" s="810">
        <f t="shared" si="2407"/>
        <v>0</v>
      </c>
      <c r="AW847" s="810">
        <f t="shared" si="2407"/>
        <v>0</v>
      </c>
      <c r="AX847" s="810">
        <f t="shared" si="2407"/>
        <v>0</v>
      </c>
      <c r="AY847" s="810">
        <f t="shared" si="2407"/>
        <v>0</v>
      </c>
      <c r="AZ847" s="810">
        <f t="shared" si="2407"/>
        <v>0</v>
      </c>
      <c r="BA847" s="810">
        <f t="shared" si="2407"/>
        <v>0</v>
      </c>
      <c r="BB847" s="810">
        <f t="shared" si="2407"/>
        <v>0</v>
      </c>
      <c r="BC847" s="809"/>
      <c r="BD847" s="810">
        <f t="shared" ref="BD847:BT847" si="2408">SUM(BD380)</f>
        <v>0</v>
      </c>
      <c r="BE847" s="810">
        <f t="shared" si="2408"/>
        <v>1.467710371819961E-2</v>
      </c>
      <c r="BF847" s="810">
        <f t="shared" si="2408"/>
        <v>5.4359643400739288E-3</v>
      </c>
      <c r="BG847" s="810">
        <f t="shared" si="2408"/>
        <v>0</v>
      </c>
      <c r="BH847" s="810">
        <f t="shared" si="2408"/>
        <v>0</v>
      </c>
      <c r="BI847" s="810">
        <f t="shared" si="2408"/>
        <v>0</v>
      </c>
      <c r="BJ847" s="810">
        <f t="shared" si="2408"/>
        <v>0</v>
      </c>
      <c r="BK847" s="810">
        <f t="shared" si="2408"/>
        <v>0</v>
      </c>
      <c r="BL847" s="810">
        <f t="shared" si="2408"/>
        <v>0</v>
      </c>
      <c r="BM847" s="810">
        <f t="shared" si="2408"/>
        <v>0</v>
      </c>
      <c r="BN847" s="810">
        <f t="shared" si="2408"/>
        <v>0</v>
      </c>
      <c r="BO847" s="810">
        <f t="shared" si="2408"/>
        <v>0</v>
      </c>
      <c r="BP847" s="810">
        <f t="shared" si="2408"/>
        <v>0</v>
      </c>
      <c r="BQ847" s="810">
        <f t="shared" si="2408"/>
        <v>0</v>
      </c>
      <c r="BR847" s="810">
        <f t="shared" si="2408"/>
        <v>0</v>
      </c>
      <c r="BS847" s="810">
        <f t="shared" si="2408"/>
        <v>0</v>
      </c>
      <c r="BT847" s="810">
        <f t="shared" si="2408"/>
        <v>0</v>
      </c>
      <c r="BU847" s="809"/>
      <c r="BV847" s="810">
        <f>SUM(BV380)</f>
        <v>0</v>
      </c>
      <c r="BW847" s="810">
        <f>SUM(BW380)</f>
        <v>0</v>
      </c>
      <c r="BX847" s="810">
        <f>SUM(BX380)</f>
        <v>0</v>
      </c>
      <c r="BY847" s="810">
        <f>SUM(BY380)</f>
        <v>0</v>
      </c>
      <c r="BZ847" s="622">
        <f t="shared" si="2308"/>
        <v>0</v>
      </c>
      <c r="CA847" s="622">
        <f t="shared" si="2309"/>
        <v>1.863759202311061E-4</v>
      </c>
      <c r="CB847" s="622">
        <f t="shared" si="2310"/>
        <v>0</v>
      </c>
      <c r="CC847" s="691">
        <f t="shared" si="2311"/>
        <v>3.6239762267159515E-4</v>
      </c>
      <c r="CD847" s="1349">
        <f t="shared" si="2339"/>
        <v>0</v>
      </c>
      <c r="CE847" s="1350">
        <f t="shared" si="2400"/>
        <v>0</v>
      </c>
      <c r="CF847" s="1351">
        <f t="shared" si="2400"/>
        <v>0</v>
      </c>
      <c r="CG847" s="1351">
        <f t="shared" si="2400"/>
        <v>0</v>
      </c>
      <c r="CH847" s="1351">
        <f t="shared" si="2400"/>
        <v>0</v>
      </c>
      <c r="CI847" s="1351">
        <f t="shared" si="2400"/>
        <v>0</v>
      </c>
      <c r="CJ847" s="1351">
        <f t="shared" si="2400"/>
        <v>0</v>
      </c>
      <c r="CK847" s="1352">
        <f t="shared" si="2400"/>
        <v>0</v>
      </c>
      <c r="CL847" s="1352">
        <f t="shared" si="2400"/>
        <v>0</v>
      </c>
      <c r="CM847" s="1352">
        <f t="shared" si="2400"/>
        <v>0</v>
      </c>
      <c r="CN847" s="1351">
        <f t="shared" si="2400"/>
        <v>0</v>
      </c>
      <c r="CO847" s="1351">
        <f t="shared" si="2400"/>
        <v>0</v>
      </c>
      <c r="CP847" s="1351">
        <f t="shared" si="2400"/>
        <v>0</v>
      </c>
      <c r="CQ847" s="1351">
        <f t="shared" si="2400"/>
        <v>0</v>
      </c>
      <c r="CR847" s="1351">
        <f t="shared" si="2400"/>
        <v>0</v>
      </c>
      <c r="CS847" s="1350">
        <f t="shared" si="2400"/>
        <v>0</v>
      </c>
      <c r="CT847" s="1353">
        <f t="shared" si="2400"/>
        <v>0</v>
      </c>
      <c r="CU847" s="536">
        <f t="shared" si="2314"/>
        <v>0</v>
      </c>
      <c r="CV847" s="537">
        <f t="shared" si="2315"/>
        <v>0</v>
      </c>
      <c r="CW847" s="538">
        <f t="shared" si="2316"/>
        <v>0</v>
      </c>
      <c r="CX847" s="538">
        <f t="shared" si="2317"/>
        <v>0</v>
      </c>
      <c r="CY847" s="538">
        <f t="shared" si="2318"/>
        <v>0</v>
      </c>
      <c r="CZ847" s="538">
        <f t="shared" si="2319"/>
        <v>0</v>
      </c>
      <c r="DA847" s="538">
        <f t="shared" si="2320"/>
        <v>0</v>
      </c>
      <c r="DB847" s="539">
        <f t="shared" si="2321"/>
        <v>0</v>
      </c>
      <c r="DC847" s="539">
        <f t="shared" si="2322"/>
        <v>0</v>
      </c>
      <c r="DD847" s="539">
        <f t="shared" si="2323"/>
        <v>0</v>
      </c>
      <c r="DE847" s="538">
        <f t="shared" si="2324"/>
        <v>0</v>
      </c>
      <c r="DF847" s="538">
        <f t="shared" si="2325"/>
        <v>0</v>
      </c>
      <c r="DG847" s="538">
        <f t="shared" si="2326"/>
        <v>0</v>
      </c>
      <c r="DH847" s="538">
        <f t="shared" si="2327"/>
        <v>0</v>
      </c>
      <c r="DI847" s="538">
        <f t="shared" si="2328"/>
        <v>0</v>
      </c>
      <c r="DJ847" s="537">
        <f t="shared" si="2329"/>
        <v>2.7956388034665919E-3</v>
      </c>
      <c r="DK847" s="536">
        <f t="shared" si="2330"/>
        <v>6.1154598825831699E-3</v>
      </c>
      <c r="DL847" s="653">
        <f t="shared" si="2331"/>
        <v>17</v>
      </c>
      <c r="DM847" s="106">
        <f t="shared" si="2332"/>
        <v>17</v>
      </c>
      <c r="DN847" s="106">
        <f t="shared" si="2333"/>
        <v>17</v>
      </c>
      <c r="DO847" s="106">
        <f t="shared" si="2334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2"/>
      <c r="DY847" s="484"/>
    </row>
    <row r="848" spans="1:129" s="486" customFormat="1" ht="15.75" customHeight="1">
      <c r="A848" s="617" t="str">
        <f>A381</f>
        <v xml:space="preserve">other crops produced:qty </v>
      </c>
      <c r="B848" s="810">
        <f t="shared" ref="B848:R848" si="2409">SUM(B390)</f>
        <v>0</v>
      </c>
      <c r="C848" s="810">
        <f t="shared" si="2409"/>
        <v>0</v>
      </c>
      <c r="D848" s="810">
        <f t="shared" si="2409"/>
        <v>0</v>
      </c>
      <c r="E848" s="810">
        <f t="shared" si="2409"/>
        <v>0</v>
      </c>
      <c r="F848" s="810">
        <f t="shared" si="2409"/>
        <v>0</v>
      </c>
      <c r="G848" s="810">
        <f t="shared" si="2409"/>
        <v>0</v>
      </c>
      <c r="H848" s="810">
        <f t="shared" si="2409"/>
        <v>0</v>
      </c>
      <c r="I848" s="810">
        <f t="shared" si="2409"/>
        <v>0</v>
      </c>
      <c r="J848" s="810">
        <f t="shared" si="2409"/>
        <v>0</v>
      </c>
      <c r="K848" s="810">
        <f t="shared" si="2409"/>
        <v>0</v>
      </c>
      <c r="L848" s="810">
        <f t="shared" si="2409"/>
        <v>0</v>
      </c>
      <c r="M848" s="810">
        <f t="shared" si="2409"/>
        <v>0</v>
      </c>
      <c r="N848" s="810">
        <f t="shared" si="2409"/>
        <v>0</v>
      </c>
      <c r="O848" s="810">
        <f t="shared" si="2409"/>
        <v>0</v>
      </c>
      <c r="P848" s="810">
        <f t="shared" si="2409"/>
        <v>0</v>
      </c>
      <c r="Q848" s="810">
        <f t="shared" si="2409"/>
        <v>0</v>
      </c>
      <c r="R848" s="810">
        <f t="shared" si="2409"/>
        <v>0</v>
      </c>
      <c r="S848" s="809"/>
      <c r="T848" s="810">
        <f t="shared" ref="T848:AJ848" si="2410">SUM(T390)</f>
        <v>0</v>
      </c>
      <c r="U848" s="810">
        <f t="shared" si="2410"/>
        <v>0</v>
      </c>
      <c r="V848" s="810">
        <f t="shared" si="2410"/>
        <v>0</v>
      </c>
      <c r="W848" s="810">
        <f t="shared" si="2410"/>
        <v>0</v>
      </c>
      <c r="X848" s="810">
        <f t="shared" si="2410"/>
        <v>0</v>
      </c>
      <c r="Y848" s="810">
        <f t="shared" si="2410"/>
        <v>0</v>
      </c>
      <c r="Z848" s="810">
        <f t="shared" si="2410"/>
        <v>0</v>
      </c>
      <c r="AA848" s="810">
        <f t="shared" si="2410"/>
        <v>0</v>
      </c>
      <c r="AB848" s="810">
        <f t="shared" si="2410"/>
        <v>0</v>
      </c>
      <c r="AC848" s="810">
        <f t="shared" si="2410"/>
        <v>0</v>
      </c>
      <c r="AD848" s="810">
        <f t="shared" si="2410"/>
        <v>0</v>
      </c>
      <c r="AE848" s="810">
        <f t="shared" si="2410"/>
        <v>0</v>
      </c>
      <c r="AF848" s="810">
        <f t="shared" si="2410"/>
        <v>0</v>
      </c>
      <c r="AG848" s="810">
        <f t="shared" si="2410"/>
        <v>0</v>
      </c>
      <c r="AH848" s="810">
        <f t="shared" si="2410"/>
        <v>0</v>
      </c>
      <c r="AI848" s="810">
        <f t="shared" si="2410"/>
        <v>0</v>
      </c>
      <c r="AJ848" s="810">
        <f t="shared" si="2410"/>
        <v>0</v>
      </c>
      <c r="AK848" s="809"/>
      <c r="AL848" s="810">
        <f t="shared" ref="AL848:BB848" si="2411">SUM(AL390)</f>
        <v>0</v>
      </c>
      <c r="AM848" s="810">
        <f t="shared" si="2411"/>
        <v>0</v>
      </c>
      <c r="AN848" s="810">
        <f t="shared" si="2411"/>
        <v>0</v>
      </c>
      <c r="AO848" s="810">
        <f t="shared" si="2411"/>
        <v>0</v>
      </c>
      <c r="AP848" s="810">
        <f t="shared" si="2411"/>
        <v>0</v>
      </c>
      <c r="AQ848" s="810">
        <f t="shared" si="2411"/>
        <v>0</v>
      </c>
      <c r="AR848" s="810">
        <f t="shared" si="2411"/>
        <v>0</v>
      </c>
      <c r="AS848" s="810">
        <f t="shared" si="2411"/>
        <v>0</v>
      </c>
      <c r="AT848" s="810">
        <f t="shared" si="2411"/>
        <v>0</v>
      </c>
      <c r="AU848" s="810">
        <f t="shared" si="2411"/>
        <v>0</v>
      </c>
      <c r="AV848" s="810">
        <f t="shared" si="2411"/>
        <v>0</v>
      </c>
      <c r="AW848" s="810">
        <f t="shared" si="2411"/>
        <v>0</v>
      </c>
      <c r="AX848" s="810">
        <f t="shared" si="2411"/>
        <v>0</v>
      </c>
      <c r="AY848" s="810">
        <f t="shared" si="2411"/>
        <v>0</v>
      </c>
      <c r="AZ848" s="810">
        <f t="shared" si="2411"/>
        <v>0</v>
      </c>
      <c r="BA848" s="810">
        <f t="shared" si="2411"/>
        <v>0</v>
      </c>
      <c r="BB848" s="810">
        <f t="shared" si="2411"/>
        <v>0</v>
      </c>
      <c r="BC848" s="809"/>
      <c r="BD848" s="810">
        <f t="shared" ref="BD848:BT848" si="2412">SUM(BD390)</f>
        <v>0</v>
      </c>
      <c r="BE848" s="810">
        <f t="shared" si="2412"/>
        <v>0</v>
      </c>
      <c r="BF848" s="810">
        <f t="shared" si="2412"/>
        <v>0</v>
      </c>
      <c r="BG848" s="810">
        <f t="shared" si="2412"/>
        <v>0</v>
      </c>
      <c r="BH848" s="810">
        <f t="shared" si="2412"/>
        <v>0</v>
      </c>
      <c r="BI848" s="810">
        <f t="shared" si="2412"/>
        <v>0</v>
      </c>
      <c r="BJ848" s="810">
        <f t="shared" si="2412"/>
        <v>0</v>
      </c>
      <c r="BK848" s="810">
        <f t="shared" si="2412"/>
        <v>0</v>
      </c>
      <c r="BL848" s="810">
        <f t="shared" si="2412"/>
        <v>0</v>
      </c>
      <c r="BM848" s="810">
        <f t="shared" si="2412"/>
        <v>0</v>
      </c>
      <c r="BN848" s="810">
        <f t="shared" si="2412"/>
        <v>0</v>
      </c>
      <c r="BO848" s="810">
        <f t="shared" si="2412"/>
        <v>0</v>
      </c>
      <c r="BP848" s="810">
        <f t="shared" si="2412"/>
        <v>0</v>
      </c>
      <c r="BQ848" s="810">
        <f t="shared" si="2412"/>
        <v>0</v>
      </c>
      <c r="BR848" s="810">
        <f t="shared" si="2412"/>
        <v>0</v>
      </c>
      <c r="BS848" s="810">
        <f t="shared" si="2412"/>
        <v>0</v>
      </c>
      <c r="BT848" s="810">
        <f t="shared" si="2412"/>
        <v>0</v>
      </c>
      <c r="BU848" s="809"/>
      <c r="BV848" s="810">
        <f>SUM(BV390)</f>
        <v>0</v>
      </c>
      <c r="BW848" s="810">
        <f>SUM(BW390)</f>
        <v>0</v>
      </c>
      <c r="BX848" s="810">
        <f>SUM(BX390)</f>
        <v>0</v>
      </c>
      <c r="BY848" s="810">
        <f>SUM(BY390)</f>
        <v>0</v>
      </c>
      <c r="BZ848" s="622">
        <f t="shared" si="2308"/>
        <v>0</v>
      </c>
      <c r="CA848" s="622">
        <f t="shared" si="2309"/>
        <v>0</v>
      </c>
      <c r="CB848" s="622">
        <f t="shared" si="2310"/>
        <v>0</v>
      </c>
      <c r="CC848" s="691">
        <f t="shared" si="2311"/>
        <v>0</v>
      </c>
      <c r="CD848" s="1349">
        <f t="shared" si="2339"/>
        <v>0</v>
      </c>
      <c r="CE848" s="1350">
        <f t="shared" si="2400"/>
        <v>0</v>
      </c>
      <c r="CF848" s="1351">
        <f t="shared" si="2400"/>
        <v>0</v>
      </c>
      <c r="CG848" s="1351">
        <f t="shared" si="2400"/>
        <v>0</v>
      </c>
      <c r="CH848" s="1351">
        <f t="shared" si="2400"/>
        <v>0</v>
      </c>
      <c r="CI848" s="1351">
        <f t="shared" si="2400"/>
        <v>0</v>
      </c>
      <c r="CJ848" s="1351">
        <f t="shared" si="2400"/>
        <v>0</v>
      </c>
      <c r="CK848" s="1352">
        <f t="shared" si="2400"/>
        <v>0</v>
      </c>
      <c r="CL848" s="1352">
        <f t="shared" si="2400"/>
        <v>0</v>
      </c>
      <c r="CM848" s="1352">
        <f t="shared" si="2400"/>
        <v>0</v>
      </c>
      <c r="CN848" s="1351">
        <f t="shared" si="2400"/>
        <v>0</v>
      </c>
      <c r="CO848" s="1351">
        <f t="shared" si="2400"/>
        <v>0</v>
      </c>
      <c r="CP848" s="1351">
        <f t="shared" si="2400"/>
        <v>0</v>
      </c>
      <c r="CQ848" s="1351">
        <f t="shared" si="2400"/>
        <v>0</v>
      </c>
      <c r="CR848" s="1351">
        <f t="shared" si="2400"/>
        <v>0</v>
      </c>
      <c r="CS848" s="1350">
        <f t="shared" si="2400"/>
        <v>0</v>
      </c>
      <c r="CT848" s="1353">
        <f t="shared" si="2400"/>
        <v>0</v>
      </c>
      <c r="CU848" s="536">
        <f t="shared" si="2314"/>
        <v>0</v>
      </c>
      <c r="CV848" s="537">
        <f t="shared" si="2315"/>
        <v>0</v>
      </c>
      <c r="CW848" s="538">
        <f t="shared" si="2316"/>
        <v>0</v>
      </c>
      <c r="CX848" s="538">
        <f t="shared" si="2317"/>
        <v>0</v>
      </c>
      <c r="CY848" s="538">
        <f t="shared" si="2318"/>
        <v>0</v>
      </c>
      <c r="CZ848" s="538">
        <f t="shared" si="2319"/>
        <v>0</v>
      </c>
      <c r="DA848" s="538">
        <f t="shared" si="2320"/>
        <v>0</v>
      </c>
      <c r="DB848" s="539">
        <f t="shared" si="2321"/>
        <v>0</v>
      </c>
      <c r="DC848" s="539">
        <f t="shared" si="2322"/>
        <v>0</v>
      </c>
      <c r="DD848" s="539">
        <f t="shared" si="2323"/>
        <v>0</v>
      </c>
      <c r="DE848" s="538">
        <f t="shared" si="2324"/>
        <v>0</v>
      </c>
      <c r="DF848" s="538">
        <f t="shared" si="2325"/>
        <v>0</v>
      </c>
      <c r="DG848" s="538">
        <f t="shared" si="2326"/>
        <v>0</v>
      </c>
      <c r="DH848" s="538">
        <f t="shared" si="2327"/>
        <v>0</v>
      </c>
      <c r="DI848" s="538">
        <f t="shared" si="2328"/>
        <v>0</v>
      </c>
      <c r="DJ848" s="537">
        <f t="shared" si="2329"/>
        <v>0</v>
      </c>
      <c r="DK848" s="536">
        <f t="shared" si="2330"/>
        <v>0</v>
      </c>
      <c r="DL848" s="653">
        <f t="shared" si="2331"/>
        <v>17</v>
      </c>
      <c r="DM848" s="106">
        <f t="shared" si="2332"/>
        <v>17</v>
      </c>
      <c r="DN848" s="106">
        <f t="shared" si="2333"/>
        <v>17</v>
      </c>
      <c r="DO848" s="106">
        <f t="shared" si="2334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2"/>
      <c r="DY848" s="484"/>
    </row>
    <row r="849" spans="1:129" s="486" customFormat="1" ht="15.75" customHeight="1">
      <c r="A849" s="807" t="s">
        <v>366</v>
      </c>
      <c r="B849" s="809"/>
      <c r="C849" s="809"/>
      <c r="D849" s="809"/>
      <c r="E849" s="809"/>
      <c r="F849" s="809"/>
      <c r="G849" s="809"/>
      <c r="H849" s="809"/>
      <c r="I849" s="809"/>
      <c r="J849" s="809"/>
      <c r="K849" s="809"/>
      <c r="L849" s="809"/>
      <c r="M849" s="809"/>
      <c r="N849" s="809"/>
      <c r="O849" s="809"/>
      <c r="P849" s="809"/>
      <c r="Q849" s="809"/>
      <c r="R849" s="809"/>
      <c r="S849" s="809"/>
      <c r="T849" s="809"/>
      <c r="U849" s="809"/>
      <c r="V849" s="809"/>
      <c r="W849" s="809"/>
      <c r="X849" s="809"/>
      <c r="Y849" s="809"/>
      <c r="Z849" s="809"/>
      <c r="AA849" s="809"/>
      <c r="AB849" s="809"/>
      <c r="AC849" s="809"/>
      <c r="AD849" s="809"/>
      <c r="AE849" s="809"/>
      <c r="AF849" s="809"/>
      <c r="AG849" s="809"/>
      <c r="AH849" s="809"/>
      <c r="AI849" s="809"/>
      <c r="AJ849" s="809"/>
      <c r="AK849" s="809"/>
      <c r="AL849" s="809"/>
      <c r="AM849" s="809"/>
      <c r="AN849" s="809"/>
      <c r="AO849" s="809"/>
      <c r="AP849" s="809"/>
      <c r="AQ849" s="809"/>
      <c r="AR849" s="809"/>
      <c r="AS849" s="809"/>
      <c r="AT849" s="809"/>
      <c r="AU849" s="809"/>
      <c r="AV849" s="809"/>
      <c r="AW849" s="809"/>
      <c r="AX849" s="809"/>
      <c r="AY849" s="809"/>
      <c r="AZ849" s="809"/>
      <c r="BA849" s="809"/>
      <c r="BB849" s="809"/>
      <c r="BC849" s="809"/>
      <c r="BD849" s="809"/>
      <c r="BE849" s="809"/>
      <c r="BF849" s="809"/>
      <c r="BG849" s="809"/>
      <c r="BH849" s="809"/>
      <c r="BI849" s="809"/>
      <c r="BJ849" s="809"/>
      <c r="BK849" s="809"/>
      <c r="BL849" s="809"/>
      <c r="BM849" s="809"/>
      <c r="BN849" s="809"/>
      <c r="BO849" s="809"/>
      <c r="BP849" s="809"/>
      <c r="BQ849" s="809"/>
      <c r="BR849" s="809"/>
      <c r="BS849" s="809"/>
      <c r="BT849" s="809"/>
      <c r="BU849" s="809"/>
      <c r="BV849" s="809"/>
      <c r="BW849" s="809"/>
      <c r="BX849" s="809"/>
      <c r="BY849" s="809"/>
      <c r="BZ849" s="815"/>
      <c r="CA849" s="815"/>
      <c r="CB849" s="815"/>
      <c r="CC849" s="816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8"/>
      <c r="CV849" s="817"/>
      <c r="CW849" s="817"/>
      <c r="CX849" s="817"/>
      <c r="CY849" s="817"/>
      <c r="CZ849" s="817"/>
      <c r="DA849" s="817"/>
      <c r="DB849" s="817"/>
      <c r="DC849" s="817"/>
      <c r="DD849" s="817"/>
      <c r="DE849" s="817"/>
      <c r="DF849" s="817"/>
      <c r="DG849" s="817"/>
      <c r="DH849" s="817"/>
      <c r="DI849" s="817"/>
      <c r="DJ849" s="817"/>
      <c r="DK849" s="817"/>
      <c r="DL849" s="653"/>
      <c r="DM849" s="106"/>
      <c r="DN849" s="106"/>
      <c r="DO849" s="106"/>
      <c r="DP849" s="483"/>
      <c r="DQ849" s="484"/>
      <c r="DR849" s="484"/>
      <c r="DS849" s="484"/>
      <c r="DT849" s="484"/>
      <c r="DU849" s="484"/>
      <c r="DV849" s="484"/>
      <c r="DW849" s="484"/>
      <c r="DX849" s="814"/>
      <c r="DY849" s="484"/>
    </row>
    <row r="850" spans="1:129" s="486" customFormat="1" ht="15.75" customHeight="1">
      <c r="A850" s="617" t="str">
        <f>A427</f>
        <v>FISHING -- see worksheet Data 3</v>
      </c>
      <c r="B850" s="810">
        <f t="shared" ref="B850:R850" si="2413">SUM(B436)</f>
        <v>0</v>
      </c>
      <c r="C850" s="810">
        <f t="shared" si="2413"/>
        <v>0</v>
      </c>
      <c r="D850" s="810">
        <f t="shared" si="2413"/>
        <v>0</v>
      </c>
      <c r="E850" s="810">
        <f t="shared" si="2413"/>
        <v>0</v>
      </c>
      <c r="F850" s="810">
        <f t="shared" si="2413"/>
        <v>0</v>
      </c>
      <c r="G850" s="810">
        <f t="shared" si="2413"/>
        <v>0</v>
      </c>
      <c r="H850" s="810">
        <f t="shared" si="2413"/>
        <v>0</v>
      </c>
      <c r="I850" s="810">
        <f t="shared" si="2413"/>
        <v>0</v>
      </c>
      <c r="J850" s="810">
        <f t="shared" si="2413"/>
        <v>0</v>
      </c>
      <c r="K850" s="810">
        <f t="shared" si="2413"/>
        <v>0</v>
      </c>
      <c r="L850" s="810">
        <f t="shared" si="2413"/>
        <v>0</v>
      </c>
      <c r="M850" s="810">
        <f t="shared" si="2413"/>
        <v>0</v>
      </c>
      <c r="N850" s="810">
        <f t="shared" si="2413"/>
        <v>0</v>
      </c>
      <c r="O850" s="810">
        <f t="shared" si="2413"/>
        <v>0</v>
      </c>
      <c r="P850" s="810">
        <f t="shared" si="2413"/>
        <v>0</v>
      </c>
      <c r="Q850" s="810">
        <f t="shared" si="2413"/>
        <v>0</v>
      </c>
      <c r="R850" s="810">
        <f t="shared" si="2413"/>
        <v>0</v>
      </c>
      <c r="S850" s="809"/>
      <c r="T850" s="810">
        <f t="shared" ref="T850:AJ850" si="2414">SUM(T436)</f>
        <v>0</v>
      </c>
      <c r="U850" s="810">
        <f t="shared" si="2414"/>
        <v>0</v>
      </c>
      <c r="V850" s="810">
        <f t="shared" si="2414"/>
        <v>0</v>
      </c>
      <c r="W850" s="810">
        <f t="shared" si="2414"/>
        <v>0</v>
      </c>
      <c r="X850" s="810">
        <f t="shared" si="2414"/>
        <v>0</v>
      </c>
      <c r="Y850" s="810">
        <f t="shared" si="2414"/>
        <v>0</v>
      </c>
      <c r="Z850" s="810">
        <f t="shared" si="2414"/>
        <v>0</v>
      </c>
      <c r="AA850" s="810">
        <f t="shared" si="2414"/>
        <v>0</v>
      </c>
      <c r="AB850" s="810">
        <f t="shared" si="2414"/>
        <v>0</v>
      </c>
      <c r="AC850" s="810">
        <f t="shared" si="2414"/>
        <v>0</v>
      </c>
      <c r="AD850" s="810">
        <f t="shared" si="2414"/>
        <v>0</v>
      </c>
      <c r="AE850" s="810">
        <f t="shared" si="2414"/>
        <v>0</v>
      </c>
      <c r="AF850" s="810">
        <f t="shared" si="2414"/>
        <v>0</v>
      </c>
      <c r="AG850" s="810">
        <f t="shared" si="2414"/>
        <v>0</v>
      </c>
      <c r="AH850" s="810">
        <f t="shared" si="2414"/>
        <v>0</v>
      </c>
      <c r="AI850" s="810">
        <f t="shared" si="2414"/>
        <v>0</v>
      </c>
      <c r="AJ850" s="810">
        <f t="shared" si="2414"/>
        <v>0</v>
      </c>
      <c r="AK850" s="809"/>
      <c r="AL850" s="810">
        <f t="shared" ref="AL850:BB850" si="2415">SUM(AL436)</f>
        <v>0</v>
      </c>
      <c r="AM850" s="810">
        <f t="shared" si="2415"/>
        <v>0</v>
      </c>
      <c r="AN850" s="810">
        <f t="shared" si="2415"/>
        <v>0</v>
      </c>
      <c r="AO850" s="810">
        <f t="shared" si="2415"/>
        <v>2.0656664492280929E-3</v>
      </c>
      <c r="AP850" s="810">
        <f t="shared" si="2415"/>
        <v>0</v>
      </c>
      <c r="AQ850" s="810">
        <f t="shared" si="2415"/>
        <v>0</v>
      </c>
      <c r="AR850" s="810">
        <f t="shared" si="2415"/>
        <v>0</v>
      </c>
      <c r="AS850" s="810">
        <f t="shared" si="2415"/>
        <v>0</v>
      </c>
      <c r="AT850" s="810">
        <f t="shared" si="2415"/>
        <v>0</v>
      </c>
      <c r="AU850" s="810">
        <f t="shared" si="2415"/>
        <v>0</v>
      </c>
      <c r="AV850" s="810">
        <f t="shared" si="2415"/>
        <v>0</v>
      </c>
      <c r="AW850" s="810">
        <f t="shared" si="2415"/>
        <v>0</v>
      </c>
      <c r="AX850" s="810">
        <f t="shared" si="2415"/>
        <v>0</v>
      </c>
      <c r="AY850" s="810">
        <f t="shared" si="2415"/>
        <v>0</v>
      </c>
      <c r="AZ850" s="810">
        <f t="shared" si="2415"/>
        <v>0</v>
      </c>
      <c r="BA850" s="810">
        <f t="shared" si="2415"/>
        <v>0</v>
      </c>
      <c r="BB850" s="810">
        <f t="shared" si="2415"/>
        <v>0</v>
      </c>
      <c r="BC850" s="809"/>
      <c r="BD850" s="810">
        <f t="shared" ref="BD850:BT850" si="2416">SUM(BD436)</f>
        <v>0</v>
      </c>
      <c r="BE850" s="810">
        <f t="shared" si="2416"/>
        <v>0</v>
      </c>
      <c r="BF850" s="810">
        <f t="shared" si="2416"/>
        <v>0</v>
      </c>
      <c r="BG850" s="810">
        <f t="shared" si="2416"/>
        <v>0</v>
      </c>
      <c r="BH850" s="810">
        <f t="shared" si="2416"/>
        <v>0</v>
      </c>
      <c r="BI850" s="810">
        <f t="shared" si="2416"/>
        <v>0</v>
      </c>
      <c r="BJ850" s="810">
        <f t="shared" si="2416"/>
        <v>0</v>
      </c>
      <c r="BK850" s="810">
        <f t="shared" si="2416"/>
        <v>0</v>
      </c>
      <c r="BL850" s="810">
        <f t="shared" si="2416"/>
        <v>0</v>
      </c>
      <c r="BM850" s="810">
        <f t="shared" si="2416"/>
        <v>0</v>
      </c>
      <c r="BN850" s="810">
        <f t="shared" si="2416"/>
        <v>0</v>
      </c>
      <c r="BO850" s="810">
        <f t="shared" si="2416"/>
        <v>0</v>
      </c>
      <c r="BP850" s="810">
        <f t="shared" si="2416"/>
        <v>0</v>
      </c>
      <c r="BQ850" s="810">
        <f t="shared" si="2416"/>
        <v>0</v>
      </c>
      <c r="BR850" s="810">
        <f t="shared" si="2416"/>
        <v>0</v>
      </c>
      <c r="BS850" s="810">
        <f t="shared" si="2416"/>
        <v>0</v>
      </c>
      <c r="BT850" s="810">
        <f t="shared" si="2416"/>
        <v>0</v>
      </c>
      <c r="BU850" s="809"/>
      <c r="BV850" s="810">
        <f>SUM(BV436)</f>
        <v>0</v>
      </c>
      <c r="BW850" s="810">
        <f>SUM(BW436)</f>
        <v>0</v>
      </c>
      <c r="BX850" s="810">
        <f>SUM(BX436)</f>
        <v>0</v>
      </c>
      <c r="BY850" s="810">
        <f>SUM(BY436)</f>
        <v>0</v>
      </c>
      <c r="BZ850" s="622">
        <f>IF(DL850&lt;3,"",(SUM(B850:R850)-MIN(B850:R850)-MAX(B850:R850))/(DL850-2))</f>
        <v>0</v>
      </c>
      <c r="CA850" s="622">
        <f>IF(DM850&lt;3,"",(SUM(T850:AJ850)-MIN(T850:AJ850)-MAX(T850:AJ850))/(DM850-2))</f>
        <v>0</v>
      </c>
      <c r="CB850" s="622">
        <f>IF(DN850&lt;3,"",(SUM(AL850:BB850)-MIN(AL850:BB850)-MAX(AL850:BB850))/(DN850-2))</f>
        <v>0</v>
      </c>
      <c r="CC850" s="691">
        <f>IF(DO850&lt;3,"",(SUM(BD850:BT850)-MIN(BD850:BT850)-MAX(BD850:BT850))/(DO850-2))</f>
        <v>0</v>
      </c>
      <c r="CD850" s="1349">
        <f t="shared" ref="CD850:CS851" si="241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417"/>
        <v>0</v>
      </c>
      <c r="CF850" s="1351">
        <f t="shared" si="2417"/>
        <v>0</v>
      </c>
      <c r="CG850" s="1351">
        <f t="shared" si="2417"/>
        <v>0</v>
      </c>
      <c r="CH850" s="1351">
        <f t="shared" si="2417"/>
        <v>0</v>
      </c>
      <c r="CI850" s="1351">
        <f t="shared" si="2417"/>
        <v>0</v>
      </c>
      <c r="CJ850" s="1351">
        <f t="shared" si="2417"/>
        <v>0</v>
      </c>
      <c r="CK850" s="1352">
        <f t="shared" si="2417"/>
        <v>0</v>
      </c>
      <c r="CL850" s="1352">
        <f t="shared" si="2417"/>
        <v>0</v>
      </c>
      <c r="CM850" s="1352">
        <f t="shared" si="2417"/>
        <v>0</v>
      </c>
      <c r="CN850" s="1351">
        <f t="shared" si="2417"/>
        <v>0</v>
      </c>
      <c r="CO850" s="1351">
        <f t="shared" si="2417"/>
        <v>0</v>
      </c>
      <c r="CP850" s="1351">
        <f t="shared" si="2417"/>
        <v>0</v>
      </c>
      <c r="CQ850" s="1351">
        <f t="shared" si="2417"/>
        <v>0</v>
      </c>
      <c r="CR850" s="1351">
        <f t="shared" si="2417"/>
        <v>0</v>
      </c>
      <c r="CS850" s="1350">
        <f t="shared" si="2417"/>
        <v>0</v>
      </c>
      <c r="CT850" s="1353">
        <f t="shared" ref="CE850:CT851" si="241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6">
        <f t="shared" ref="CU850:DD851" si="241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7">
        <f t="shared" si="2419"/>
        <v>0</v>
      </c>
      <c r="CW850" s="538">
        <f t="shared" si="2419"/>
        <v>0</v>
      </c>
      <c r="CX850" s="538">
        <f t="shared" si="2419"/>
        <v>0</v>
      </c>
      <c r="CY850" s="538">
        <f t="shared" si="2419"/>
        <v>0</v>
      </c>
      <c r="CZ850" s="538">
        <f t="shared" si="2419"/>
        <v>0</v>
      </c>
      <c r="DA850" s="538">
        <f t="shared" si="2419"/>
        <v>0</v>
      </c>
      <c r="DB850" s="539">
        <f t="shared" si="2419"/>
        <v>0</v>
      </c>
      <c r="DC850" s="539">
        <f t="shared" si="2419"/>
        <v>0</v>
      </c>
      <c r="DD850" s="539">
        <f t="shared" si="2419"/>
        <v>0</v>
      </c>
      <c r="DE850" s="538">
        <f t="shared" ref="DE850:DK851" si="242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8">
        <f t="shared" si="2420"/>
        <v>0</v>
      </c>
      <c r="DG850" s="538">
        <f t="shared" si="2420"/>
        <v>0</v>
      </c>
      <c r="DH850" s="538">
        <f t="shared" si="2420"/>
        <v>0</v>
      </c>
      <c r="DI850" s="538">
        <f t="shared" si="2420"/>
        <v>0</v>
      </c>
      <c r="DJ850" s="537">
        <f t="shared" si="2420"/>
        <v>0</v>
      </c>
      <c r="DK850" s="536">
        <f t="shared" si="2420"/>
        <v>0</v>
      </c>
      <c r="DL850" s="653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3"/>
      <c r="DQ850" s="618"/>
      <c r="DR850" s="618"/>
      <c r="DS850" s="618"/>
      <c r="DT850" s="618"/>
      <c r="DU850" s="618"/>
      <c r="DV850" s="618"/>
      <c r="DW850" s="618"/>
      <c r="DX850" s="812"/>
      <c r="DY850" s="484"/>
    </row>
    <row r="851" spans="1:129" s="486" customFormat="1" ht="15.75" customHeight="1">
      <c r="A851" s="617" t="str">
        <f>A437</f>
        <v>WILD FOODS -- see worksheet Data 3</v>
      </c>
      <c r="B851" s="810">
        <f t="shared" ref="B851:R851" si="2421">SUM(B446)</f>
        <v>0</v>
      </c>
      <c r="C851" s="810">
        <f t="shared" si="2421"/>
        <v>0</v>
      </c>
      <c r="D851" s="810">
        <f t="shared" si="2421"/>
        <v>0</v>
      </c>
      <c r="E851" s="810">
        <f t="shared" si="2421"/>
        <v>0</v>
      </c>
      <c r="F851" s="810">
        <f t="shared" si="2421"/>
        <v>0</v>
      </c>
      <c r="G851" s="810">
        <f t="shared" si="2421"/>
        <v>0</v>
      </c>
      <c r="H851" s="810">
        <f t="shared" si="2421"/>
        <v>0</v>
      </c>
      <c r="I851" s="810">
        <f t="shared" si="2421"/>
        <v>0</v>
      </c>
      <c r="J851" s="810">
        <f t="shared" si="2421"/>
        <v>0</v>
      </c>
      <c r="K851" s="810">
        <f t="shared" si="2421"/>
        <v>0</v>
      </c>
      <c r="L851" s="810">
        <f t="shared" si="2421"/>
        <v>0</v>
      </c>
      <c r="M851" s="810">
        <f t="shared" si="2421"/>
        <v>0</v>
      </c>
      <c r="N851" s="810">
        <f t="shared" si="2421"/>
        <v>0</v>
      </c>
      <c r="O851" s="810">
        <f t="shared" si="2421"/>
        <v>0</v>
      </c>
      <c r="P851" s="810">
        <f t="shared" si="2421"/>
        <v>0</v>
      </c>
      <c r="Q851" s="810">
        <f t="shared" si="2421"/>
        <v>0</v>
      </c>
      <c r="R851" s="810">
        <f t="shared" si="2421"/>
        <v>0</v>
      </c>
      <c r="S851" s="809"/>
      <c r="T851" s="810">
        <f t="shared" ref="T851:AJ851" si="2422">SUM(T446)</f>
        <v>0</v>
      </c>
      <c r="U851" s="810">
        <f t="shared" si="2422"/>
        <v>0</v>
      </c>
      <c r="V851" s="810">
        <f t="shared" si="2422"/>
        <v>0</v>
      </c>
      <c r="W851" s="810">
        <f t="shared" si="2422"/>
        <v>0</v>
      </c>
      <c r="X851" s="810">
        <f t="shared" si="2422"/>
        <v>2.146118721461187E-2</v>
      </c>
      <c r="Y851" s="810">
        <f t="shared" si="2422"/>
        <v>0</v>
      </c>
      <c r="Z851" s="810">
        <f t="shared" si="2422"/>
        <v>0</v>
      </c>
      <c r="AA851" s="810">
        <f t="shared" si="2422"/>
        <v>0</v>
      </c>
      <c r="AB851" s="810">
        <f t="shared" si="2422"/>
        <v>0</v>
      </c>
      <c r="AC851" s="810">
        <f t="shared" si="2422"/>
        <v>0</v>
      </c>
      <c r="AD851" s="810">
        <f t="shared" si="2422"/>
        <v>0</v>
      </c>
      <c r="AE851" s="810">
        <f t="shared" si="2422"/>
        <v>0</v>
      </c>
      <c r="AF851" s="810">
        <f t="shared" si="2422"/>
        <v>0</v>
      </c>
      <c r="AG851" s="810">
        <f t="shared" si="2422"/>
        <v>0</v>
      </c>
      <c r="AH851" s="810">
        <f t="shared" si="2422"/>
        <v>0</v>
      </c>
      <c r="AI851" s="810">
        <f t="shared" si="2422"/>
        <v>0</v>
      </c>
      <c r="AJ851" s="810">
        <f t="shared" si="2422"/>
        <v>0</v>
      </c>
      <c r="AK851" s="809"/>
      <c r="AL851" s="810">
        <f t="shared" ref="AL851:BB851" si="2423">SUM(AL446)</f>
        <v>0</v>
      </c>
      <c r="AM851" s="810">
        <f t="shared" si="2423"/>
        <v>0</v>
      </c>
      <c r="AN851" s="810">
        <f t="shared" si="2423"/>
        <v>0</v>
      </c>
      <c r="AO851" s="810">
        <f t="shared" si="2423"/>
        <v>0</v>
      </c>
      <c r="AP851" s="810">
        <f t="shared" si="2423"/>
        <v>0</v>
      </c>
      <c r="AQ851" s="810">
        <f t="shared" si="2423"/>
        <v>0</v>
      </c>
      <c r="AR851" s="810">
        <f t="shared" si="2423"/>
        <v>0</v>
      </c>
      <c r="AS851" s="810">
        <f t="shared" si="2423"/>
        <v>0</v>
      </c>
      <c r="AT851" s="810">
        <f t="shared" si="2423"/>
        <v>0</v>
      </c>
      <c r="AU851" s="810">
        <f t="shared" si="2423"/>
        <v>0</v>
      </c>
      <c r="AV851" s="810">
        <f t="shared" si="2423"/>
        <v>0</v>
      </c>
      <c r="AW851" s="810">
        <f t="shared" si="2423"/>
        <v>0</v>
      </c>
      <c r="AX851" s="810">
        <f t="shared" si="2423"/>
        <v>0</v>
      </c>
      <c r="AY851" s="810">
        <f t="shared" si="2423"/>
        <v>0</v>
      </c>
      <c r="AZ851" s="810">
        <f t="shared" si="2423"/>
        <v>0</v>
      </c>
      <c r="BA851" s="810">
        <f t="shared" si="2423"/>
        <v>0</v>
      </c>
      <c r="BB851" s="810">
        <f t="shared" si="2423"/>
        <v>0</v>
      </c>
      <c r="BC851" s="809"/>
      <c r="BD851" s="810">
        <f t="shared" ref="BD851:BT851" si="2424">SUM(BD446)</f>
        <v>0</v>
      </c>
      <c r="BE851" s="810">
        <f t="shared" si="2424"/>
        <v>0</v>
      </c>
      <c r="BF851" s="810">
        <f t="shared" si="2424"/>
        <v>0</v>
      </c>
      <c r="BG851" s="810">
        <f t="shared" si="2424"/>
        <v>0</v>
      </c>
      <c r="BH851" s="810">
        <f t="shared" si="2424"/>
        <v>0</v>
      </c>
      <c r="BI851" s="810">
        <f t="shared" si="2424"/>
        <v>0</v>
      </c>
      <c r="BJ851" s="810">
        <f t="shared" si="2424"/>
        <v>0</v>
      </c>
      <c r="BK851" s="810">
        <f t="shared" si="2424"/>
        <v>0</v>
      </c>
      <c r="BL851" s="810">
        <f t="shared" si="2424"/>
        <v>0</v>
      </c>
      <c r="BM851" s="810">
        <f t="shared" si="2424"/>
        <v>0</v>
      </c>
      <c r="BN851" s="810">
        <f t="shared" si="2424"/>
        <v>0</v>
      </c>
      <c r="BO851" s="810">
        <f t="shared" si="2424"/>
        <v>0</v>
      </c>
      <c r="BP851" s="810">
        <f t="shared" si="2424"/>
        <v>0</v>
      </c>
      <c r="BQ851" s="810">
        <f t="shared" si="2424"/>
        <v>0</v>
      </c>
      <c r="BR851" s="810">
        <f t="shared" si="2424"/>
        <v>0</v>
      </c>
      <c r="BS851" s="810">
        <f t="shared" si="2424"/>
        <v>0</v>
      </c>
      <c r="BT851" s="810">
        <f t="shared" si="2424"/>
        <v>0</v>
      </c>
      <c r="BU851" s="809"/>
      <c r="BV851" s="810">
        <f>SUM(BV446)</f>
        <v>0</v>
      </c>
      <c r="BW851" s="810">
        <f>SUM(BW446)</f>
        <v>0</v>
      </c>
      <c r="BX851" s="810">
        <f>SUM(BX446)</f>
        <v>0</v>
      </c>
      <c r="BY851" s="810">
        <f>SUM(BY446)</f>
        <v>0</v>
      </c>
      <c r="BZ851" s="622">
        <f>IF(DL851&lt;3,"",(SUM(B851:R851)-MIN(B851:R851)-MAX(B851:R851))/(DL851-2))</f>
        <v>0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0</v>
      </c>
      <c r="CC851" s="691">
        <f>IF(DO851&lt;3,"",(SUM(BD851:BT851)-MIN(BD851:BT851)-MAX(BD851:BT851))/(DO851-2))</f>
        <v>0</v>
      </c>
      <c r="CD851" s="1349">
        <f t="shared" si="2417"/>
        <v>0</v>
      </c>
      <c r="CE851" s="1350">
        <f t="shared" si="2418"/>
        <v>0</v>
      </c>
      <c r="CF851" s="1351">
        <f t="shared" si="2418"/>
        <v>0</v>
      </c>
      <c r="CG851" s="1351">
        <f t="shared" si="2418"/>
        <v>0</v>
      </c>
      <c r="CH851" s="1351">
        <f t="shared" si="2418"/>
        <v>0</v>
      </c>
      <c r="CI851" s="1351">
        <f t="shared" si="2418"/>
        <v>0</v>
      </c>
      <c r="CJ851" s="1351">
        <f t="shared" si="2418"/>
        <v>0</v>
      </c>
      <c r="CK851" s="1352">
        <f t="shared" si="2418"/>
        <v>0</v>
      </c>
      <c r="CL851" s="1352">
        <f t="shared" si="2418"/>
        <v>0</v>
      </c>
      <c r="CM851" s="1352">
        <f t="shared" si="2418"/>
        <v>0</v>
      </c>
      <c r="CN851" s="1351">
        <f t="shared" si="2418"/>
        <v>0</v>
      </c>
      <c r="CO851" s="1351">
        <f t="shared" si="2418"/>
        <v>0</v>
      </c>
      <c r="CP851" s="1351">
        <f t="shared" si="2418"/>
        <v>0</v>
      </c>
      <c r="CQ851" s="1351">
        <f t="shared" si="2418"/>
        <v>0</v>
      </c>
      <c r="CR851" s="1351">
        <f t="shared" si="2418"/>
        <v>0</v>
      </c>
      <c r="CS851" s="1350">
        <f t="shared" si="2418"/>
        <v>0</v>
      </c>
      <c r="CT851" s="1353">
        <f t="shared" si="2418"/>
        <v>0</v>
      </c>
      <c r="CU851" s="536">
        <f t="shared" si="2419"/>
        <v>0</v>
      </c>
      <c r="CV851" s="537">
        <f t="shared" si="2419"/>
        <v>0</v>
      </c>
      <c r="CW851" s="538">
        <f t="shared" si="2419"/>
        <v>0</v>
      </c>
      <c r="CX851" s="538">
        <f t="shared" si="2419"/>
        <v>0</v>
      </c>
      <c r="CY851" s="538">
        <f t="shared" si="2419"/>
        <v>0</v>
      </c>
      <c r="CZ851" s="538">
        <f t="shared" si="2419"/>
        <v>0</v>
      </c>
      <c r="DA851" s="538">
        <f t="shared" si="2419"/>
        <v>0</v>
      </c>
      <c r="DB851" s="539">
        <f t="shared" si="2419"/>
        <v>0</v>
      </c>
      <c r="DC851" s="539">
        <f t="shared" si="2419"/>
        <v>0</v>
      </c>
      <c r="DD851" s="539">
        <f t="shared" si="2419"/>
        <v>0</v>
      </c>
      <c r="DE851" s="538">
        <f t="shared" si="2420"/>
        <v>0</v>
      </c>
      <c r="DF851" s="538">
        <f t="shared" si="2420"/>
        <v>0</v>
      </c>
      <c r="DG851" s="538">
        <f t="shared" si="2420"/>
        <v>0</v>
      </c>
      <c r="DH851" s="538">
        <f t="shared" si="2420"/>
        <v>0</v>
      </c>
      <c r="DI851" s="538">
        <f t="shared" si="2420"/>
        <v>0</v>
      </c>
      <c r="DJ851" s="537">
        <f t="shared" si="2420"/>
        <v>0</v>
      </c>
      <c r="DK851" s="536">
        <f t="shared" si="2420"/>
        <v>2.146118721461187E-2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2"/>
      <c r="DY851" s="484"/>
    </row>
    <row r="852" spans="1:129" s="486" customFormat="1" ht="15.75" customHeight="1">
      <c r="A852" s="807" t="s">
        <v>21</v>
      </c>
      <c r="B852" s="809"/>
      <c r="C852" s="809"/>
      <c r="D852" s="809"/>
      <c r="E852" s="809"/>
      <c r="F852" s="809"/>
      <c r="G852" s="809"/>
      <c r="H852" s="809"/>
      <c r="I852" s="809"/>
      <c r="J852" s="809"/>
      <c r="K852" s="809"/>
      <c r="L852" s="809"/>
      <c r="M852" s="809"/>
      <c r="N852" s="809"/>
      <c r="O852" s="809"/>
      <c r="P852" s="809"/>
      <c r="Q852" s="809"/>
      <c r="R852" s="809"/>
      <c r="S852" s="783"/>
      <c r="T852" s="809"/>
      <c r="U852" s="809"/>
      <c r="V852" s="809"/>
      <c r="W852" s="809"/>
      <c r="X852" s="809"/>
      <c r="Y852" s="809"/>
      <c r="Z852" s="809"/>
      <c r="AA852" s="809"/>
      <c r="AB852" s="809"/>
      <c r="AC852" s="809"/>
      <c r="AD852" s="809"/>
      <c r="AE852" s="809"/>
      <c r="AF852" s="809"/>
      <c r="AG852" s="809"/>
      <c r="AH852" s="809"/>
      <c r="AI852" s="809"/>
      <c r="AJ852" s="809"/>
      <c r="AK852" s="783"/>
      <c r="AL852" s="809"/>
      <c r="AM852" s="809"/>
      <c r="AN852" s="809"/>
      <c r="AO852" s="809"/>
      <c r="AP852" s="809"/>
      <c r="AQ852" s="809"/>
      <c r="AR852" s="809"/>
      <c r="AS852" s="809"/>
      <c r="AT852" s="809"/>
      <c r="AU852" s="809"/>
      <c r="AV852" s="809"/>
      <c r="AW852" s="809"/>
      <c r="AX852" s="809"/>
      <c r="AY852" s="809"/>
      <c r="AZ852" s="809"/>
      <c r="BA852" s="809"/>
      <c r="BB852" s="809"/>
      <c r="BC852" s="783"/>
      <c r="BD852" s="809"/>
      <c r="BE852" s="809"/>
      <c r="BF852" s="809"/>
      <c r="BG852" s="809"/>
      <c r="BH852" s="809"/>
      <c r="BI852" s="809"/>
      <c r="BJ852" s="809"/>
      <c r="BK852" s="809"/>
      <c r="BL852" s="809"/>
      <c r="BM852" s="809"/>
      <c r="BN852" s="809"/>
      <c r="BO852" s="809"/>
      <c r="BP852" s="809"/>
      <c r="BQ852" s="809"/>
      <c r="BR852" s="809"/>
      <c r="BS852" s="809"/>
      <c r="BT852" s="809"/>
      <c r="BU852" s="783"/>
      <c r="BV852" s="809"/>
      <c r="BW852" s="809"/>
      <c r="BX852" s="809"/>
      <c r="BY852" s="809"/>
      <c r="BZ852" s="813"/>
      <c r="CA852" s="813"/>
      <c r="CB852" s="813"/>
      <c r="CC852" s="813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7"/>
      <c r="CV852" s="200"/>
      <c r="CW852" s="200"/>
      <c r="CX852" s="200"/>
      <c r="CY852" s="200"/>
      <c r="CZ852" s="200"/>
      <c r="DA852" s="617"/>
      <c r="DB852" s="617"/>
      <c r="DC852" s="617"/>
      <c r="DD852" s="617"/>
      <c r="DE852" s="617"/>
      <c r="DF852" s="617"/>
      <c r="DG852" s="617"/>
      <c r="DH852" s="617"/>
      <c r="DI852" s="617"/>
      <c r="DJ852" s="617"/>
      <c r="DK852" s="617"/>
      <c r="DL852" s="482"/>
      <c r="DM852" s="202"/>
      <c r="DN852" s="202"/>
      <c r="DO852" s="202"/>
      <c r="DP852" s="483"/>
      <c r="DQ852" s="484"/>
      <c r="DR852" s="484"/>
      <c r="DS852" s="484"/>
      <c r="DT852" s="484"/>
      <c r="DU852" s="484"/>
      <c r="DV852" s="484"/>
      <c r="DW852" s="484"/>
      <c r="DX852" s="814"/>
      <c r="DY852" s="484"/>
    </row>
    <row r="853" spans="1:129" s="486" customFormat="1" ht="15.75" customHeight="1">
      <c r="A853" s="617" t="str">
        <f>A643</f>
        <v>Labour: Land clearing, construction, herding, slaughtering, cultivation, planting, shelling</v>
      </c>
      <c r="B853" s="810">
        <f t="shared" ref="B853:R853" si="2425">SUM(B648)</f>
        <v>0</v>
      </c>
      <c r="C853" s="810">
        <f t="shared" si="2425"/>
        <v>0</v>
      </c>
      <c r="D853" s="810">
        <f t="shared" si="2425"/>
        <v>0</v>
      </c>
      <c r="E853" s="810">
        <f t="shared" si="2425"/>
        <v>0.17759295499021527</v>
      </c>
      <c r="F853" s="810">
        <f t="shared" si="2425"/>
        <v>0.33150684931506846</v>
      </c>
      <c r="G853" s="810">
        <f t="shared" si="2425"/>
        <v>0.11839530332681018</v>
      </c>
      <c r="H853" s="810">
        <f t="shared" si="2425"/>
        <v>9.4716242661448138E-2</v>
      </c>
      <c r="I853" s="810">
        <f t="shared" si="2425"/>
        <v>0.28414872798434443</v>
      </c>
      <c r="J853" s="810">
        <f t="shared" si="2425"/>
        <v>0.40592675426334923</v>
      </c>
      <c r="K853" s="810">
        <f t="shared" si="2425"/>
        <v>0</v>
      </c>
      <c r="L853" s="810">
        <f t="shared" si="2425"/>
        <v>0</v>
      </c>
      <c r="M853" s="810">
        <f t="shared" si="2425"/>
        <v>0</v>
      </c>
      <c r="N853" s="810">
        <f t="shared" si="2425"/>
        <v>0</v>
      </c>
      <c r="O853" s="810">
        <f t="shared" si="2425"/>
        <v>0</v>
      </c>
      <c r="P853" s="810">
        <f t="shared" si="2425"/>
        <v>0</v>
      </c>
      <c r="Q853" s="810">
        <f t="shared" si="2425"/>
        <v>0</v>
      </c>
      <c r="R853" s="810">
        <f t="shared" si="2425"/>
        <v>0</v>
      </c>
      <c r="S853" s="809"/>
      <c r="T853" s="810">
        <f t="shared" ref="T853:AJ853" si="2426">SUM(T648)</f>
        <v>0.16575342465753423</v>
      </c>
      <c r="U853" s="810">
        <f t="shared" si="2426"/>
        <v>0.17759295499021527</v>
      </c>
      <c r="V853" s="810">
        <f t="shared" si="2426"/>
        <v>0.16913614760972884</v>
      </c>
      <c r="W853" s="810">
        <f t="shared" si="2426"/>
        <v>0.46032093933463797</v>
      </c>
      <c r="X853" s="810">
        <f t="shared" si="2426"/>
        <v>0.21311154598825832</v>
      </c>
      <c r="Y853" s="810">
        <f t="shared" si="2426"/>
        <v>0.38747553816046965</v>
      </c>
      <c r="Z853" s="810">
        <f t="shared" si="2426"/>
        <v>0.37886497064579255</v>
      </c>
      <c r="AA853" s="810">
        <f t="shared" si="2426"/>
        <v>0.31572080887149384</v>
      </c>
      <c r="AB853" s="810">
        <f t="shared" si="2426"/>
        <v>0.24355605255800952</v>
      </c>
      <c r="AC853" s="810">
        <f t="shared" si="2426"/>
        <v>0</v>
      </c>
      <c r="AD853" s="810">
        <f t="shared" si="2426"/>
        <v>0</v>
      </c>
      <c r="AE853" s="810">
        <f t="shared" si="2426"/>
        <v>0</v>
      </c>
      <c r="AF853" s="810">
        <f t="shared" si="2426"/>
        <v>0</v>
      </c>
      <c r="AG853" s="810">
        <f t="shared" si="2426"/>
        <v>0</v>
      </c>
      <c r="AH853" s="810">
        <f t="shared" si="2426"/>
        <v>0</v>
      </c>
      <c r="AI853" s="810">
        <f t="shared" si="2426"/>
        <v>0</v>
      </c>
      <c r="AJ853" s="810">
        <f t="shared" si="2426"/>
        <v>0</v>
      </c>
      <c r="AK853" s="809"/>
      <c r="AL853" s="810">
        <f t="shared" ref="AL853:BB853" si="2427">SUM(AL648)</f>
        <v>0</v>
      </c>
      <c r="AM853" s="810">
        <f t="shared" si="2427"/>
        <v>0</v>
      </c>
      <c r="AN853" s="810">
        <f t="shared" si="2427"/>
        <v>0</v>
      </c>
      <c r="AO853" s="810">
        <f t="shared" si="2427"/>
        <v>0</v>
      </c>
      <c r="AP853" s="810">
        <f t="shared" si="2427"/>
        <v>0</v>
      </c>
      <c r="AQ853" s="810">
        <f t="shared" si="2427"/>
        <v>0</v>
      </c>
      <c r="AR853" s="810">
        <f t="shared" si="2427"/>
        <v>0</v>
      </c>
      <c r="AS853" s="810">
        <f t="shared" si="2427"/>
        <v>0</v>
      </c>
      <c r="AT853" s="810">
        <f t="shared" si="2427"/>
        <v>0</v>
      </c>
      <c r="AU853" s="810">
        <f t="shared" si="2427"/>
        <v>0</v>
      </c>
      <c r="AV853" s="810">
        <f t="shared" si="2427"/>
        <v>0</v>
      </c>
      <c r="AW853" s="810">
        <f t="shared" si="2427"/>
        <v>0</v>
      </c>
      <c r="AX853" s="810">
        <f t="shared" si="2427"/>
        <v>0</v>
      </c>
      <c r="AY853" s="810">
        <f t="shared" si="2427"/>
        <v>0</v>
      </c>
      <c r="AZ853" s="810">
        <f t="shared" si="2427"/>
        <v>0</v>
      </c>
      <c r="BA853" s="810">
        <f t="shared" si="2427"/>
        <v>0</v>
      </c>
      <c r="BB853" s="810">
        <f t="shared" si="2427"/>
        <v>0</v>
      </c>
      <c r="BC853" s="809"/>
      <c r="BD853" s="810">
        <f t="shared" ref="BD853:BT853" si="2428">SUM(BD648)</f>
        <v>0</v>
      </c>
      <c r="BE853" s="810">
        <f t="shared" si="2428"/>
        <v>0</v>
      </c>
      <c r="BF853" s="810">
        <f t="shared" si="2428"/>
        <v>0</v>
      </c>
      <c r="BG853" s="810">
        <f t="shared" si="2428"/>
        <v>0</v>
      </c>
      <c r="BH853" s="810">
        <f t="shared" si="2428"/>
        <v>0</v>
      </c>
      <c r="BI853" s="810">
        <f t="shared" si="2428"/>
        <v>0</v>
      </c>
      <c r="BJ853" s="810">
        <f t="shared" si="2428"/>
        <v>0</v>
      </c>
      <c r="BK853" s="810">
        <f t="shared" si="2428"/>
        <v>0</v>
      </c>
      <c r="BL853" s="810">
        <f t="shared" si="2428"/>
        <v>0</v>
      </c>
      <c r="BM853" s="810">
        <f t="shared" si="2428"/>
        <v>0</v>
      </c>
      <c r="BN853" s="810">
        <f t="shared" si="2428"/>
        <v>0</v>
      </c>
      <c r="BO853" s="810">
        <f t="shared" si="2428"/>
        <v>0</v>
      </c>
      <c r="BP853" s="810">
        <f t="shared" si="2428"/>
        <v>0</v>
      </c>
      <c r="BQ853" s="810">
        <f t="shared" si="2428"/>
        <v>0</v>
      </c>
      <c r="BR853" s="810">
        <f t="shared" si="2428"/>
        <v>0</v>
      </c>
      <c r="BS853" s="810">
        <f t="shared" si="2428"/>
        <v>0</v>
      </c>
      <c r="BT853" s="810">
        <f t="shared" si="2428"/>
        <v>0</v>
      </c>
      <c r="BU853" s="809"/>
      <c r="BV853" s="810">
        <f>SUM(BV648)</f>
        <v>0</v>
      </c>
      <c r="BW853" s="810">
        <f>SUM(BW648)</f>
        <v>0</v>
      </c>
      <c r="BX853" s="810">
        <f>SUM(BX648)</f>
        <v>0</v>
      </c>
      <c r="BY853" s="810">
        <f>SUM(BY648)</f>
        <v>0</v>
      </c>
      <c r="BZ853" s="622">
        <f>IF(DL853&lt;3,"",(SUM(B853:R853)-MIN(B853:R853)-MAX(B853:R853))/(DL853-2))</f>
        <v>6.7090671885192424E-2</v>
      </c>
      <c r="CA853" s="622">
        <f>IF(DM853&lt;3,"",(SUM(T853:AJ853)-MIN(T853:AJ853)-MAX(T853:AJ853))/(DM853-2))</f>
        <v>0.13674742956543348</v>
      </c>
      <c r="CB853" s="622">
        <f>IF(DN853&lt;3,"",(SUM(AL853:BB853)-MIN(AL853:BB853)-MAX(AL853:BB853))/(DN853-2))</f>
        <v>0</v>
      </c>
      <c r="CC853" s="691">
        <f>IF(DO853&lt;3,"",(SUM(BD853:BT853)-MIN(BD853:BT853)-MAX(BD853:BT853))/(DO853-2))</f>
        <v>0</v>
      </c>
      <c r="CD853" s="1349">
        <f t="shared" ref="CD853:CS853" si="24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429"/>
        <v>0</v>
      </c>
      <c r="CF853" s="1351">
        <f t="shared" si="2429"/>
        <v>0</v>
      </c>
      <c r="CG853" s="1351">
        <f t="shared" si="2429"/>
        <v>0</v>
      </c>
      <c r="CH853" s="1351">
        <f t="shared" si="2429"/>
        <v>0</v>
      </c>
      <c r="CI853" s="1351">
        <f t="shared" si="2429"/>
        <v>0</v>
      </c>
      <c r="CJ853" s="1351">
        <f t="shared" si="2429"/>
        <v>0</v>
      </c>
      <c r="CK853" s="1352">
        <f t="shared" si="2429"/>
        <v>0</v>
      </c>
      <c r="CL853" s="1352">
        <f t="shared" si="2429"/>
        <v>0</v>
      </c>
      <c r="CM853" s="1352">
        <f t="shared" si="2429"/>
        <v>0</v>
      </c>
      <c r="CN853" s="1351">
        <f t="shared" si="2429"/>
        <v>0</v>
      </c>
      <c r="CO853" s="1351">
        <f t="shared" si="2429"/>
        <v>9.4716242661448138E-2</v>
      </c>
      <c r="CP853" s="1351">
        <f t="shared" si="2429"/>
        <v>0.11839530332681018</v>
      </c>
      <c r="CQ853" s="1351">
        <f t="shared" si="2429"/>
        <v>0.17759295499021527</v>
      </c>
      <c r="CR853" s="1351">
        <f t="shared" si="2429"/>
        <v>0.28414872798434443</v>
      </c>
      <c r="CS853" s="1350">
        <f t="shared" si="2429"/>
        <v>0.33150684931506846</v>
      </c>
      <c r="CT853" s="1353">
        <f t="shared" ref="CE853:CT856" si="24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0.40592675426334923</v>
      </c>
      <c r="CU853" s="536">
        <f t="shared" ref="CU853:DD856" si="24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7">
        <f t="shared" si="2431"/>
        <v>0</v>
      </c>
      <c r="CW853" s="538">
        <f t="shared" si="2431"/>
        <v>0</v>
      </c>
      <c r="CX853" s="538">
        <f t="shared" si="2431"/>
        <v>0</v>
      </c>
      <c r="CY853" s="538">
        <f t="shared" si="2431"/>
        <v>0</v>
      </c>
      <c r="CZ853" s="538">
        <f t="shared" si="2431"/>
        <v>0</v>
      </c>
      <c r="DA853" s="538">
        <f t="shared" si="2431"/>
        <v>0</v>
      </c>
      <c r="DB853" s="539">
        <f t="shared" si="2431"/>
        <v>0</v>
      </c>
      <c r="DC853" s="539">
        <f t="shared" si="2431"/>
        <v>0.16575342465753423</v>
      </c>
      <c r="DD853" s="539">
        <f t="shared" si="2431"/>
        <v>0.16913614760972884</v>
      </c>
      <c r="DE853" s="538">
        <f t="shared" ref="DE853:DK856" si="24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0.17759295499021527</v>
      </c>
      <c r="DF853" s="538">
        <f t="shared" si="2432"/>
        <v>0.21311154598825832</v>
      </c>
      <c r="DG853" s="538">
        <f t="shared" si="2432"/>
        <v>0.24355605255800952</v>
      </c>
      <c r="DH853" s="538">
        <f t="shared" si="2432"/>
        <v>0.31572080887149384</v>
      </c>
      <c r="DI853" s="538">
        <f t="shared" si="2432"/>
        <v>0.37886497064579255</v>
      </c>
      <c r="DJ853" s="537">
        <f t="shared" si="2432"/>
        <v>0.38747553816046965</v>
      </c>
      <c r="DK853" s="536">
        <f t="shared" si="2432"/>
        <v>0.46032093933463797</v>
      </c>
      <c r="DL853" s="653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3"/>
      <c r="DQ853" s="618"/>
      <c r="DR853" s="618"/>
      <c r="DS853" s="618"/>
      <c r="DT853" s="618"/>
      <c r="DU853" s="618"/>
      <c r="DV853" s="618"/>
      <c r="DW853" s="618"/>
      <c r="DX853" s="812"/>
      <c r="DY853" s="484"/>
    </row>
    <row r="854" spans="1:129" s="486" customFormat="1" ht="15.75" customHeight="1">
      <c r="A854" s="617" t="str">
        <f>A649</f>
        <v>Labour: Weeding</v>
      </c>
      <c r="B854" s="810">
        <f t="shared" ref="B854:R854" si="2433">SUM(B654)</f>
        <v>0.21048053924766255</v>
      </c>
      <c r="C854" s="810">
        <f t="shared" si="2433"/>
        <v>0.30190802348336593</v>
      </c>
      <c r="D854" s="810">
        <f t="shared" si="2433"/>
        <v>0.25370422141459326</v>
      </c>
      <c r="E854" s="810">
        <f t="shared" si="2433"/>
        <v>0.28414872798434443</v>
      </c>
      <c r="F854" s="810">
        <f t="shared" si="2433"/>
        <v>0.23679060665362037</v>
      </c>
      <c r="G854" s="810">
        <f t="shared" si="2433"/>
        <v>0.35518590998043054</v>
      </c>
      <c r="H854" s="810">
        <f t="shared" si="2433"/>
        <v>5.9197651663405092E-2</v>
      </c>
      <c r="I854" s="810">
        <f t="shared" si="2433"/>
        <v>0.23679060665362037</v>
      </c>
      <c r="J854" s="810">
        <f t="shared" si="2433"/>
        <v>0.20296337713167462</v>
      </c>
      <c r="K854" s="810">
        <f t="shared" si="2433"/>
        <v>0</v>
      </c>
      <c r="L854" s="810">
        <f t="shared" si="2433"/>
        <v>0</v>
      </c>
      <c r="M854" s="810">
        <f t="shared" si="2433"/>
        <v>0</v>
      </c>
      <c r="N854" s="810">
        <f t="shared" si="2433"/>
        <v>0</v>
      </c>
      <c r="O854" s="810">
        <f t="shared" si="2433"/>
        <v>0</v>
      </c>
      <c r="P854" s="810">
        <f t="shared" si="2433"/>
        <v>0</v>
      </c>
      <c r="Q854" s="810">
        <f t="shared" si="2433"/>
        <v>0</v>
      </c>
      <c r="R854" s="810">
        <f t="shared" si="2433"/>
        <v>0</v>
      </c>
      <c r="S854" s="809"/>
      <c r="T854" s="810">
        <f t="shared" ref="T854:AJ854" si="2434">SUM(T654)</f>
        <v>5.9197651663405092E-2</v>
      </c>
      <c r="U854" s="810">
        <f t="shared" si="2434"/>
        <v>5.7717710371819962E-2</v>
      </c>
      <c r="V854" s="810">
        <f t="shared" si="2434"/>
        <v>6.7654459043891529E-2</v>
      </c>
      <c r="W854" s="810">
        <f t="shared" si="2434"/>
        <v>0</v>
      </c>
      <c r="X854" s="810">
        <f t="shared" si="2434"/>
        <v>0.12076320939334638</v>
      </c>
      <c r="Y854" s="810">
        <f t="shared" si="2434"/>
        <v>1.7221135029354209E-2</v>
      </c>
      <c r="Z854" s="810">
        <f t="shared" si="2434"/>
        <v>0.18943248532289628</v>
      </c>
      <c r="AA854" s="810">
        <f t="shared" si="2434"/>
        <v>3.3150684931506851E-2</v>
      </c>
      <c r="AB854" s="810">
        <f t="shared" si="2434"/>
        <v>6.0889013139502381E-2</v>
      </c>
      <c r="AC854" s="810">
        <f t="shared" si="2434"/>
        <v>0</v>
      </c>
      <c r="AD854" s="810">
        <f t="shared" si="2434"/>
        <v>0</v>
      </c>
      <c r="AE854" s="810">
        <f t="shared" si="2434"/>
        <v>0</v>
      </c>
      <c r="AF854" s="810">
        <f t="shared" si="2434"/>
        <v>0</v>
      </c>
      <c r="AG854" s="810">
        <f t="shared" si="2434"/>
        <v>0</v>
      </c>
      <c r="AH854" s="810">
        <f t="shared" si="2434"/>
        <v>0</v>
      </c>
      <c r="AI854" s="810">
        <f t="shared" si="2434"/>
        <v>0</v>
      </c>
      <c r="AJ854" s="810">
        <f t="shared" si="2434"/>
        <v>0</v>
      </c>
      <c r="AK854" s="809"/>
      <c r="AL854" s="810">
        <f t="shared" ref="AL854:BB854" si="2435">SUM(AL654)</f>
        <v>0</v>
      </c>
      <c r="AM854" s="810">
        <f t="shared" si="2435"/>
        <v>0</v>
      </c>
      <c r="AN854" s="810">
        <f t="shared" si="2435"/>
        <v>0</v>
      </c>
      <c r="AO854" s="810">
        <f t="shared" si="2435"/>
        <v>0</v>
      </c>
      <c r="AP854" s="810">
        <f t="shared" si="2435"/>
        <v>0</v>
      </c>
      <c r="AQ854" s="810">
        <f t="shared" si="2435"/>
        <v>0</v>
      </c>
      <c r="AR854" s="810">
        <f t="shared" si="2435"/>
        <v>0</v>
      </c>
      <c r="AS854" s="810">
        <f t="shared" si="2435"/>
        <v>0</v>
      </c>
      <c r="AT854" s="810">
        <f t="shared" si="2435"/>
        <v>0</v>
      </c>
      <c r="AU854" s="810">
        <f t="shared" si="2435"/>
        <v>0</v>
      </c>
      <c r="AV854" s="810">
        <f t="shared" si="2435"/>
        <v>0</v>
      </c>
      <c r="AW854" s="810">
        <f t="shared" si="2435"/>
        <v>0</v>
      </c>
      <c r="AX854" s="810">
        <f t="shared" si="2435"/>
        <v>0</v>
      </c>
      <c r="AY854" s="810">
        <f t="shared" si="2435"/>
        <v>0</v>
      </c>
      <c r="AZ854" s="810">
        <f t="shared" si="2435"/>
        <v>0</v>
      </c>
      <c r="BA854" s="810">
        <f t="shared" si="2435"/>
        <v>0</v>
      </c>
      <c r="BB854" s="810">
        <f t="shared" si="2435"/>
        <v>0</v>
      </c>
      <c r="BC854" s="809"/>
      <c r="BD854" s="810">
        <f t="shared" ref="BD854:BT854" si="2436">SUM(BD654)</f>
        <v>0</v>
      </c>
      <c r="BE854" s="810">
        <f t="shared" si="2436"/>
        <v>0</v>
      </c>
      <c r="BF854" s="810">
        <f t="shared" si="2436"/>
        <v>0</v>
      </c>
      <c r="BG854" s="810">
        <f t="shared" si="2436"/>
        <v>0</v>
      </c>
      <c r="BH854" s="810">
        <f t="shared" si="2436"/>
        <v>0</v>
      </c>
      <c r="BI854" s="810">
        <f t="shared" si="2436"/>
        <v>0</v>
      </c>
      <c r="BJ854" s="810">
        <f t="shared" si="2436"/>
        <v>0</v>
      </c>
      <c r="BK854" s="810">
        <f t="shared" si="2436"/>
        <v>0</v>
      </c>
      <c r="BL854" s="810">
        <f t="shared" si="2436"/>
        <v>0</v>
      </c>
      <c r="BM854" s="810">
        <f t="shared" si="2436"/>
        <v>0</v>
      </c>
      <c r="BN854" s="810">
        <f t="shared" si="2436"/>
        <v>0</v>
      </c>
      <c r="BO854" s="810">
        <f t="shared" si="2436"/>
        <v>0</v>
      </c>
      <c r="BP854" s="810">
        <f t="shared" si="2436"/>
        <v>0</v>
      </c>
      <c r="BQ854" s="810">
        <f t="shared" si="2436"/>
        <v>0</v>
      </c>
      <c r="BR854" s="810">
        <f t="shared" si="2436"/>
        <v>0</v>
      </c>
      <c r="BS854" s="810">
        <f t="shared" si="2436"/>
        <v>0</v>
      </c>
      <c r="BT854" s="810">
        <f t="shared" si="2436"/>
        <v>0</v>
      </c>
      <c r="BU854" s="809"/>
      <c r="BV854" s="810">
        <f>SUM(BV654)</f>
        <v>0</v>
      </c>
      <c r="BW854" s="810">
        <f>SUM(BW654)</f>
        <v>0</v>
      </c>
      <c r="BX854" s="810">
        <f>SUM(BX654)</f>
        <v>0</v>
      </c>
      <c r="BY854" s="810">
        <f>SUM(BY654)</f>
        <v>0</v>
      </c>
      <c r="BZ854" s="622">
        <f>IF(DL854&lt;3,"",(SUM(B854:R854)-MIN(B854:R854)-MAX(B854:R854))/(DL854-2))</f>
        <v>0.11906558361548578</v>
      </c>
      <c r="CA854" s="622">
        <f>IF(DM854&lt;3,"",(SUM(T854:AJ854)-MIN(T854:AJ854)-MAX(T854:AJ854))/(DM854-2))</f>
        <v>2.7772924238188425E-2</v>
      </c>
      <c r="CB854" s="622">
        <f>IF(DN854&lt;3,"",(SUM(AL854:BB854)-MIN(AL854:BB854)-MAX(AL854:BB854))/(DN854-2))</f>
        <v>0</v>
      </c>
      <c r="CC854" s="691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30"/>
        <v>0</v>
      </c>
      <c r="CF854" s="1351">
        <f t="shared" si="2430"/>
        <v>0</v>
      </c>
      <c r="CG854" s="1351">
        <f t="shared" si="2430"/>
        <v>0</v>
      </c>
      <c r="CH854" s="1351">
        <f t="shared" si="2430"/>
        <v>0</v>
      </c>
      <c r="CI854" s="1351">
        <f t="shared" si="2430"/>
        <v>0</v>
      </c>
      <c r="CJ854" s="1351">
        <f t="shared" si="2430"/>
        <v>0</v>
      </c>
      <c r="CK854" s="1352">
        <f t="shared" si="2430"/>
        <v>0</v>
      </c>
      <c r="CL854" s="1352">
        <f t="shared" si="2430"/>
        <v>5.9197651663405092E-2</v>
      </c>
      <c r="CM854" s="1352">
        <f t="shared" si="2430"/>
        <v>0.20296337713167462</v>
      </c>
      <c r="CN854" s="1351">
        <f t="shared" si="2430"/>
        <v>0.21048053924766255</v>
      </c>
      <c r="CO854" s="1351">
        <f t="shared" si="2430"/>
        <v>0.23679060665362037</v>
      </c>
      <c r="CP854" s="1351">
        <f t="shared" si="2430"/>
        <v>0.23679060665362037</v>
      </c>
      <c r="CQ854" s="1351">
        <f t="shared" si="2430"/>
        <v>0.25370422141459326</v>
      </c>
      <c r="CR854" s="1351">
        <f t="shared" si="2430"/>
        <v>0.28414872798434443</v>
      </c>
      <c r="CS854" s="1350">
        <f t="shared" si="2430"/>
        <v>0.30190802348336593</v>
      </c>
      <c r="CT854" s="1353">
        <f t="shared" si="2430"/>
        <v>0.35518590998043054</v>
      </c>
      <c r="CU854" s="536">
        <f t="shared" si="2431"/>
        <v>0</v>
      </c>
      <c r="CV854" s="537">
        <f t="shared" si="2431"/>
        <v>0</v>
      </c>
      <c r="CW854" s="538">
        <f t="shared" si="2431"/>
        <v>0</v>
      </c>
      <c r="CX854" s="538">
        <f t="shared" si="2431"/>
        <v>0</v>
      </c>
      <c r="CY854" s="538">
        <f t="shared" si="2431"/>
        <v>0</v>
      </c>
      <c r="CZ854" s="538">
        <f t="shared" si="2431"/>
        <v>0</v>
      </c>
      <c r="DA854" s="538">
        <f t="shared" si="2431"/>
        <v>0</v>
      </c>
      <c r="DB854" s="539">
        <f t="shared" si="2431"/>
        <v>0</v>
      </c>
      <c r="DC854" s="539">
        <f t="shared" si="2431"/>
        <v>0</v>
      </c>
      <c r="DD854" s="539">
        <f t="shared" si="2431"/>
        <v>1.7221135029354209E-2</v>
      </c>
      <c r="DE854" s="538">
        <f t="shared" si="2432"/>
        <v>3.3150684931506851E-2</v>
      </c>
      <c r="DF854" s="538">
        <f t="shared" si="2432"/>
        <v>5.7717710371819962E-2</v>
      </c>
      <c r="DG854" s="538">
        <f t="shared" si="2432"/>
        <v>5.9197651663405092E-2</v>
      </c>
      <c r="DH854" s="538">
        <f t="shared" si="2432"/>
        <v>6.0889013139502381E-2</v>
      </c>
      <c r="DI854" s="538">
        <f t="shared" si="2432"/>
        <v>6.7654459043891529E-2</v>
      </c>
      <c r="DJ854" s="537">
        <f t="shared" si="2432"/>
        <v>0.12076320939334638</v>
      </c>
      <c r="DK854" s="536">
        <f t="shared" si="2432"/>
        <v>0.18943248532289628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2"/>
      <c r="DY854" s="484"/>
    </row>
    <row r="855" spans="1:129" s="486" customFormat="1" ht="15.75" customHeight="1">
      <c r="A855" s="617" t="str">
        <f>A655</f>
        <v>Labour: Harvesting</v>
      </c>
      <c r="B855" s="810">
        <f t="shared" ref="B855:R855" si="2437">SUM(B660)</f>
        <v>0.26310067405957815</v>
      </c>
      <c r="C855" s="810">
        <f t="shared" si="2437"/>
        <v>0.23679060665362037</v>
      </c>
      <c r="D855" s="810">
        <f t="shared" si="2437"/>
        <v>0.20296337713167462</v>
      </c>
      <c r="E855" s="810">
        <f t="shared" si="2437"/>
        <v>0.35518590998043054</v>
      </c>
      <c r="F855" s="810">
        <f t="shared" si="2437"/>
        <v>0.23679060665362037</v>
      </c>
      <c r="G855" s="810">
        <f t="shared" si="2437"/>
        <v>0.23679060665362037</v>
      </c>
      <c r="H855" s="810">
        <f t="shared" si="2437"/>
        <v>0.56829745596868886</v>
      </c>
      <c r="I855" s="810">
        <f t="shared" si="2437"/>
        <v>4.7358121330724069E-2</v>
      </c>
      <c r="J855" s="810">
        <f t="shared" si="2437"/>
        <v>0</v>
      </c>
      <c r="K855" s="810">
        <f t="shared" si="2437"/>
        <v>0</v>
      </c>
      <c r="L855" s="810">
        <f t="shared" si="2437"/>
        <v>0</v>
      </c>
      <c r="M855" s="810">
        <f t="shared" si="2437"/>
        <v>0</v>
      </c>
      <c r="N855" s="810">
        <f t="shared" si="2437"/>
        <v>0</v>
      </c>
      <c r="O855" s="810">
        <f t="shared" si="2437"/>
        <v>0</v>
      </c>
      <c r="P855" s="810">
        <f t="shared" si="2437"/>
        <v>0</v>
      </c>
      <c r="Q855" s="810">
        <f t="shared" si="2437"/>
        <v>0</v>
      </c>
      <c r="R855" s="810">
        <f t="shared" si="2437"/>
        <v>0</v>
      </c>
      <c r="S855" s="809"/>
      <c r="T855" s="810">
        <f t="shared" ref="T855:AJ855" si="2438">SUM(T660)</f>
        <v>4.1438356164383558E-2</v>
      </c>
      <c r="U855" s="810">
        <f t="shared" si="2438"/>
        <v>5.7717710371819962E-2</v>
      </c>
      <c r="V855" s="810">
        <f t="shared" si="2438"/>
        <v>0.16913614760972884</v>
      </c>
      <c r="W855" s="810">
        <f t="shared" si="2438"/>
        <v>0.10655577299412916</v>
      </c>
      <c r="X855" s="810">
        <f t="shared" si="2438"/>
        <v>1.7759295499021527E-2</v>
      </c>
      <c r="Y855" s="810">
        <f t="shared" si="2438"/>
        <v>0.17221135029354209</v>
      </c>
      <c r="Z855" s="810">
        <f t="shared" si="2438"/>
        <v>0.25257664709719507</v>
      </c>
      <c r="AA855" s="810">
        <f t="shared" si="2438"/>
        <v>8.1035007610350082E-2</v>
      </c>
      <c r="AB855" s="810">
        <f t="shared" si="2438"/>
        <v>4.0592675426334913E-2</v>
      </c>
      <c r="AC855" s="810">
        <f t="shared" si="2438"/>
        <v>0</v>
      </c>
      <c r="AD855" s="810">
        <f t="shared" si="2438"/>
        <v>0</v>
      </c>
      <c r="AE855" s="810">
        <f t="shared" si="2438"/>
        <v>0</v>
      </c>
      <c r="AF855" s="810">
        <f t="shared" si="2438"/>
        <v>0</v>
      </c>
      <c r="AG855" s="810">
        <f t="shared" si="2438"/>
        <v>0</v>
      </c>
      <c r="AH855" s="810">
        <f t="shared" si="2438"/>
        <v>0</v>
      </c>
      <c r="AI855" s="810">
        <f t="shared" si="2438"/>
        <v>0</v>
      </c>
      <c r="AJ855" s="810">
        <f t="shared" si="2438"/>
        <v>0</v>
      </c>
      <c r="AK855" s="809"/>
      <c r="AL855" s="810">
        <f t="shared" ref="AL855:BB855" si="2439">SUM(AL660)</f>
        <v>0</v>
      </c>
      <c r="AM855" s="810">
        <f t="shared" si="2439"/>
        <v>0</v>
      </c>
      <c r="AN855" s="810">
        <f t="shared" si="2439"/>
        <v>0</v>
      </c>
      <c r="AO855" s="810">
        <f t="shared" si="2439"/>
        <v>0</v>
      </c>
      <c r="AP855" s="810">
        <f t="shared" si="2439"/>
        <v>0</v>
      </c>
      <c r="AQ855" s="810">
        <f t="shared" si="2439"/>
        <v>0</v>
      </c>
      <c r="AR855" s="810">
        <f t="shared" si="2439"/>
        <v>0</v>
      </c>
      <c r="AS855" s="810">
        <f t="shared" si="2439"/>
        <v>0</v>
      </c>
      <c r="AT855" s="810">
        <f t="shared" si="2439"/>
        <v>0</v>
      </c>
      <c r="AU855" s="810">
        <f t="shared" si="2439"/>
        <v>0</v>
      </c>
      <c r="AV855" s="810">
        <f t="shared" si="2439"/>
        <v>0</v>
      </c>
      <c r="AW855" s="810">
        <f t="shared" si="2439"/>
        <v>0</v>
      </c>
      <c r="AX855" s="810">
        <f t="shared" si="2439"/>
        <v>0</v>
      </c>
      <c r="AY855" s="810">
        <f t="shared" si="2439"/>
        <v>0</v>
      </c>
      <c r="AZ855" s="810">
        <f t="shared" si="2439"/>
        <v>0</v>
      </c>
      <c r="BA855" s="810">
        <f t="shared" si="2439"/>
        <v>0</v>
      </c>
      <c r="BB855" s="810">
        <f t="shared" si="2439"/>
        <v>0</v>
      </c>
      <c r="BC855" s="809"/>
      <c r="BD855" s="810">
        <f t="shared" ref="BD855:BT855" si="2440">SUM(BD660)</f>
        <v>0</v>
      </c>
      <c r="BE855" s="810">
        <f t="shared" si="2440"/>
        <v>0</v>
      </c>
      <c r="BF855" s="810">
        <f t="shared" si="2440"/>
        <v>0</v>
      </c>
      <c r="BG855" s="810">
        <f t="shared" si="2440"/>
        <v>0</v>
      </c>
      <c r="BH855" s="810">
        <f t="shared" si="2440"/>
        <v>0</v>
      </c>
      <c r="BI855" s="810">
        <f t="shared" si="2440"/>
        <v>0</v>
      </c>
      <c r="BJ855" s="810">
        <f t="shared" si="2440"/>
        <v>0</v>
      </c>
      <c r="BK855" s="810">
        <f t="shared" si="2440"/>
        <v>0</v>
      </c>
      <c r="BL855" s="810">
        <f t="shared" si="2440"/>
        <v>0</v>
      </c>
      <c r="BM855" s="810">
        <f t="shared" si="2440"/>
        <v>0</v>
      </c>
      <c r="BN855" s="810">
        <f t="shared" si="2440"/>
        <v>0</v>
      </c>
      <c r="BO855" s="810">
        <f t="shared" si="2440"/>
        <v>0</v>
      </c>
      <c r="BP855" s="810">
        <f t="shared" si="2440"/>
        <v>0</v>
      </c>
      <c r="BQ855" s="810">
        <f t="shared" si="2440"/>
        <v>0</v>
      </c>
      <c r="BR855" s="810">
        <f t="shared" si="2440"/>
        <v>0</v>
      </c>
      <c r="BS855" s="810">
        <f t="shared" si="2440"/>
        <v>0</v>
      </c>
      <c r="BT855" s="810">
        <f t="shared" si="2440"/>
        <v>0</v>
      </c>
      <c r="BU855" s="809"/>
      <c r="BV855" s="810">
        <f>SUM(BV660)</f>
        <v>0</v>
      </c>
      <c r="BW855" s="810">
        <f>SUM(BW660)</f>
        <v>0</v>
      </c>
      <c r="BX855" s="810">
        <f>SUM(BX660)</f>
        <v>0</v>
      </c>
      <c r="BY855" s="810">
        <f>SUM(BY660)</f>
        <v>0</v>
      </c>
      <c r="BZ855" s="622">
        <f>IF(DL855&lt;3,"",(SUM(B855:R855)-MIN(B855:R855)-MAX(B855:R855))/(DL855-2))</f>
        <v>0.10526532683088456</v>
      </c>
      <c r="CA855" s="622">
        <f>IF(DM855&lt;3,"",(SUM(T855:AJ855)-MIN(T855:AJ855)-MAX(T855:AJ855))/(DM855-2))</f>
        <v>4.5763087731287344E-2</v>
      </c>
      <c r="CB855" s="622">
        <f>IF(DN855&lt;3,"",(SUM(AL855:BB855)-MIN(AL855:BB855)-MAX(AL855:BB855))/(DN855-2))</f>
        <v>0</v>
      </c>
      <c r="CC855" s="691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30"/>
        <v>0</v>
      </c>
      <c r="CF855" s="1351">
        <f t="shared" si="2430"/>
        <v>0</v>
      </c>
      <c r="CG855" s="1351">
        <f t="shared" si="2430"/>
        <v>0</v>
      </c>
      <c r="CH855" s="1351">
        <f t="shared" si="2430"/>
        <v>0</v>
      </c>
      <c r="CI855" s="1351">
        <f t="shared" si="2430"/>
        <v>0</v>
      </c>
      <c r="CJ855" s="1351">
        <f t="shared" si="2430"/>
        <v>0</v>
      </c>
      <c r="CK855" s="1352">
        <f t="shared" si="2430"/>
        <v>0</v>
      </c>
      <c r="CL855" s="1352">
        <f t="shared" si="2430"/>
        <v>0</v>
      </c>
      <c r="CM855" s="1352">
        <f t="shared" si="2430"/>
        <v>4.7358121330724069E-2</v>
      </c>
      <c r="CN855" s="1351">
        <f t="shared" si="2430"/>
        <v>0.20296337713167462</v>
      </c>
      <c r="CO855" s="1351">
        <f t="shared" si="2430"/>
        <v>0.23679060665362037</v>
      </c>
      <c r="CP855" s="1351">
        <f t="shared" si="2430"/>
        <v>0.23679060665362037</v>
      </c>
      <c r="CQ855" s="1351">
        <f t="shared" si="2430"/>
        <v>0.23679060665362037</v>
      </c>
      <c r="CR855" s="1351">
        <f t="shared" si="2430"/>
        <v>0.26310067405957815</v>
      </c>
      <c r="CS855" s="1350">
        <f t="shared" si="2430"/>
        <v>0.35518590998043054</v>
      </c>
      <c r="CT855" s="1353">
        <f t="shared" si="2430"/>
        <v>0.56829745596868886</v>
      </c>
      <c r="CU855" s="536">
        <f t="shared" si="2431"/>
        <v>0</v>
      </c>
      <c r="CV855" s="537">
        <f t="shared" si="2431"/>
        <v>0</v>
      </c>
      <c r="CW855" s="538">
        <f t="shared" si="2431"/>
        <v>0</v>
      </c>
      <c r="CX855" s="538">
        <f t="shared" si="2431"/>
        <v>0</v>
      </c>
      <c r="CY855" s="538">
        <f t="shared" si="2431"/>
        <v>0</v>
      </c>
      <c r="CZ855" s="538">
        <f t="shared" si="2431"/>
        <v>0</v>
      </c>
      <c r="DA855" s="538">
        <f t="shared" si="2431"/>
        <v>0</v>
      </c>
      <c r="DB855" s="539">
        <f t="shared" si="2431"/>
        <v>0</v>
      </c>
      <c r="DC855" s="539">
        <f t="shared" si="2431"/>
        <v>1.7759295499021527E-2</v>
      </c>
      <c r="DD855" s="539">
        <f t="shared" si="2431"/>
        <v>4.0592675426334913E-2</v>
      </c>
      <c r="DE855" s="538">
        <f t="shared" si="2432"/>
        <v>4.1438356164383558E-2</v>
      </c>
      <c r="DF855" s="538">
        <f t="shared" si="2432"/>
        <v>5.7717710371819962E-2</v>
      </c>
      <c r="DG855" s="538">
        <f t="shared" si="2432"/>
        <v>8.1035007610350082E-2</v>
      </c>
      <c r="DH855" s="538">
        <f t="shared" si="2432"/>
        <v>0.10655577299412916</v>
      </c>
      <c r="DI855" s="538">
        <f t="shared" si="2432"/>
        <v>0.16913614760972884</v>
      </c>
      <c r="DJ855" s="537">
        <f t="shared" si="2432"/>
        <v>0.17221135029354209</v>
      </c>
      <c r="DK855" s="536">
        <f t="shared" si="2432"/>
        <v>0.25257664709719507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2"/>
      <c r="DY855" s="484"/>
    </row>
    <row r="856" spans="1:129" s="486" customFormat="1" ht="15.75" customHeight="1">
      <c r="A856" s="617" t="str">
        <f>A661</f>
        <v>Labour migration: no. people per HH</v>
      </c>
      <c r="B856" s="810">
        <f t="shared" ref="B856:R856" si="2441">SUM(B663)</f>
        <v>0</v>
      </c>
      <c r="C856" s="810">
        <f t="shared" si="2441"/>
        <v>0</v>
      </c>
      <c r="D856" s="810">
        <f t="shared" si="2441"/>
        <v>0</v>
      </c>
      <c r="E856" s="810">
        <f t="shared" si="2441"/>
        <v>0</v>
      </c>
      <c r="F856" s="810">
        <f t="shared" si="2441"/>
        <v>0</v>
      </c>
      <c r="G856" s="810">
        <f t="shared" si="2441"/>
        <v>0</v>
      </c>
      <c r="H856" s="810">
        <f t="shared" si="2441"/>
        <v>0</v>
      </c>
      <c r="I856" s="810">
        <f t="shared" si="2441"/>
        <v>0</v>
      </c>
      <c r="J856" s="810">
        <f t="shared" si="2441"/>
        <v>0</v>
      </c>
      <c r="K856" s="810">
        <f t="shared" si="2441"/>
        <v>0</v>
      </c>
      <c r="L856" s="810">
        <f t="shared" si="2441"/>
        <v>0</v>
      </c>
      <c r="M856" s="810">
        <f t="shared" si="2441"/>
        <v>0</v>
      </c>
      <c r="N856" s="810">
        <f t="shared" si="2441"/>
        <v>0</v>
      </c>
      <c r="O856" s="810">
        <f t="shared" si="2441"/>
        <v>0</v>
      </c>
      <c r="P856" s="810">
        <f t="shared" si="2441"/>
        <v>0</v>
      </c>
      <c r="Q856" s="810">
        <f t="shared" si="2441"/>
        <v>0</v>
      </c>
      <c r="R856" s="810">
        <f t="shared" si="2441"/>
        <v>0</v>
      </c>
      <c r="S856" s="809"/>
      <c r="T856" s="810">
        <f t="shared" ref="T856:AJ856" si="2442">SUM(T663)</f>
        <v>0</v>
      </c>
      <c r="U856" s="810">
        <f t="shared" si="2442"/>
        <v>0</v>
      </c>
      <c r="V856" s="810">
        <f t="shared" si="2442"/>
        <v>0</v>
      </c>
      <c r="W856" s="810">
        <f t="shared" si="2442"/>
        <v>0</v>
      </c>
      <c r="X856" s="810">
        <f t="shared" si="2442"/>
        <v>0</v>
      </c>
      <c r="Y856" s="810">
        <f t="shared" si="2442"/>
        <v>0</v>
      </c>
      <c r="Z856" s="810">
        <f t="shared" si="2442"/>
        <v>0</v>
      </c>
      <c r="AA856" s="810">
        <f t="shared" si="2442"/>
        <v>0</v>
      </c>
      <c r="AB856" s="810">
        <f t="shared" si="2442"/>
        <v>0</v>
      </c>
      <c r="AC856" s="810">
        <f t="shared" si="2442"/>
        <v>0</v>
      </c>
      <c r="AD856" s="810">
        <f t="shared" si="2442"/>
        <v>0</v>
      </c>
      <c r="AE856" s="810">
        <f t="shared" si="2442"/>
        <v>0</v>
      </c>
      <c r="AF856" s="810">
        <f t="shared" si="2442"/>
        <v>0</v>
      </c>
      <c r="AG856" s="810">
        <f t="shared" si="2442"/>
        <v>0</v>
      </c>
      <c r="AH856" s="810">
        <f t="shared" si="2442"/>
        <v>0</v>
      </c>
      <c r="AI856" s="810">
        <f t="shared" si="2442"/>
        <v>0</v>
      </c>
      <c r="AJ856" s="810">
        <f t="shared" si="2442"/>
        <v>0</v>
      </c>
      <c r="AK856" s="809"/>
      <c r="AL856" s="810">
        <f t="shared" ref="AL856:BB856" si="2443">SUM(AL663)</f>
        <v>0</v>
      </c>
      <c r="AM856" s="810">
        <f t="shared" si="2443"/>
        <v>0</v>
      </c>
      <c r="AN856" s="810">
        <f t="shared" si="2443"/>
        <v>0</v>
      </c>
      <c r="AO856" s="810">
        <f t="shared" si="2443"/>
        <v>0</v>
      </c>
      <c r="AP856" s="810">
        <f t="shared" si="2443"/>
        <v>0</v>
      </c>
      <c r="AQ856" s="810">
        <f t="shared" si="2443"/>
        <v>0</v>
      </c>
      <c r="AR856" s="810">
        <f t="shared" si="2443"/>
        <v>0</v>
      </c>
      <c r="AS856" s="810">
        <f t="shared" si="2443"/>
        <v>0</v>
      </c>
      <c r="AT856" s="810">
        <f t="shared" si="2443"/>
        <v>0</v>
      </c>
      <c r="AU856" s="810">
        <f t="shared" si="2443"/>
        <v>0</v>
      </c>
      <c r="AV856" s="810">
        <f t="shared" si="2443"/>
        <v>0</v>
      </c>
      <c r="AW856" s="810">
        <f t="shared" si="2443"/>
        <v>0</v>
      </c>
      <c r="AX856" s="810">
        <f t="shared" si="2443"/>
        <v>0</v>
      </c>
      <c r="AY856" s="810">
        <f t="shared" si="2443"/>
        <v>0</v>
      </c>
      <c r="AZ856" s="810">
        <f t="shared" si="2443"/>
        <v>0</v>
      </c>
      <c r="BA856" s="810">
        <f t="shared" si="2443"/>
        <v>0</v>
      </c>
      <c r="BB856" s="810">
        <f t="shared" si="2443"/>
        <v>0</v>
      </c>
      <c r="BC856" s="809"/>
      <c r="BD856" s="810">
        <f t="shared" ref="BD856:BT856" si="2444">SUM(BD663)</f>
        <v>0</v>
      </c>
      <c r="BE856" s="810">
        <f t="shared" si="2444"/>
        <v>0</v>
      </c>
      <c r="BF856" s="810">
        <f t="shared" si="2444"/>
        <v>0</v>
      </c>
      <c r="BG856" s="810">
        <f t="shared" si="2444"/>
        <v>0</v>
      </c>
      <c r="BH856" s="810">
        <f t="shared" si="2444"/>
        <v>0</v>
      </c>
      <c r="BI856" s="810">
        <f t="shared" si="2444"/>
        <v>0</v>
      </c>
      <c r="BJ856" s="810">
        <f t="shared" si="2444"/>
        <v>0</v>
      </c>
      <c r="BK856" s="810">
        <f t="shared" si="2444"/>
        <v>0</v>
      </c>
      <c r="BL856" s="810">
        <f t="shared" si="2444"/>
        <v>0</v>
      </c>
      <c r="BM856" s="810">
        <f t="shared" si="2444"/>
        <v>0</v>
      </c>
      <c r="BN856" s="810">
        <f t="shared" si="2444"/>
        <v>0</v>
      </c>
      <c r="BO856" s="810">
        <f t="shared" si="2444"/>
        <v>0</v>
      </c>
      <c r="BP856" s="810">
        <f t="shared" si="2444"/>
        <v>0</v>
      </c>
      <c r="BQ856" s="810">
        <f t="shared" si="2444"/>
        <v>0</v>
      </c>
      <c r="BR856" s="810">
        <f t="shared" si="2444"/>
        <v>0</v>
      </c>
      <c r="BS856" s="810">
        <f t="shared" si="2444"/>
        <v>0</v>
      </c>
      <c r="BT856" s="810">
        <f t="shared" si="2444"/>
        <v>0</v>
      </c>
      <c r="BU856" s="809"/>
      <c r="BV856" s="810">
        <f>SUM(BV663)</f>
        <v>0</v>
      </c>
      <c r="BW856" s="810">
        <f>SUM(BW663)</f>
        <v>0</v>
      </c>
      <c r="BX856" s="810">
        <f>SUM(BX663)</f>
        <v>0</v>
      </c>
      <c r="BY856" s="810">
        <f>SUM(BY663)</f>
        <v>0</v>
      </c>
      <c r="BZ856" s="622">
        <f>IF(DL856&lt;3,"",(SUM(B856:R856)-MIN(B856:R856)-MAX(B856:R856))/(DL856-2))</f>
        <v>0</v>
      </c>
      <c r="CA856" s="622">
        <f>IF(DM856&lt;3,"",(SUM(T856:AJ856)-MIN(T856:AJ856)-MAX(T856:AJ856))/(DM856-2))</f>
        <v>0</v>
      </c>
      <c r="CB856" s="622">
        <f>IF(DN856&lt;3,"",(SUM(AL856:BB856)-MIN(AL856:BB856)-MAX(AL856:BB856))/(DN856-2))</f>
        <v>0</v>
      </c>
      <c r="CC856" s="691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30"/>
        <v>0</v>
      </c>
      <c r="CF856" s="1351">
        <f t="shared" si="2430"/>
        <v>0</v>
      </c>
      <c r="CG856" s="1351">
        <f t="shared" si="2430"/>
        <v>0</v>
      </c>
      <c r="CH856" s="1351">
        <f t="shared" si="2430"/>
        <v>0</v>
      </c>
      <c r="CI856" s="1351">
        <f t="shared" si="2430"/>
        <v>0</v>
      </c>
      <c r="CJ856" s="1351">
        <f t="shared" si="2430"/>
        <v>0</v>
      </c>
      <c r="CK856" s="1352">
        <f t="shared" si="2430"/>
        <v>0</v>
      </c>
      <c r="CL856" s="1352">
        <f t="shared" si="2430"/>
        <v>0</v>
      </c>
      <c r="CM856" s="1352">
        <f t="shared" si="2430"/>
        <v>0</v>
      </c>
      <c r="CN856" s="1351">
        <f t="shared" si="2430"/>
        <v>0</v>
      </c>
      <c r="CO856" s="1351">
        <f t="shared" si="2430"/>
        <v>0</v>
      </c>
      <c r="CP856" s="1351">
        <f t="shared" si="2430"/>
        <v>0</v>
      </c>
      <c r="CQ856" s="1351">
        <f t="shared" si="2430"/>
        <v>0</v>
      </c>
      <c r="CR856" s="1351">
        <f t="shared" si="2430"/>
        <v>0</v>
      </c>
      <c r="CS856" s="1350">
        <f t="shared" si="2430"/>
        <v>0</v>
      </c>
      <c r="CT856" s="1353">
        <f t="shared" si="2430"/>
        <v>0</v>
      </c>
      <c r="CU856" s="536">
        <f t="shared" si="2431"/>
        <v>0</v>
      </c>
      <c r="CV856" s="537">
        <f t="shared" si="2431"/>
        <v>0</v>
      </c>
      <c r="CW856" s="538">
        <f t="shared" si="2431"/>
        <v>0</v>
      </c>
      <c r="CX856" s="538">
        <f t="shared" si="2431"/>
        <v>0</v>
      </c>
      <c r="CY856" s="538">
        <f t="shared" si="2431"/>
        <v>0</v>
      </c>
      <c r="CZ856" s="538">
        <f t="shared" si="2431"/>
        <v>0</v>
      </c>
      <c r="DA856" s="538">
        <f t="shared" si="2431"/>
        <v>0</v>
      </c>
      <c r="DB856" s="539">
        <f t="shared" si="2431"/>
        <v>0</v>
      </c>
      <c r="DC856" s="539">
        <f t="shared" si="2431"/>
        <v>0</v>
      </c>
      <c r="DD856" s="539">
        <f t="shared" si="2431"/>
        <v>0</v>
      </c>
      <c r="DE856" s="538">
        <f t="shared" si="2432"/>
        <v>0</v>
      </c>
      <c r="DF856" s="538">
        <f t="shared" si="2432"/>
        <v>0</v>
      </c>
      <c r="DG856" s="538">
        <f t="shared" si="2432"/>
        <v>0</v>
      </c>
      <c r="DH856" s="538">
        <f t="shared" si="2432"/>
        <v>0</v>
      </c>
      <c r="DI856" s="538">
        <f t="shared" si="2432"/>
        <v>0</v>
      </c>
      <c r="DJ856" s="537">
        <f t="shared" si="2432"/>
        <v>0</v>
      </c>
      <c r="DK856" s="536">
        <f t="shared" si="2432"/>
        <v>0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2"/>
      <c r="DY856" s="484"/>
    </row>
    <row r="857" spans="1:129" s="486" customFormat="1" ht="15.75" customHeight="1">
      <c r="A857" s="807" t="s">
        <v>22</v>
      </c>
      <c r="B857" s="809"/>
      <c r="C857" s="809"/>
      <c r="D857" s="809"/>
      <c r="E857" s="809"/>
      <c r="F857" s="809"/>
      <c r="G857" s="809"/>
      <c r="H857" s="809"/>
      <c r="I857" s="809"/>
      <c r="J857" s="809"/>
      <c r="K857" s="809"/>
      <c r="L857" s="809"/>
      <c r="M857" s="809"/>
      <c r="N857" s="809"/>
      <c r="O857" s="809"/>
      <c r="P857" s="809"/>
      <c r="Q857" s="809"/>
      <c r="R857" s="809"/>
      <c r="S857" s="783"/>
      <c r="T857" s="809"/>
      <c r="U857" s="809"/>
      <c r="V857" s="809"/>
      <c r="W857" s="809"/>
      <c r="X857" s="809"/>
      <c r="Y857" s="809"/>
      <c r="Z857" s="809"/>
      <c r="AA857" s="809"/>
      <c r="AB857" s="809"/>
      <c r="AC857" s="809"/>
      <c r="AD857" s="809"/>
      <c r="AE857" s="809"/>
      <c r="AF857" s="809"/>
      <c r="AG857" s="809"/>
      <c r="AH857" s="809"/>
      <c r="AI857" s="809"/>
      <c r="AJ857" s="809"/>
      <c r="AK857" s="783"/>
      <c r="AL857" s="809"/>
      <c r="AM857" s="809"/>
      <c r="AN857" s="809"/>
      <c r="AO857" s="809"/>
      <c r="AP857" s="809"/>
      <c r="AQ857" s="809"/>
      <c r="AR857" s="809"/>
      <c r="AS857" s="809"/>
      <c r="AT857" s="809"/>
      <c r="AU857" s="809"/>
      <c r="AV857" s="809"/>
      <c r="AW857" s="809"/>
      <c r="AX857" s="809"/>
      <c r="AY857" s="809"/>
      <c r="AZ857" s="809"/>
      <c r="BA857" s="809"/>
      <c r="BB857" s="809"/>
      <c r="BC857" s="783"/>
      <c r="BD857" s="809"/>
      <c r="BE857" s="809"/>
      <c r="BF857" s="809"/>
      <c r="BG857" s="809"/>
      <c r="BH857" s="809"/>
      <c r="BI857" s="809"/>
      <c r="BJ857" s="809"/>
      <c r="BK857" s="809"/>
      <c r="BL857" s="809"/>
      <c r="BM857" s="809"/>
      <c r="BN857" s="809"/>
      <c r="BO857" s="809"/>
      <c r="BP857" s="809"/>
      <c r="BQ857" s="809"/>
      <c r="BR857" s="809"/>
      <c r="BS857" s="809"/>
      <c r="BT857" s="809"/>
      <c r="BU857" s="783"/>
      <c r="BV857" s="809"/>
      <c r="BW857" s="809"/>
      <c r="BX857" s="809"/>
      <c r="BY857" s="809"/>
      <c r="BZ857" s="813"/>
      <c r="CA857" s="813"/>
      <c r="CB857" s="813"/>
      <c r="CC857" s="813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7"/>
      <c r="CV857" s="200"/>
      <c r="CW857" s="200"/>
      <c r="CX857" s="200"/>
      <c r="CY857" s="200"/>
      <c r="CZ857" s="200"/>
      <c r="DA857" s="617"/>
      <c r="DB857" s="617"/>
      <c r="DC857" s="617"/>
      <c r="DD857" s="617"/>
      <c r="DE857" s="617"/>
      <c r="DF857" s="617"/>
      <c r="DG857" s="617"/>
      <c r="DH857" s="617"/>
      <c r="DI857" s="617"/>
      <c r="DJ857" s="617"/>
      <c r="DK857" s="617"/>
      <c r="DL857" s="482"/>
      <c r="DM857" s="202"/>
      <c r="DN857" s="202"/>
      <c r="DO857" s="202"/>
      <c r="DP857" s="483"/>
      <c r="DQ857" s="484"/>
      <c r="DR857" s="484"/>
      <c r="DS857" s="484"/>
      <c r="DT857" s="484"/>
      <c r="DU857" s="484"/>
      <c r="DV857" s="484"/>
      <c r="DW857" s="484"/>
      <c r="DX857" s="814"/>
      <c r="DY857" s="484"/>
    </row>
    <row r="858" spans="1:129" s="486" customFormat="1" ht="15.75" customHeight="1">
      <c r="A858" s="44" t="str">
        <f>$A$448</f>
        <v>Maize grain purchase</v>
      </c>
      <c r="B858" s="810">
        <f>SUM(B454)</f>
        <v>0</v>
      </c>
      <c r="C858" s="810">
        <f t="shared" ref="C858:R858" si="2445">SUM(C454)</f>
        <v>0</v>
      </c>
      <c r="D858" s="810">
        <f t="shared" si="2445"/>
        <v>0</v>
      </c>
      <c r="E858" s="810">
        <f t="shared" si="2445"/>
        <v>0</v>
      </c>
      <c r="F858" s="810">
        <f t="shared" si="2445"/>
        <v>0</v>
      </c>
      <c r="G858" s="810">
        <f t="shared" si="2445"/>
        <v>0</v>
      </c>
      <c r="H858" s="810">
        <f t="shared" si="2445"/>
        <v>0</v>
      </c>
      <c r="I858" s="810">
        <f t="shared" si="2445"/>
        <v>0</v>
      </c>
      <c r="J858" s="810">
        <f t="shared" si="2445"/>
        <v>0</v>
      </c>
      <c r="K858" s="810">
        <f t="shared" si="2445"/>
        <v>0</v>
      </c>
      <c r="L858" s="810">
        <f t="shared" si="2445"/>
        <v>0</v>
      </c>
      <c r="M858" s="810">
        <f t="shared" si="2445"/>
        <v>0</v>
      </c>
      <c r="N858" s="810">
        <f t="shared" si="2445"/>
        <v>0</v>
      </c>
      <c r="O858" s="810">
        <f t="shared" si="2445"/>
        <v>0</v>
      </c>
      <c r="P858" s="810">
        <f t="shared" si="2445"/>
        <v>0</v>
      </c>
      <c r="Q858" s="810">
        <f t="shared" si="2445"/>
        <v>0</v>
      </c>
      <c r="R858" s="810">
        <f t="shared" si="2445"/>
        <v>0</v>
      </c>
      <c r="S858" s="809"/>
      <c r="T858" s="810">
        <f>SUM(T454)</f>
        <v>0</v>
      </c>
      <c r="U858" s="810">
        <f t="shared" ref="U858:AJ858" si="2446">SUM(U454)</f>
        <v>0</v>
      </c>
      <c r="V858" s="810">
        <f t="shared" si="2446"/>
        <v>0</v>
      </c>
      <c r="W858" s="810">
        <f t="shared" si="2446"/>
        <v>4.6966731898238745E-2</v>
      </c>
      <c r="X858" s="810">
        <f t="shared" si="2446"/>
        <v>5.6360078277886499E-2</v>
      </c>
      <c r="Y858" s="810">
        <f t="shared" si="2446"/>
        <v>0.13663049279487635</v>
      </c>
      <c r="Z858" s="810">
        <f t="shared" si="2446"/>
        <v>0</v>
      </c>
      <c r="AA858" s="810">
        <f t="shared" si="2446"/>
        <v>0</v>
      </c>
      <c r="AB858" s="810">
        <f t="shared" si="2446"/>
        <v>0</v>
      </c>
      <c r="AC858" s="810">
        <f t="shared" si="2446"/>
        <v>0</v>
      </c>
      <c r="AD858" s="810">
        <f t="shared" si="2446"/>
        <v>0</v>
      </c>
      <c r="AE858" s="810">
        <f t="shared" si="2446"/>
        <v>0</v>
      </c>
      <c r="AF858" s="810">
        <f t="shared" si="2446"/>
        <v>0</v>
      </c>
      <c r="AG858" s="810">
        <f t="shared" si="2446"/>
        <v>0</v>
      </c>
      <c r="AH858" s="810">
        <f t="shared" si="2446"/>
        <v>0</v>
      </c>
      <c r="AI858" s="810">
        <f t="shared" si="2446"/>
        <v>0</v>
      </c>
      <c r="AJ858" s="810">
        <f t="shared" si="2446"/>
        <v>0</v>
      </c>
      <c r="AK858" s="809"/>
      <c r="AL858" s="810">
        <f>SUM(AL454)</f>
        <v>0</v>
      </c>
      <c r="AM858" s="810">
        <f t="shared" ref="AM858:BB858" si="2447">SUM(AM454)</f>
        <v>0</v>
      </c>
      <c r="AN858" s="810">
        <f t="shared" si="2447"/>
        <v>0</v>
      </c>
      <c r="AO858" s="810">
        <f t="shared" si="2447"/>
        <v>0</v>
      </c>
      <c r="AP858" s="810">
        <f t="shared" si="2447"/>
        <v>0</v>
      </c>
      <c r="AQ858" s="810">
        <f t="shared" si="2447"/>
        <v>0</v>
      </c>
      <c r="AR858" s="810">
        <f t="shared" si="2447"/>
        <v>0</v>
      </c>
      <c r="AS858" s="810">
        <f t="shared" si="2447"/>
        <v>0</v>
      </c>
      <c r="AT858" s="810">
        <f t="shared" si="2447"/>
        <v>0</v>
      </c>
      <c r="AU858" s="810">
        <f t="shared" si="2447"/>
        <v>0</v>
      </c>
      <c r="AV858" s="810">
        <f t="shared" si="2447"/>
        <v>0</v>
      </c>
      <c r="AW858" s="810">
        <f t="shared" si="2447"/>
        <v>0</v>
      </c>
      <c r="AX858" s="810">
        <f t="shared" si="2447"/>
        <v>0</v>
      </c>
      <c r="AY858" s="810">
        <f t="shared" si="2447"/>
        <v>0</v>
      </c>
      <c r="AZ858" s="810">
        <f t="shared" si="2447"/>
        <v>0</v>
      </c>
      <c r="BA858" s="810">
        <f t="shared" si="2447"/>
        <v>0</v>
      </c>
      <c r="BB858" s="810">
        <f t="shared" si="2447"/>
        <v>0</v>
      </c>
      <c r="BC858" s="809"/>
      <c r="BD858" s="810">
        <f>SUM(BD454)</f>
        <v>0</v>
      </c>
      <c r="BE858" s="810">
        <f t="shared" ref="BE858:BT858" si="2448">SUM(BE454)</f>
        <v>0</v>
      </c>
      <c r="BF858" s="810">
        <f t="shared" si="2448"/>
        <v>0</v>
      </c>
      <c r="BG858" s="810">
        <f t="shared" si="2448"/>
        <v>0</v>
      </c>
      <c r="BH858" s="810">
        <f t="shared" si="2448"/>
        <v>0</v>
      </c>
      <c r="BI858" s="810">
        <f t="shared" si="2448"/>
        <v>0</v>
      </c>
      <c r="BJ858" s="810">
        <f t="shared" si="2448"/>
        <v>0</v>
      </c>
      <c r="BK858" s="810">
        <f t="shared" si="2448"/>
        <v>0</v>
      </c>
      <c r="BL858" s="810">
        <f t="shared" si="2448"/>
        <v>0</v>
      </c>
      <c r="BM858" s="810">
        <f t="shared" si="2448"/>
        <v>0</v>
      </c>
      <c r="BN858" s="810">
        <f t="shared" si="2448"/>
        <v>0</v>
      </c>
      <c r="BO858" s="810">
        <f t="shared" si="2448"/>
        <v>0</v>
      </c>
      <c r="BP858" s="810">
        <f t="shared" si="2448"/>
        <v>0</v>
      </c>
      <c r="BQ858" s="810">
        <f t="shared" si="2448"/>
        <v>0</v>
      </c>
      <c r="BR858" s="810">
        <f t="shared" si="2448"/>
        <v>0</v>
      </c>
      <c r="BS858" s="810">
        <f t="shared" si="2448"/>
        <v>0</v>
      </c>
      <c r="BT858" s="810">
        <f t="shared" si="2448"/>
        <v>0</v>
      </c>
      <c r="BU858" s="809"/>
      <c r="BV858" s="810">
        <f>SUM(BV454)</f>
        <v>0</v>
      </c>
      <c r="BW858" s="810">
        <f>SUM(BW454)</f>
        <v>0</v>
      </c>
      <c r="BX858" s="810">
        <f>SUM(BX454)</f>
        <v>0</v>
      </c>
      <c r="BY858" s="810">
        <f>SUM(BY454)</f>
        <v>0</v>
      </c>
      <c r="BZ858" s="622">
        <f t="shared" ref="BZ858:BZ886" si="2449">IF(DL858&lt;3,"",(SUM(B858:R858)-MIN(B858:R858)-MAX(B858:R858))/(DL858-2))</f>
        <v>0</v>
      </c>
      <c r="CA858" s="622">
        <f t="shared" ref="CA858:CA886" si="2450">IF(DM858&lt;3,"",(SUM(T858:AJ858)-MIN(T858:AJ858)-MAX(T858:AJ858))/(DM858-2))</f>
        <v>6.8884540117416827E-3</v>
      </c>
      <c r="CB858" s="622">
        <f t="shared" ref="CB858:CB886" si="2451">IF(DN858&lt;3,"",(SUM(AL858:BB858)-MIN(AL858:BB858)-MAX(AL858:BB858))/(DN858-2))</f>
        <v>0</v>
      </c>
      <c r="CC858" s="691">
        <f t="shared" ref="CC858:CC886" si="2452">IF(DO858&lt;3,"",(SUM(BD858:BT858)-MIN(BD858:BT858)-MAX(BD858:BT858))/(DO858-2))</f>
        <v>0</v>
      </c>
      <c r="CD858" s="1349">
        <f t="shared" ref="CD858:CS873" si="245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53"/>
        <v>0</v>
      </c>
      <c r="CF858" s="1351">
        <f t="shared" si="2453"/>
        <v>0</v>
      </c>
      <c r="CG858" s="1351">
        <f t="shared" si="2453"/>
        <v>0</v>
      </c>
      <c r="CH858" s="1351">
        <f t="shared" si="2453"/>
        <v>0</v>
      </c>
      <c r="CI858" s="1351">
        <f t="shared" si="2453"/>
        <v>0</v>
      </c>
      <c r="CJ858" s="1351">
        <f t="shared" si="2453"/>
        <v>0</v>
      </c>
      <c r="CK858" s="1352">
        <f t="shared" si="2453"/>
        <v>0</v>
      </c>
      <c r="CL858" s="1352">
        <f t="shared" si="2453"/>
        <v>0</v>
      </c>
      <c r="CM858" s="1352">
        <f t="shared" si="2453"/>
        <v>0</v>
      </c>
      <c r="CN858" s="1351">
        <f t="shared" si="2453"/>
        <v>0</v>
      </c>
      <c r="CO858" s="1351">
        <f t="shared" si="2453"/>
        <v>0</v>
      </c>
      <c r="CP858" s="1351">
        <f t="shared" si="2453"/>
        <v>0</v>
      </c>
      <c r="CQ858" s="1351">
        <f t="shared" si="2453"/>
        <v>0</v>
      </c>
      <c r="CR858" s="1351">
        <f t="shared" si="2453"/>
        <v>0</v>
      </c>
      <c r="CS858" s="1350">
        <f t="shared" si="2453"/>
        <v>0</v>
      </c>
      <c r="CT858" s="1381">
        <f t="shared" ref="CT858:CT886" si="245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5">
        <f t="shared" ref="CU858:DJ873" si="245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55"/>
        <v>0</v>
      </c>
      <c r="CW858" s="1365">
        <f t="shared" si="2455"/>
        <v>0</v>
      </c>
      <c r="CX858" s="1365">
        <f t="shared" si="2455"/>
        <v>0</v>
      </c>
      <c r="CY858" s="1365">
        <f t="shared" si="2455"/>
        <v>0</v>
      </c>
      <c r="CZ858" s="1365">
        <f t="shared" si="2455"/>
        <v>0</v>
      </c>
      <c r="DA858" s="1365">
        <f t="shared" si="2455"/>
        <v>0</v>
      </c>
      <c r="DB858" s="1366">
        <f t="shared" si="2455"/>
        <v>0</v>
      </c>
      <c r="DC858" s="1366">
        <f t="shared" si="2455"/>
        <v>0</v>
      </c>
      <c r="DD858" s="1366">
        <f t="shared" si="2455"/>
        <v>0</v>
      </c>
      <c r="DE858" s="1365">
        <f t="shared" si="2455"/>
        <v>0</v>
      </c>
      <c r="DF858" s="1365">
        <f t="shared" si="2455"/>
        <v>0</v>
      </c>
      <c r="DG858" s="1365">
        <f t="shared" si="2455"/>
        <v>0</v>
      </c>
      <c r="DH858" s="1365">
        <f t="shared" si="2455"/>
        <v>0</v>
      </c>
      <c r="DI858" s="1365">
        <f t="shared" si="2455"/>
        <v>4.6966731898238745E-2</v>
      </c>
      <c r="DJ858" s="1364">
        <f t="shared" si="2455"/>
        <v>5.6360078277886499E-2</v>
      </c>
      <c r="DK858" s="1435">
        <f t="shared" ref="DK858:DK886" si="245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0.13663049279487635</v>
      </c>
      <c r="DL858" s="653">
        <f t="shared" ref="DL858:DL886" si="2457">COUNT(B858:R858)</f>
        <v>17</v>
      </c>
      <c r="DM858" s="106">
        <f t="shared" ref="DM858:DM886" si="2458">COUNT(T858:AJ858)</f>
        <v>17</v>
      </c>
      <c r="DN858" s="106">
        <f t="shared" ref="DN858:DN886" si="2459">COUNT(AL858:BB858)</f>
        <v>17</v>
      </c>
      <c r="DO858" s="106">
        <f t="shared" ref="DO858:DO886" si="2460">COUNT(BD858:BT858)</f>
        <v>17</v>
      </c>
      <c r="DP858" s="483"/>
      <c r="DQ858" s="618"/>
      <c r="DR858" s="618"/>
      <c r="DS858" s="618"/>
      <c r="DT858" s="618"/>
      <c r="DU858" s="618"/>
      <c r="DV858" s="618"/>
      <c r="DW858" s="618"/>
      <c r="DX858" s="812"/>
      <c r="DY858" s="484"/>
    </row>
    <row r="859" spans="1:129" s="486" customFormat="1" ht="15.75" customHeight="1">
      <c r="A859" s="44" t="str">
        <f>$A$457</f>
        <v>Maize meal purchase</v>
      </c>
      <c r="B859" s="810">
        <f>SUM(B463)</f>
        <v>0.10524026962383128</v>
      </c>
      <c r="C859" s="810">
        <f t="shared" ref="C859:R859" si="2461">SUM(C463)</f>
        <v>0.11839530332681018</v>
      </c>
      <c r="D859" s="810">
        <f t="shared" si="2461"/>
        <v>0.10148168856583731</v>
      </c>
      <c r="E859" s="810">
        <f t="shared" si="2461"/>
        <v>0</v>
      </c>
      <c r="F859" s="810">
        <f t="shared" si="2461"/>
        <v>0</v>
      </c>
      <c r="G859" s="810">
        <f t="shared" si="2461"/>
        <v>0</v>
      </c>
      <c r="H859" s="810">
        <f t="shared" si="2461"/>
        <v>0</v>
      </c>
      <c r="I859" s="810">
        <f t="shared" si="2461"/>
        <v>0</v>
      </c>
      <c r="J859" s="810">
        <f t="shared" si="2461"/>
        <v>0</v>
      </c>
      <c r="K859" s="810">
        <f t="shared" si="2461"/>
        <v>0</v>
      </c>
      <c r="L859" s="810">
        <f t="shared" si="2461"/>
        <v>0</v>
      </c>
      <c r="M859" s="810">
        <f t="shared" si="2461"/>
        <v>0</v>
      </c>
      <c r="N859" s="810">
        <f t="shared" si="2461"/>
        <v>0</v>
      </c>
      <c r="O859" s="810">
        <f t="shared" si="2461"/>
        <v>0</v>
      </c>
      <c r="P859" s="810">
        <f t="shared" si="2461"/>
        <v>0</v>
      </c>
      <c r="Q859" s="810">
        <f t="shared" si="2461"/>
        <v>0</v>
      </c>
      <c r="R859" s="810">
        <f t="shared" si="2461"/>
        <v>0</v>
      </c>
      <c r="S859" s="809"/>
      <c r="T859" s="810">
        <f t="shared" ref="T859:AJ859" si="2462">SUM(T463)</f>
        <v>0</v>
      </c>
      <c r="U859" s="810">
        <f t="shared" si="2462"/>
        <v>0</v>
      </c>
      <c r="V859" s="810">
        <f t="shared" si="2462"/>
        <v>1.6913614760972882E-2</v>
      </c>
      <c r="W859" s="810">
        <f t="shared" si="2462"/>
        <v>0</v>
      </c>
      <c r="X859" s="810">
        <f t="shared" si="2462"/>
        <v>0</v>
      </c>
      <c r="Y859" s="810">
        <f t="shared" si="2462"/>
        <v>0</v>
      </c>
      <c r="Z859" s="810">
        <f t="shared" si="2462"/>
        <v>0</v>
      </c>
      <c r="AA859" s="810">
        <f t="shared" si="2462"/>
        <v>6.3144161774298768E-2</v>
      </c>
      <c r="AB859" s="810">
        <f t="shared" si="2462"/>
        <v>0</v>
      </c>
      <c r="AC859" s="810">
        <f t="shared" si="2462"/>
        <v>0</v>
      </c>
      <c r="AD859" s="810">
        <f t="shared" si="2462"/>
        <v>0</v>
      </c>
      <c r="AE859" s="810">
        <f t="shared" si="2462"/>
        <v>0</v>
      </c>
      <c r="AF859" s="810">
        <f t="shared" si="2462"/>
        <v>0</v>
      </c>
      <c r="AG859" s="810">
        <f t="shared" si="2462"/>
        <v>0</v>
      </c>
      <c r="AH859" s="810">
        <f t="shared" si="2462"/>
        <v>0</v>
      </c>
      <c r="AI859" s="810">
        <f t="shared" si="2462"/>
        <v>0</v>
      </c>
      <c r="AJ859" s="810">
        <f t="shared" si="2462"/>
        <v>0</v>
      </c>
      <c r="AK859" s="809"/>
      <c r="AL859" s="810">
        <f t="shared" ref="AL859:BB859" si="2463">SUM(AL463)</f>
        <v>0</v>
      </c>
      <c r="AM859" s="810">
        <f t="shared" si="2463"/>
        <v>0</v>
      </c>
      <c r="AN859" s="810">
        <f t="shared" si="2463"/>
        <v>0</v>
      </c>
      <c r="AO859" s="810">
        <f t="shared" si="2463"/>
        <v>0</v>
      </c>
      <c r="AP859" s="810">
        <f t="shared" si="2463"/>
        <v>0</v>
      </c>
      <c r="AQ859" s="810">
        <f t="shared" si="2463"/>
        <v>0</v>
      </c>
      <c r="AR859" s="810">
        <f t="shared" si="2463"/>
        <v>0</v>
      </c>
      <c r="AS859" s="810">
        <f t="shared" si="2463"/>
        <v>0</v>
      </c>
      <c r="AT859" s="810">
        <f t="shared" si="2463"/>
        <v>0</v>
      </c>
      <c r="AU859" s="810">
        <f t="shared" si="2463"/>
        <v>0</v>
      </c>
      <c r="AV859" s="810">
        <f t="shared" si="2463"/>
        <v>0</v>
      </c>
      <c r="AW859" s="810">
        <f t="shared" si="2463"/>
        <v>0</v>
      </c>
      <c r="AX859" s="810">
        <f t="shared" si="2463"/>
        <v>0</v>
      </c>
      <c r="AY859" s="810">
        <f t="shared" si="2463"/>
        <v>0</v>
      </c>
      <c r="AZ859" s="810">
        <f t="shared" si="2463"/>
        <v>0</v>
      </c>
      <c r="BA859" s="810">
        <f t="shared" si="2463"/>
        <v>0</v>
      </c>
      <c r="BB859" s="810">
        <f t="shared" si="2463"/>
        <v>0</v>
      </c>
      <c r="BC859" s="809"/>
      <c r="BD859" s="810">
        <f t="shared" ref="BD859:BT859" si="2464">SUM(BD463)</f>
        <v>0</v>
      </c>
      <c r="BE859" s="810">
        <f t="shared" si="2464"/>
        <v>0</v>
      </c>
      <c r="BF859" s="810">
        <f t="shared" si="2464"/>
        <v>0</v>
      </c>
      <c r="BG859" s="810">
        <f t="shared" si="2464"/>
        <v>0</v>
      </c>
      <c r="BH859" s="810">
        <f t="shared" si="2464"/>
        <v>0</v>
      </c>
      <c r="BI859" s="810">
        <f t="shared" si="2464"/>
        <v>0</v>
      </c>
      <c r="BJ859" s="810">
        <f t="shared" si="2464"/>
        <v>0</v>
      </c>
      <c r="BK859" s="810">
        <f t="shared" si="2464"/>
        <v>0</v>
      </c>
      <c r="BL859" s="810">
        <f t="shared" si="2464"/>
        <v>0</v>
      </c>
      <c r="BM859" s="810">
        <f t="shared" si="2464"/>
        <v>0</v>
      </c>
      <c r="BN859" s="810">
        <f t="shared" si="2464"/>
        <v>0</v>
      </c>
      <c r="BO859" s="810">
        <f t="shared" si="2464"/>
        <v>0</v>
      </c>
      <c r="BP859" s="810">
        <f t="shared" si="2464"/>
        <v>0</v>
      </c>
      <c r="BQ859" s="810">
        <f t="shared" si="2464"/>
        <v>0</v>
      </c>
      <c r="BR859" s="810">
        <f t="shared" si="2464"/>
        <v>0</v>
      </c>
      <c r="BS859" s="810">
        <f t="shared" si="2464"/>
        <v>0</v>
      </c>
      <c r="BT859" s="810">
        <f t="shared" si="2464"/>
        <v>0</v>
      </c>
      <c r="BU859" s="809"/>
      <c r="BV859" s="810">
        <f>SUM(BV463)</f>
        <v>0</v>
      </c>
      <c r="BW859" s="810">
        <f>SUM(BW463)</f>
        <v>0</v>
      </c>
      <c r="BX859" s="810">
        <f>SUM(BX463)</f>
        <v>0</v>
      </c>
      <c r="BY859" s="810">
        <f>SUM(BY463)</f>
        <v>0</v>
      </c>
      <c r="BZ859" s="622">
        <f t="shared" si="2449"/>
        <v>1.3781463879311239E-2</v>
      </c>
      <c r="CA859" s="622">
        <f t="shared" si="2450"/>
        <v>1.1275743173981927E-3</v>
      </c>
      <c r="CB859" s="622">
        <f t="shared" si="2451"/>
        <v>0</v>
      </c>
      <c r="CC859" s="691">
        <f t="shared" si="2452"/>
        <v>0</v>
      </c>
      <c r="CD859" s="1349">
        <f t="shared" si="2453"/>
        <v>0</v>
      </c>
      <c r="CE859" s="1350">
        <f t="shared" si="2453"/>
        <v>0</v>
      </c>
      <c r="CF859" s="1351">
        <f t="shared" si="2453"/>
        <v>0</v>
      </c>
      <c r="CG859" s="1351">
        <f t="shared" si="2453"/>
        <v>0</v>
      </c>
      <c r="CH859" s="1351">
        <f t="shared" si="2453"/>
        <v>0</v>
      </c>
      <c r="CI859" s="1351">
        <f t="shared" si="2453"/>
        <v>0</v>
      </c>
      <c r="CJ859" s="1351">
        <f t="shared" si="2453"/>
        <v>0</v>
      </c>
      <c r="CK859" s="1352">
        <f t="shared" si="2453"/>
        <v>0</v>
      </c>
      <c r="CL859" s="1352">
        <f t="shared" si="2453"/>
        <v>0</v>
      </c>
      <c r="CM859" s="1352">
        <f t="shared" si="2453"/>
        <v>0</v>
      </c>
      <c r="CN859" s="1351">
        <f t="shared" si="2453"/>
        <v>0</v>
      </c>
      <c r="CO859" s="1351">
        <f t="shared" si="2453"/>
        <v>0</v>
      </c>
      <c r="CP859" s="1351">
        <f t="shared" si="2453"/>
        <v>0</v>
      </c>
      <c r="CQ859" s="1351">
        <f t="shared" si="2453"/>
        <v>0</v>
      </c>
      <c r="CR859" s="1351">
        <f t="shared" si="2453"/>
        <v>0.10148168856583731</v>
      </c>
      <c r="CS859" s="1350">
        <f t="shared" si="2453"/>
        <v>0.10524026962383128</v>
      </c>
      <c r="CT859" s="1381">
        <f t="shared" si="2454"/>
        <v>0.11839530332681018</v>
      </c>
      <c r="CU859" s="1435">
        <f t="shared" si="2455"/>
        <v>0</v>
      </c>
      <c r="CV859" s="1364">
        <f t="shared" si="2455"/>
        <v>0</v>
      </c>
      <c r="CW859" s="1365">
        <f t="shared" si="2455"/>
        <v>0</v>
      </c>
      <c r="CX859" s="1365">
        <f t="shared" si="2455"/>
        <v>0</v>
      </c>
      <c r="CY859" s="1365">
        <f t="shared" si="2455"/>
        <v>0</v>
      </c>
      <c r="CZ859" s="1365">
        <f t="shared" si="2455"/>
        <v>0</v>
      </c>
      <c r="DA859" s="1365">
        <f t="shared" si="2455"/>
        <v>0</v>
      </c>
      <c r="DB859" s="1366">
        <f t="shared" si="2455"/>
        <v>0</v>
      </c>
      <c r="DC859" s="1366">
        <f t="shared" si="2455"/>
        <v>0</v>
      </c>
      <c r="DD859" s="1366">
        <f t="shared" si="2455"/>
        <v>0</v>
      </c>
      <c r="DE859" s="1365">
        <f t="shared" si="2455"/>
        <v>0</v>
      </c>
      <c r="DF859" s="1365">
        <f t="shared" si="2455"/>
        <v>0</v>
      </c>
      <c r="DG859" s="1365">
        <f t="shared" si="2455"/>
        <v>0</v>
      </c>
      <c r="DH859" s="1365">
        <f t="shared" si="2455"/>
        <v>0</v>
      </c>
      <c r="DI859" s="1365">
        <f t="shared" si="2455"/>
        <v>0</v>
      </c>
      <c r="DJ859" s="1364">
        <f t="shared" si="2455"/>
        <v>1.6913614760972882E-2</v>
      </c>
      <c r="DK859" s="1435">
        <f t="shared" si="2456"/>
        <v>6.3144161774298768E-2</v>
      </c>
      <c r="DL859" s="653">
        <f t="shared" si="2457"/>
        <v>17</v>
      </c>
      <c r="DM859" s="106">
        <f t="shared" si="2458"/>
        <v>17</v>
      </c>
      <c r="DN859" s="106">
        <f t="shared" si="2459"/>
        <v>17</v>
      </c>
      <c r="DO859" s="106">
        <f t="shared" si="2460"/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2"/>
      <c r="DY859" s="484"/>
    </row>
    <row r="860" spans="1:129" s="486" customFormat="1" ht="15.75" customHeight="1">
      <c r="A860" s="44" t="str">
        <f>$A$466</f>
        <v>Rice purchase - unit</v>
      </c>
      <c r="B860" s="810">
        <f>SUM(B472)</f>
        <v>0</v>
      </c>
      <c r="C860" s="810">
        <f t="shared" ref="C860:R860" si="2465">SUM(C472)</f>
        <v>0</v>
      </c>
      <c r="D860" s="810">
        <f t="shared" si="2465"/>
        <v>0</v>
      </c>
      <c r="E860" s="810">
        <f t="shared" si="2465"/>
        <v>0</v>
      </c>
      <c r="F860" s="810">
        <f t="shared" si="2465"/>
        <v>0</v>
      </c>
      <c r="G860" s="810">
        <f t="shared" si="2465"/>
        <v>0</v>
      </c>
      <c r="H860" s="810">
        <f t="shared" si="2465"/>
        <v>0</v>
      </c>
      <c r="I860" s="810">
        <f t="shared" si="2465"/>
        <v>0</v>
      </c>
      <c r="J860" s="810">
        <f t="shared" si="2465"/>
        <v>0</v>
      </c>
      <c r="K860" s="810">
        <f t="shared" si="2465"/>
        <v>0</v>
      </c>
      <c r="L860" s="810">
        <f t="shared" si="2465"/>
        <v>0</v>
      </c>
      <c r="M860" s="810">
        <f t="shared" si="2465"/>
        <v>0</v>
      </c>
      <c r="N860" s="810">
        <f t="shared" si="2465"/>
        <v>0</v>
      </c>
      <c r="O860" s="810">
        <f t="shared" si="2465"/>
        <v>0</v>
      </c>
      <c r="P860" s="810">
        <f t="shared" si="2465"/>
        <v>0</v>
      </c>
      <c r="Q860" s="810">
        <f t="shared" si="2465"/>
        <v>0</v>
      </c>
      <c r="R860" s="810">
        <f t="shared" si="2465"/>
        <v>0</v>
      </c>
      <c r="S860" s="809"/>
      <c r="T860" s="810">
        <f>SUM(T472)</f>
        <v>6.9275929549902152E-3</v>
      </c>
      <c r="U860" s="810">
        <f t="shared" ref="U860:AJ860" si="2466">SUM(U472)</f>
        <v>0</v>
      </c>
      <c r="V860" s="810">
        <f t="shared" si="2466"/>
        <v>9.8965613642717359E-4</v>
      </c>
      <c r="W860" s="810">
        <f t="shared" si="2466"/>
        <v>2.3091976516634049E-3</v>
      </c>
      <c r="X860" s="810">
        <f t="shared" si="2466"/>
        <v>1.7318982387475538E-3</v>
      </c>
      <c r="Y860" s="810">
        <f t="shared" si="2466"/>
        <v>0</v>
      </c>
      <c r="Z860" s="810">
        <f t="shared" si="2466"/>
        <v>3.694716242661448E-3</v>
      </c>
      <c r="AA860" s="810">
        <f t="shared" si="2466"/>
        <v>5.1315503370297883E-4</v>
      </c>
      <c r="AB860" s="810">
        <f t="shared" si="2466"/>
        <v>2.6390830304724626E-3</v>
      </c>
      <c r="AC860" s="810">
        <f t="shared" si="2466"/>
        <v>0</v>
      </c>
      <c r="AD860" s="810">
        <f t="shared" si="2466"/>
        <v>0</v>
      </c>
      <c r="AE860" s="810">
        <f t="shared" si="2466"/>
        <v>0</v>
      </c>
      <c r="AF860" s="810">
        <f t="shared" si="2466"/>
        <v>0</v>
      </c>
      <c r="AG860" s="810">
        <f t="shared" si="2466"/>
        <v>0</v>
      </c>
      <c r="AH860" s="810">
        <f t="shared" si="2466"/>
        <v>0</v>
      </c>
      <c r="AI860" s="810">
        <f t="shared" si="2466"/>
        <v>0</v>
      </c>
      <c r="AJ860" s="810">
        <f t="shared" si="2466"/>
        <v>0</v>
      </c>
      <c r="AK860" s="809"/>
      <c r="AL860" s="810">
        <f>SUM(AL472)</f>
        <v>0</v>
      </c>
      <c r="AM860" s="810">
        <f t="shared" ref="AM860:BB860" si="2467">SUM(AM472)</f>
        <v>3.1668996365669555E-2</v>
      </c>
      <c r="AN860" s="810">
        <f t="shared" si="2467"/>
        <v>0</v>
      </c>
      <c r="AO860" s="810">
        <f t="shared" si="2467"/>
        <v>0</v>
      </c>
      <c r="AP860" s="810">
        <f t="shared" si="2467"/>
        <v>4.8031311154598827E-2</v>
      </c>
      <c r="AQ860" s="810">
        <f t="shared" si="2467"/>
        <v>0</v>
      </c>
      <c r="AR860" s="810">
        <f t="shared" si="2467"/>
        <v>2.8864970645792562E-2</v>
      </c>
      <c r="AS860" s="810">
        <f t="shared" si="2467"/>
        <v>1.9243313763861711E-2</v>
      </c>
      <c r="AT860" s="810">
        <f t="shared" si="2467"/>
        <v>5.5420743639921716E-3</v>
      </c>
      <c r="AU860" s="810">
        <f t="shared" si="2467"/>
        <v>0</v>
      </c>
      <c r="AV860" s="810">
        <f t="shared" si="2467"/>
        <v>0</v>
      </c>
      <c r="AW860" s="810">
        <f t="shared" si="2467"/>
        <v>0</v>
      </c>
      <c r="AX860" s="810">
        <f t="shared" si="2467"/>
        <v>0</v>
      </c>
      <c r="AY860" s="810">
        <f t="shared" si="2467"/>
        <v>0</v>
      </c>
      <c r="AZ860" s="810">
        <f t="shared" si="2467"/>
        <v>0</v>
      </c>
      <c r="BA860" s="810">
        <f t="shared" si="2467"/>
        <v>0</v>
      </c>
      <c r="BB860" s="810">
        <f t="shared" si="2467"/>
        <v>0</v>
      </c>
      <c r="BC860" s="809"/>
      <c r="BD860" s="810">
        <f>SUM(BD472)</f>
        <v>0</v>
      </c>
      <c r="BE860" s="810">
        <f t="shared" ref="BE860:BT860" si="2468">SUM(BE472)</f>
        <v>5.5420743639921721E-2</v>
      </c>
      <c r="BF860" s="810">
        <f t="shared" si="2468"/>
        <v>0</v>
      </c>
      <c r="BG860" s="810">
        <f t="shared" si="2468"/>
        <v>0</v>
      </c>
      <c r="BH860" s="810">
        <f t="shared" si="2468"/>
        <v>1.8473581213307239E-2</v>
      </c>
      <c r="BI860" s="810">
        <f t="shared" si="2468"/>
        <v>0</v>
      </c>
      <c r="BJ860" s="810">
        <f t="shared" si="2468"/>
        <v>3.0789302022178732E-2</v>
      </c>
      <c r="BK860" s="810">
        <f t="shared" si="2468"/>
        <v>0</v>
      </c>
      <c r="BL860" s="810">
        <f t="shared" si="2468"/>
        <v>3.0789302022178732E-2</v>
      </c>
      <c r="BM860" s="810">
        <f t="shared" si="2468"/>
        <v>0</v>
      </c>
      <c r="BN860" s="810">
        <f t="shared" si="2468"/>
        <v>0</v>
      </c>
      <c r="BO860" s="810">
        <f t="shared" si="2468"/>
        <v>0</v>
      </c>
      <c r="BP860" s="810">
        <f t="shared" si="2468"/>
        <v>0</v>
      </c>
      <c r="BQ860" s="810">
        <f t="shared" si="2468"/>
        <v>0</v>
      </c>
      <c r="BR860" s="810">
        <f t="shared" si="2468"/>
        <v>0</v>
      </c>
      <c r="BS860" s="810">
        <f t="shared" si="2468"/>
        <v>0</v>
      </c>
      <c r="BT860" s="810">
        <f t="shared" si="2468"/>
        <v>0</v>
      </c>
      <c r="BU860" s="809"/>
      <c r="BV860" s="810">
        <f>SUM(BV472)</f>
        <v>0</v>
      </c>
      <c r="BW860" s="810">
        <f>SUM(BW472)</f>
        <v>0</v>
      </c>
      <c r="BX860" s="810">
        <f>SUM(BX472)</f>
        <v>0</v>
      </c>
      <c r="BY860" s="810">
        <f>SUM(BY472)</f>
        <v>0</v>
      </c>
      <c r="BZ860" s="622">
        <f t="shared" si="2449"/>
        <v>0</v>
      </c>
      <c r="CA860" s="622">
        <f t="shared" si="2450"/>
        <v>7.91847088911668E-4</v>
      </c>
      <c r="CB860" s="622">
        <f t="shared" si="2451"/>
        <v>5.6879570092877342E-3</v>
      </c>
      <c r="CC860" s="691">
        <f t="shared" si="2452"/>
        <v>5.3368123505109794E-3</v>
      </c>
      <c r="CD860" s="1349">
        <f t="shared" si="2453"/>
        <v>0</v>
      </c>
      <c r="CE860" s="1350">
        <f t="shared" si="2453"/>
        <v>0</v>
      </c>
      <c r="CF860" s="1351">
        <f t="shared" si="2453"/>
        <v>0</v>
      </c>
      <c r="CG860" s="1351">
        <f t="shared" si="2453"/>
        <v>0</v>
      </c>
      <c r="CH860" s="1351">
        <f t="shared" si="2453"/>
        <v>0</v>
      </c>
      <c r="CI860" s="1351">
        <f t="shared" si="2453"/>
        <v>0</v>
      </c>
      <c r="CJ860" s="1351">
        <f t="shared" si="2453"/>
        <v>0</v>
      </c>
      <c r="CK860" s="1352">
        <f t="shared" si="2453"/>
        <v>0</v>
      </c>
      <c r="CL860" s="1352">
        <f t="shared" si="2453"/>
        <v>0</v>
      </c>
      <c r="CM860" s="1352">
        <f t="shared" si="2453"/>
        <v>0</v>
      </c>
      <c r="CN860" s="1351">
        <f t="shared" si="2453"/>
        <v>0</v>
      </c>
      <c r="CO860" s="1351">
        <f t="shared" si="2453"/>
        <v>0</v>
      </c>
      <c r="CP860" s="1351">
        <f t="shared" si="2453"/>
        <v>0</v>
      </c>
      <c r="CQ860" s="1351">
        <f t="shared" si="2453"/>
        <v>0</v>
      </c>
      <c r="CR860" s="1351">
        <f t="shared" si="2453"/>
        <v>0</v>
      </c>
      <c r="CS860" s="1350">
        <f t="shared" si="2453"/>
        <v>0</v>
      </c>
      <c r="CT860" s="1381">
        <f t="shared" si="2454"/>
        <v>0</v>
      </c>
      <c r="CU860" s="1435">
        <f t="shared" si="2455"/>
        <v>0</v>
      </c>
      <c r="CV860" s="1364">
        <f t="shared" si="2455"/>
        <v>0</v>
      </c>
      <c r="CW860" s="1365">
        <f t="shared" si="2455"/>
        <v>0</v>
      </c>
      <c r="CX860" s="1365">
        <f t="shared" si="2455"/>
        <v>0</v>
      </c>
      <c r="CY860" s="1365">
        <f t="shared" si="2455"/>
        <v>0</v>
      </c>
      <c r="CZ860" s="1365">
        <f t="shared" si="2455"/>
        <v>0</v>
      </c>
      <c r="DA860" s="1365">
        <f t="shared" si="2455"/>
        <v>0</v>
      </c>
      <c r="DB860" s="1366">
        <f t="shared" si="2455"/>
        <v>0</v>
      </c>
      <c r="DC860" s="1366">
        <f t="shared" si="2455"/>
        <v>0</v>
      </c>
      <c r="DD860" s="1366">
        <f t="shared" si="2455"/>
        <v>0</v>
      </c>
      <c r="DE860" s="1365">
        <f t="shared" si="2455"/>
        <v>5.1315503370297883E-4</v>
      </c>
      <c r="DF860" s="1365">
        <f t="shared" si="2455"/>
        <v>9.8965613642717359E-4</v>
      </c>
      <c r="DG860" s="1365">
        <f t="shared" si="2455"/>
        <v>1.7318982387475538E-3</v>
      </c>
      <c r="DH860" s="1365">
        <f t="shared" si="2455"/>
        <v>2.3091976516634049E-3</v>
      </c>
      <c r="DI860" s="1365">
        <f t="shared" si="2455"/>
        <v>2.6390830304724626E-3</v>
      </c>
      <c r="DJ860" s="1364">
        <f t="shared" si="2455"/>
        <v>3.694716242661448E-3</v>
      </c>
      <c r="DK860" s="1435">
        <f t="shared" si="2456"/>
        <v>6.9275929549902152E-3</v>
      </c>
      <c r="DL860" s="653">
        <f t="shared" si="2457"/>
        <v>17</v>
      </c>
      <c r="DM860" s="106">
        <f t="shared" si="2458"/>
        <v>17</v>
      </c>
      <c r="DN860" s="106">
        <f t="shared" si="2459"/>
        <v>17</v>
      </c>
      <c r="DO860" s="106">
        <f t="shared" si="2460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2"/>
      <c r="DY860" s="484"/>
    </row>
    <row r="861" spans="1:129" s="486" customFormat="1" ht="15.75" customHeight="1">
      <c r="A861" s="44" t="str">
        <f>$A$475</f>
        <v>Sorghum purchase - unit</v>
      </c>
      <c r="B861" s="810">
        <f>SUM(B481)</f>
        <v>0</v>
      </c>
      <c r="C861" s="810">
        <f t="shared" ref="C861:R861" si="2469">SUM(C481)</f>
        <v>0</v>
      </c>
      <c r="D861" s="810">
        <f t="shared" si="2469"/>
        <v>0</v>
      </c>
      <c r="E861" s="810">
        <f t="shared" si="2469"/>
        <v>0</v>
      </c>
      <c r="F861" s="810">
        <f t="shared" si="2469"/>
        <v>0</v>
      </c>
      <c r="G861" s="810">
        <f t="shared" si="2469"/>
        <v>0</v>
      </c>
      <c r="H861" s="810">
        <f t="shared" si="2469"/>
        <v>0</v>
      </c>
      <c r="I861" s="810">
        <f t="shared" si="2469"/>
        <v>0</v>
      </c>
      <c r="J861" s="810">
        <f t="shared" si="2469"/>
        <v>0</v>
      </c>
      <c r="K861" s="810">
        <f t="shared" si="2469"/>
        <v>0</v>
      </c>
      <c r="L861" s="810">
        <f t="shared" si="2469"/>
        <v>0</v>
      </c>
      <c r="M861" s="810">
        <f t="shared" si="2469"/>
        <v>0</v>
      </c>
      <c r="N861" s="810">
        <f t="shared" si="2469"/>
        <v>0</v>
      </c>
      <c r="O861" s="810">
        <f t="shared" si="2469"/>
        <v>0</v>
      </c>
      <c r="P861" s="810">
        <f t="shared" si="2469"/>
        <v>0</v>
      </c>
      <c r="Q861" s="810">
        <f t="shared" si="2469"/>
        <v>0</v>
      </c>
      <c r="R861" s="810">
        <f t="shared" si="2469"/>
        <v>0</v>
      </c>
      <c r="S861" s="809"/>
      <c r="T861" s="810">
        <f t="shared" ref="T861:AJ861" si="2470">SUM(T481)</f>
        <v>0</v>
      </c>
      <c r="U861" s="810">
        <f t="shared" si="2470"/>
        <v>0</v>
      </c>
      <c r="V861" s="810">
        <f t="shared" si="2470"/>
        <v>0</v>
      </c>
      <c r="W861" s="810">
        <f t="shared" si="2470"/>
        <v>0</v>
      </c>
      <c r="X861" s="810">
        <f t="shared" si="2470"/>
        <v>0</v>
      </c>
      <c r="Y861" s="810">
        <f t="shared" si="2470"/>
        <v>0</v>
      </c>
      <c r="Z861" s="810">
        <f t="shared" si="2470"/>
        <v>0</v>
      </c>
      <c r="AA861" s="810">
        <f t="shared" si="2470"/>
        <v>0</v>
      </c>
      <c r="AB861" s="810">
        <f t="shared" si="2470"/>
        <v>0</v>
      </c>
      <c r="AC861" s="810">
        <f t="shared" si="2470"/>
        <v>0</v>
      </c>
      <c r="AD861" s="810">
        <f t="shared" si="2470"/>
        <v>0</v>
      </c>
      <c r="AE861" s="810">
        <f t="shared" si="2470"/>
        <v>0</v>
      </c>
      <c r="AF861" s="810">
        <f t="shared" si="2470"/>
        <v>0</v>
      </c>
      <c r="AG861" s="810">
        <f t="shared" si="2470"/>
        <v>0</v>
      </c>
      <c r="AH861" s="810">
        <f t="shared" si="2470"/>
        <v>0</v>
      </c>
      <c r="AI861" s="810">
        <f t="shared" si="2470"/>
        <v>0</v>
      </c>
      <c r="AJ861" s="810">
        <f t="shared" si="2470"/>
        <v>0</v>
      </c>
      <c r="AK861" s="809"/>
      <c r="AL861" s="810">
        <f t="shared" ref="AL861:BB861" si="2471">SUM(AL481)</f>
        <v>0</v>
      </c>
      <c r="AM861" s="810">
        <f t="shared" si="2471"/>
        <v>0</v>
      </c>
      <c r="AN861" s="810">
        <f t="shared" si="2471"/>
        <v>0</v>
      </c>
      <c r="AO861" s="810">
        <f t="shared" si="2471"/>
        <v>0</v>
      </c>
      <c r="AP861" s="810">
        <f t="shared" si="2471"/>
        <v>0</v>
      </c>
      <c r="AQ861" s="810">
        <f t="shared" si="2471"/>
        <v>0</v>
      </c>
      <c r="AR861" s="810">
        <f t="shared" si="2471"/>
        <v>0</v>
      </c>
      <c r="AS861" s="810">
        <f t="shared" si="2471"/>
        <v>0</v>
      </c>
      <c r="AT861" s="810">
        <f t="shared" si="2471"/>
        <v>0</v>
      </c>
      <c r="AU861" s="810">
        <f t="shared" si="2471"/>
        <v>0</v>
      </c>
      <c r="AV861" s="810">
        <f t="shared" si="2471"/>
        <v>0</v>
      </c>
      <c r="AW861" s="810">
        <f t="shared" si="2471"/>
        <v>0</v>
      </c>
      <c r="AX861" s="810">
        <f t="shared" si="2471"/>
        <v>0</v>
      </c>
      <c r="AY861" s="810">
        <f t="shared" si="2471"/>
        <v>0</v>
      </c>
      <c r="AZ861" s="810">
        <f t="shared" si="2471"/>
        <v>0</v>
      </c>
      <c r="BA861" s="810">
        <f t="shared" si="2471"/>
        <v>0</v>
      </c>
      <c r="BB861" s="810">
        <f t="shared" si="2471"/>
        <v>0</v>
      </c>
      <c r="BC861" s="809"/>
      <c r="BD861" s="810">
        <f t="shared" ref="BD861:BT861" si="2472">SUM(BD481)</f>
        <v>0</v>
      </c>
      <c r="BE861" s="810">
        <f t="shared" si="2472"/>
        <v>0</v>
      </c>
      <c r="BF861" s="810">
        <f t="shared" si="2472"/>
        <v>0</v>
      </c>
      <c r="BG861" s="810">
        <f t="shared" si="2472"/>
        <v>0</v>
      </c>
      <c r="BH861" s="810">
        <f t="shared" si="2472"/>
        <v>0</v>
      </c>
      <c r="BI861" s="810">
        <f t="shared" si="2472"/>
        <v>0</v>
      </c>
      <c r="BJ861" s="810">
        <f t="shared" si="2472"/>
        <v>0</v>
      </c>
      <c r="BK861" s="810">
        <f t="shared" si="2472"/>
        <v>0</v>
      </c>
      <c r="BL861" s="810">
        <f t="shared" si="2472"/>
        <v>0</v>
      </c>
      <c r="BM861" s="810">
        <f t="shared" si="2472"/>
        <v>0</v>
      </c>
      <c r="BN861" s="810">
        <f t="shared" si="2472"/>
        <v>0</v>
      </c>
      <c r="BO861" s="810">
        <f t="shared" si="2472"/>
        <v>0</v>
      </c>
      <c r="BP861" s="810">
        <f t="shared" si="2472"/>
        <v>0</v>
      </c>
      <c r="BQ861" s="810">
        <f t="shared" si="2472"/>
        <v>0</v>
      </c>
      <c r="BR861" s="810">
        <f t="shared" si="2472"/>
        <v>0</v>
      </c>
      <c r="BS861" s="810">
        <f t="shared" si="2472"/>
        <v>0</v>
      </c>
      <c r="BT861" s="810">
        <f t="shared" si="2472"/>
        <v>0</v>
      </c>
      <c r="BU861" s="809"/>
      <c r="BV861" s="810">
        <f>SUM(BV481)</f>
        <v>0</v>
      </c>
      <c r="BW861" s="810">
        <f>SUM(BW481)</f>
        <v>0</v>
      </c>
      <c r="BX861" s="810">
        <f>SUM(BX481)</f>
        <v>0</v>
      </c>
      <c r="BY861" s="810">
        <f>SUM(BY481)</f>
        <v>0</v>
      </c>
      <c r="BZ861" s="622">
        <f t="shared" si="2449"/>
        <v>0</v>
      </c>
      <c r="CA861" s="622">
        <f t="shared" si="2450"/>
        <v>0</v>
      </c>
      <c r="CB861" s="622">
        <f t="shared" si="2451"/>
        <v>0</v>
      </c>
      <c r="CC861" s="691">
        <f t="shared" si="2452"/>
        <v>0</v>
      </c>
      <c r="CD861" s="1349">
        <f t="shared" si="2453"/>
        <v>0</v>
      </c>
      <c r="CE861" s="1350">
        <f t="shared" si="2453"/>
        <v>0</v>
      </c>
      <c r="CF861" s="1351">
        <f t="shared" si="2453"/>
        <v>0</v>
      </c>
      <c r="CG861" s="1351">
        <f t="shared" si="2453"/>
        <v>0</v>
      </c>
      <c r="CH861" s="1351">
        <f t="shared" si="2453"/>
        <v>0</v>
      </c>
      <c r="CI861" s="1351">
        <f t="shared" si="2453"/>
        <v>0</v>
      </c>
      <c r="CJ861" s="1351">
        <f t="shared" si="2453"/>
        <v>0</v>
      </c>
      <c r="CK861" s="1352">
        <f t="shared" si="2453"/>
        <v>0</v>
      </c>
      <c r="CL861" s="1352">
        <f t="shared" si="2453"/>
        <v>0</v>
      </c>
      <c r="CM861" s="1352">
        <f t="shared" si="2453"/>
        <v>0</v>
      </c>
      <c r="CN861" s="1351">
        <f t="shared" si="2453"/>
        <v>0</v>
      </c>
      <c r="CO861" s="1351">
        <f t="shared" si="2453"/>
        <v>0</v>
      </c>
      <c r="CP861" s="1351">
        <f t="shared" si="2453"/>
        <v>0</v>
      </c>
      <c r="CQ861" s="1351">
        <f t="shared" si="2453"/>
        <v>0</v>
      </c>
      <c r="CR861" s="1351">
        <f t="shared" si="2453"/>
        <v>0</v>
      </c>
      <c r="CS861" s="1350">
        <f t="shared" si="2453"/>
        <v>0</v>
      </c>
      <c r="CT861" s="1381">
        <f t="shared" si="2454"/>
        <v>0</v>
      </c>
      <c r="CU861" s="1435">
        <f t="shared" si="2455"/>
        <v>0</v>
      </c>
      <c r="CV861" s="1364">
        <f t="shared" si="2455"/>
        <v>0</v>
      </c>
      <c r="CW861" s="1365">
        <f t="shared" si="2455"/>
        <v>0</v>
      </c>
      <c r="CX861" s="1365">
        <f t="shared" si="2455"/>
        <v>0</v>
      </c>
      <c r="CY861" s="1365">
        <f t="shared" si="2455"/>
        <v>0</v>
      </c>
      <c r="CZ861" s="1365">
        <f t="shared" si="2455"/>
        <v>0</v>
      </c>
      <c r="DA861" s="1365">
        <f t="shared" si="2455"/>
        <v>0</v>
      </c>
      <c r="DB861" s="1366">
        <f t="shared" si="2455"/>
        <v>0</v>
      </c>
      <c r="DC861" s="1366">
        <f t="shared" si="2455"/>
        <v>0</v>
      </c>
      <c r="DD861" s="1366">
        <f t="shared" si="2455"/>
        <v>0</v>
      </c>
      <c r="DE861" s="1365">
        <f t="shared" si="2455"/>
        <v>0</v>
      </c>
      <c r="DF861" s="1365">
        <f t="shared" si="2455"/>
        <v>0</v>
      </c>
      <c r="DG861" s="1365">
        <f t="shared" si="2455"/>
        <v>0</v>
      </c>
      <c r="DH861" s="1365">
        <f t="shared" si="2455"/>
        <v>0</v>
      </c>
      <c r="DI861" s="1365">
        <f t="shared" si="2455"/>
        <v>0</v>
      </c>
      <c r="DJ861" s="1364">
        <f t="shared" si="2455"/>
        <v>0</v>
      </c>
      <c r="DK861" s="1435">
        <f t="shared" si="2456"/>
        <v>0</v>
      </c>
      <c r="DL861" s="653">
        <f t="shared" si="2457"/>
        <v>17</v>
      </c>
      <c r="DM861" s="106">
        <f t="shared" si="2458"/>
        <v>17</v>
      </c>
      <c r="DN861" s="106">
        <f t="shared" si="2459"/>
        <v>17</v>
      </c>
      <c r="DO861" s="106">
        <f t="shared" si="2460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2"/>
      <c r="DY861" s="484"/>
    </row>
    <row r="862" spans="1:129" s="486" customFormat="1" ht="15.75" customHeight="1">
      <c r="A862" s="44" t="str">
        <f>$A$484</f>
        <v>Millet purchase - unit</v>
      </c>
      <c r="B862" s="810">
        <f>SUM(B490)</f>
        <v>0</v>
      </c>
      <c r="C862" s="810">
        <f t="shared" ref="C862:R862" si="2473">SUM(C490)</f>
        <v>0</v>
      </c>
      <c r="D862" s="810">
        <f t="shared" si="2473"/>
        <v>0</v>
      </c>
      <c r="E862" s="810">
        <f t="shared" si="2473"/>
        <v>0</v>
      </c>
      <c r="F862" s="810">
        <f t="shared" si="2473"/>
        <v>0</v>
      </c>
      <c r="G862" s="810">
        <f t="shared" si="2473"/>
        <v>0</v>
      </c>
      <c r="H862" s="810">
        <f t="shared" si="2473"/>
        <v>0</v>
      </c>
      <c r="I862" s="810">
        <f t="shared" si="2473"/>
        <v>0</v>
      </c>
      <c r="J862" s="810">
        <f t="shared" si="2473"/>
        <v>0</v>
      </c>
      <c r="K862" s="810">
        <f t="shared" si="2473"/>
        <v>0</v>
      </c>
      <c r="L862" s="810">
        <f t="shared" si="2473"/>
        <v>0</v>
      </c>
      <c r="M862" s="810">
        <f t="shared" si="2473"/>
        <v>0</v>
      </c>
      <c r="N862" s="810">
        <f t="shared" si="2473"/>
        <v>0</v>
      </c>
      <c r="O862" s="810">
        <f t="shared" si="2473"/>
        <v>0</v>
      </c>
      <c r="P862" s="810">
        <f t="shared" si="2473"/>
        <v>0</v>
      </c>
      <c r="Q862" s="810">
        <f t="shared" si="2473"/>
        <v>0</v>
      </c>
      <c r="R862" s="810">
        <f t="shared" si="2473"/>
        <v>0</v>
      </c>
      <c r="S862" s="809"/>
      <c r="T862" s="810">
        <f>SUM(T490)</f>
        <v>0</v>
      </c>
      <c r="U862" s="810">
        <f t="shared" ref="U862:AJ862" si="2474">SUM(U490)</f>
        <v>0</v>
      </c>
      <c r="V862" s="810">
        <f t="shared" si="2474"/>
        <v>0</v>
      </c>
      <c r="W862" s="810">
        <f t="shared" si="2474"/>
        <v>0</v>
      </c>
      <c r="X862" s="810">
        <f t="shared" si="2474"/>
        <v>0</v>
      </c>
      <c r="Y862" s="810">
        <f t="shared" si="2474"/>
        <v>0</v>
      </c>
      <c r="Z862" s="810">
        <f t="shared" si="2474"/>
        <v>0</v>
      </c>
      <c r="AA862" s="810">
        <f t="shared" si="2474"/>
        <v>0</v>
      </c>
      <c r="AB862" s="810">
        <f t="shared" si="2474"/>
        <v>0</v>
      </c>
      <c r="AC862" s="810">
        <f t="shared" si="2474"/>
        <v>0</v>
      </c>
      <c r="AD862" s="810">
        <f t="shared" si="2474"/>
        <v>0</v>
      </c>
      <c r="AE862" s="810">
        <f t="shared" si="2474"/>
        <v>0</v>
      </c>
      <c r="AF862" s="810">
        <f t="shared" si="2474"/>
        <v>0</v>
      </c>
      <c r="AG862" s="810">
        <f t="shared" si="2474"/>
        <v>0</v>
      </c>
      <c r="AH862" s="810">
        <f t="shared" si="2474"/>
        <v>0</v>
      </c>
      <c r="AI862" s="810">
        <f t="shared" si="2474"/>
        <v>0</v>
      </c>
      <c r="AJ862" s="810">
        <f t="shared" si="2474"/>
        <v>0</v>
      </c>
      <c r="AK862" s="809"/>
      <c r="AL862" s="810">
        <f>SUM(AL490)</f>
        <v>0</v>
      </c>
      <c r="AM862" s="810">
        <f t="shared" ref="AM862:BB862" si="2475">SUM(AM490)</f>
        <v>0</v>
      </c>
      <c r="AN862" s="810">
        <f t="shared" si="2475"/>
        <v>0</v>
      </c>
      <c r="AO862" s="810">
        <f t="shared" si="2475"/>
        <v>0</v>
      </c>
      <c r="AP862" s="810">
        <f t="shared" si="2475"/>
        <v>0</v>
      </c>
      <c r="AQ862" s="810">
        <f t="shared" si="2475"/>
        <v>0</v>
      </c>
      <c r="AR862" s="810">
        <f t="shared" si="2475"/>
        <v>0</v>
      </c>
      <c r="AS862" s="810">
        <f t="shared" si="2475"/>
        <v>0</v>
      </c>
      <c r="AT862" s="810">
        <f t="shared" si="2475"/>
        <v>0</v>
      </c>
      <c r="AU862" s="810">
        <f t="shared" si="2475"/>
        <v>0</v>
      </c>
      <c r="AV862" s="810">
        <f t="shared" si="2475"/>
        <v>0</v>
      </c>
      <c r="AW862" s="810">
        <f t="shared" si="2475"/>
        <v>0</v>
      </c>
      <c r="AX862" s="810">
        <f t="shared" si="2475"/>
        <v>0</v>
      </c>
      <c r="AY862" s="810">
        <f t="shared" si="2475"/>
        <v>0</v>
      </c>
      <c r="AZ862" s="810">
        <f t="shared" si="2475"/>
        <v>0</v>
      </c>
      <c r="BA862" s="810">
        <f t="shared" si="2475"/>
        <v>0</v>
      </c>
      <c r="BB862" s="810">
        <f t="shared" si="2475"/>
        <v>0</v>
      </c>
      <c r="BC862" s="809"/>
      <c r="BD862" s="810">
        <f>SUM(BD490)</f>
        <v>0</v>
      </c>
      <c r="BE862" s="810">
        <f t="shared" ref="BE862:BT862" si="2476">SUM(BE490)</f>
        <v>0</v>
      </c>
      <c r="BF862" s="810">
        <f t="shared" si="2476"/>
        <v>0</v>
      </c>
      <c r="BG862" s="810">
        <f t="shared" si="2476"/>
        <v>0</v>
      </c>
      <c r="BH862" s="810">
        <f t="shared" si="2476"/>
        <v>0</v>
      </c>
      <c r="BI862" s="810">
        <f t="shared" si="2476"/>
        <v>0</v>
      </c>
      <c r="BJ862" s="810">
        <f t="shared" si="2476"/>
        <v>0</v>
      </c>
      <c r="BK862" s="810">
        <f t="shared" si="2476"/>
        <v>0</v>
      </c>
      <c r="BL862" s="810">
        <f t="shared" si="2476"/>
        <v>0</v>
      </c>
      <c r="BM862" s="810">
        <f t="shared" si="2476"/>
        <v>0</v>
      </c>
      <c r="BN862" s="810">
        <f t="shared" si="2476"/>
        <v>0</v>
      </c>
      <c r="BO862" s="810">
        <f t="shared" si="2476"/>
        <v>0</v>
      </c>
      <c r="BP862" s="810">
        <f t="shared" si="2476"/>
        <v>0</v>
      </c>
      <c r="BQ862" s="810">
        <f t="shared" si="2476"/>
        <v>0</v>
      </c>
      <c r="BR862" s="810">
        <f t="shared" si="2476"/>
        <v>0</v>
      </c>
      <c r="BS862" s="810">
        <f t="shared" si="2476"/>
        <v>0</v>
      </c>
      <c r="BT862" s="810">
        <f t="shared" si="2476"/>
        <v>0</v>
      </c>
      <c r="BU862" s="809"/>
      <c r="BV862" s="810">
        <f>SUM(BV490)</f>
        <v>0</v>
      </c>
      <c r="BW862" s="810">
        <f>SUM(BW490)</f>
        <v>0</v>
      </c>
      <c r="BX862" s="810">
        <f>SUM(BX490)</f>
        <v>0</v>
      </c>
      <c r="BY862" s="810">
        <f>SUM(BY490)</f>
        <v>0</v>
      </c>
      <c r="BZ862" s="622">
        <f t="shared" si="2449"/>
        <v>0</v>
      </c>
      <c r="CA862" s="622">
        <f t="shared" si="2450"/>
        <v>0</v>
      </c>
      <c r="CB862" s="622">
        <f t="shared" si="2451"/>
        <v>0</v>
      </c>
      <c r="CC862" s="691">
        <f t="shared" si="2452"/>
        <v>0</v>
      </c>
      <c r="CD862" s="1349">
        <f t="shared" si="2453"/>
        <v>0</v>
      </c>
      <c r="CE862" s="1350">
        <f t="shared" si="2453"/>
        <v>0</v>
      </c>
      <c r="CF862" s="1351">
        <f t="shared" si="2453"/>
        <v>0</v>
      </c>
      <c r="CG862" s="1351">
        <f t="shared" si="2453"/>
        <v>0</v>
      </c>
      <c r="CH862" s="1351">
        <f t="shared" si="2453"/>
        <v>0</v>
      </c>
      <c r="CI862" s="1351">
        <f t="shared" si="2453"/>
        <v>0</v>
      </c>
      <c r="CJ862" s="1351">
        <f t="shared" si="2453"/>
        <v>0</v>
      </c>
      <c r="CK862" s="1352">
        <f t="shared" si="2453"/>
        <v>0</v>
      </c>
      <c r="CL862" s="1352">
        <f t="shared" si="2453"/>
        <v>0</v>
      </c>
      <c r="CM862" s="1352">
        <f t="shared" si="2453"/>
        <v>0</v>
      </c>
      <c r="CN862" s="1351">
        <f t="shared" si="2453"/>
        <v>0</v>
      </c>
      <c r="CO862" s="1351">
        <f t="shared" si="2453"/>
        <v>0</v>
      </c>
      <c r="CP862" s="1351">
        <f t="shared" si="2453"/>
        <v>0</v>
      </c>
      <c r="CQ862" s="1351">
        <f t="shared" si="2453"/>
        <v>0</v>
      </c>
      <c r="CR862" s="1351">
        <f t="shared" si="2453"/>
        <v>0</v>
      </c>
      <c r="CS862" s="1350">
        <f t="shared" si="2453"/>
        <v>0</v>
      </c>
      <c r="CT862" s="1381">
        <f t="shared" si="2454"/>
        <v>0</v>
      </c>
      <c r="CU862" s="1435">
        <f t="shared" si="2455"/>
        <v>0</v>
      </c>
      <c r="CV862" s="1364">
        <f t="shared" si="2455"/>
        <v>0</v>
      </c>
      <c r="CW862" s="1365">
        <f t="shared" si="2455"/>
        <v>0</v>
      </c>
      <c r="CX862" s="1365">
        <f t="shared" si="2455"/>
        <v>0</v>
      </c>
      <c r="CY862" s="1365">
        <f t="shared" si="2455"/>
        <v>0</v>
      </c>
      <c r="CZ862" s="1365">
        <f t="shared" si="2455"/>
        <v>0</v>
      </c>
      <c r="DA862" s="1365">
        <f t="shared" si="2455"/>
        <v>0</v>
      </c>
      <c r="DB862" s="1366">
        <f t="shared" si="2455"/>
        <v>0</v>
      </c>
      <c r="DC862" s="1366">
        <f t="shared" si="2455"/>
        <v>0</v>
      </c>
      <c r="DD862" s="1366">
        <f t="shared" si="2455"/>
        <v>0</v>
      </c>
      <c r="DE862" s="1365">
        <f t="shared" si="2455"/>
        <v>0</v>
      </c>
      <c r="DF862" s="1365">
        <f t="shared" si="2455"/>
        <v>0</v>
      </c>
      <c r="DG862" s="1365">
        <f t="shared" si="2455"/>
        <v>0</v>
      </c>
      <c r="DH862" s="1365">
        <f t="shared" si="2455"/>
        <v>0</v>
      </c>
      <c r="DI862" s="1365">
        <f t="shared" si="2455"/>
        <v>0</v>
      </c>
      <c r="DJ862" s="1364">
        <f t="shared" si="2455"/>
        <v>0</v>
      </c>
      <c r="DK862" s="1435">
        <f t="shared" si="2456"/>
        <v>0</v>
      </c>
      <c r="DL862" s="653">
        <f t="shared" si="2457"/>
        <v>17</v>
      </c>
      <c r="DM862" s="106">
        <f t="shared" si="2458"/>
        <v>17</v>
      </c>
      <c r="DN862" s="106">
        <f t="shared" si="2459"/>
        <v>17</v>
      </c>
      <c r="DO862" s="106">
        <f t="shared" si="2460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2"/>
      <c r="DY862" s="484"/>
    </row>
    <row r="863" spans="1:129" s="486" customFormat="1" ht="15.75" customHeight="1">
      <c r="A863" s="44" t="str">
        <f>$A$493</f>
        <v>Bread purchase - unit</v>
      </c>
      <c r="B863" s="810">
        <f>SUM(B499)</f>
        <v>0</v>
      </c>
      <c r="C863" s="810">
        <f t="shared" ref="C863:R863" si="2477">SUM(C499)</f>
        <v>0</v>
      </c>
      <c r="D863" s="810">
        <f t="shared" si="2477"/>
        <v>0</v>
      </c>
      <c r="E863" s="810">
        <f t="shared" si="2477"/>
        <v>0</v>
      </c>
      <c r="F863" s="810">
        <f t="shared" si="2477"/>
        <v>0</v>
      </c>
      <c r="G863" s="810">
        <f t="shared" si="2477"/>
        <v>0</v>
      </c>
      <c r="H863" s="810">
        <f t="shared" si="2477"/>
        <v>0</v>
      </c>
      <c r="I863" s="810">
        <f t="shared" si="2477"/>
        <v>0</v>
      </c>
      <c r="J863" s="810">
        <f t="shared" si="2477"/>
        <v>0</v>
      </c>
      <c r="K863" s="810">
        <f t="shared" si="2477"/>
        <v>0</v>
      </c>
      <c r="L863" s="810">
        <f t="shared" si="2477"/>
        <v>0</v>
      </c>
      <c r="M863" s="810">
        <f t="shared" si="2477"/>
        <v>0</v>
      </c>
      <c r="N863" s="810">
        <f t="shared" si="2477"/>
        <v>0</v>
      </c>
      <c r="O863" s="810">
        <f t="shared" si="2477"/>
        <v>0</v>
      </c>
      <c r="P863" s="810">
        <f t="shared" si="2477"/>
        <v>0</v>
      </c>
      <c r="Q863" s="810">
        <f t="shared" si="2477"/>
        <v>0</v>
      </c>
      <c r="R863" s="810">
        <f t="shared" si="2477"/>
        <v>0</v>
      </c>
      <c r="S863" s="809"/>
      <c r="T863" s="810">
        <f t="shared" ref="T863:AJ863" si="2478">SUM(T499)</f>
        <v>2.0665362035225052E-2</v>
      </c>
      <c r="U863" s="810">
        <f t="shared" si="2478"/>
        <v>0</v>
      </c>
      <c r="V863" s="810">
        <f t="shared" si="2478"/>
        <v>0</v>
      </c>
      <c r="W863" s="810">
        <f t="shared" si="2478"/>
        <v>0</v>
      </c>
      <c r="X863" s="810">
        <f t="shared" si="2478"/>
        <v>0</v>
      </c>
      <c r="Y863" s="810">
        <f t="shared" si="2478"/>
        <v>0</v>
      </c>
      <c r="Z863" s="810">
        <f t="shared" si="2478"/>
        <v>0</v>
      </c>
      <c r="AA863" s="810">
        <f t="shared" si="2478"/>
        <v>0</v>
      </c>
      <c r="AB863" s="810">
        <f t="shared" si="2478"/>
        <v>0</v>
      </c>
      <c r="AC863" s="810">
        <f t="shared" si="2478"/>
        <v>0</v>
      </c>
      <c r="AD863" s="810">
        <f t="shared" si="2478"/>
        <v>0</v>
      </c>
      <c r="AE863" s="810">
        <f t="shared" si="2478"/>
        <v>0</v>
      </c>
      <c r="AF863" s="810">
        <f t="shared" si="2478"/>
        <v>0</v>
      </c>
      <c r="AG863" s="810">
        <f t="shared" si="2478"/>
        <v>0</v>
      </c>
      <c r="AH863" s="810">
        <f t="shared" si="2478"/>
        <v>0</v>
      </c>
      <c r="AI863" s="810">
        <f t="shared" si="2478"/>
        <v>0</v>
      </c>
      <c r="AJ863" s="810">
        <f t="shared" si="2478"/>
        <v>0</v>
      </c>
      <c r="AK863" s="809"/>
      <c r="AL863" s="810">
        <f t="shared" ref="AL863:BB863" si="2479">SUM(AL499)</f>
        <v>0</v>
      </c>
      <c r="AM863" s="810">
        <f t="shared" si="2479"/>
        <v>0</v>
      </c>
      <c r="AN863" s="810">
        <f t="shared" si="2479"/>
        <v>0</v>
      </c>
      <c r="AO863" s="810">
        <f t="shared" si="2479"/>
        <v>0</v>
      </c>
      <c r="AP863" s="810">
        <f t="shared" si="2479"/>
        <v>0</v>
      </c>
      <c r="AQ863" s="810">
        <f t="shared" si="2479"/>
        <v>7.2328767123287655E-3</v>
      </c>
      <c r="AR863" s="810">
        <f t="shared" si="2479"/>
        <v>7.2328767123287655E-3</v>
      </c>
      <c r="AS863" s="810">
        <f t="shared" si="2479"/>
        <v>2.4109589041095888E-3</v>
      </c>
      <c r="AT863" s="810">
        <f t="shared" si="2479"/>
        <v>0</v>
      </c>
      <c r="AU863" s="810">
        <f t="shared" si="2479"/>
        <v>0</v>
      </c>
      <c r="AV863" s="810">
        <f t="shared" si="2479"/>
        <v>0</v>
      </c>
      <c r="AW863" s="810">
        <f t="shared" si="2479"/>
        <v>0</v>
      </c>
      <c r="AX863" s="810">
        <f t="shared" si="2479"/>
        <v>0</v>
      </c>
      <c r="AY863" s="810">
        <f t="shared" si="2479"/>
        <v>0</v>
      </c>
      <c r="AZ863" s="810">
        <f t="shared" si="2479"/>
        <v>0</v>
      </c>
      <c r="BA863" s="810">
        <f t="shared" si="2479"/>
        <v>0</v>
      </c>
      <c r="BB863" s="810">
        <f t="shared" si="2479"/>
        <v>0</v>
      </c>
      <c r="BC863" s="809"/>
      <c r="BD863" s="810">
        <f t="shared" ref="BD863:BT863" si="2480">SUM(BD499)</f>
        <v>0</v>
      </c>
      <c r="BE863" s="810">
        <f t="shared" si="2480"/>
        <v>4.6497064579256356E-2</v>
      </c>
      <c r="BF863" s="810">
        <f t="shared" si="2480"/>
        <v>0</v>
      </c>
      <c r="BG863" s="810">
        <f t="shared" si="2480"/>
        <v>2.8931506849315062E-2</v>
      </c>
      <c r="BH863" s="810">
        <f t="shared" si="2480"/>
        <v>0</v>
      </c>
      <c r="BI863" s="810">
        <f t="shared" si="2480"/>
        <v>1.928767123287671E-2</v>
      </c>
      <c r="BJ863" s="810">
        <f t="shared" si="2480"/>
        <v>3.8575342465753421E-2</v>
      </c>
      <c r="BK863" s="810">
        <f t="shared" si="2480"/>
        <v>4.6290410958904099E-2</v>
      </c>
      <c r="BL863" s="810">
        <f t="shared" si="2480"/>
        <v>5.4005479452054792E-2</v>
      </c>
      <c r="BM863" s="810">
        <f t="shared" si="2480"/>
        <v>0</v>
      </c>
      <c r="BN863" s="810">
        <f t="shared" si="2480"/>
        <v>0</v>
      </c>
      <c r="BO863" s="810">
        <f t="shared" si="2480"/>
        <v>0</v>
      </c>
      <c r="BP863" s="810">
        <f t="shared" si="2480"/>
        <v>0</v>
      </c>
      <c r="BQ863" s="810">
        <f t="shared" si="2480"/>
        <v>0</v>
      </c>
      <c r="BR863" s="810">
        <f t="shared" si="2480"/>
        <v>0</v>
      </c>
      <c r="BS863" s="810">
        <f t="shared" si="2480"/>
        <v>0</v>
      </c>
      <c r="BT863" s="810">
        <f t="shared" si="2480"/>
        <v>0</v>
      </c>
      <c r="BU863" s="809"/>
      <c r="BV863" s="810">
        <f>SUM(BV499)</f>
        <v>0</v>
      </c>
      <c r="BW863" s="810">
        <f>SUM(BW499)</f>
        <v>0</v>
      </c>
      <c r="BX863" s="810">
        <f>SUM(BX499)</f>
        <v>0</v>
      </c>
      <c r="BY863" s="810">
        <f>SUM(BY499)</f>
        <v>0</v>
      </c>
      <c r="BZ863" s="622">
        <f t="shared" si="2449"/>
        <v>0</v>
      </c>
      <c r="CA863" s="622">
        <f t="shared" si="2450"/>
        <v>0</v>
      </c>
      <c r="CB863" s="622">
        <f t="shared" si="2451"/>
        <v>6.4292237442922372E-4</v>
      </c>
      <c r="CC863" s="691">
        <f t="shared" si="2452"/>
        <v>1.1972133072407043E-2</v>
      </c>
      <c r="CD863" s="1349">
        <f t="shared" si="2453"/>
        <v>0</v>
      </c>
      <c r="CE863" s="1350">
        <f t="shared" si="2453"/>
        <v>0</v>
      </c>
      <c r="CF863" s="1351">
        <f t="shared" si="2453"/>
        <v>0</v>
      </c>
      <c r="CG863" s="1351">
        <f t="shared" si="2453"/>
        <v>0</v>
      </c>
      <c r="CH863" s="1351">
        <f t="shared" si="2453"/>
        <v>0</v>
      </c>
      <c r="CI863" s="1351">
        <f t="shared" si="2453"/>
        <v>0</v>
      </c>
      <c r="CJ863" s="1351">
        <f t="shared" si="2453"/>
        <v>0</v>
      </c>
      <c r="CK863" s="1352">
        <f t="shared" si="2453"/>
        <v>0</v>
      </c>
      <c r="CL863" s="1352">
        <f t="shared" si="2453"/>
        <v>0</v>
      </c>
      <c r="CM863" s="1352">
        <f t="shared" si="2453"/>
        <v>0</v>
      </c>
      <c r="CN863" s="1351">
        <f t="shared" si="2453"/>
        <v>0</v>
      </c>
      <c r="CO863" s="1351">
        <f t="shared" si="2453"/>
        <v>0</v>
      </c>
      <c r="CP863" s="1351">
        <f t="shared" si="2453"/>
        <v>0</v>
      </c>
      <c r="CQ863" s="1351">
        <f t="shared" si="2453"/>
        <v>0</v>
      </c>
      <c r="CR863" s="1351">
        <f t="shared" si="2453"/>
        <v>0</v>
      </c>
      <c r="CS863" s="1350">
        <f t="shared" si="2453"/>
        <v>0</v>
      </c>
      <c r="CT863" s="1381">
        <f t="shared" si="2454"/>
        <v>0</v>
      </c>
      <c r="CU863" s="1435">
        <f t="shared" si="2455"/>
        <v>0</v>
      </c>
      <c r="CV863" s="1364">
        <f t="shared" si="2455"/>
        <v>0</v>
      </c>
      <c r="CW863" s="1365">
        <f t="shared" si="2455"/>
        <v>0</v>
      </c>
      <c r="CX863" s="1365">
        <f t="shared" si="2455"/>
        <v>0</v>
      </c>
      <c r="CY863" s="1365">
        <f t="shared" si="2455"/>
        <v>0</v>
      </c>
      <c r="CZ863" s="1365">
        <f t="shared" si="2455"/>
        <v>0</v>
      </c>
      <c r="DA863" s="1365">
        <f t="shared" si="2455"/>
        <v>0</v>
      </c>
      <c r="DB863" s="1366">
        <f t="shared" si="2455"/>
        <v>0</v>
      </c>
      <c r="DC863" s="1366">
        <f t="shared" si="2455"/>
        <v>0</v>
      </c>
      <c r="DD863" s="1366">
        <f t="shared" si="2455"/>
        <v>0</v>
      </c>
      <c r="DE863" s="1365">
        <f t="shared" si="2455"/>
        <v>0</v>
      </c>
      <c r="DF863" s="1365">
        <f t="shared" si="2455"/>
        <v>0</v>
      </c>
      <c r="DG863" s="1365">
        <f t="shared" si="2455"/>
        <v>0</v>
      </c>
      <c r="DH863" s="1365">
        <f t="shared" si="2455"/>
        <v>0</v>
      </c>
      <c r="DI863" s="1365">
        <f t="shared" si="2455"/>
        <v>0</v>
      </c>
      <c r="DJ863" s="1364">
        <f t="shared" si="2455"/>
        <v>0</v>
      </c>
      <c r="DK863" s="1435">
        <f t="shared" si="2456"/>
        <v>2.0665362035225052E-2</v>
      </c>
      <c r="DL863" s="653">
        <f t="shared" si="2457"/>
        <v>17</v>
      </c>
      <c r="DM863" s="106">
        <f t="shared" si="2458"/>
        <v>17</v>
      </c>
      <c r="DN863" s="106">
        <f t="shared" si="2459"/>
        <v>17</v>
      </c>
      <c r="DO863" s="106">
        <f t="shared" si="2460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2"/>
      <c r="DY863" s="484"/>
    </row>
    <row r="864" spans="1:129" s="486" customFormat="1" ht="15.75" customHeight="1">
      <c r="A864" s="44" t="str">
        <f>$A$502</f>
        <v>Sweet potatoes purchase - qty</v>
      </c>
      <c r="B864" s="810">
        <f>SUM(B505)</f>
        <v>0</v>
      </c>
      <c r="C864" s="810">
        <f t="shared" ref="C864:R864" si="2481">SUM(C505)</f>
        <v>0</v>
      </c>
      <c r="D864" s="810">
        <f t="shared" si="2481"/>
        <v>0</v>
      </c>
      <c r="E864" s="810">
        <f t="shared" si="2481"/>
        <v>0</v>
      </c>
      <c r="F864" s="810">
        <f t="shared" si="2481"/>
        <v>0</v>
      </c>
      <c r="G864" s="810">
        <f t="shared" si="2481"/>
        <v>0</v>
      </c>
      <c r="H864" s="810">
        <f t="shared" si="2481"/>
        <v>0</v>
      </c>
      <c r="I864" s="810">
        <f t="shared" si="2481"/>
        <v>0</v>
      </c>
      <c r="J864" s="810">
        <f t="shared" si="2481"/>
        <v>0</v>
      </c>
      <c r="K864" s="810">
        <f t="shared" si="2481"/>
        <v>0</v>
      </c>
      <c r="L864" s="810">
        <f t="shared" si="2481"/>
        <v>0</v>
      </c>
      <c r="M864" s="810">
        <f t="shared" si="2481"/>
        <v>0</v>
      </c>
      <c r="N864" s="810">
        <f t="shared" si="2481"/>
        <v>0</v>
      </c>
      <c r="O864" s="810">
        <f t="shared" si="2481"/>
        <v>0</v>
      </c>
      <c r="P864" s="810">
        <f t="shared" si="2481"/>
        <v>0</v>
      </c>
      <c r="Q864" s="810">
        <f t="shared" si="2481"/>
        <v>0</v>
      </c>
      <c r="R864" s="810">
        <f t="shared" si="2481"/>
        <v>0</v>
      </c>
      <c r="S864" s="809"/>
      <c r="T864" s="810">
        <f>SUM(T505)</f>
        <v>0</v>
      </c>
      <c r="U864" s="810">
        <f t="shared" ref="U864:AJ864" si="2482">SUM(U505)</f>
        <v>0</v>
      </c>
      <c r="V864" s="810">
        <f t="shared" si="2482"/>
        <v>0</v>
      </c>
      <c r="W864" s="810">
        <f t="shared" si="2482"/>
        <v>2.974559686888454E-3</v>
      </c>
      <c r="X864" s="810">
        <f t="shared" si="2482"/>
        <v>7.436399217221135E-4</v>
      </c>
      <c r="Y864" s="810">
        <f t="shared" si="2482"/>
        <v>0</v>
      </c>
      <c r="Z864" s="810">
        <f t="shared" si="2482"/>
        <v>0</v>
      </c>
      <c r="AA864" s="810">
        <f t="shared" si="2482"/>
        <v>1.3881278538812785E-3</v>
      </c>
      <c r="AB864" s="810">
        <f t="shared" si="2482"/>
        <v>3.3994967850153762E-3</v>
      </c>
      <c r="AC864" s="810">
        <f t="shared" si="2482"/>
        <v>0</v>
      </c>
      <c r="AD864" s="810">
        <f t="shared" si="2482"/>
        <v>0</v>
      </c>
      <c r="AE864" s="810">
        <f t="shared" si="2482"/>
        <v>0</v>
      </c>
      <c r="AF864" s="810">
        <f t="shared" si="2482"/>
        <v>0</v>
      </c>
      <c r="AG864" s="810">
        <f t="shared" si="2482"/>
        <v>0</v>
      </c>
      <c r="AH864" s="810">
        <f t="shared" si="2482"/>
        <v>0</v>
      </c>
      <c r="AI864" s="810">
        <f t="shared" si="2482"/>
        <v>0</v>
      </c>
      <c r="AJ864" s="810">
        <f t="shared" si="2482"/>
        <v>0</v>
      </c>
      <c r="AK864" s="809"/>
      <c r="AL864" s="810">
        <f>SUM(AL505)</f>
        <v>0</v>
      </c>
      <c r="AM864" s="810">
        <f t="shared" ref="AM864:BB864" si="2483">SUM(AM505)</f>
        <v>0</v>
      </c>
      <c r="AN864" s="810">
        <f t="shared" si="2483"/>
        <v>0</v>
      </c>
      <c r="AO864" s="810">
        <f t="shared" si="2483"/>
        <v>1.2889758643183301E-2</v>
      </c>
      <c r="AP864" s="810">
        <f t="shared" si="2483"/>
        <v>0</v>
      </c>
      <c r="AQ864" s="810">
        <f t="shared" si="2483"/>
        <v>0</v>
      </c>
      <c r="AR864" s="810">
        <f t="shared" si="2483"/>
        <v>0</v>
      </c>
      <c r="AS864" s="810">
        <f t="shared" si="2483"/>
        <v>0</v>
      </c>
      <c r="AT864" s="810">
        <f t="shared" si="2483"/>
        <v>0</v>
      </c>
      <c r="AU864" s="810">
        <f t="shared" si="2483"/>
        <v>0</v>
      </c>
      <c r="AV864" s="810">
        <f t="shared" si="2483"/>
        <v>0</v>
      </c>
      <c r="AW864" s="810">
        <f t="shared" si="2483"/>
        <v>0</v>
      </c>
      <c r="AX864" s="810">
        <f t="shared" si="2483"/>
        <v>0</v>
      </c>
      <c r="AY864" s="810">
        <f t="shared" si="2483"/>
        <v>0</v>
      </c>
      <c r="AZ864" s="810">
        <f t="shared" si="2483"/>
        <v>0</v>
      </c>
      <c r="BA864" s="810">
        <f t="shared" si="2483"/>
        <v>0</v>
      </c>
      <c r="BB864" s="810">
        <f t="shared" si="2483"/>
        <v>0</v>
      </c>
      <c r="BC864" s="809"/>
      <c r="BD864" s="810">
        <f>SUM(BD505)</f>
        <v>0</v>
      </c>
      <c r="BE864" s="810">
        <f t="shared" ref="BE864:BT864" si="2484">SUM(BE505)</f>
        <v>0</v>
      </c>
      <c r="BF864" s="810">
        <f t="shared" si="2484"/>
        <v>0</v>
      </c>
      <c r="BG864" s="810">
        <f t="shared" si="2484"/>
        <v>0</v>
      </c>
      <c r="BH864" s="810">
        <f t="shared" si="2484"/>
        <v>0</v>
      </c>
      <c r="BI864" s="810">
        <f t="shared" si="2484"/>
        <v>0</v>
      </c>
      <c r="BJ864" s="810">
        <f t="shared" si="2484"/>
        <v>0</v>
      </c>
      <c r="BK864" s="810">
        <f t="shared" si="2484"/>
        <v>0</v>
      </c>
      <c r="BL864" s="810">
        <f t="shared" si="2484"/>
        <v>0</v>
      </c>
      <c r="BM864" s="810">
        <f t="shared" si="2484"/>
        <v>0</v>
      </c>
      <c r="BN864" s="810">
        <f t="shared" si="2484"/>
        <v>0</v>
      </c>
      <c r="BO864" s="810">
        <f t="shared" si="2484"/>
        <v>0</v>
      </c>
      <c r="BP864" s="810">
        <f t="shared" si="2484"/>
        <v>0</v>
      </c>
      <c r="BQ864" s="810">
        <f t="shared" si="2484"/>
        <v>0</v>
      </c>
      <c r="BR864" s="810">
        <f t="shared" si="2484"/>
        <v>0</v>
      </c>
      <c r="BS864" s="810">
        <f t="shared" si="2484"/>
        <v>0</v>
      </c>
      <c r="BT864" s="810">
        <f t="shared" si="2484"/>
        <v>0</v>
      </c>
      <c r="BU864" s="809"/>
      <c r="BV864" s="810">
        <f>SUM(BV505)</f>
        <v>0</v>
      </c>
      <c r="BW864" s="810">
        <f>SUM(BW505)</f>
        <v>0</v>
      </c>
      <c r="BX864" s="810">
        <f>SUM(BX505)</f>
        <v>0</v>
      </c>
      <c r="BY864" s="810">
        <f>SUM(BY505)</f>
        <v>0</v>
      </c>
      <c r="BZ864" s="622">
        <f t="shared" si="2449"/>
        <v>0</v>
      </c>
      <c r="CA864" s="622">
        <f t="shared" si="2450"/>
        <v>3.404218308327897E-4</v>
      </c>
      <c r="CB864" s="622">
        <f t="shared" si="2451"/>
        <v>0</v>
      </c>
      <c r="CC864" s="691">
        <f t="shared" si="2452"/>
        <v>0</v>
      </c>
      <c r="CD864" s="1349">
        <f t="shared" si="2453"/>
        <v>0</v>
      </c>
      <c r="CE864" s="1350">
        <f t="shared" si="2453"/>
        <v>0</v>
      </c>
      <c r="CF864" s="1351">
        <f t="shared" si="2453"/>
        <v>0</v>
      </c>
      <c r="CG864" s="1351">
        <f t="shared" si="2453"/>
        <v>0</v>
      </c>
      <c r="CH864" s="1351">
        <f t="shared" si="2453"/>
        <v>0</v>
      </c>
      <c r="CI864" s="1351">
        <f t="shared" si="2453"/>
        <v>0</v>
      </c>
      <c r="CJ864" s="1351">
        <f t="shared" si="2453"/>
        <v>0</v>
      </c>
      <c r="CK864" s="1352">
        <f t="shared" si="2453"/>
        <v>0</v>
      </c>
      <c r="CL864" s="1352">
        <f t="shared" si="2453"/>
        <v>0</v>
      </c>
      <c r="CM864" s="1352">
        <f t="shared" si="2453"/>
        <v>0</v>
      </c>
      <c r="CN864" s="1351">
        <f t="shared" si="2453"/>
        <v>0</v>
      </c>
      <c r="CO864" s="1351">
        <f t="shared" si="2453"/>
        <v>0</v>
      </c>
      <c r="CP864" s="1351">
        <f t="shared" si="2453"/>
        <v>0</v>
      </c>
      <c r="CQ864" s="1351">
        <f t="shared" si="2453"/>
        <v>0</v>
      </c>
      <c r="CR864" s="1351">
        <f t="shared" si="2453"/>
        <v>0</v>
      </c>
      <c r="CS864" s="1350">
        <f t="shared" si="2453"/>
        <v>0</v>
      </c>
      <c r="CT864" s="1381">
        <f t="shared" si="2454"/>
        <v>0</v>
      </c>
      <c r="CU864" s="1435">
        <f t="shared" si="2455"/>
        <v>0</v>
      </c>
      <c r="CV864" s="1364">
        <f t="shared" si="2455"/>
        <v>0</v>
      </c>
      <c r="CW864" s="1365">
        <f t="shared" si="2455"/>
        <v>0</v>
      </c>
      <c r="CX864" s="1365">
        <f t="shared" si="2455"/>
        <v>0</v>
      </c>
      <c r="CY864" s="1365">
        <f t="shared" si="2455"/>
        <v>0</v>
      </c>
      <c r="CZ864" s="1365">
        <f t="shared" si="2455"/>
        <v>0</v>
      </c>
      <c r="DA864" s="1365">
        <f t="shared" si="2455"/>
        <v>0</v>
      </c>
      <c r="DB864" s="1366">
        <f t="shared" si="2455"/>
        <v>0</v>
      </c>
      <c r="DC864" s="1366">
        <f t="shared" si="2455"/>
        <v>0</v>
      </c>
      <c r="DD864" s="1366">
        <f t="shared" si="2455"/>
        <v>0</v>
      </c>
      <c r="DE864" s="1365">
        <f t="shared" si="2455"/>
        <v>0</v>
      </c>
      <c r="DF864" s="1365">
        <f t="shared" si="2455"/>
        <v>0</v>
      </c>
      <c r="DG864" s="1365">
        <f t="shared" si="2455"/>
        <v>0</v>
      </c>
      <c r="DH864" s="1365">
        <f t="shared" si="2455"/>
        <v>7.436399217221135E-4</v>
      </c>
      <c r="DI864" s="1365">
        <f t="shared" si="2455"/>
        <v>1.3881278538812785E-3</v>
      </c>
      <c r="DJ864" s="1364">
        <f t="shared" si="2455"/>
        <v>2.974559686888454E-3</v>
      </c>
      <c r="DK864" s="1435">
        <f t="shared" si="2456"/>
        <v>3.3994967850153762E-3</v>
      </c>
      <c r="DL864" s="653">
        <f t="shared" si="2457"/>
        <v>17</v>
      </c>
      <c r="DM864" s="106">
        <f t="shared" si="2458"/>
        <v>17</v>
      </c>
      <c r="DN864" s="106">
        <f t="shared" si="2459"/>
        <v>17</v>
      </c>
      <c r="DO864" s="106">
        <f t="shared" si="2460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2"/>
      <c r="DY864" s="484"/>
    </row>
    <row r="865" spans="1:129" s="486" customFormat="1" ht="15.75" customHeight="1">
      <c r="A865" s="44" t="str">
        <f>$A$508</f>
        <v>Sugar purchase - qty</v>
      </c>
      <c r="B865" s="810">
        <f>SUM(B511)</f>
        <v>6.9580343552946289E-3</v>
      </c>
      <c r="C865" s="810">
        <f t="shared" ref="C865:R865" si="2485">SUM(C511)</f>
        <v>7.8277886497064592E-3</v>
      </c>
      <c r="D865" s="810">
        <f t="shared" si="2485"/>
        <v>3.7275184046221231E-3</v>
      </c>
      <c r="E865" s="810">
        <f t="shared" si="2485"/>
        <v>1.9569471624266148E-3</v>
      </c>
      <c r="F865" s="810">
        <f t="shared" si="2485"/>
        <v>5.2185257664709717E-3</v>
      </c>
      <c r="G865" s="810">
        <f t="shared" si="2485"/>
        <v>7.8277886497064592E-3</v>
      </c>
      <c r="H865" s="810">
        <f t="shared" si="2485"/>
        <v>7.8277886497064592E-3</v>
      </c>
      <c r="I865" s="810">
        <f t="shared" si="2485"/>
        <v>1.3568166992824527E-2</v>
      </c>
      <c r="J865" s="810">
        <f t="shared" si="2485"/>
        <v>8.9460441710930948E-3</v>
      </c>
      <c r="K865" s="810">
        <f t="shared" si="2485"/>
        <v>0</v>
      </c>
      <c r="L865" s="810">
        <f t="shared" si="2485"/>
        <v>0</v>
      </c>
      <c r="M865" s="810">
        <f t="shared" si="2485"/>
        <v>0</v>
      </c>
      <c r="N865" s="810">
        <f t="shared" si="2485"/>
        <v>0</v>
      </c>
      <c r="O865" s="810">
        <f t="shared" si="2485"/>
        <v>0</v>
      </c>
      <c r="P865" s="810">
        <f t="shared" si="2485"/>
        <v>0</v>
      </c>
      <c r="Q865" s="810">
        <f t="shared" si="2485"/>
        <v>0</v>
      </c>
      <c r="R865" s="810">
        <f t="shared" si="2485"/>
        <v>0</v>
      </c>
      <c r="S865" s="809"/>
      <c r="T865" s="810">
        <f t="shared" ref="T865:AJ865" si="2486">SUM(T511)</f>
        <v>7.8277886497064592E-3</v>
      </c>
      <c r="U865" s="810">
        <f t="shared" si="2486"/>
        <v>1.5655577299412918E-2</v>
      </c>
      <c r="V865" s="810">
        <f t="shared" si="2486"/>
        <v>4.4730220855465474E-3</v>
      </c>
      <c r="W865" s="810">
        <f t="shared" si="2486"/>
        <v>3.2615786040443573E-3</v>
      </c>
      <c r="X865" s="810">
        <f t="shared" si="2486"/>
        <v>1.9569471624266148E-3</v>
      </c>
      <c r="Y865" s="810">
        <f t="shared" si="2486"/>
        <v>9.4882286663108579E-4</v>
      </c>
      <c r="Z865" s="810">
        <f t="shared" si="2486"/>
        <v>2.7832137421178521E-3</v>
      </c>
      <c r="AA865" s="810">
        <f t="shared" si="2486"/>
        <v>1.1596723925491048E-3</v>
      </c>
      <c r="AB865" s="810">
        <f t="shared" si="2486"/>
        <v>1.1928058894790794E-2</v>
      </c>
      <c r="AC865" s="810">
        <f t="shared" si="2486"/>
        <v>0</v>
      </c>
      <c r="AD865" s="810">
        <f t="shared" si="2486"/>
        <v>0</v>
      </c>
      <c r="AE865" s="810">
        <f t="shared" si="2486"/>
        <v>0</v>
      </c>
      <c r="AF865" s="810">
        <f t="shared" si="2486"/>
        <v>0</v>
      </c>
      <c r="AG865" s="810">
        <f t="shared" si="2486"/>
        <v>0</v>
      </c>
      <c r="AH865" s="810">
        <f t="shared" si="2486"/>
        <v>0</v>
      </c>
      <c r="AI865" s="810">
        <f t="shared" si="2486"/>
        <v>0</v>
      </c>
      <c r="AJ865" s="810">
        <f t="shared" si="2486"/>
        <v>0</v>
      </c>
      <c r="AK865" s="809"/>
      <c r="AL865" s="810">
        <f t="shared" ref="AL865:BB865" si="2487">SUM(AL511)</f>
        <v>1.2524461839530331E-2</v>
      </c>
      <c r="AM865" s="810">
        <f t="shared" si="2487"/>
        <v>7.1568353368744758E-2</v>
      </c>
      <c r="AN865" s="810">
        <f t="shared" si="2487"/>
        <v>3.7573385518590997E-2</v>
      </c>
      <c r="AO865" s="810">
        <f t="shared" si="2487"/>
        <v>4.1748206131767773E-2</v>
      </c>
      <c r="AP865" s="810">
        <f t="shared" si="2487"/>
        <v>5.4272667971298108E-2</v>
      </c>
      <c r="AQ865" s="810">
        <f t="shared" si="2487"/>
        <v>1.0437051532941943E-2</v>
      </c>
      <c r="AR865" s="810">
        <f t="shared" si="2487"/>
        <v>1.0437051532941943E-2</v>
      </c>
      <c r="AS865" s="810">
        <f t="shared" si="2487"/>
        <v>3.4790171776473144E-3</v>
      </c>
      <c r="AT865" s="810">
        <f t="shared" si="2487"/>
        <v>1.2524461839530331E-2</v>
      </c>
      <c r="AU865" s="810">
        <f t="shared" si="2487"/>
        <v>0</v>
      </c>
      <c r="AV865" s="810">
        <f t="shared" si="2487"/>
        <v>0</v>
      </c>
      <c r="AW865" s="810">
        <f t="shared" si="2487"/>
        <v>0</v>
      </c>
      <c r="AX865" s="810">
        <f t="shared" si="2487"/>
        <v>0</v>
      </c>
      <c r="AY865" s="810">
        <f t="shared" si="2487"/>
        <v>0</v>
      </c>
      <c r="AZ865" s="810">
        <f t="shared" si="2487"/>
        <v>0</v>
      </c>
      <c r="BA865" s="810">
        <f t="shared" si="2487"/>
        <v>0</v>
      </c>
      <c r="BB865" s="810">
        <f t="shared" si="2487"/>
        <v>0</v>
      </c>
      <c r="BC865" s="809"/>
      <c r="BD865" s="810">
        <f t="shared" ref="BD865:BT865" si="2488">SUM(BD511)</f>
        <v>1.6699282452707111E-2</v>
      </c>
      <c r="BE865" s="810">
        <f t="shared" si="2488"/>
        <v>3.1311154598825837E-2</v>
      </c>
      <c r="BF865" s="810">
        <f t="shared" si="2488"/>
        <v>2.7832137421178516E-2</v>
      </c>
      <c r="BG865" s="810">
        <f t="shared" si="2488"/>
        <v>3.1311154598825837E-2</v>
      </c>
      <c r="BH865" s="810">
        <f t="shared" si="2488"/>
        <v>2.0874103065883887E-2</v>
      </c>
      <c r="BI865" s="810">
        <f t="shared" si="2488"/>
        <v>3.1311154598825837E-2</v>
      </c>
      <c r="BJ865" s="810">
        <f t="shared" si="2488"/>
        <v>4.1748206131767773E-2</v>
      </c>
      <c r="BK865" s="810">
        <f t="shared" si="2488"/>
        <v>5.0097847358121325E-2</v>
      </c>
      <c r="BL865" s="810">
        <f t="shared" si="2488"/>
        <v>3.3398564905414221E-2</v>
      </c>
      <c r="BM865" s="810">
        <f t="shared" si="2488"/>
        <v>0</v>
      </c>
      <c r="BN865" s="810">
        <f t="shared" si="2488"/>
        <v>0</v>
      </c>
      <c r="BO865" s="810">
        <f t="shared" si="2488"/>
        <v>0</v>
      </c>
      <c r="BP865" s="810">
        <f t="shared" si="2488"/>
        <v>0</v>
      </c>
      <c r="BQ865" s="810">
        <f t="shared" si="2488"/>
        <v>0</v>
      </c>
      <c r="BR865" s="810">
        <f t="shared" si="2488"/>
        <v>0</v>
      </c>
      <c r="BS865" s="810">
        <f t="shared" si="2488"/>
        <v>0</v>
      </c>
      <c r="BT865" s="810">
        <f t="shared" si="2488"/>
        <v>0</v>
      </c>
      <c r="BU865" s="809"/>
      <c r="BV865" s="810">
        <f>SUM(BV511)</f>
        <v>0</v>
      </c>
      <c r="BW865" s="810">
        <f>SUM(BW511)</f>
        <v>0</v>
      </c>
      <c r="BX865" s="810">
        <f>SUM(BX511)</f>
        <v>0</v>
      </c>
      <c r="BY865" s="810">
        <f>SUM(BY511)</f>
        <v>0</v>
      </c>
      <c r="BZ865" s="622">
        <f t="shared" si="2449"/>
        <v>3.3526957206017876E-3</v>
      </c>
      <c r="CA865" s="622">
        <f t="shared" si="2450"/>
        <v>2.2892736265208548E-3</v>
      </c>
      <c r="CB865" s="622">
        <f t="shared" si="2451"/>
        <v>1.2199753569616584E-2</v>
      </c>
      <c r="CC865" s="691">
        <f t="shared" si="2452"/>
        <v>1.5632383851561935E-2</v>
      </c>
      <c r="CD865" s="1349">
        <f t="shared" si="2453"/>
        <v>0</v>
      </c>
      <c r="CE865" s="1350">
        <f t="shared" si="2453"/>
        <v>0</v>
      </c>
      <c r="CF865" s="1351">
        <f t="shared" si="2453"/>
        <v>0</v>
      </c>
      <c r="CG865" s="1351">
        <f t="shared" si="2453"/>
        <v>0</v>
      </c>
      <c r="CH865" s="1351">
        <f t="shared" si="2453"/>
        <v>0</v>
      </c>
      <c r="CI865" s="1351">
        <f t="shared" si="2453"/>
        <v>0</v>
      </c>
      <c r="CJ865" s="1351">
        <f t="shared" si="2453"/>
        <v>0</v>
      </c>
      <c r="CK865" s="1352">
        <f t="shared" si="2453"/>
        <v>0</v>
      </c>
      <c r="CL865" s="1352">
        <f t="shared" si="2453"/>
        <v>1.9569471624266148E-3</v>
      </c>
      <c r="CM865" s="1352">
        <f t="shared" si="2453"/>
        <v>3.7275184046221231E-3</v>
      </c>
      <c r="CN865" s="1351">
        <f t="shared" si="2453"/>
        <v>5.2185257664709717E-3</v>
      </c>
      <c r="CO865" s="1351">
        <f t="shared" si="2453"/>
        <v>6.9580343552946289E-3</v>
      </c>
      <c r="CP865" s="1351">
        <f t="shared" si="2453"/>
        <v>7.8277886497064592E-3</v>
      </c>
      <c r="CQ865" s="1351">
        <f t="shared" si="2453"/>
        <v>7.8277886497064592E-3</v>
      </c>
      <c r="CR865" s="1351">
        <f t="shared" si="2453"/>
        <v>7.8277886497064592E-3</v>
      </c>
      <c r="CS865" s="1350">
        <f t="shared" si="2453"/>
        <v>8.9460441710930948E-3</v>
      </c>
      <c r="CT865" s="1381">
        <f t="shared" si="2454"/>
        <v>1.3568166992824527E-2</v>
      </c>
      <c r="CU865" s="1435">
        <f t="shared" si="2455"/>
        <v>0</v>
      </c>
      <c r="CV865" s="1364">
        <f t="shared" si="2455"/>
        <v>0</v>
      </c>
      <c r="CW865" s="1365">
        <f t="shared" si="2455"/>
        <v>0</v>
      </c>
      <c r="CX865" s="1365">
        <f t="shared" si="2455"/>
        <v>0</v>
      </c>
      <c r="CY865" s="1365">
        <f t="shared" si="2455"/>
        <v>0</v>
      </c>
      <c r="CZ865" s="1365">
        <f t="shared" si="2455"/>
        <v>0</v>
      </c>
      <c r="DA865" s="1365">
        <f t="shared" si="2455"/>
        <v>0</v>
      </c>
      <c r="DB865" s="1366">
        <f t="shared" si="2455"/>
        <v>0</v>
      </c>
      <c r="DC865" s="1366">
        <f t="shared" si="2455"/>
        <v>9.4882286663108579E-4</v>
      </c>
      <c r="DD865" s="1366">
        <f t="shared" si="2455"/>
        <v>1.1596723925491048E-3</v>
      </c>
      <c r="DE865" s="1365">
        <f t="shared" si="2455"/>
        <v>1.9569471624266148E-3</v>
      </c>
      <c r="DF865" s="1365">
        <f t="shared" si="2455"/>
        <v>2.7832137421178521E-3</v>
      </c>
      <c r="DG865" s="1365">
        <f t="shared" si="2455"/>
        <v>3.2615786040443573E-3</v>
      </c>
      <c r="DH865" s="1365">
        <f t="shared" si="2455"/>
        <v>4.4730220855465474E-3</v>
      </c>
      <c r="DI865" s="1365">
        <f t="shared" si="2455"/>
        <v>7.8277886497064592E-3</v>
      </c>
      <c r="DJ865" s="1364">
        <f t="shared" si="2455"/>
        <v>1.1928058894790794E-2</v>
      </c>
      <c r="DK865" s="1435">
        <f t="shared" si="2456"/>
        <v>1.5655577299412918E-2</v>
      </c>
      <c r="DL865" s="653">
        <f t="shared" si="2457"/>
        <v>17</v>
      </c>
      <c r="DM865" s="106">
        <f t="shared" si="2458"/>
        <v>17</v>
      </c>
      <c r="DN865" s="106">
        <f t="shared" si="2459"/>
        <v>17</v>
      </c>
      <c r="DO865" s="106">
        <f t="shared" si="2460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2"/>
      <c r="DY865" s="484"/>
    </row>
    <row r="866" spans="1:129" s="486" customFormat="1" ht="15.75" customHeight="1">
      <c r="A866" s="44" t="str">
        <f>$A$514</f>
        <v>Oil purchase: quantity (kg)</v>
      </c>
      <c r="B866" s="810">
        <f>SUM(B517)</f>
        <v>1.1741682974559686E-2</v>
      </c>
      <c r="C866" s="810">
        <f t="shared" ref="C866:R866" si="2489">SUM(C517)</f>
        <v>1.3209393346379649E-2</v>
      </c>
      <c r="D866" s="810">
        <f t="shared" si="2489"/>
        <v>6.7095331283198219E-3</v>
      </c>
      <c r="E866" s="810">
        <f t="shared" si="2489"/>
        <v>4.4031311154598823E-3</v>
      </c>
      <c r="F866" s="810">
        <f t="shared" si="2489"/>
        <v>1.7612524461839529E-2</v>
      </c>
      <c r="G866" s="810">
        <f t="shared" si="2489"/>
        <v>1.3209393346379649E-2</v>
      </c>
      <c r="H866" s="810">
        <f t="shared" si="2489"/>
        <v>1.3209393346379649E-2</v>
      </c>
      <c r="I866" s="810">
        <f t="shared" si="2489"/>
        <v>1.5264187866927592E-2</v>
      </c>
      <c r="J866" s="810">
        <f t="shared" si="2489"/>
        <v>1.5096449538719596E-2</v>
      </c>
      <c r="K866" s="810">
        <f t="shared" si="2489"/>
        <v>0</v>
      </c>
      <c r="L866" s="810">
        <f t="shared" si="2489"/>
        <v>0</v>
      </c>
      <c r="M866" s="810">
        <f t="shared" si="2489"/>
        <v>0</v>
      </c>
      <c r="N866" s="810">
        <f t="shared" si="2489"/>
        <v>0</v>
      </c>
      <c r="O866" s="810">
        <f t="shared" si="2489"/>
        <v>0</v>
      </c>
      <c r="P866" s="810">
        <f t="shared" si="2489"/>
        <v>0</v>
      </c>
      <c r="Q866" s="810">
        <f t="shared" si="2489"/>
        <v>0</v>
      </c>
      <c r="R866" s="810">
        <f t="shared" si="2489"/>
        <v>0</v>
      </c>
      <c r="S866" s="809"/>
      <c r="T866" s="810">
        <f>SUM(T517)</f>
        <v>1.3209393346379649E-2</v>
      </c>
      <c r="U866" s="810">
        <f t="shared" ref="U866:AJ866" si="2490">SUM(U517)</f>
        <v>1.3209393346379649E-2</v>
      </c>
      <c r="V866" s="810">
        <f t="shared" si="2490"/>
        <v>3.7741123846798991E-3</v>
      </c>
      <c r="W866" s="810">
        <f t="shared" si="2490"/>
        <v>1.1007827788649706E-2</v>
      </c>
      <c r="X866" s="810">
        <f t="shared" si="2490"/>
        <v>7.6320939334637962E-3</v>
      </c>
      <c r="Y866" s="810">
        <f t="shared" si="2490"/>
        <v>1.9213663049279489E-3</v>
      </c>
      <c r="Z866" s="810">
        <f t="shared" si="2490"/>
        <v>4.6966731898238747E-3</v>
      </c>
      <c r="AA866" s="810">
        <f t="shared" si="2490"/>
        <v>4.6966731898238745E-2</v>
      </c>
      <c r="AB866" s="810">
        <f t="shared" si="2490"/>
        <v>9.393346379647749E-2</v>
      </c>
      <c r="AC866" s="810">
        <f t="shared" si="2490"/>
        <v>0</v>
      </c>
      <c r="AD866" s="810">
        <f t="shared" si="2490"/>
        <v>0</v>
      </c>
      <c r="AE866" s="810">
        <f t="shared" si="2490"/>
        <v>0</v>
      </c>
      <c r="AF866" s="810">
        <f t="shared" si="2490"/>
        <v>0</v>
      </c>
      <c r="AG866" s="810">
        <f t="shared" si="2490"/>
        <v>0</v>
      </c>
      <c r="AH866" s="810">
        <f t="shared" si="2490"/>
        <v>0</v>
      </c>
      <c r="AI866" s="810">
        <f t="shared" si="2490"/>
        <v>0</v>
      </c>
      <c r="AJ866" s="810">
        <f t="shared" si="2490"/>
        <v>0</v>
      </c>
      <c r="AK866" s="809"/>
      <c r="AL866" s="810">
        <f>SUM(AL517)</f>
        <v>0</v>
      </c>
      <c r="AM866" s="810">
        <f t="shared" ref="AM866:BB866" si="2491">SUM(AM517)</f>
        <v>6.0385798154878385E-2</v>
      </c>
      <c r="AN866" s="810">
        <f t="shared" si="2491"/>
        <v>6.3405088062622308E-2</v>
      </c>
      <c r="AO866" s="810">
        <f t="shared" si="2491"/>
        <v>5.2837573385518595E-2</v>
      </c>
      <c r="AP866" s="810">
        <f t="shared" si="2491"/>
        <v>2.818003913894325E-2</v>
      </c>
      <c r="AQ866" s="810">
        <f t="shared" si="2491"/>
        <v>6.1643835616438353E-2</v>
      </c>
      <c r="AR866" s="810">
        <f t="shared" si="2491"/>
        <v>7.0450097847358117E-2</v>
      </c>
      <c r="AS866" s="810">
        <f t="shared" si="2491"/>
        <v>4.6966731898238745E-2</v>
      </c>
      <c r="AT866" s="810">
        <f t="shared" si="2491"/>
        <v>2.818003913894325E-2</v>
      </c>
      <c r="AU866" s="810">
        <f t="shared" si="2491"/>
        <v>0</v>
      </c>
      <c r="AV866" s="810">
        <f t="shared" si="2491"/>
        <v>0</v>
      </c>
      <c r="AW866" s="810">
        <f t="shared" si="2491"/>
        <v>0</v>
      </c>
      <c r="AX866" s="810">
        <f t="shared" si="2491"/>
        <v>0</v>
      </c>
      <c r="AY866" s="810">
        <f t="shared" si="2491"/>
        <v>0</v>
      </c>
      <c r="AZ866" s="810">
        <f t="shared" si="2491"/>
        <v>0</v>
      </c>
      <c r="BA866" s="810">
        <f t="shared" si="2491"/>
        <v>0</v>
      </c>
      <c r="BB866" s="810">
        <f t="shared" si="2491"/>
        <v>0</v>
      </c>
      <c r="BC866" s="809"/>
      <c r="BD866" s="810">
        <f>SUM(BD517)</f>
        <v>0.112720156555773</v>
      </c>
      <c r="BE866" s="810">
        <f t="shared" ref="BE866:BT866" si="2492">SUM(BE517)</f>
        <v>8.8062622309197647E-2</v>
      </c>
      <c r="BF866" s="810">
        <f t="shared" si="2492"/>
        <v>7.8277886497064575E-2</v>
      </c>
      <c r="BG866" s="810">
        <f t="shared" si="2492"/>
        <v>3.6692759295499019E-2</v>
      </c>
      <c r="BH866" s="810">
        <f t="shared" si="2492"/>
        <v>8.8062622309197647E-3</v>
      </c>
      <c r="BI866" s="810">
        <f t="shared" si="2492"/>
        <v>3.9138943248532287E-2</v>
      </c>
      <c r="BJ866" s="810">
        <f t="shared" si="2492"/>
        <v>5.4794520547945202E-2</v>
      </c>
      <c r="BK866" s="810">
        <f t="shared" si="2492"/>
        <v>2.3483365949119372E-2</v>
      </c>
      <c r="BL866" s="810">
        <f t="shared" si="2492"/>
        <v>0</v>
      </c>
      <c r="BM866" s="810">
        <f t="shared" si="2492"/>
        <v>0</v>
      </c>
      <c r="BN866" s="810">
        <f t="shared" si="2492"/>
        <v>0</v>
      </c>
      <c r="BO866" s="810">
        <f t="shared" si="2492"/>
        <v>0</v>
      </c>
      <c r="BP866" s="810">
        <f t="shared" si="2492"/>
        <v>0</v>
      </c>
      <c r="BQ866" s="810">
        <f t="shared" si="2492"/>
        <v>0</v>
      </c>
      <c r="BR866" s="810">
        <f t="shared" si="2492"/>
        <v>0</v>
      </c>
      <c r="BS866" s="810">
        <f t="shared" si="2492"/>
        <v>0</v>
      </c>
      <c r="BT866" s="810">
        <f t="shared" si="2492"/>
        <v>0</v>
      </c>
      <c r="BU866" s="809"/>
      <c r="BV866" s="810">
        <f>SUM(BV517)</f>
        <v>0</v>
      </c>
      <c r="BW866" s="810">
        <f>SUM(BW517)</f>
        <v>0</v>
      </c>
      <c r="BX866" s="810">
        <f>SUM(BX517)</f>
        <v>0</v>
      </c>
      <c r="BY866" s="810">
        <f>SUM(BY517)</f>
        <v>0</v>
      </c>
      <c r="BZ866" s="622">
        <f t="shared" si="2449"/>
        <v>6.1895443108750357E-3</v>
      </c>
      <c r="CA866" s="622">
        <f t="shared" si="2450"/>
        <v>6.8278394795028841E-3</v>
      </c>
      <c r="CB866" s="622">
        <f t="shared" si="2451"/>
        <v>2.2773273693038856E-2</v>
      </c>
      <c r="CC866" s="691">
        <f t="shared" si="2452"/>
        <v>2.1950424005218527E-2</v>
      </c>
      <c r="CD866" s="1349">
        <f t="shared" si="2453"/>
        <v>0</v>
      </c>
      <c r="CE866" s="1350">
        <f t="shared" si="2453"/>
        <v>0</v>
      </c>
      <c r="CF866" s="1351">
        <f t="shared" si="2453"/>
        <v>0</v>
      </c>
      <c r="CG866" s="1351">
        <f t="shared" si="2453"/>
        <v>0</v>
      </c>
      <c r="CH866" s="1351">
        <f t="shared" si="2453"/>
        <v>0</v>
      </c>
      <c r="CI866" s="1351">
        <f t="shared" si="2453"/>
        <v>0</v>
      </c>
      <c r="CJ866" s="1351">
        <f t="shared" si="2453"/>
        <v>0</v>
      </c>
      <c r="CK866" s="1352">
        <f t="shared" si="2453"/>
        <v>0</v>
      </c>
      <c r="CL866" s="1352">
        <f t="shared" si="2453"/>
        <v>4.4031311154598823E-3</v>
      </c>
      <c r="CM866" s="1352">
        <f t="shared" si="2453"/>
        <v>6.7095331283198219E-3</v>
      </c>
      <c r="CN866" s="1351">
        <f t="shared" si="2453"/>
        <v>1.1741682974559686E-2</v>
      </c>
      <c r="CO866" s="1351">
        <f t="shared" si="2453"/>
        <v>1.3209393346379649E-2</v>
      </c>
      <c r="CP866" s="1351">
        <f t="shared" si="2453"/>
        <v>1.3209393346379649E-2</v>
      </c>
      <c r="CQ866" s="1351">
        <f t="shared" si="2453"/>
        <v>1.3209393346379649E-2</v>
      </c>
      <c r="CR866" s="1351">
        <f t="shared" si="2453"/>
        <v>1.5096449538719596E-2</v>
      </c>
      <c r="CS866" s="1350">
        <f t="shared" si="2453"/>
        <v>1.5264187866927592E-2</v>
      </c>
      <c r="CT866" s="1381">
        <f t="shared" si="2454"/>
        <v>1.7612524461839529E-2</v>
      </c>
      <c r="CU866" s="1435">
        <f t="shared" si="2455"/>
        <v>0</v>
      </c>
      <c r="CV866" s="1364">
        <f t="shared" si="2455"/>
        <v>0</v>
      </c>
      <c r="CW866" s="1365">
        <f t="shared" si="2455"/>
        <v>0</v>
      </c>
      <c r="CX866" s="1365">
        <f t="shared" si="2455"/>
        <v>0</v>
      </c>
      <c r="CY866" s="1365">
        <f t="shared" si="2455"/>
        <v>0</v>
      </c>
      <c r="CZ866" s="1365">
        <f t="shared" si="2455"/>
        <v>0</v>
      </c>
      <c r="DA866" s="1365">
        <f t="shared" si="2455"/>
        <v>0</v>
      </c>
      <c r="DB866" s="1366">
        <f t="shared" si="2455"/>
        <v>0</v>
      </c>
      <c r="DC866" s="1366">
        <f t="shared" si="2455"/>
        <v>1.9213663049279489E-3</v>
      </c>
      <c r="DD866" s="1366">
        <f t="shared" si="2455"/>
        <v>3.7741123846798991E-3</v>
      </c>
      <c r="DE866" s="1365">
        <f t="shared" si="2455"/>
        <v>4.6966731898238747E-3</v>
      </c>
      <c r="DF866" s="1365">
        <f t="shared" si="2455"/>
        <v>7.6320939334637962E-3</v>
      </c>
      <c r="DG866" s="1365">
        <f t="shared" si="2455"/>
        <v>1.1007827788649706E-2</v>
      </c>
      <c r="DH866" s="1365">
        <f t="shared" si="2455"/>
        <v>1.3209393346379649E-2</v>
      </c>
      <c r="DI866" s="1365">
        <f t="shared" si="2455"/>
        <v>1.3209393346379649E-2</v>
      </c>
      <c r="DJ866" s="1364">
        <f t="shared" si="2455"/>
        <v>4.6966731898238745E-2</v>
      </c>
      <c r="DK866" s="1435">
        <f t="shared" si="2456"/>
        <v>9.393346379647749E-2</v>
      </c>
      <c r="DL866" s="653">
        <f t="shared" si="2457"/>
        <v>17</v>
      </c>
      <c r="DM866" s="106">
        <f t="shared" si="2458"/>
        <v>17</v>
      </c>
      <c r="DN866" s="106">
        <f t="shared" si="2459"/>
        <v>17</v>
      </c>
      <c r="DO866" s="106">
        <f t="shared" si="2460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2"/>
      <c r="DY866" s="484"/>
    </row>
    <row r="867" spans="1:129" s="486" customFormat="1" ht="15.75" customHeight="1">
      <c r="A867" s="44" t="str">
        <f>$A$520</f>
        <v>Milk purchase: quantity (kg)</v>
      </c>
      <c r="B867" s="810">
        <f>SUM(B523)</f>
        <v>0</v>
      </c>
      <c r="C867" s="810">
        <f t="shared" ref="C867:R867" si="2493">SUM(C523)</f>
        <v>0</v>
      </c>
      <c r="D867" s="810">
        <f t="shared" si="2493"/>
        <v>0</v>
      </c>
      <c r="E867" s="810">
        <f t="shared" si="2493"/>
        <v>0</v>
      </c>
      <c r="F867" s="810">
        <f t="shared" si="2493"/>
        <v>0</v>
      </c>
      <c r="G867" s="810">
        <f t="shared" si="2493"/>
        <v>0</v>
      </c>
      <c r="H867" s="810">
        <f t="shared" si="2493"/>
        <v>0</v>
      </c>
      <c r="I867" s="810">
        <f t="shared" si="2493"/>
        <v>0</v>
      </c>
      <c r="J867" s="810">
        <f t="shared" si="2493"/>
        <v>0</v>
      </c>
      <c r="K867" s="810">
        <f t="shared" si="2493"/>
        <v>0</v>
      </c>
      <c r="L867" s="810">
        <f t="shared" si="2493"/>
        <v>0</v>
      </c>
      <c r="M867" s="810">
        <f t="shared" si="2493"/>
        <v>0</v>
      </c>
      <c r="N867" s="810">
        <f t="shared" si="2493"/>
        <v>0</v>
      </c>
      <c r="O867" s="810">
        <f t="shared" si="2493"/>
        <v>0</v>
      </c>
      <c r="P867" s="810">
        <f t="shared" si="2493"/>
        <v>0</v>
      </c>
      <c r="Q867" s="810">
        <f t="shared" si="2493"/>
        <v>0</v>
      </c>
      <c r="R867" s="810">
        <f t="shared" si="2493"/>
        <v>0</v>
      </c>
      <c r="S867" s="809"/>
      <c r="T867" s="810">
        <f t="shared" ref="T867:AJ867" si="2494">SUM(T523)</f>
        <v>0</v>
      </c>
      <c r="U867" s="810">
        <f t="shared" si="2494"/>
        <v>0</v>
      </c>
      <c r="V867" s="810">
        <f t="shared" si="2494"/>
        <v>0</v>
      </c>
      <c r="W867" s="810">
        <f t="shared" si="2494"/>
        <v>0</v>
      </c>
      <c r="X867" s="810">
        <f t="shared" si="2494"/>
        <v>0</v>
      </c>
      <c r="Y867" s="810">
        <f t="shared" si="2494"/>
        <v>0</v>
      </c>
      <c r="Z867" s="810">
        <f t="shared" si="2494"/>
        <v>0</v>
      </c>
      <c r="AA867" s="810">
        <f t="shared" si="2494"/>
        <v>0</v>
      </c>
      <c r="AB867" s="810">
        <f t="shared" si="2494"/>
        <v>0</v>
      </c>
      <c r="AC867" s="810">
        <f t="shared" si="2494"/>
        <v>0</v>
      </c>
      <c r="AD867" s="810">
        <f t="shared" si="2494"/>
        <v>0</v>
      </c>
      <c r="AE867" s="810">
        <f t="shared" si="2494"/>
        <v>0</v>
      </c>
      <c r="AF867" s="810">
        <f t="shared" si="2494"/>
        <v>0</v>
      </c>
      <c r="AG867" s="810">
        <f t="shared" si="2494"/>
        <v>0</v>
      </c>
      <c r="AH867" s="810">
        <f t="shared" si="2494"/>
        <v>0</v>
      </c>
      <c r="AI867" s="810">
        <f t="shared" si="2494"/>
        <v>0</v>
      </c>
      <c r="AJ867" s="810">
        <f t="shared" si="2494"/>
        <v>0</v>
      </c>
      <c r="AK867" s="809"/>
      <c r="AL867" s="810">
        <f t="shared" ref="AL867:BB867" si="2495">SUM(AL523)</f>
        <v>0</v>
      </c>
      <c r="AM867" s="810">
        <f t="shared" si="2495"/>
        <v>0</v>
      </c>
      <c r="AN867" s="810">
        <f t="shared" si="2495"/>
        <v>0</v>
      </c>
      <c r="AO867" s="810">
        <f t="shared" si="2495"/>
        <v>0</v>
      </c>
      <c r="AP867" s="810">
        <f t="shared" si="2495"/>
        <v>0</v>
      </c>
      <c r="AQ867" s="810">
        <f t="shared" si="2495"/>
        <v>0</v>
      </c>
      <c r="AR867" s="810">
        <f t="shared" si="2495"/>
        <v>0</v>
      </c>
      <c r="AS867" s="810">
        <f t="shared" si="2495"/>
        <v>0</v>
      </c>
      <c r="AT867" s="810">
        <f t="shared" si="2495"/>
        <v>0</v>
      </c>
      <c r="AU867" s="810">
        <f t="shared" si="2495"/>
        <v>0</v>
      </c>
      <c r="AV867" s="810">
        <f t="shared" si="2495"/>
        <v>0</v>
      </c>
      <c r="AW867" s="810">
        <f t="shared" si="2495"/>
        <v>0</v>
      </c>
      <c r="AX867" s="810">
        <f t="shared" si="2495"/>
        <v>0</v>
      </c>
      <c r="AY867" s="810">
        <f t="shared" si="2495"/>
        <v>0</v>
      </c>
      <c r="AZ867" s="810">
        <f t="shared" si="2495"/>
        <v>0</v>
      </c>
      <c r="BA867" s="810">
        <f t="shared" si="2495"/>
        <v>0</v>
      </c>
      <c r="BB867" s="810">
        <f t="shared" si="2495"/>
        <v>0</v>
      </c>
      <c r="BC867" s="809"/>
      <c r="BD867" s="810">
        <f t="shared" ref="BD867:BT867" si="2496">SUM(BD523)</f>
        <v>0</v>
      </c>
      <c r="BE867" s="810">
        <f t="shared" si="2496"/>
        <v>0</v>
      </c>
      <c r="BF867" s="810">
        <f t="shared" si="2496"/>
        <v>0</v>
      </c>
      <c r="BG867" s="810">
        <f t="shared" si="2496"/>
        <v>0</v>
      </c>
      <c r="BH867" s="810">
        <f t="shared" si="2496"/>
        <v>0</v>
      </c>
      <c r="BI867" s="810">
        <f t="shared" si="2496"/>
        <v>0</v>
      </c>
      <c r="BJ867" s="810">
        <f t="shared" si="2496"/>
        <v>1.1132854968471408E-3</v>
      </c>
      <c r="BK867" s="810">
        <f t="shared" si="2496"/>
        <v>0</v>
      </c>
      <c r="BL867" s="810">
        <f t="shared" si="2496"/>
        <v>1.3359425962165689E-3</v>
      </c>
      <c r="BM867" s="810">
        <f t="shared" si="2496"/>
        <v>0</v>
      </c>
      <c r="BN867" s="810">
        <f t="shared" si="2496"/>
        <v>0</v>
      </c>
      <c r="BO867" s="810">
        <f t="shared" si="2496"/>
        <v>0</v>
      </c>
      <c r="BP867" s="810">
        <f t="shared" si="2496"/>
        <v>0</v>
      </c>
      <c r="BQ867" s="810">
        <f t="shared" si="2496"/>
        <v>0</v>
      </c>
      <c r="BR867" s="810">
        <f t="shared" si="2496"/>
        <v>0</v>
      </c>
      <c r="BS867" s="810">
        <f t="shared" si="2496"/>
        <v>0</v>
      </c>
      <c r="BT867" s="810">
        <f t="shared" si="2496"/>
        <v>0</v>
      </c>
      <c r="BU867" s="809"/>
      <c r="BV867" s="810">
        <f>SUM(BV523)</f>
        <v>0</v>
      </c>
      <c r="BW867" s="810">
        <f>SUM(BW523)</f>
        <v>0</v>
      </c>
      <c r="BX867" s="810">
        <f>SUM(BX523)</f>
        <v>0</v>
      </c>
      <c r="BY867" s="810">
        <f>SUM(BY523)</f>
        <v>0</v>
      </c>
      <c r="BZ867" s="622">
        <f t="shared" si="2449"/>
        <v>0</v>
      </c>
      <c r="CA867" s="622">
        <f t="shared" si="2450"/>
        <v>0</v>
      </c>
      <c r="CB867" s="622">
        <f t="shared" si="2451"/>
        <v>0</v>
      </c>
      <c r="CC867" s="691">
        <f t="shared" si="2452"/>
        <v>7.421903312314274E-5</v>
      </c>
      <c r="CD867" s="1349">
        <f t="shared" si="2453"/>
        <v>0</v>
      </c>
      <c r="CE867" s="1350">
        <f t="shared" si="2453"/>
        <v>0</v>
      </c>
      <c r="CF867" s="1351">
        <f t="shared" si="2453"/>
        <v>0</v>
      </c>
      <c r="CG867" s="1351">
        <f t="shared" si="2453"/>
        <v>0</v>
      </c>
      <c r="CH867" s="1351">
        <f t="shared" si="2453"/>
        <v>0</v>
      </c>
      <c r="CI867" s="1351">
        <f t="shared" si="2453"/>
        <v>0</v>
      </c>
      <c r="CJ867" s="1351">
        <f t="shared" si="2453"/>
        <v>0</v>
      </c>
      <c r="CK867" s="1352">
        <f t="shared" si="2453"/>
        <v>0</v>
      </c>
      <c r="CL867" s="1352">
        <f t="shared" si="2453"/>
        <v>0</v>
      </c>
      <c r="CM867" s="1352">
        <f t="shared" si="2453"/>
        <v>0</v>
      </c>
      <c r="CN867" s="1351">
        <f t="shared" si="2453"/>
        <v>0</v>
      </c>
      <c r="CO867" s="1351">
        <f t="shared" si="2453"/>
        <v>0</v>
      </c>
      <c r="CP867" s="1351">
        <f t="shared" si="2453"/>
        <v>0</v>
      </c>
      <c r="CQ867" s="1351">
        <f t="shared" si="2453"/>
        <v>0</v>
      </c>
      <c r="CR867" s="1351">
        <f t="shared" si="2453"/>
        <v>0</v>
      </c>
      <c r="CS867" s="1350">
        <f t="shared" si="2453"/>
        <v>0</v>
      </c>
      <c r="CT867" s="1381">
        <f t="shared" si="2454"/>
        <v>0</v>
      </c>
      <c r="CU867" s="1435">
        <f t="shared" si="2455"/>
        <v>0</v>
      </c>
      <c r="CV867" s="1364">
        <f t="shared" si="2455"/>
        <v>0</v>
      </c>
      <c r="CW867" s="1365">
        <f t="shared" si="2455"/>
        <v>0</v>
      </c>
      <c r="CX867" s="1365">
        <f t="shared" si="2455"/>
        <v>0</v>
      </c>
      <c r="CY867" s="1365">
        <f t="shared" si="2455"/>
        <v>0</v>
      </c>
      <c r="CZ867" s="1365">
        <f t="shared" si="2455"/>
        <v>0</v>
      </c>
      <c r="DA867" s="1365">
        <f t="shared" si="2455"/>
        <v>0</v>
      </c>
      <c r="DB867" s="1366">
        <f t="shared" si="2455"/>
        <v>0</v>
      </c>
      <c r="DC867" s="1366">
        <f t="shared" si="2455"/>
        <v>0</v>
      </c>
      <c r="DD867" s="1366">
        <f t="shared" si="2455"/>
        <v>0</v>
      </c>
      <c r="DE867" s="1365">
        <f t="shared" si="2455"/>
        <v>0</v>
      </c>
      <c r="DF867" s="1365">
        <f t="shared" si="2455"/>
        <v>0</v>
      </c>
      <c r="DG867" s="1365">
        <f t="shared" si="2455"/>
        <v>0</v>
      </c>
      <c r="DH867" s="1365">
        <f t="shared" si="2455"/>
        <v>0</v>
      </c>
      <c r="DI867" s="1365">
        <f t="shared" si="2455"/>
        <v>0</v>
      </c>
      <c r="DJ867" s="1364">
        <f t="shared" si="2455"/>
        <v>0</v>
      </c>
      <c r="DK867" s="1435">
        <f t="shared" si="2456"/>
        <v>0</v>
      </c>
      <c r="DL867" s="653">
        <f t="shared" si="2457"/>
        <v>17</v>
      </c>
      <c r="DM867" s="106">
        <f t="shared" si="2458"/>
        <v>17</v>
      </c>
      <c r="DN867" s="106">
        <f t="shared" si="2459"/>
        <v>17</v>
      </c>
      <c r="DO867" s="106">
        <f t="shared" si="2460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2"/>
      <c r="DY867" s="484"/>
    </row>
    <row r="868" spans="1:129" s="486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497">SUM(D529)</f>
        <v>0</v>
      </c>
      <c r="E868" s="1132">
        <f t="shared" si="2497"/>
        <v>0</v>
      </c>
      <c r="F868" s="1132">
        <f t="shared" si="2497"/>
        <v>0</v>
      </c>
      <c r="G868" s="1132">
        <f t="shared" si="2497"/>
        <v>0</v>
      </c>
      <c r="H868" s="1132">
        <f t="shared" si="2497"/>
        <v>0</v>
      </c>
      <c r="I868" s="1132">
        <f t="shared" si="2497"/>
        <v>0</v>
      </c>
      <c r="J868" s="1132">
        <f t="shared" si="2497"/>
        <v>0</v>
      </c>
      <c r="K868" s="1132">
        <f t="shared" si="2497"/>
        <v>0</v>
      </c>
      <c r="L868" s="1132">
        <f t="shared" si="2497"/>
        <v>0</v>
      </c>
      <c r="M868" s="1132">
        <f t="shared" si="2497"/>
        <v>0</v>
      </c>
      <c r="N868" s="1132">
        <f t="shared" si="2497"/>
        <v>0</v>
      </c>
      <c r="O868" s="1132">
        <f t="shared" si="2497"/>
        <v>0</v>
      </c>
      <c r="P868" s="1132">
        <f t="shared" si="2497"/>
        <v>0</v>
      </c>
      <c r="Q868" s="1132">
        <f t="shared" si="2497"/>
        <v>0</v>
      </c>
      <c r="R868" s="1132">
        <f t="shared" si="2497"/>
        <v>0</v>
      </c>
      <c r="S868" s="809"/>
      <c r="T868" s="1132">
        <f>SUM(T529)</f>
        <v>8.9048923679060678E-3</v>
      </c>
      <c r="U868" s="1132">
        <f>SUM(U529)</f>
        <v>0</v>
      </c>
      <c r="V868" s="1132">
        <f t="shared" ref="V868:AJ868" si="2498">SUM(V529)</f>
        <v>0</v>
      </c>
      <c r="W868" s="1132">
        <f t="shared" si="2498"/>
        <v>0</v>
      </c>
      <c r="X868" s="1132">
        <f t="shared" si="2498"/>
        <v>0</v>
      </c>
      <c r="Y868" s="1132">
        <f t="shared" si="2498"/>
        <v>0</v>
      </c>
      <c r="Z868" s="1132">
        <f t="shared" si="2498"/>
        <v>0</v>
      </c>
      <c r="AA868" s="1132">
        <f t="shared" si="2498"/>
        <v>0</v>
      </c>
      <c r="AB868" s="1132">
        <f t="shared" si="2498"/>
        <v>0</v>
      </c>
      <c r="AC868" s="1132">
        <f t="shared" si="2498"/>
        <v>0</v>
      </c>
      <c r="AD868" s="1132">
        <f t="shared" si="2498"/>
        <v>0</v>
      </c>
      <c r="AE868" s="1132">
        <f t="shared" si="2498"/>
        <v>0</v>
      </c>
      <c r="AF868" s="1132">
        <f t="shared" si="2498"/>
        <v>0</v>
      </c>
      <c r="AG868" s="1132">
        <f t="shared" si="2498"/>
        <v>0</v>
      </c>
      <c r="AH868" s="1132">
        <f t="shared" si="2498"/>
        <v>0</v>
      </c>
      <c r="AI868" s="1132">
        <f t="shared" si="2498"/>
        <v>0</v>
      </c>
      <c r="AJ868" s="1132">
        <f t="shared" si="2498"/>
        <v>0</v>
      </c>
      <c r="AK868" s="809"/>
      <c r="AL868" s="1132">
        <f>SUM(AL529)</f>
        <v>7.4207436399217229E-3</v>
      </c>
      <c r="AM868" s="1132">
        <f>SUM(AM529)</f>
        <v>0</v>
      </c>
      <c r="AN868" s="1132">
        <f t="shared" ref="AN868:BB868" si="2499">SUM(AN529)</f>
        <v>7.4207436399217229E-3</v>
      </c>
      <c r="AO868" s="1132">
        <f t="shared" si="2499"/>
        <v>0</v>
      </c>
      <c r="AP868" s="1132">
        <f t="shared" si="2499"/>
        <v>0</v>
      </c>
      <c r="AQ868" s="1132">
        <f t="shared" si="2499"/>
        <v>0</v>
      </c>
      <c r="AR868" s="1132">
        <f t="shared" si="2499"/>
        <v>2.3189823874755381E-2</v>
      </c>
      <c r="AS868" s="1132">
        <f t="shared" si="2499"/>
        <v>0</v>
      </c>
      <c r="AT868" s="1132">
        <f t="shared" si="2499"/>
        <v>0</v>
      </c>
      <c r="AU868" s="1132">
        <f t="shared" si="2499"/>
        <v>0</v>
      </c>
      <c r="AV868" s="1132">
        <f t="shared" si="2499"/>
        <v>0</v>
      </c>
      <c r="AW868" s="1132">
        <f t="shared" si="2499"/>
        <v>0</v>
      </c>
      <c r="AX868" s="1132">
        <f t="shared" si="2499"/>
        <v>0</v>
      </c>
      <c r="AY868" s="1132">
        <f t="shared" si="2499"/>
        <v>0</v>
      </c>
      <c r="AZ868" s="1132">
        <f t="shared" si="2499"/>
        <v>0</v>
      </c>
      <c r="BA868" s="1132">
        <f t="shared" si="2499"/>
        <v>0</v>
      </c>
      <c r="BB868" s="1132">
        <f t="shared" si="2499"/>
        <v>0</v>
      </c>
      <c r="BC868" s="809"/>
      <c r="BD868" s="1132">
        <f>SUM(BD529)</f>
        <v>0</v>
      </c>
      <c r="BE868" s="1132">
        <f>SUM(BE529)</f>
        <v>0</v>
      </c>
      <c r="BF868" s="1132">
        <f t="shared" ref="BF868:BT868" si="2500">SUM(BF529)</f>
        <v>0</v>
      </c>
      <c r="BG868" s="1132">
        <f t="shared" si="2500"/>
        <v>0</v>
      </c>
      <c r="BH868" s="1132">
        <f t="shared" si="2500"/>
        <v>0</v>
      </c>
      <c r="BI868" s="1132">
        <f t="shared" si="2500"/>
        <v>0</v>
      </c>
      <c r="BJ868" s="1132">
        <f t="shared" si="2500"/>
        <v>0</v>
      </c>
      <c r="BK868" s="1132">
        <f t="shared" si="2500"/>
        <v>0</v>
      </c>
      <c r="BL868" s="1132">
        <f t="shared" si="2500"/>
        <v>0</v>
      </c>
      <c r="BM868" s="1132">
        <f t="shared" si="2500"/>
        <v>0</v>
      </c>
      <c r="BN868" s="1132">
        <f t="shared" si="2500"/>
        <v>0</v>
      </c>
      <c r="BO868" s="1132">
        <f t="shared" si="2500"/>
        <v>0</v>
      </c>
      <c r="BP868" s="1132">
        <f t="shared" si="2500"/>
        <v>0</v>
      </c>
      <c r="BQ868" s="1132">
        <f t="shared" si="2500"/>
        <v>0</v>
      </c>
      <c r="BR868" s="1132">
        <f t="shared" si="2500"/>
        <v>0</v>
      </c>
      <c r="BS868" s="1132">
        <f t="shared" si="2500"/>
        <v>0</v>
      </c>
      <c r="BT868" s="1132">
        <f t="shared" si="2500"/>
        <v>0</v>
      </c>
      <c r="BU868" s="809"/>
      <c r="BV868" s="1132">
        <f t="shared" ref="BV868:BY868" si="2501">SUM(BV529)</f>
        <v>0</v>
      </c>
      <c r="BW868" s="1132">
        <f t="shared" si="2501"/>
        <v>0</v>
      </c>
      <c r="BX868" s="1132">
        <f t="shared" si="2501"/>
        <v>0</v>
      </c>
      <c r="BY868" s="1132">
        <f t="shared" si="2501"/>
        <v>0</v>
      </c>
      <c r="BZ868" s="622">
        <f t="shared" si="2449"/>
        <v>0</v>
      </c>
      <c r="CA868" s="622">
        <f t="shared" si="2450"/>
        <v>0</v>
      </c>
      <c r="CB868" s="622">
        <f t="shared" si="2451"/>
        <v>9.8943248532289618E-4</v>
      </c>
      <c r="CC868" s="691">
        <f t="shared" si="2452"/>
        <v>0</v>
      </c>
      <c r="CD868" s="1349">
        <f t="shared" si="2453"/>
        <v>0</v>
      </c>
      <c r="CE868" s="1350">
        <f t="shared" si="2453"/>
        <v>0</v>
      </c>
      <c r="CF868" s="1351">
        <f t="shared" si="2453"/>
        <v>0</v>
      </c>
      <c r="CG868" s="1351">
        <f t="shared" si="2453"/>
        <v>0</v>
      </c>
      <c r="CH868" s="1351">
        <f t="shared" si="2453"/>
        <v>0</v>
      </c>
      <c r="CI868" s="1351">
        <f t="shared" si="2453"/>
        <v>0</v>
      </c>
      <c r="CJ868" s="1351">
        <f t="shared" si="2453"/>
        <v>0</v>
      </c>
      <c r="CK868" s="1352">
        <f t="shared" si="2453"/>
        <v>0</v>
      </c>
      <c r="CL868" s="1352">
        <f t="shared" si="2453"/>
        <v>0</v>
      </c>
      <c r="CM868" s="1352">
        <f t="shared" si="2453"/>
        <v>0</v>
      </c>
      <c r="CN868" s="1351">
        <f t="shared" si="2453"/>
        <v>0</v>
      </c>
      <c r="CO868" s="1351">
        <f t="shared" si="2453"/>
        <v>0</v>
      </c>
      <c r="CP868" s="1351">
        <f t="shared" si="2453"/>
        <v>0</v>
      </c>
      <c r="CQ868" s="1351">
        <f t="shared" si="2453"/>
        <v>0</v>
      </c>
      <c r="CR868" s="1351">
        <f t="shared" si="2453"/>
        <v>0</v>
      </c>
      <c r="CS868" s="1350">
        <f t="shared" si="2453"/>
        <v>0</v>
      </c>
      <c r="CT868" s="1381">
        <f t="shared" si="2454"/>
        <v>0</v>
      </c>
      <c r="CU868" s="1435">
        <f t="shared" si="2455"/>
        <v>0</v>
      </c>
      <c r="CV868" s="1364">
        <f t="shared" si="2455"/>
        <v>0</v>
      </c>
      <c r="CW868" s="1365">
        <f t="shared" si="2455"/>
        <v>0</v>
      </c>
      <c r="CX868" s="1365">
        <f t="shared" si="2455"/>
        <v>0</v>
      </c>
      <c r="CY868" s="1365">
        <f t="shared" si="2455"/>
        <v>0</v>
      </c>
      <c r="CZ868" s="1365">
        <f t="shared" si="2455"/>
        <v>0</v>
      </c>
      <c r="DA868" s="1365">
        <f t="shared" si="2455"/>
        <v>0</v>
      </c>
      <c r="DB868" s="1366">
        <f t="shared" si="2455"/>
        <v>0</v>
      </c>
      <c r="DC868" s="1366">
        <f t="shared" si="2455"/>
        <v>0</v>
      </c>
      <c r="DD868" s="1366">
        <f t="shared" si="2455"/>
        <v>0</v>
      </c>
      <c r="DE868" s="1365">
        <f t="shared" si="2455"/>
        <v>0</v>
      </c>
      <c r="DF868" s="1365">
        <f t="shared" si="2455"/>
        <v>0</v>
      </c>
      <c r="DG868" s="1365">
        <f t="shared" si="2455"/>
        <v>0</v>
      </c>
      <c r="DH868" s="1365">
        <f t="shared" si="2455"/>
        <v>0</v>
      </c>
      <c r="DI868" s="1365">
        <f t="shared" si="2455"/>
        <v>0</v>
      </c>
      <c r="DJ868" s="1364">
        <f t="shared" si="2455"/>
        <v>0</v>
      </c>
      <c r="DK868" s="1435">
        <f t="shared" si="2456"/>
        <v>8.9048923679060678E-3</v>
      </c>
      <c r="DL868" s="653">
        <f t="shared" si="2457"/>
        <v>17</v>
      </c>
      <c r="DM868" s="106">
        <f t="shared" si="2458"/>
        <v>17</v>
      </c>
      <c r="DN868" s="106">
        <f t="shared" si="2459"/>
        <v>17</v>
      </c>
      <c r="DO868" s="106">
        <f t="shared" si="2460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2"/>
      <c r="DY868" s="484"/>
    </row>
    <row r="869" spans="1:129" s="486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502">SUM(D535)</f>
        <v>0</v>
      </c>
      <c r="E869" s="1132">
        <f t="shared" si="2502"/>
        <v>0</v>
      </c>
      <c r="F869" s="1132">
        <f t="shared" si="2502"/>
        <v>0</v>
      </c>
      <c r="G869" s="1132">
        <f t="shared" si="2502"/>
        <v>0</v>
      </c>
      <c r="H869" s="1132">
        <f t="shared" si="2502"/>
        <v>0</v>
      </c>
      <c r="I869" s="1132">
        <f t="shared" si="2502"/>
        <v>0</v>
      </c>
      <c r="J869" s="1132">
        <f t="shared" si="2502"/>
        <v>0</v>
      </c>
      <c r="K869" s="1132">
        <f t="shared" si="2502"/>
        <v>0</v>
      </c>
      <c r="L869" s="1132">
        <f t="shared" si="2502"/>
        <v>0</v>
      </c>
      <c r="M869" s="1132">
        <f t="shared" si="2502"/>
        <v>0</v>
      </c>
      <c r="N869" s="1132">
        <f t="shared" si="2502"/>
        <v>0</v>
      </c>
      <c r="O869" s="1132">
        <f t="shared" si="2502"/>
        <v>0</v>
      </c>
      <c r="P869" s="1132">
        <f t="shared" si="2502"/>
        <v>0</v>
      </c>
      <c r="Q869" s="1132">
        <f t="shared" si="2502"/>
        <v>0</v>
      </c>
      <c r="R869" s="1132">
        <f t="shared" si="2502"/>
        <v>0</v>
      </c>
      <c r="S869" s="809"/>
      <c r="T869" s="1132">
        <f>SUM(T535)</f>
        <v>0</v>
      </c>
      <c r="U869" s="1132">
        <f>SUM(U535)</f>
        <v>0</v>
      </c>
      <c r="V869" s="1132">
        <f t="shared" ref="V869:AJ869" si="2503">SUM(V535)</f>
        <v>0</v>
      </c>
      <c r="W869" s="1132">
        <f t="shared" si="2503"/>
        <v>0</v>
      </c>
      <c r="X869" s="1132">
        <f t="shared" si="2503"/>
        <v>0</v>
      </c>
      <c r="Y869" s="1132">
        <f t="shared" si="2503"/>
        <v>0</v>
      </c>
      <c r="Z869" s="1132">
        <f t="shared" si="2503"/>
        <v>0</v>
      </c>
      <c r="AA869" s="1132">
        <f t="shared" si="2503"/>
        <v>0</v>
      </c>
      <c r="AB869" s="1132">
        <f t="shared" si="2503"/>
        <v>0</v>
      </c>
      <c r="AC869" s="1132">
        <f t="shared" si="2503"/>
        <v>0</v>
      </c>
      <c r="AD869" s="1132">
        <f t="shared" si="2503"/>
        <v>0</v>
      </c>
      <c r="AE869" s="1132">
        <f t="shared" si="2503"/>
        <v>0</v>
      </c>
      <c r="AF869" s="1132">
        <f t="shared" si="2503"/>
        <v>0</v>
      </c>
      <c r="AG869" s="1132">
        <f t="shared" si="2503"/>
        <v>0</v>
      </c>
      <c r="AH869" s="1132">
        <f t="shared" si="2503"/>
        <v>0</v>
      </c>
      <c r="AI869" s="1132">
        <f t="shared" si="2503"/>
        <v>0</v>
      </c>
      <c r="AJ869" s="1132">
        <f t="shared" si="2503"/>
        <v>0</v>
      </c>
      <c r="AK869" s="809"/>
      <c r="AL869" s="1132">
        <f>SUM(AL535)</f>
        <v>0</v>
      </c>
      <c r="AM869" s="1132">
        <f>SUM(AM535)</f>
        <v>0</v>
      </c>
      <c r="AN869" s="1132">
        <f t="shared" ref="AN869:BB869" si="2504">SUM(AN535)</f>
        <v>0</v>
      </c>
      <c r="AO869" s="1132">
        <f t="shared" si="2504"/>
        <v>0</v>
      </c>
      <c r="AP869" s="1132">
        <f t="shared" si="2504"/>
        <v>1.3432485322896282E-2</v>
      </c>
      <c r="AQ869" s="1132">
        <f t="shared" si="2504"/>
        <v>0</v>
      </c>
      <c r="AR869" s="1132">
        <f t="shared" si="2504"/>
        <v>0</v>
      </c>
      <c r="AS869" s="1132">
        <f t="shared" si="2504"/>
        <v>0</v>
      </c>
      <c r="AT869" s="1132">
        <f t="shared" si="2504"/>
        <v>0</v>
      </c>
      <c r="AU869" s="1132">
        <f t="shared" si="2504"/>
        <v>0</v>
      </c>
      <c r="AV869" s="1132">
        <f t="shared" si="2504"/>
        <v>0</v>
      </c>
      <c r="AW869" s="1132">
        <f t="shared" si="2504"/>
        <v>0</v>
      </c>
      <c r="AX869" s="1132">
        <f t="shared" si="2504"/>
        <v>0</v>
      </c>
      <c r="AY869" s="1132">
        <f t="shared" si="2504"/>
        <v>0</v>
      </c>
      <c r="AZ869" s="1132">
        <f t="shared" si="2504"/>
        <v>0</v>
      </c>
      <c r="BA869" s="1132">
        <f t="shared" si="2504"/>
        <v>0</v>
      </c>
      <c r="BB869" s="1132">
        <f t="shared" si="2504"/>
        <v>0</v>
      </c>
      <c r="BC869" s="809"/>
      <c r="BD869" s="1132">
        <f>SUM(BD535)</f>
        <v>0</v>
      </c>
      <c r="BE869" s="1132">
        <f>SUM(BE535)</f>
        <v>0</v>
      </c>
      <c r="BF869" s="1132">
        <f t="shared" ref="BF869:BT869" si="2505">SUM(BF535)</f>
        <v>0</v>
      </c>
      <c r="BG869" s="1132">
        <f t="shared" si="2505"/>
        <v>0</v>
      </c>
      <c r="BH869" s="1132">
        <f t="shared" si="2505"/>
        <v>0</v>
      </c>
      <c r="BI869" s="1132">
        <f t="shared" si="2505"/>
        <v>0</v>
      </c>
      <c r="BJ869" s="1132">
        <f t="shared" si="2505"/>
        <v>0</v>
      </c>
      <c r="BK869" s="1132">
        <f t="shared" si="2505"/>
        <v>0</v>
      </c>
      <c r="BL869" s="1132">
        <f t="shared" si="2505"/>
        <v>0</v>
      </c>
      <c r="BM869" s="1132">
        <f t="shared" si="2505"/>
        <v>0</v>
      </c>
      <c r="BN869" s="1132">
        <f t="shared" si="2505"/>
        <v>0</v>
      </c>
      <c r="BO869" s="1132">
        <f t="shared" si="2505"/>
        <v>0</v>
      </c>
      <c r="BP869" s="1132">
        <f t="shared" si="2505"/>
        <v>0</v>
      </c>
      <c r="BQ869" s="1132">
        <f t="shared" si="2505"/>
        <v>0</v>
      </c>
      <c r="BR869" s="1132">
        <f t="shared" si="2505"/>
        <v>0</v>
      </c>
      <c r="BS869" s="1132">
        <f t="shared" si="2505"/>
        <v>0</v>
      </c>
      <c r="BT869" s="1132">
        <f t="shared" si="2505"/>
        <v>0</v>
      </c>
      <c r="BU869" s="809"/>
      <c r="BV869" s="1132">
        <f t="shared" ref="BV869:BY869" si="2506">SUM(BV535)</f>
        <v>0</v>
      </c>
      <c r="BW869" s="1132">
        <f t="shared" si="2506"/>
        <v>0</v>
      </c>
      <c r="BX869" s="1132">
        <f t="shared" si="2506"/>
        <v>0</v>
      </c>
      <c r="BY869" s="1132">
        <f t="shared" si="2506"/>
        <v>0</v>
      </c>
      <c r="BZ869" s="622">
        <f t="shared" si="2449"/>
        <v>0</v>
      </c>
      <c r="CA869" s="622">
        <f t="shared" si="2450"/>
        <v>0</v>
      </c>
      <c r="CB869" s="622">
        <f t="shared" si="2451"/>
        <v>0</v>
      </c>
      <c r="CC869" s="691">
        <f t="shared" si="2452"/>
        <v>0</v>
      </c>
      <c r="CD869" s="1349">
        <f t="shared" si="2453"/>
        <v>0</v>
      </c>
      <c r="CE869" s="1350">
        <f t="shared" si="2453"/>
        <v>0</v>
      </c>
      <c r="CF869" s="1351">
        <f t="shared" si="2453"/>
        <v>0</v>
      </c>
      <c r="CG869" s="1351">
        <f t="shared" si="2453"/>
        <v>0</v>
      </c>
      <c r="CH869" s="1351">
        <f t="shared" si="2453"/>
        <v>0</v>
      </c>
      <c r="CI869" s="1351">
        <f t="shared" si="2453"/>
        <v>0</v>
      </c>
      <c r="CJ869" s="1351">
        <f t="shared" si="2453"/>
        <v>0</v>
      </c>
      <c r="CK869" s="1352">
        <f t="shared" si="2453"/>
        <v>0</v>
      </c>
      <c r="CL869" s="1352">
        <f t="shared" si="2453"/>
        <v>0</v>
      </c>
      <c r="CM869" s="1352">
        <f t="shared" si="2453"/>
        <v>0</v>
      </c>
      <c r="CN869" s="1351">
        <f t="shared" si="2453"/>
        <v>0</v>
      </c>
      <c r="CO869" s="1351">
        <f t="shared" si="2453"/>
        <v>0</v>
      </c>
      <c r="CP869" s="1351">
        <f t="shared" si="2453"/>
        <v>0</v>
      </c>
      <c r="CQ869" s="1351">
        <f t="shared" si="2453"/>
        <v>0</v>
      </c>
      <c r="CR869" s="1351">
        <f t="shared" si="2453"/>
        <v>0</v>
      </c>
      <c r="CS869" s="1350">
        <f t="shared" si="2453"/>
        <v>0</v>
      </c>
      <c r="CT869" s="1381">
        <f t="shared" si="2454"/>
        <v>0</v>
      </c>
      <c r="CU869" s="1435">
        <f t="shared" si="2455"/>
        <v>0</v>
      </c>
      <c r="CV869" s="1364">
        <f t="shared" si="2455"/>
        <v>0</v>
      </c>
      <c r="CW869" s="1365">
        <f t="shared" si="2455"/>
        <v>0</v>
      </c>
      <c r="CX869" s="1365">
        <f t="shared" si="2455"/>
        <v>0</v>
      </c>
      <c r="CY869" s="1365">
        <f t="shared" si="2455"/>
        <v>0</v>
      </c>
      <c r="CZ869" s="1365">
        <f t="shared" si="2455"/>
        <v>0</v>
      </c>
      <c r="DA869" s="1365">
        <f t="shared" si="2455"/>
        <v>0</v>
      </c>
      <c r="DB869" s="1366">
        <f t="shared" si="2455"/>
        <v>0</v>
      </c>
      <c r="DC869" s="1366">
        <f t="shared" si="2455"/>
        <v>0</v>
      </c>
      <c r="DD869" s="1366">
        <f t="shared" si="2455"/>
        <v>0</v>
      </c>
      <c r="DE869" s="1365">
        <f t="shared" si="2455"/>
        <v>0</v>
      </c>
      <c r="DF869" s="1365">
        <f t="shared" si="2455"/>
        <v>0</v>
      </c>
      <c r="DG869" s="1365">
        <f t="shared" si="2455"/>
        <v>0</v>
      </c>
      <c r="DH869" s="1365">
        <f t="shared" si="2455"/>
        <v>0</v>
      </c>
      <c r="DI869" s="1365">
        <f t="shared" si="2455"/>
        <v>0</v>
      </c>
      <c r="DJ869" s="1364">
        <f t="shared" si="2455"/>
        <v>0</v>
      </c>
      <c r="DK869" s="1435">
        <f t="shared" si="2456"/>
        <v>0</v>
      </c>
      <c r="DL869" s="653">
        <f t="shared" si="2457"/>
        <v>17</v>
      </c>
      <c r="DM869" s="106">
        <f t="shared" si="2458"/>
        <v>17</v>
      </c>
      <c r="DN869" s="106">
        <f t="shared" si="2459"/>
        <v>17</v>
      </c>
      <c r="DO869" s="106">
        <f t="shared" si="2460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2"/>
      <c r="DY869" s="484"/>
    </row>
    <row r="870" spans="1:129" s="486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07">SUM(D541)</f>
        <v>0</v>
      </c>
      <c r="E870" s="1132">
        <f t="shared" si="2507"/>
        <v>0</v>
      </c>
      <c r="F870" s="1132">
        <f t="shared" si="2507"/>
        <v>0</v>
      </c>
      <c r="G870" s="1132">
        <f t="shared" si="2507"/>
        <v>0</v>
      </c>
      <c r="H870" s="1132">
        <f t="shared" si="2507"/>
        <v>0</v>
      </c>
      <c r="I870" s="1132">
        <f t="shared" si="2507"/>
        <v>0</v>
      </c>
      <c r="J870" s="1132">
        <f t="shared" si="2507"/>
        <v>0</v>
      </c>
      <c r="K870" s="1132">
        <f t="shared" si="2507"/>
        <v>0</v>
      </c>
      <c r="L870" s="1132">
        <f t="shared" si="2507"/>
        <v>0</v>
      </c>
      <c r="M870" s="1132">
        <f t="shared" si="2507"/>
        <v>0</v>
      </c>
      <c r="N870" s="1132">
        <f t="shared" si="2507"/>
        <v>0</v>
      </c>
      <c r="O870" s="1132">
        <f t="shared" si="2507"/>
        <v>0</v>
      </c>
      <c r="P870" s="1132">
        <f t="shared" si="2507"/>
        <v>0</v>
      </c>
      <c r="Q870" s="1132">
        <f t="shared" si="2507"/>
        <v>0</v>
      </c>
      <c r="R870" s="1132">
        <f t="shared" si="2507"/>
        <v>0</v>
      </c>
      <c r="S870" s="809"/>
      <c r="T870" s="1132">
        <f>SUM(T541)</f>
        <v>4.5988258317025445E-3</v>
      </c>
      <c r="U870" s="1132">
        <f>SUM(U541)</f>
        <v>1.1497064579256361E-3</v>
      </c>
      <c r="V870" s="1132">
        <f t="shared" ref="V870:AJ870" si="2508">SUM(V541)</f>
        <v>6.5697511881464906E-4</v>
      </c>
      <c r="W870" s="1132">
        <f t="shared" si="2508"/>
        <v>1.532941943900848E-3</v>
      </c>
      <c r="X870" s="1132">
        <f t="shared" si="2508"/>
        <v>5.7485322896281797E-3</v>
      </c>
      <c r="Y870" s="1132">
        <f t="shared" si="2508"/>
        <v>1.6723003024372886E-3</v>
      </c>
      <c r="Z870" s="1132">
        <f t="shared" si="2508"/>
        <v>8.1756903674711889E-4</v>
      </c>
      <c r="AA870" s="1132">
        <f t="shared" si="2508"/>
        <v>1.7032688265564976E-4</v>
      </c>
      <c r="AB870" s="1132">
        <f t="shared" si="2508"/>
        <v>3.5038673003447958E-3</v>
      </c>
      <c r="AC870" s="1132">
        <f t="shared" si="2508"/>
        <v>0</v>
      </c>
      <c r="AD870" s="1132">
        <f t="shared" si="2508"/>
        <v>0</v>
      </c>
      <c r="AE870" s="1132">
        <f t="shared" si="2508"/>
        <v>0</v>
      </c>
      <c r="AF870" s="1132">
        <f t="shared" si="2508"/>
        <v>0</v>
      </c>
      <c r="AG870" s="1132">
        <f t="shared" si="2508"/>
        <v>0</v>
      </c>
      <c r="AH870" s="1132">
        <f t="shared" si="2508"/>
        <v>0</v>
      </c>
      <c r="AI870" s="1132">
        <f t="shared" si="2508"/>
        <v>0</v>
      </c>
      <c r="AJ870" s="1132">
        <f t="shared" si="2508"/>
        <v>0</v>
      </c>
      <c r="AK870" s="809"/>
      <c r="AL870" s="1132">
        <f>SUM(AL541)</f>
        <v>3.6790606653620351E-3</v>
      </c>
      <c r="AM870" s="1132">
        <f>SUM(AM541)</f>
        <v>0</v>
      </c>
      <c r="AN870" s="1132">
        <f t="shared" ref="AN870:BB870" si="2509">SUM(AN541)</f>
        <v>2.943248532289628E-2</v>
      </c>
      <c r="AO870" s="1132">
        <f t="shared" si="2509"/>
        <v>1.2263535551206784E-2</v>
      </c>
      <c r="AP870" s="1132">
        <f t="shared" si="2509"/>
        <v>6.3770384866275273E-2</v>
      </c>
      <c r="AQ870" s="1132">
        <f t="shared" si="2509"/>
        <v>1.8395303326810178E-2</v>
      </c>
      <c r="AR870" s="1132">
        <f t="shared" si="2509"/>
        <v>4.5988258317025445E-3</v>
      </c>
      <c r="AS870" s="1132">
        <f t="shared" si="2509"/>
        <v>3.065883887801696E-3</v>
      </c>
      <c r="AT870" s="1132">
        <f t="shared" si="2509"/>
        <v>3.6790606653620351E-3</v>
      </c>
      <c r="AU870" s="1132">
        <f t="shared" si="2509"/>
        <v>0</v>
      </c>
      <c r="AV870" s="1132">
        <f t="shared" si="2509"/>
        <v>0</v>
      </c>
      <c r="AW870" s="1132">
        <f t="shared" si="2509"/>
        <v>0</v>
      </c>
      <c r="AX870" s="1132">
        <f t="shared" si="2509"/>
        <v>0</v>
      </c>
      <c r="AY870" s="1132">
        <f t="shared" si="2509"/>
        <v>0</v>
      </c>
      <c r="AZ870" s="1132">
        <f t="shared" si="2509"/>
        <v>0</v>
      </c>
      <c r="BA870" s="1132">
        <f t="shared" si="2509"/>
        <v>0</v>
      </c>
      <c r="BB870" s="1132">
        <f t="shared" si="2509"/>
        <v>0</v>
      </c>
      <c r="BC870" s="809"/>
      <c r="BD870" s="1132">
        <f>SUM(BD541)</f>
        <v>9.810828440965428E-3</v>
      </c>
      <c r="BE870" s="1132">
        <f>SUM(BE541)</f>
        <v>9.1976516634050889E-3</v>
      </c>
      <c r="BF870" s="1132">
        <f t="shared" ref="BF870:BT870" si="2510">SUM(BF541)</f>
        <v>1.2263535551206784E-2</v>
      </c>
      <c r="BG870" s="1132">
        <f t="shared" si="2510"/>
        <v>0</v>
      </c>
      <c r="BH870" s="1132">
        <f t="shared" si="2510"/>
        <v>0</v>
      </c>
      <c r="BI870" s="1132">
        <f t="shared" si="2510"/>
        <v>0</v>
      </c>
      <c r="BJ870" s="1132">
        <f t="shared" si="2510"/>
        <v>0</v>
      </c>
      <c r="BK870" s="1132">
        <f t="shared" si="2510"/>
        <v>5.8864970645792561E-2</v>
      </c>
      <c r="BL870" s="1132">
        <f t="shared" si="2510"/>
        <v>0</v>
      </c>
      <c r="BM870" s="1132">
        <f t="shared" si="2510"/>
        <v>0</v>
      </c>
      <c r="BN870" s="1132">
        <f t="shared" si="2510"/>
        <v>0</v>
      </c>
      <c r="BO870" s="1132">
        <f t="shared" si="2510"/>
        <v>0</v>
      </c>
      <c r="BP870" s="1132">
        <f t="shared" si="2510"/>
        <v>0</v>
      </c>
      <c r="BQ870" s="1132">
        <f t="shared" si="2510"/>
        <v>0</v>
      </c>
      <c r="BR870" s="1132">
        <f t="shared" si="2510"/>
        <v>0</v>
      </c>
      <c r="BS870" s="1132">
        <f t="shared" si="2510"/>
        <v>0</v>
      </c>
      <c r="BT870" s="1132">
        <f t="shared" si="2510"/>
        <v>0</v>
      </c>
      <c r="BU870" s="809"/>
      <c r="BV870" s="1132">
        <f t="shared" ref="BV870:BY870" si="2511">SUM(BV541)</f>
        <v>0</v>
      </c>
      <c r="BW870" s="1132">
        <f t="shared" si="2511"/>
        <v>0</v>
      </c>
      <c r="BX870" s="1132">
        <f t="shared" si="2511"/>
        <v>0</v>
      </c>
      <c r="BY870" s="1132">
        <f t="shared" si="2511"/>
        <v>0</v>
      </c>
      <c r="BZ870" s="622">
        <f t="shared" si="2449"/>
        <v>0</v>
      </c>
      <c r="CA870" s="622">
        <f t="shared" si="2450"/>
        <v>9.4016752496856851E-4</v>
      </c>
      <c r="CB870" s="622">
        <f t="shared" si="2451"/>
        <v>5.0076103500761018E-3</v>
      </c>
      <c r="CC870" s="691">
        <f t="shared" si="2452"/>
        <v>2.0848010437051535E-3</v>
      </c>
      <c r="CD870" s="1349">
        <f t="shared" si="2453"/>
        <v>0</v>
      </c>
      <c r="CE870" s="1350">
        <f t="shared" si="2453"/>
        <v>0</v>
      </c>
      <c r="CF870" s="1351">
        <f t="shared" si="2453"/>
        <v>0</v>
      </c>
      <c r="CG870" s="1351">
        <f t="shared" si="2453"/>
        <v>0</v>
      </c>
      <c r="CH870" s="1351">
        <f t="shared" si="2453"/>
        <v>0</v>
      </c>
      <c r="CI870" s="1351">
        <f t="shared" si="2453"/>
        <v>0</v>
      </c>
      <c r="CJ870" s="1351">
        <f t="shared" si="2453"/>
        <v>0</v>
      </c>
      <c r="CK870" s="1352">
        <f t="shared" si="2453"/>
        <v>0</v>
      </c>
      <c r="CL870" s="1352">
        <f t="shared" si="2453"/>
        <v>0</v>
      </c>
      <c r="CM870" s="1352">
        <f t="shared" si="2453"/>
        <v>0</v>
      </c>
      <c r="CN870" s="1351">
        <f t="shared" si="2453"/>
        <v>0</v>
      </c>
      <c r="CO870" s="1351">
        <f t="shared" si="2453"/>
        <v>0</v>
      </c>
      <c r="CP870" s="1351">
        <f t="shared" si="2453"/>
        <v>0</v>
      </c>
      <c r="CQ870" s="1351">
        <f t="shared" si="2453"/>
        <v>0</v>
      </c>
      <c r="CR870" s="1351">
        <f t="shared" si="2453"/>
        <v>0</v>
      </c>
      <c r="CS870" s="1350">
        <f t="shared" si="2453"/>
        <v>0</v>
      </c>
      <c r="CT870" s="1381">
        <f t="shared" si="2454"/>
        <v>0</v>
      </c>
      <c r="CU870" s="1435">
        <f t="shared" si="2455"/>
        <v>0</v>
      </c>
      <c r="CV870" s="1364">
        <f t="shared" si="2455"/>
        <v>0</v>
      </c>
      <c r="CW870" s="1365">
        <f t="shared" si="2455"/>
        <v>0</v>
      </c>
      <c r="CX870" s="1365">
        <f t="shared" si="2455"/>
        <v>0</v>
      </c>
      <c r="CY870" s="1365">
        <f t="shared" si="2455"/>
        <v>0</v>
      </c>
      <c r="CZ870" s="1365">
        <f t="shared" si="2455"/>
        <v>0</v>
      </c>
      <c r="DA870" s="1365">
        <f t="shared" si="2455"/>
        <v>0</v>
      </c>
      <c r="DB870" s="1366">
        <f t="shared" si="2455"/>
        <v>0</v>
      </c>
      <c r="DC870" s="1366">
        <f t="shared" si="2455"/>
        <v>1.7032688265564976E-4</v>
      </c>
      <c r="DD870" s="1366">
        <f t="shared" si="2455"/>
        <v>6.5697511881464906E-4</v>
      </c>
      <c r="DE870" s="1365">
        <f t="shared" si="2455"/>
        <v>8.1756903674711889E-4</v>
      </c>
      <c r="DF870" s="1365">
        <f t="shared" si="2455"/>
        <v>1.1497064579256361E-3</v>
      </c>
      <c r="DG870" s="1365">
        <f t="shared" si="2455"/>
        <v>1.532941943900848E-3</v>
      </c>
      <c r="DH870" s="1365">
        <f t="shared" si="2455"/>
        <v>1.6723003024372886E-3</v>
      </c>
      <c r="DI870" s="1365">
        <f t="shared" si="2455"/>
        <v>3.5038673003447958E-3</v>
      </c>
      <c r="DJ870" s="1364">
        <f t="shared" si="2455"/>
        <v>4.5988258317025445E-3</v>
      </c>
      <c r="DK870" s="1435">
        <f t="shared" si="2456"/>
        <v>5.7485322896281797E-3</v>
      </c>
      <c r="DL870" s="653">
        <f t="shared" si="2457"/>
        <v>17</v>
      </c>
      <c r="DM870" s="106">
        <f t="shared" si="2458"/>
        <v>17</v>
      </c>
      <c r="DN870" s="106">
        <f t="shared" si="2459"/>
        <v>17</v>
      </c>
      <c r="DO870" s="106">
        <f t="shared" si="2460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2"/>
      <c r="DY870" s="484"/>
    </row>
    <row r="871" spans="1:129" s="486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12">SUM(D547)</f>
        <v>0</v>
      </c>
      <c r="E871" s="1132">
        <f t="shared" si="2512"/>
        <v>0</v>
      </c>
      <c r="F871" s="1132">
        <f t="shared" si="2512"/>
        <v>0</v>
      </c>
      <c r="G871" s="1132">
        <f t="shared" si="2512"/>
        <v>0</v>
      </c>
      <c r="H871" s="1132">
        <f t="shared" si="2512"/>
        <v>0</v>
      </c>
      <c r="I871" s="1132">
        <f t="shared" si="2512"/>
        <v>0</v>
      </c>
      <c r="J871" s="1132">
        <f t="shared" si="2512"/>
        <v>0</v>
      </c>
      <c r="K871" s="1132">
        <f t="shared" si="2512"/>
        <v>0</v>
      </c>
      <c r="L871" s="1132">
        <f t="shared" si="2512"/>
        <v>0</v>
      </c>
      <c r="M871" s="1132">
        <f t="shared" si="2512"/>
        <v>0</v>
      </c>
      <c r="N871" s="1132">
        <f t="shared" si="2512"/>
        <v>0</v>
      </c>
      <c r="O871" s="1132">
        <f t="shared" si="2512"/>
        <v>0</v>
      </c>
      <c r="P871" s="1132">
        <f t="shared" si="2512"/>
        <v>0</v>
      </c>
      <c r="Q871" s="1132">
        <f t="shared" si="2512"/>
        <v>0</v>
      </c>
      <c r="R871" s="1132">
        <f t="shared" si="2512"/>
        <v>0</v>
      </c>
      <c r="S871" s="809"/>
      <c r="T871" s="1132">
        <f>SUM(T547)</f>
        <v>0</v>
      </c>
      <c r="U871" s="1132">
        <f>SUM(U547)</f>
        <v>0</v>
      </c>
      <c r="V871" s="1132">
        <f t="shared" ref="V871:AJ871" si="2513">SUM(V547)</f>
        <v>0</v>
      </c>
      <c r="W871" s="1132">
        <f t="shared" si="2513"/>
        <v>0</v>
      </c>
      <c r="X871" s="1132">
        <f t="shared" si="2513"/>
        <v>0</v>
      </c>
      <c r="Y871" s="1132">
        <f t="shared" si="2513"/>
        <v>0</v>
      </c>
      <c r="Z871" s="1132">
        <f t="shared" si="2513"/>
        <v>0</v>
      </c>
      <c r="AA871" s="1132">
        <f t="shared" si="2513"/>
        <v>0</v>
      </c>
      <c r="AB871" s="1132">
        <f t="shared" si="2513"/>
        <v>0</v>
      </c>
      <c r="AC871" s="1132">
        <f t="shared" si="2513"/>
        <v>0</v>
      </c>
      <c r="AD871" s="1132">
        <f t="shared" si="2513"/>
        <v>0</v>
      </c>
      <c r="AE871" s="1132">
        <f t="shared" si="2513"/>
        <v>0</v>
      </c>
      <c r="AF871" s="1132">
        <f t="shared" si="2513"/>
        <v>0</v>
      </c>
      <c r="AG871" s="1132">
        <f t="shared" si="2513"/>
        <v>0</v>
      </c>
      <c r="AH871" s="1132">
        <f t="shared" si="2513"/>
        <v>0</v>
      </c>
      <c r="AI871" s="1132">
        <f t="shared" si="2513"/>
        <v>0</v>
      </c>
      <c r="AJ871" s="1132">
        <f t="shared" si="2513"/>
        <v>0</v>
      </c>
      <c r="AK871" s="809"/>
      <c r="AL871" s="1132">
        <f>SUM(AL547)</f>
        <v>0</v>
      </c>
      <c r="AM871" s="1132">
        <f>SUM(AM547)</f>
        <v>0</v>
      </c>
      <c r="AN871" s="1132">
        <f t="shared" ref="AN871:BB871" si="2514">SUM(AN547)</f>
        <v>0</v>
      </c>
      <c r="AO871" s="1132">
        <f t="shared" si="2514"/>
        <v>0</v>
      </c>
      <c r="AP871" s="1132">
        <f t="shared" si="2514"/>
        <v>0</v>
      </c>
      <c r="AQ871" s="1132">
        <f t="shared" si="2514"/>
        <v>0</v>
      </c>
      <c r="AR871" s="1132">
        <f t="shared" si="2514"/>
        <v>0</v>
      </c>
      <c r="AS871" s="1132">
        <f t="shared" si="2514"/>
        <v>0</v>
      </c>
      <c r="AT871" s="1132">
        <f t="shared" si="2514"/>
        <v>0</v>
      </c>
      <c r="AU871" s="1132">
        <f t="shared" si="2514"/>
        <v>0</v>
      </c>
      <c r="AV871" s="1132">
        <f t="shared" si="2514"/>
        <v>0</v>
      </c>
      <c r="AW871" s="1132">
        <f t="shared" si="2514"/>
        <v>0</v>
      </c>
      <c r="AX871" s="1132">
        <f t="shared" si="2514"/>
        <v>0</v>
      </c>
      <c r="AY871" s="1132">
        <f t="shared" si="2514"/>
        <v>0</v>
      </c>
      <c r="AZ871" s="1132">
        <f t="shared" si="2514"/>
        <v>0</v>
      </c>
      <c r="BA871" s="1132">
        <f t="shared" si="2514"/>
        <v>0</v>
      </c>
      <c r="BB871" s="1132">
        <f t="shared" si="2514"/>
        <v>0</v>
      </c>
      <c r="BC871" s="809"/>
      <c r="BD871" s="1132">
        <f>SUM(BD547)</f>
        <v>0</v>
      </c>
      <c r="BE871" s="1132">
        <f>SUM(BE547)</f>
        <v>0</v>
      </c>
      <c r="BF871" s="1132">
        <f t="shared" ref="BF871:BT871" si="2515">SUM(BF547)</f>
        <v>0</v>
      </c>
      <c r="BG871" s="1132">
        <f t="shared" si="2515"/>
        <v>0</v>
      </c>
      <c r="BH871" s="1132">
        <f t="shared" si="2515"/>
        <v>0</v>
      </c>
      <c r="BI871" s="1132">
        <f t="shared" si="2515"/>
        <v>0</v>
      </c>
      <c r="BJ871" s="1132">
        <f t="shared" si="2515"/>
        <v>0</v>
      </c>
      <c r="BK871" s="1132">
        <f t="shared" si="2515"/>
        <v>0</v>
      </c>
      <c r="BL871" s="1132">
        <f t="shared" si="2515"/>
        <v>0</v>
      </c>
      <c r="BM871" s="1132">
        <f t="shared" si="2515"/>
        <v>0</v>
      </c>
      <c r="BN871" s="1132">
        <f t="shared" si="2515"/>
        <v>0</v>
      </c>
      <c r="BO871" s="1132">
        <f t="shared" si="2515"/>
        <v>0</v>
      </c>
      <c r="BP871" s="1132">
        <f t="shared" si="2515"/>
        <v>0</v>
      </c>
      <c r="BQ871" s="1132">
        <f t="shared" si="2515"/>
        <v>0</v>
      </c>
      <c r="BR871" s="1132">
        <f t="shared" si="2515"/>
        <v>0</v>
      </c>
      <c r="BS871" s="1132">
        <f t="shared" si="2515"/>
        <v>0</v>
      </c>
      <c r="BT871" s="1132">
        <f t="shared" si="2515"/>
        <v>0</v>
      </c>
      <c r="BU871" s="809"/>
      <c r="BV871" s="1132">
        <f t="shared" ref="BV871:BY871" si="2516">SUM(BV547)</f>
        <v>0</v>
      </c>
      <c r="BW871" s="1132">
        <f t="shared" si="2516"/>
        <v>0</v>
      </c>
      <c r="BX871" s="1132">
        <f t="shared" si="2516"/>
        <v>0</v>
      </c>
      <c r="BY871" s="1132">
        <f t="shared" si="2516"/>
        <v>0</v>
      </c>
      <c r="BZ871" s="622">
        <f t="shared" si="2449"/>
        <v>0</v>
      </c>
      <c r="CA871" s="622">
        <f t="shared" si="2450"/>
        <v>0</v>
      </c>
      <c r="CB871" s="622">
        <f t="shared" si="2451"/>
        <v>0</v>
      </c>
      <c r="CC871" s="691">
        <f t="shared" si="2452"/>
        <v>0</v>
      </c>
      <c r="CD871" s="1349">
        <f t="shared" si="2453"/>
        <v>0</v>
      </c>
      <c r="CE871" s="1350">
        <f t="shared" si="2453"/>
        <v>0</v>
      </c>
      <c r="CF871" s="1351">
        <f t="shared" si="2453"/>
        <v>0</v>
      </c>
      <c r="CG871" s="1351">
        <f t="shared" si="2453"/>
        <v>0</v>
      </c>
      <c r="CH871" s="1351">
        <f t="shared" si="2453"/>
        <v>0</v>
      </c>
      <c r="CI871" s="1351">
        <f t="shared" si="2453"/>
        <v>0</v>
      </c>
      <c r="CJ871" s="1351">
        <f t="shared" si="2453"/>
        <v>0</v>
      </c>
      <c r="CK871" s="1352">
        <f t="shared" si="2453"/>
        <v>0</v>
      </c>
      <c r="CL871" s="1352">
        <f t="shared" si="2453"/>
        <v>0</v>
      </c>
      <c r="CM871" s="1352">
        <f t="shared" si="2453"/>
        <v>0</v>
      </c>
      <c r="CN871" s="1351">
        <f t="shared" si="2453"/>
        <v>0</v>
      </c>
      <c r="CO871" s="1351">
        <f t="shared" si="2453"/>
        <v>0</v>
      </c>
      <c r="CP871" s="1351">
        <f t="shared" si="2453"/>
        <v>0</v>
      </c>
      <c r="CQ871" s="1351">
        <f t="shared" si="2453"/>
        <v>0</v>
      </c>
      <c r="CR871" s="1351">
        <f t="shared" si="2453"/>
        <v>0</v>
      </c>
      <c r="CS871" s="1350">
        <f t="shared" si="2453"/>
        <v>0</v>
      </c>
      <c r="CT871" s="1381">
        <f t="shared" si="2454"/>
        <v>0</v>
      </c>
      <c r="CU871" s="1435">
        <f t="shared" si="2455"/>
        <v>0</v>
      </c>
      <c r="CV871" s="1364">
        <f t="shared" si="2455"/>
        <v>0</v>
      </c>
      <c r="CW871" s="1365">
        <f t="shared" si="2455"/>
        <v>0</v>
      </c>
      <c r="CX871" s="1365">
        <f t="shared" si="2455"/>
        <v>0</v>
      </c>
      <c r="CY871" s="1365">
        <f t="shared" si="2455"/>
        <v>0</v>
      </c>
      <c r="CZ871" s="1365">
        <f t="shared" si="2455"/>
        <v>0</v>
      </c>
      <c r="DA871" s="1365">
        <f t="shared" si="2455"/>
        <v>0</v>
      </c>
      <c r="DB871" s="1366">
        <f t="shared" si="2455"/>
        <v>0</v>
      </c>
      <c r="DC871" s="1366">
        <f t="shared" si="2455"/>
        <v>0</v>
      </c>
      <c r="DD871" s="1366">
        <f t="shared" si="2455"/>
        <v>0</v>
      </c>
      <c r="DE871" s="1365">
        <f t="shared" si="2455"/>
        <v>0</v>
      </c>
      <c r="DF871" s="1365">
        <f t="shared" si="2455"/>
        <v>0</v>
      </c>
      <c r="DG871" s="1365">
        <f t="shared" si="2455"/>
        <v>0</v>
      </c>
      <c r="DH871" s="1365">
        <f t="shared" si="2455"/>
        <v>0</v>
      </c>
      <c r="DI871" s="1365">
        <f t="shared" si="2455"/>
        <v>0</v>
      </c>
      <c r="DJ871" s="1364">
        <f t="shared" si="2455"/>
        <v>0</v>
      </c>
      <c r="DK871" s="1435">
        <f t="shared" si="2456"/>
        <v>0</v>
      </c>
      <c r="DL871" s="653">
        <f t="shared" si="2457"/>
        <v>17</v>
      </c>
      <c r="DM871" s="106">
        <f t="shared" si="2458"/>
        <v>17</v>
      </c>
      <c r="DN871" s="106">
        <f t="shared" si="2459"/>
        <v>17</v>
      </c>
      <c r="DO871" s="106">
        <f t="shared" si="2460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2"/>
      <c r="DY871" s="484"/>
    </row>
    <row r="872" spans="1:129" s="486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17">SUM(D553)</f>
        <v>0</v>
      </c>
      <c r="E872" s="1132">
        <f t="shared" si="2517"/>
        <v>0</v>
      </c>
      <c r="F872" s="1132">
        <f t="shared" si="2517"/>
        <v>0</v>
      </c>
      <c r="G872" s="1132">
        <f t="shared" si="2517"/>
        <v>0</v>
      </c>
      <c r="H872" s="1132">
        <f t="shared" si="2517"/>
        <v>0</v>
      </c>
      <c r="I872" s="1132">
        <f t="shared" si="2517"/>
        <v>0</v>
      </c>
      <c r="J872" s="1132">
        <f t="shared" si="2517"/>
        <v>0</v>
      </c>
      <c r="K872" s="1132">
        <f t="shared" si="2517"/>
        <v>0</v>
      </c>
      <c r="L872" s="1132">
        <f t="shared" si="2517"/>
        <v>0</v>
      </c>
      <c r="M872" s="1132">
        <f t="shared" si="2517"/>
        <v>0</v>
      </c>
      <c r="N872" s="1132">
        <f t="shared" si="2517"/>
        <v>0</v>
      </c>
      <c r="O872" s="1132">
        <f t="shared" si="2517"/>
        <v>0</v>
      </c>
      <c r="P872" s="1132">
        <f t="shared" si="2517"/>
        <v>0</v>
      </c>
      <c r="Q872" s="1132">
        <f t="shared" si="2517"/>
        <v>0</v>
      </c>
      <c r="R872" s="1132">
        <f t="shared" si="2517"/>
        <v>0</v>
      </c>
      <c r="S872" s="809"/>
      <c r="T872" s="1132">
        <f>SUM(T553)</f>
        <v>0</v>
      </c>
      <c r="U872" s="1132">
        <f>SUM(U553)</f>
        <v>0</v>
      </c>
      <c r="V872" s="1132">
        <f t="shared" ref="V872:AJ872" si="2518">SUM(V553)</f>
        <v>0</v>
      </c>
      <c r="W872" s="1132">
        <f t="shared" si="2518"/>
        <v>0</v>
      </c>
      <c r="X872" s="1132">
        <f t="shared" si="2518"/>
        <v>0</v>
      </c>
      <c r="Y872" s="1132">
        <f t="shared" si="2518"/>
        <v>0</v>
      </c>
      <c r="Z872" s="1132">
        <f t="shared" si="2518"/>
        <v>0</v>
      </c>
      <c r="AA872" s="1132">
        <f t="shared" si="2518"/>
        <v>0</v>
      </c>
      <c r="AB872" s="1132">
        <f t="shared" si="2518"/>
        <v>0</v>
      </c>
      <c r="AC872" s="1132">
        <f t="shared" si="2518"/>
        <v>0</v>
      </c>
      <c r="AD872" s="1132">
        <f t="shared" si="2518"/>
        <v>0</v>
      </c>
      <c r="AE872" s="1132">
        <f t="shared" si="2518"/>
        <v>0</v>
      </c>
      <c r="AF872" s="1132">
        <f t="shared" si="2518"/>
        <v>0</v>
      </c>
      <c r="AG872" s="1132">
        <f t="shared" si="2518"/>
        <v>0</v>
      </c>
      <c r="AH872" s="1132">
        <f t="shared" si="2518"/>
        <v>0</v>
      </c>
      <c r="AI872" s="1132">
        <f t="shared" si="2518"/>
        <v>0</v>
      </c>
      <c r="AJ872" s="1132">
        <f t="shared" si="2518"/>
        <v>0</v>
      </c>
      <c r="AK872" s="809"/>
      <c r="AL872" s="1132">
        <f>SUM(AL553)</f>
        <v>0</v>
      </c>
      <c r="AM872" s="1132">
        <f>SUM(AM553)</f>
        <v>0</v>
      </c>
      <c r="AN872" s="1132">
        <f t="shared" ref="AN872:BB872" si="2519">SUM(AN553)</f>
        <v>0</v>
      </c>
      <c r="AO872" s="1132">
        <f t="shared" si="2519"/>
        <v>0</v>
      </c>
      <c r="AP872" s="1132">
        <f t="shared" si="2519"/>
        <v>0</v>
      </c>
      <c r="AQ872" s="1132">
        <f t="shared" si="2519"/>
        <v>0</v>
      </c>
      <c r="AR872" s="1132">
        <f t="shared" si="2519"/>
        <v>0</v>
      </c>
      <c r="AS872" s="1132">
        <f t="shared" si="2519"/>
        <v>0</v>
      </c>
      <c r="AT872" s="1132">
        <f t="shared" si="2519"/>
        <v>0</v>
      </c>
      <c r="AU872" s="1132">
        <f t="shared" si="2519"/>
        <v>0</v>
      </c>
      <c r="AV872" s="1132">
        <f t="shared" si="2519"/>
        <v>0</v>
      </c>
      <c r="AW872" s="1132">
        <f t="shared" si="2519"/>
        <v>0</v>
      </c>
      <c r="AX872" s="1132">
        <f t="shared" si="2519"/>
        <v>0</v>
      </c>
      <c r="AY872" s="1132">
        <f t="shared" si="2519"/>
        <v>0</v>
      </c>
      <c r="AZ872" s="1132">
        <f t="shared" si="2519"/>
        <v>0</v>
      </c>
      <c r="BA872" s="1132">
        <f t="shared" si="2519"/>
        <v>0</v>
      </c>
      <c r="BB872" s="1132">
        <f t="shared" si="2519"/>
        <v>0</v>
      </c>
      <c r="BC872" s="809"/>
      <c r="BD872" s="1132">
        <f>SUM(BD553)</f>
        <v>0</v>
      </c>
      <c r="BE872" s="1132">
        <f>SUM(BE553)</f>
        <v>0</v>
      </c>
      <c r="BF872" s="1132">
        <f t="shared" ref="BF872:BT872" si="2520">SUM(BF553)</f>
        <v>0</v>
      </c>
      <c r="BG872" s="1132">
        <f t="shared" si="2520"/>
        <v>0</v>
      </c>
      <c r="BH872" s="1132">
        <f t="shared" si="2520"/>
        <v>0</v>
      </c>
      <c r="BI872" s="1132">
        <f t="shared" si="2520"/>
        <v>0</v>
      </c>
      <c r="BJ872" s="1132">
        <f t="shared" si="2520"/>
        <v>0</v>
      </c>
      <c r="BK872" s="1132">
        <f t="shared" si="2520"/>
        <v>0</v>
      </c>
      <c r="BL872" s="1132">
        <f t="shared" si="2520"/>
        <v>0</v>
      </c>
      <c r="BM872" s="1132">
        <f t="shared" si="2520"/>
        <v>0</v>
      </c>
      <c r="BN872" s="1132">
        <f t="shared" si="2520"/>
        <v>0</v>
      </c>
      <c r="BO872" s="1132">
        <f t="shared" si="2520"/>
        <v>0</v>
      </c>
      <c r="BP872" s="1132">
        <f t="shared" si="2520"/>
        <v>0</v>
      </c>
      <c r="BQ872" s="1132">
        <f t="shared" si="2520"/>
        <v>0</v>
      </c>
      <c r="BR872" s="1132">
        <f t="shared" si="2520"/>
        <v>0</v>
      </c>
      <c r="BS872" s="1132">
        <f t="shared" si="2520"/>
        <v>0</v>
      </c>
      <c r="BT872" s="1132">
        <f t="shared" si="2520"/>
        <v>0</v>
      </c>
      <c r="BU872" s="809"/>
      <c r="BV872" s="1132">
        <f t="shared" ref="BV872:BY872" si="2521">SUM(BV553)</f>
        <v>0</v>
      </c>
      <c r="BW872" s="1132">
        <f t="shared" si="2521"/>
        <v>0</v>
      </c>
      <c r="BX872" s="1132">
        <f t="shared" si="2521"/>
        <v>0</v>
      </c>
      <c r="BY872" s="1132">
        <f t="shared" si="2521"/>
        <v>0</v>
      </c>
      <c r="BZ872" s="622">
        <f t="shared" si="2449"/>
        <v>0</v>
      </c>
      <c r="CA872" s="622">
        <f t="shared" si="2450"/>
        <v>0</v>
      </c>
      <c r="CB872" s="622">
        <f t="shared" si="2451"/>
        <v>0</v>
      </c>
      <c r="CC872" s="691">
        <f t="shared" si="2452"/>
        <v>0</v>
      </c>
      <c r="CD872" s="1349">
        <f t="shared" si="2453"/>
        <v>0</v>
      </c>
      <c r="CE872" s="1350">
        <f t="shared" si="2453"/>
        <v>0</v>
      </c>
      <c r="CF872" s="1351">
        <f t="shared" si="2453"/>
        <v>0</v>
      </c>
      <c r="CG872" s="1351">
        <f t="shared" si="2453"/>
        <v>0</v>
      </c>
      <c r="CH872" s="1351">
        <f t="shared" si="2453"/>
        <v>0</v>
      </c>
      <c r="CI872" s="1351">
        <f t="shared" si="2453"/>
        <v>0</v>
      </c>
      <c r="CJ872" s="1351">
        <f t="shared" si="2453"/>
        <v>0</v>
      </c>
      <c r="CK872" s="1352">
        <f t="shared" si="2453"/>
        <v>0</v>
      </c>
      <c r="CL872" s="1352">
        <f t="shared" si="2453"/>
        <v>0</v>
      </c>
      <c r="CM872" s="1352">
        <f t="shared" si="2453"/>
        <v>0</v>
      </c>
      <c r="CN872" s="1351">
        <f t="shared" si="2453"/>
        <v>0</v>
      </c>
      <c r="CO872" s="1351">
        <f t="shared" si="2453"/>
        <v>0</v>
      </c>
      <c r="CP872" s="1351">
        <f t="shared" si="2453"/>
        <v>0</v>
      </c>
      <c r="CQ872" s="1351">
        <f t="shared" si="2453"/>
        <v>0</v>
      </c>
      <c r="CR872" s="1351">
        <f t="shared" si="2453"/>
        <v>0</v>
      </c>
      <c r="CS872" s="1350">
        <f t="shared" si="2453"/>
        <v>0</v>
      </c>
      <c r="CT872" s="1381">
        <f t="shared" si="2454"/>
        <v>0</v>
      </c>
      <c r="CU872" s="1435">
        <f t="shared" si="2455"/>
        <v>0</v>
      </c>
      <c r="CV872" s="1364">
        <f t="shared" si="2455"/>
        <v>0</v>
      </c>
      <c r="CW872" s="1365">
        <f t="shared" si="2455"/>
        <v>0</v>
      </c>
      <c r="CX872" s="1365">
        <f t="shared" si="2455"/>
        <v>0</v>
      </c>
      <c r="CY872" s="1365">
        <f t="shared" si="2455"/>
        <v>0</v>
      </c>
      <c r="CZ872" s="1365">
        <f t="shared" si="2455"/>
        <v>0</v>
      </c>
      <c r="DA872" s="1365">
        <f t="shared" si="2455"/>
        <v>0</v>
      </c>
      <c r="DB872" s="1366">
        <f t="shared" si="2455"/>
        <v>0</v>
      </c>
      <c r="DC872" s="1366">
        <f t="shared" si="2455"/>
        <v>0</v>
      </c>
      <c r="DD872" s="1366">
        <f t="shared" si="2455"/>
        <v>0</v>
      </c>
      <c r="DE872" s="1365">
        <f t="shared" si="2455"/>
        <v>0</v>
      </c>
      <c r="DF872" s="1365">
        <f t="shared" si="2455"/>
        <v>0</v>
      </c>
      <c r="DG872" s="1365">
        <f t="shared" si="2455"/>
        <v>0</v>
      </c>
      <c r="DH872" s="1365">
        <f t="shared" si="2455"/>
        <v>0</v>
      </c>
      <c r="DI872" s="1365">
        <f t="shared" si="2455"/>
        <v>0</v>
      </c>
      <c r="DJ872" s="1364">
        <f t="shared" si="2455"/>
        <v>0</v>
      </c>
      <c r="DK872" s="1435">
        <f t="shared" si="2456"/>
        <v>0</v>
      </c>
      <c r="DL872" s="653">
        <f t="shared" si="2457"/>
        <v>17</v>
      </c>
      <c r="DM872" s="106">
        <f t="shared" si="2458"/>
        <v>17</v>
      </c>
      <c r="DN872" s="106">
        <f t="shared" si="2459"/>
        <v>17</v>
      </c>
      <c r="DO872" s="106">
        <f t="shared" si="2460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2"/>
      <c r="DY872" s="484"/>
    </row>
    <row r="873" spans="1:129" s="486" customFormat="1" ht="15.75" customHeight="1">
      <c r="A873" s="44" t="str">
        <f>$A$556</f>
        <v>Tomato purchase - unit</v>
      </c>
      <c r="B873" s="1132">
        <f>SUM(B559)</f>
        <v>1.7395085888236572E-3</v>
      </c>
      <c r="C873" s="1132">
        <f>SUM(C559)</f>
        <v>2.3483365949119373E-3</v>
      </c>
      <c r="D873" s="1132">
        <f t="shared" ref="D873:R873" si="2522">SUM(D559)</f>
        <v>0</v>
      </c>
      <c r="E873" s="1132">
        <f t="shared" si="2522"/>
        <v>0</v>
      </c>
      <c r="F873" s="1132">
        <f t="shared" si="2522"/>
        <v>0</v>
      </c>
      <c r="G873" s="1132">
        <f t="shared" si="2522"/>
        <v>0</v>
      </c>
      <c r="H873" s="1132">
        <f t="shared" si="2522"/>
        <v>0</v>
      </c>
      <c r="I873" s="1132">
        <f t="shared" si="2522"/>
        <v>0</v>
      </c>
      <c r="J873" s="1132">
        <f t="shared" si="2522"/>
        <v>3.354766564159911E-3</v>
      </c>
      <c r="K873" s="1132">
        <f t="shared" si="2522"/>
        <v>0</v>
      </c>
      <c r="L873" s="1132">
        <f t="shared" si="2522"/>
        <v>0</v>
      </c>
      <c r="M873" s="1132">
        <f t="shared" si="2522"/>
        <v>0</v>
      </c>
      <c r="N873" s="1132">
        <f t="shared" si="2522"/>
        <v>0</v>
      </c>
      <c r="O873" s="1132">
        <f t="shared" si="2522"/>
        <v>0</v>
      </c>
      <c r="P873" s="1132">
        <f t="shared" si="2522"/>
        <v>0</v>
      </c>
      <c r="Q873" s="1132">
        <f t="shared" si="2522"/>
        <v>0</v>
      </c>
      <c r="R873" s="1132">
        <f t="shared" si="2522"/>
        <v>0</v>
      </c>
      <c r="S873" s="809"/>
      <c r="T873" s="1132">
        <f>SUM(T559)</f>
        <v>0</v>
      </c>
      <c r="U873" s="1132">
        <f>SUM(U559)</f>
        <v>0</v>
      </c>
      <c r="V873" s="1132">
        <f t="shared" ref="V873:AJ873" si="2523">SUM(V559)</f>
        <v>0</v>
      </c>
      <c r="W873" s="1132">
        <f t="shared" si="2523"/>
        <v>0</v>
      </c>
      <c r="X873" s="1132">
        <f t="shared" si="2523"/>
        <v>0</v>
      </c>
      <c r="Y873" s="1132">
        <f t="shared" si="2523"/>
        <v>0</v>
      </c>
      <c r="Z873" s="1132">
        <f t="shared" si="2523"/>
        <v>0</v>
      </c>
      <c r="AA873" s="1132">
        <f t="shared" si="2523"/>
        <v>0</v>
      </c>
      <c r="AB873" s="1132">
        <f t="shared" si="2523"/>
        <v>0</v>
      </c>
      <c r="AC873" s="1132">
        <f t="shared" si="2523"/>
        <v>0</v>
      </c>
      <c r="AD873" s="1132">
        <f t="shared" si="2523"/>
        <v>0</v>
      </c>
      <c r="AE873" s="1132">
        <f t="shared" si="2523"/>
        <v>0</v>
      </c>
      <c r="AF873" s="1132">
        <f t="shared" si="2523"/>
        <v>0</v>
      </c>
      <c r="AG873" s="1132">
        <f t="shared" si="2523"/>
        <v>0</v>
      </c>
      <c r="AH873" s="1132">
        <f t="shared" si="2523"/>
        <v>0</v>
      </c>
      <c r="AI873" s="1132">
        <f t="shared" si="2523"/>
        <v>0</v>
      </c>
      <c r="AJ873" s="1132">
        <f t="shared" si="2523"/>
        <v>0</v>
      </c>
      <c r="AK873" s="809"/>
      <c r="AL873" s="1132">
        <f>SUM(AL559)</f>
        <v>0</v>
      </c>
      <c r="AM873" s="1132">
        <f>SUM(AM559)</f>
        <v>1.7892088342186189E-3</v>
      </c>
      <c r="AN873" s="1132">
        <f t="shared" ref="AN873:BB873" si="2524">SUM(AN559)</f>
        <v>0</v>
      </c>
      <c r="AO873" s="1132">
        <f t="shared" si="2524"/>
        <v>1.8090889323766034E-2</v>
      </c>
      <c r="AP873" s="1132">
        <f t="shared" si="2524"/>
        <v>0</v>
      </c>
      <c r="AQ873" s="1132">
        <f t="shared" si="2524"/>
        <v>0</v>
      </c>
      <c r="AR873" s="1132">
        <f t="shared" si="2524"/>
        <v>0</v>
      </c>
      <c r="AS873" s="1132">
        <f t="shared" si="2524"/>
        <v>0</v>
      </c>
      <c r="AT873" s="1132">
        <f t="shared" si="2524"/>
        <v>0</v>
      </c>
      <c r="AU873" s="1132">
        <f t="shared" si="2524"/>
        <v>0</v>
      </c>
      <c r="AV873" s="1132">
        <f t="shared" si="2524"/>
        <v>0</v>
      </c>
      <c r="AW873" s="1132">
        <f t="shared" si="2524"/>
        <v>0</v>
      </c>
      <c r="AX873" s="1132">
        <f t="shared" si="2524"/>
        <v>0</v>
      </c>
      <c r="AY873" s="1132">
        <f t="shared" si="2524"/>
        <v>0</v>
      </c>
      <c r="AZ873" s="1132">
        <f t="shared" si="2524"/>
        <v>0</v>
      </c>
      <c r="BA873" s="1132">
        <f t="shared" si="2524"/>
        <v>0</v>
      </c>
      <c r="BB873" s="1132">
        <f t="shared" si="2524"/>
        <v>0</v>
      </c>
      <c r="BC873" s="809"/>
      <c r="BD873" s="1132">
        <f>SUM(BD559)</f>
        <v>0</v>
      </c>
      <c r="BE873" s="1132">
        <f>SUM(BE559)</f>
        <v>0</v>
      </c>
      <c r="BF873" s="1132">
        <f t="shared" ref="BF873:BT873" si="2525">SUM(BF559)</f>
        <v>0</v>
      </c>
      <c r="BG873" s="1132">
        <f t="shared" si="2525"/>
        <v>0</v>
      </c>
      <c r="BH873" s="1132">
        <f t="shared" si="2525"/>
        <v>0</v>
      </c>
      <c r="BI873" s="1132">
        <f t="shared" si="2525"/>
        <v>0</v>
      </c>
      <c r="BJ873" s="1132">
        <f t="shared" si="2525"/>
        <v>0</v>
      </c>
      <c r="BK873" s="1132">
        <f t="shared" si="2525"/>
        <v>0</v>
      </c>
      <c r="BL873" s="1132">
        <f t="shared" si="2525"/>
        <v>0</v>
      </c>
      <c r="BM873" s="1132">
        <f t="shared" si="2525"/>
        <v>0</v>
      </c>
      <c r="BN873" s="1132">
        <f t="shared" si="2525"/>
        <v>0</v>
      </c>
      <c r="BO873" s="1132">
        <f t="shared" si="2525"/>
        <v>0</v>
      </c>
      <c r="BP873" s="1132">
        <f t="shared" si="2525"/>
        <v>0</v>
      </c>
      <c r="BQ873" s="1132">
        <f t="shared" si="2525"/>
        <v>0</v>
      </c>
      <c r="BR873" s="1132">
        <f t="shared" si="2525"/>
        <v>0</v>
      </c>
      <c r="BS873" s="1132">
        <f t="shared" si="2525"/>
        <v>0</v>
      </c>
      <c r="BT873" s="1132">
        <f t="shared" si="2525"/>
        <v>0</v>
      </c>
      <c r="BU873" s="809"/>
      <c r="BV873" s="1132">
        <f t="shared" ref="BV873:BY873" si="2526">SUM(BV559)</f>
        <v>0</v>
      </c>
      <c r="BW873" s="1132">
        <f t="shared" si="2526"/>
        <v>0</v>
      </c>
      <c r="BX873" s="1132">
        <f t="shared" si="2526"/>
        <v>0</v>
      </c>
      <c r="BY873" s="1132">
        <f t="shared" si="2526"/>
        <v>0</v>
      </c>
      <c r="BZ873" s="622">
        <f t="shared" si="2449"/>
        <v>2.7252301224903961E-4</v>
      </c>
      <c r="CA873" s="622">
        <f t="shared" si="2450"/>
        <v>0</v>
      </c>
      <c r="CB873" s="622">
        <f t="shared" si="2451"/>
        <v>1.1928058894790788E-4</v>
      </c>
      <c r="CC873" s="691">
        <f t="shared" si="2452"/>
        <v>0</v>
      </c>
      <c r="CD873" s="1349">
        <f t="shared" si="2453"/>
        <v>0</v>
      </c>
      <c r="CE873" s="1350">
        <f t="shared" si="2453"/>
        <v>0</v>
      </c>
      <c r="CF873" s="1351">
        <f t="shared" si="2453"/>
        <v>0</v>
      </c>
      <c r="CG873" s="1351">
        <f t="shared" si="2453"/>
        <v>0</v>
      </c>
      <c r="CH873" s="1351">
        <f t="shared" si="2453"/>
        <v>0</v>
      </c>
      <c r="CI873" s="1351">
        <f t="shared" si="2453"/>
        <v>0</v>
      </c>
      <c r="CJ873" s="1351">
        <f t="shared" si="2453"/>
        <v>0</v>
      </c>
      <c r="CK873" s="1352">
        <f t="shared" si="2453"/>
        <v>0</v>
      </c>
      <c r="CL873" s="1352">
        <f t="shared" si="2453"/>
        <v>0</v>
      </c>
      <c r="CM873" s="1352">
        <f t="shared" si="2453"/>
        <v>0</v>
      </c>
      <c r="CN873" s="1351">
        <f t="shared" si="2453"/>
        <v>0</v>
      </c>
      <c r="CO873" s="1351">
        <f t="shared" si="2453"/>
        <v>0</v>
      </c>
      <c r="CP873" s="1351">
        <f t="shared" si="2453"/>
        <v>0</v>
      </c>
      <c r="CQ873" s="1351">
        <f t="shared" si="2453"/>
        <v>0</v>
      </c>
      <c r="CR873" s="1351">
        <f t="shared" si="2453"/>
        <v>1.7395085888236572E-3</v>
      </c>
      <c r="CS873" s="1350">
        <f t="shared" ref="CS873:CS886" si="252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1">
        <f t="shared" si="2454"/>
        <v>3.354766564159911E-3</v>
      </c>
      <c r="CU873" s="1435">
        <f t="shared" si="2455"/>
        <v>0</v>
      </c>
      <c r="CV873" s="1364">
        <f t="shared" si="2455"/>
        <v>0</v>
      </c>
      <c r="CW873" s="1365">
        <f t="shared" si="2455"/>
        <v>0</v>
      </c>
      <c r="CX873" s="1365">
        <f t="shared" si="2455"/>
        <v>0</v>
      </c>
      <c r="CY873" s="1365">
        <f t="shared" si="2455"/>
        <v>0</v>
      </c>
      <c r="CZ873" s="1365">
        <f t="shared" si="2455"/>
        <v>0</v>
      </c>
      <c r="DA873" s="1365">
        <f t="shared" si="2455"/>
        <v>0</v>
      </c>
      <c r="DB873" s="1366">
        <f t="shared" si="2455"/>
        <v>0</v>
      </c>
      <c r="DC873" s="1366">
        <f t="shared" si="2455"/>
        <v>0</v>
      </c>
      <c r="DD873" s="1366">
        <f t="shared" si="2455"/>
        <v>0</v>
      </c>
      <c r="DE873" s="1365">
        <f t="shared" si="2455"/>
        <v>0</v>
      </c>
      <c r="DF873" s="1365">
        <f t="shared" si="2455"/>
        <v>0</v>
      </c>
      <c r="DG873" s="1365">
        <f t="shared" si="2455"/>
        <v>0</v>
      </c>
      <c r="DH873" s="1365">
        <f t="shared" si="2455"/>
        <v>0</v>
      </c>
      <c r="DI873" s="1365">
        <f t="shared" si="2455"/>
        <v>0</v>
      </c>
      <c r="DJ873" s="1364">
        <f t="shared" ref="DJ873:DJ886" si="252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5">
        <f t="shared" si="2456"/>
        <v>0</v>
      </c>
      <c r="DL873" s="653">
        <f t="shared" si="2457"/>
        <v>17</v>
      </c>
      <c r="DM873" s="106">
        <f t="shared" si="2458"/>
        <v>17</v>
      </c>
      <c r="DN873" s="106">
        <f t="shared" si="2459"/>
        <v>17</v>
      </c>
      <c r="DO873" s="106">
        <f t="shared" si="2460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2"/>
      <c r="DY873" s="484"/>
    </row>
    <row r="874" spans="1:129" s="486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529">SUM(D565)</f>
        <v>0</v>
      </c>
      <c r="E874" s="1132">
        <f t="shared" si="2529"/>
        <v>0</v>
      </c>
      <c r="F874" s="1132">
        <f t="shared" si="2529"/>
        <v>0</v>
      </c>
      <c r="G874" s="1132">
        <f t="shared" si="2529"/>
        <v>0</v>
      </c>
      <c r="H874" s="1132">
        <f t="shared" si="2529"/>
        <v>0</v>
      </c>
      <c r="I874" s="1132">
        <f t="shared" si="2529"/>
        <v>3.0058708414872799E-3</v>
      </c>
      <c r="J874" s="1132">
        <f t="shared" si="2529"/>
        <v>0</v>
      </c>
      <c r="K874" s="1132">
        <f t="shared" si="2529"/>
        <v>0</v>
      </c>
      <c r="L874" s="1132">
        <f t="shared" si="2529"/>
        <v>0</v>
      </c>
      <c r="M874" s="1132">
        <f t="shared" si="2529"/>
        <v>0</v>
      </c>
      <c r="N874" s="1132">
        <f t="shared" si="2529"/>
        <v>0</v>
      </c>
      <c r="O874" s="1132">
        <f t="shared" si="2529"/>
        <v>0</v>
      </c>
      <c r="P874" s="1132">
        <f t="shared" si="2529"/>
        <v>0</v>
      </c>
      <c r="Q874" s="1132">
        <f t="shared" si="2529"/>
        <v>0</v>
      </c>
      <c r="R874" s="1132">
        <f t="shared" si="2529"/>
        <v>0</v>
      </c>
      <c r="S874" s="809"/>
      <c r="T874" s="1132">
        <f>SUM(T565)</f>
        <v>0</v>
      </c>
      <c r="U874" s="1132">
        <f>SUM(U565)</f>
        <v>0</v>
      </c>
      <c r="V874" s="1132">
        <f t="shared" ref="V874:AJ874" si="2530">SUM(V565)</f>
        <v>0</v>
      </c>
      <c r="W874" s="1132">
        <f t="shared" si="2530"/>
        <v>0</v>
      </c>
      <c r="X874" s="1132">
        <f t="shared" si="2530"/>
        <v>0</v>
      </c>
      <c r="Y874" s="1132">
        <f t="shared" si="2530"/>
        <v>0</v>
      </c>
      <c r="Z874" s="1132">
        <f t="shared" si="2530"/>
        <v>0</v>
      </c>
      <c r="AA874" s="1132">
        <f t="shared" si="2530"/>
        <v>0</v>
      </c>
      <c r="AB874" s="1132">
        <f t="shared" si="2530"/>
        <v>0</v>
      </c>
      <c r="AC874" s="1132">
        <f t="shared" si="2530"/>
        <v>0</v>
      </c>
      <c r="AD874" s="1132">
        <f t="shared" si="2530"/>
        <v>0</v>
      </c>
      <c r="AE874" s="1132">
        <f t="shared" si="2530"/>
        <v>0</v>
      </c>
      <c r="AF874" s="1132">
        <f t="shared" si="2530"/>
        <v>0</v>
      </c>
      <c r="AG874" s="1132">
        <f t="shared" si="2530"/>
        <v>0</v>
      </c>
      <c r="AH874" s="1132">
        <f t="shared" si="2530"/>
        <v>0</v>
      </c>
      <c r="AI874" s="1132">
        <f t="shared" si="2530"/>
        <v>0</v>
      </c>
      <c r="AJ874" s="1132">
        <f t="shared" si="2530"/>
        <v>0</v>
      </c>
      <c r="AK874" s="809"/>
      <c r="AL874" s="1132">
        <f>SUM(AL565)</f>
        <v>0</v>
      </c>
      <c r="AM874" s="1132">
        <f>SUM(AM565)</f>
        <v>0</v>
      </c>
      <c r="AN874" s="1132">
        <f t="shared" ref="AN874:BB874" si="2531">SUM(AN565)</f>
        <v>0</v>
      </c>
      <c r="AO874" s="1132">
        <f t="shared" si="2531"/>
        <v>0</v>
      </c>
      <c r="AP874" s="1132">
        <f t="shared" si="2531"/>
        <v>0</v>
      </c>
      <c r="AQ874" s="1132">
        <f t="shared" si="2531"/>
        <v>0</v>
      </c>
      <c r="AR874" s="1132">
        <f t="shared" si="2531"/>
        <v>0</v>
      </c>
      <c r="AS874" s="1132">
        <f t="shared" si="2531"/>
        <v>0</v>
      </c>
      <c r="AT874" s="1132">
        <f t="shared" si="2531"/>
        <v>0</v>
      </c>
      <c r="AU874" s="1132">
        <f t="shared" si="2531"/>
        <v>0</v>
      </c>
      <c r="AV874" s="1132">
        <f t="shared" si="2531"/>
        <v>0</v>
      </c>
      <c r="AW874" s="1132">
        <f t="shared" si="2531"/>
        <v>0</v>
      </c>
      <c r="AX874" s="1132">
        <f t="shared" si="2531"/>
        <v>0</v>
      </c>
      <c r="AY874" s="1132">
        <f t="shared" si="2531"/>
        <v>0</v>
      </c>
      <c r="AZ874" s="1132">
        <f t="shared" si="2531"/>
        <v>0</v>
      </c>
      <c r="BA874" s="1132">
        <f t="shared" si="2531"/>
        <v>0</v>
      </c>
      <c r="BB874" s="1132">
        <f t="shared" si="2531"/>
        <v>0</v>
      </c>
      <c r="BC874" s="809"/>
      <c r="BD874" s="1132">
        <f>SUM(BD565)</f>
        <v>0</v>
      </c>
      <c r="BE874" s="1132">
        <f>SUM(BE565)</f>
        <v>0</v>
      </c>
      <c r="BF874" s="1132">
        <f t="shared" ref="BF874:BT874" si="2532">SUM(BF565)</f>
        <v>0</v>
      </c>
      <c r="BG874" s="1132">
        <f t="shared" si="2532"/>
        <v>0</v>
      </c>
      <c r="BH874" s="1132">
        <f t="shared" si="2532"/>
        <v>0</v>
      </c>
      <c r="BI874" s="1132">
        <f t="shared" si="2532"/>
        <v>0</v>
      </c>
      <c r="BJ874" s="1132">
        <f t="shared" si="2532"/>
        <v>0</v>
      </c>
      <c r="BK874" s="1132">
        <f t="shared" si="2532"/>
        <v>0</v>
      </c>
      <c r="BL874" s="1132">
        <f t="shared" si="2532"/>
        <v>0</v>
      </c>
      <c r="BM874" s="1132">
        <f t="shared" si="2532"/>
        <v>0</v>
      </c>
      <c r="BN874" s="1132">
        <f t="shared" si="2532"/>
        <v>0</v>
      </c>
      <c r="BO874" s="1132">
        <f t="shared" si="2532"/>
        <v>0</v>
      </c>
      <c r="BP874" s="1132">
        <f t="shared" si="2532"/>
        <v>0</v>
      </c>
      <c r="BQ874" s="1132">
        <f t="shared" si="2532"/>
        <v>0</v>
      </c>
      <c r="BR874" s="1132">
        <f t="shared" si="2532"/>
        <v>0</v>
      </c>
      <c r="BS874" s="1132">
        <f t="shared" si="2532"/>
        <v>0</v>
      </c>
      <c r="BT874" s="1132">
        <f t="shared" si="2532"/>
        <v>0</v>
      </c>
      <c r="BU874" s="809"/>
      <c r="BV874" s="1132">
        <f t="shared" ref="BV874:BY874" si="2533">SUM(BV565)</f>
        <v>0</v>
      </c>
      <c r="BW874" s="1132">
        <f t="shared" si="2533"/>
        <v>0</v>
      </c>
      <c r="BX874" s="1132">
        <f t="shared" si="2533"/>
        <v>0</v>
      </c>
      <c r="BY874" s="1132">
        <f t="shared" si="2533"/>
        <v>0</v>
      </c>
      <c r="BZ874" s="622">
        <f t="shared" si="2449"/>
        <v>0</v>
      </c>
      <c r="CA874" s="622">
        <f t="shared" si="2450"/>
        <v>0</v>
      </c>
      <c r="CB874" s="622">
        <f t="shared" si="2451"/>
        <v>0</v>
      </c>
      <c r="CC874" s="691">
        <f t="shared" si="2452"/>
        <v>0</v>
      </c>
      <c r="CD874" s="1349">
        <f t="shared" ref="CD874:CR886" si="25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534"/>
        <v>0</v>
      </c>
      <c r="CF874" s="1351">
        <f t="shared" si="2534"/>
        <v>0</v>
      </c>
      <c r="CG874" s="1351">
        <f t="shared" si="2534"/>
        <v>0</v>
      </c>
      <c r="CH874" s="1351">
        <f t="shared" si="2534"/>
        <v>0</v>
      </c>
      <c r="CI874" s="1351">
        <f t="shared" si="2534"/>
        <v>0</v>
      </c>
      <c r="CJ874" s="1351">
        <f t="shared" si="2534"/>
        <v>0</v>
      </c>
      <c r="CK874" s="1352">
        <f t="shared" si="2534"/>
        <v>0</v>
      </c>
      <c r="CL874" s="1352">
        <f t="shared" si="2534"/>
        <v>0</v>
      </c>
      <c r="CM874" s="1352">
        <f t="shared" si="2534"/>
        <v>0</v>
      </c>
      <c r="CN874" s="1351">
        <f t="shared" si="2534"/>
        <v>0</v>
      </c>
      <c r="CO874" s="1351">
        <f t="shared" si="2534"/>
        <v>0</v>
      </c>
      <c r="CP874" s="1351">
        <f t="shared" si="2534"/>
        <v>0</v>
      </c>
      <c r="CQ874" s="1351">
        <f t="shared" si="2534"/>
        <v>0</v>
      </c>
      <c r="CR874" s="1351">
        <f t="shared" si="2534"/>
        <v>0</v>
      </c>
      <c r="CS874" s="1350">
        <f t="shared" si="2527"/>
        <v>0</v>
      </c>
      <c r="CT874" s="1381">
        <f t="shared" si="2454"/>
        <v>3.0058708414872799E-3</v>
      </c>
      <c r="CU874" s="1435">
        <f t="shared" ref="CU874:DI886" si="25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535"/>
        <v>0</v>
      </c>
      <c r="CW874" s="1365">
        <f t="shared" si="2535"/>
        <v>0</v>
      </c>
      <c r="CX874" s="1365">
        <f t="shared" si="2535"/>
        <v>0</v>
      </c>
      <c r="CY874" s="1365">
        <f t="shared" si="2535"/>
        <v>0</v>
      </c>
      <c r="CZ874" s="1365">
        <f t="shared" si="2535"/>
        <v>0</v>
      </c>
      <c r="DA874" s="1365">
        <f t="shared" si="2535"/>
        <v>0</v>
      </c>
      <c r="DB874" s="1366">
        <f t="shared" si="2535"/>
        <v>0</v>
      </c>
      <c r="DC874" s="1366">
        <f t="shared" si="2535"/>
        <v>0</v>
      </c>
      <c r="DD874" s="1366">
        <f t="shared" si="2535"/>
        <v>0</v>
      </c>
      <c r="DE874" s="1365">
        <f t="shared" si="2535"/>
        <v>0</v>
      </c>
      <c r="DF874" s="1365">
        <f t="shared" si="2535"/>
        <v>0</v>
      </c>
      <c r="DG874" s="1365">
        <f t="shared" si="2535"/>
        <v>0</v>
      </c>
      <c r="DH874" s="1365">
        <f t="shared" si="2535"/>
        <v>0</v>
      </c>
      <c r="DI874" s="1365">
        <f t="shared" si="2535"/>
        <v>0</v>
      </c>
      <c r="DJ874" s="1364">
        <f t="shared" si="2528"/>
        <v>0</v>
      </c>
      <c r="DK874" s="1435">
        <f t="shared" si="2456"/>
        <v>0</v>
      </c>
      <c r="DL874" s="653">
        <f t="shared" si="2457"/>
        <v>17</v>
      </c>
      <c r="DM874" s="106">
        <f t="shared" si="2458"/>
        <v>17</v>
      </c>
      <c r="DN874" s="106">
        <f t="shared" si="2459"/>
        <v>17</v>
      </c>
      <c r="DO874" s="106">
        <f t="shared" si="2460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2"/>
      <c r="DY874" s="484"/>
    </row>
    <row r="875" spans="1:129" s="486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536">SUM(D571)</f>
        <v>0</v>
      </c>
      <c r="E875" s="1132">
        <f t="shared" si="2536"/>
        <v>0</v>
      </c>
      <c r="F875" s="1132">
        <f t="shared" si="2536"/>
        <v>0</v>
      </c>
      <c r="G875" s="1132">
        <f t="shared" si="2536"/>
        <v>0</v>
      </c>
      <c r="H875" s="1132">
        <f t="shared" si="2536"/>
        <v>0</v>
      </c>
      <c r="I875" s="1132">
        <f t="shared" si="2536"/>
        <v>0</v>
      </c>
      <c r="J875" s="1132">
        <f t="shared" si="2536"/>
        <v>0</v>
      </c>
      <c r="K875" s="1132">
        <f t="shared" si="2536"/>
        <v>0</v>
      </c>
      <c r="L875" s="1132">
        <f t="shared" si="2536"/>
        <v>0</v>
      </c>
      <c r="M875" s="1132">
        <f t="shared" si="2536"/>
        <v>0</v>
      </c>
      <c r="N875" s="1132">
        <f t="shared" si="2536"/>
        <v>0</v>
      </c>
      <c r="O875" s="1132">
        <f t="shared" si="2536"/>
        <v>0</v>
      </c>
      <c r="P875" s="1132">
        <f t="shared" si="2536"/>
        <v>0</v>
      </c>
      <c r="Q875" s="1132">
        <f t="shared" si="2536"/>
        <v>0</v>
      </c>
      <c r="R875" s="1132">
        <f t="shared" si="2536"/>
        <v>0</v>
      </c>
      <c r="S875" s="809"/>
      <c r="T875" s="1132">
        <f>SUM(T571)</f>
        <v>7.2641878669275923E-3</v>
      </c>
      <c r="U875" s="1132">
        <f>SUM(U571)</f>
        <v>0</v>
      </c>
      <c r="V875" s="1132">
        <f t="shared" ref="V875:AJ875" si="2537">SUM(V571)</f>
        <v>0</v>
      </c>
      <c r="W875" s="1132">
        <f t="shared" si="2537"/>
        <v>0</v>
      </c>
      <c r="X875" s="1132">
        <f t="shared" si="2537"/>
        <v>0</v>
      </c>
      <c r="Y875" s="1132">
        <f t="shared" si="2537"/>
        <v>0</v>
      </c>
      <c r="Z875" s="1132">
        <f t="shared" si="2537"/>
        <v>0</v>
      </c>
      <c r="AA875" s="1132">
        <f t="shared" si="2537"/>
        <v>0</v>
      </c>
      <c r="AB875" s="1132">
        <f t="shared" si="2537"/>
        <v>5.188705619233995E-2</v>
      </c>
      <c r="AC875" s="1132">
        <f t="shared" si="2537"/>
        <v>0</v>
      </c>
      <c r="AD875" s="1132">
        <f t="shared" si="2537"/>
        <v>0</v>
      </c>
      <c r="AE875" s="1132">
        <f t="shared" si="2537"/>
        <v>0</v>
      </c>
      <c r="AF875" s="1132">
        <f t="shared" si="2537"/>
        <v>0</v>
      </c>
      <c r="AG875" s="1132">
        <f t="shared" si="2537"/>
        <v>0</v>
      </c>
      <c r="AH875" s="1132">
        <f t="shared" si="2537"/>
        <v>0</v>
      </c>
      <c r="AI875" s="1132">
        <f t="shared" si="2537"/>
        <v>0</v>
      </c>
      <c r="AJ875" s="1132">
        <f t="shared" si="2537"/>
        <v>0</v>
      </c>
      <c r="AK875" s="809"/>
      <c r="AL875" s="1132">
        <f>SUM(AL571)</f>
        <v>0</v>
      </c>
      <c r="AM875" s="1132">
        <f>SUM(AM571)</f>
        <v>0</v>
      </c>
      <c r="AN875" s="1132">
        <f t="shared" ref="AN875:BB875" si="2538">SUM(AN571)</f>
        <v>0</v>
      </c>
      <c r="AO875" s="1132">
        <f t="shared" si="2538"/>
        <v>0</v>
      </c>
      <c r="AP875" s="1132">
        <f t="shared" si="2538"/>
        <v>0</v>
      </c>
      <c r="AQ875" s="1132">
        <f t="shared" si="2538"/>
        <v>0</v>
      </c>
      <c r="AR875" s="1132">
        <f t="shared" si="2538"/>
        <v>0</v>
      </c>
      <c r="AS875" s="1132">
        <f t="shared" si="2538"/>
        <v>0</v>
      </c>
      <c r="AT875" s="1132">
        <f t="shared" si="2538"/>
        <v>0</v>
      </c>
      <c r="AU875" s="1132">
        <f t="shared" si="2538"/>
        <v>0</v>
      </c>
      <c r="AV875" s="1132">
        <f t="shared" si="2538"/>
        <v>0</v>
      </c>
      <c r="AW875" s="1132">
        <f t="shared" si="2538"/>
        <v>0</v>
      </c>
      <c r="AX875" s="1132">
        <f t="shared" si="2538"/>
        <v>0</v>
      </c>
      <c r="AY875" s="1132">
        <f t="shared" si="2538"/>
        <v>0</v>
      </c>
      <c r="AZ875" s="1132">
        <f t="shared" si="2538"/>
        <v>0</v>
      </c>
      <c r="BA875" s="1132">
        <f t="shared" si="2538"/>
        <v>0</v>
      </c>
      <c r="BB875" s="1132">
        <f t="shared" si="2538"/>
        <v>0</v>
      </c>
      <c r="BC875" s="809"/>
      <c r="BD875" s="1132">
        <f>SUM(BD571)</f>
        <v>0</v>
      </c>
      <c r="BE875" s="1132">
        <f>SUM(BE571)</f>
        <v>8.1722113502935411E-3</v>
      </c>
      <c r="BF875" s="1132">
        <f t="shared" ref="BF875:BT875" si="2539">SUM(BF571)</f>
        <v>0</v>
      </c>
      <c r="BG875" s="1132">
        <f t="shared" si="2539"/>
        <v>0</v>
      </c>
      <c r="BH875" s="1132">
        <f t="shared" si="2539"/>
        <v>0</v>
      </c>
      <c r="BI875" s="1132">
        <f t="shared" si="2539"/>
        <v>0</v>
      </c>
      <c r="BJ875" s="1132">
        <f t="shared" si="2539"/>
        <v>0</v>
      </c>
      <c r="BK875" s="1132">
        <f t="shared" si="2539"/>
        <v>0</v>
      </c>
      <c r="BL875" s="1132">
        <f t="shared" si="2539"/>
        <v>0</v>
      </c>
      <c r="BM875" s="1132">
        <f t="shared" si="2539"/>
        <v>0</v>
      </c>
      <c r="BN875" s="1132">
        <f t="shared" si="2539"/>
        <v>0</v>
      </c>
      <c r="BO875" s="1132">
        <f t="shared" si="2539"/>
        <v>0</v>
      </c>
      <c r="BP875" s="1132">
        <f t="shared" si="2539"/>
        <v>0</v>
      </c>
      <c r="BQ875" s="1132">
        <f t="shared" si="2539"/>
        <v>0</v>
      </c>
      <c r="BR875" s="1132">
        <f t="shared" si="2539"/>
        <v>0</v>
      </c>
      <c r="BS875" s="1132">
        <f t="shared" si="2539"/>
        <v>0</v>
      </c>
      <c r="BT875" s="1132">
        <f t="shared" si="2539"/>
        <v>0</v>
      </c>
      <c r="BU875" s="809"/>
      <c r="BV875" s="1132">
        <f t="shared" ref="BV875:BY875" si="2540">SUM(BV571)</f>
        <v>0</v>
      </c>
      <c r="BW875" s="1132">
        <f t="shared" si="2540"/>
        <v>0</v>
      </c>
      <c r="BX875" s="1132">
        <f t="shared" si="2540"/>
        <v>0</v>
      </c>
      <c r="BY875" s="1132">
        <f t="shared" si="2540"/>
        <v>0</v>
      </c>
      <c r="BZ875" s="622">
        <f t="shared" si="2449"/>
        <v>0</v>
      </c>
      <c r="CA875" s="622">
        <f t="shared" si="2450"/>
        <v>4.8427919112850604E-4</v>
      </c>
      <c r="CB875" s="622">
        <f t="shared" si="2451"/>
        <v>0</v>
      </c>
      <c r="CC875" s="691">
        <f t="shared" si="2452"/>
        <v>0</v>
      </c>
      <c r="CD875" s="1349">
        <f t="shared" si="2534"/>
        <v>0</v>
      </c>
      <c r="CE875" s="1350">
        <f t="shared" si="2534"/>
        <v>0</v>
      </c>
      <c r="CF875" s="1351">
        <f t="shared" si="2534"/>
        <v>0</v>
      </c>
      <c r="CG875" s="1351">
        <f t="shared" si="2534"/>
        <v>0</v>
      </c>
      <c r="CH875" s="1351">
        <f t="shared" si="2534"/>
        <v>0</v>
      </c>
      <c r="CI875" s="1351">
        <f t="shared" si="2534"/>
        <v>0</v>
      </c>
      <c r="CJ875" s="1351">
        <f t="shared" si="2534"/>
        <v>0</v>
      </c>
      <c r="CK875" s="1352">
        <f t="shared" si="2534"/>
        <v>0</v>
      </c>
      <c r="CL875" s="1352">
        <f t="shared" si="2534"/>
        <v>0</v>
      </c>
      <c r="CM875" s="1352">
        <f t="shared" si="2534"/>
        <v>0</v>
      </c>
      <c r="CN875" s="1351">
        <f t="shared" si="2534"/>
        <v>0</v>
      </c>
      <c r="CO875" s="1351">
        <f t="shared" si="2534"/>
        <v>0</v>
      </c>
      <c r="CP875" s="1351">
        <f t="shared" si="2534"/>
        <v>0</v>
      </c>
      <c r="CQ875" s="1351">
        <f t="shared" si="2534"/>
        <v>0</v>
      </c>
      <c r="CR875" s="1351">
        <f t="shared" si="2534"/>
        <v>0</v>
      </c>
      <c r="CS875" s="1350">
        <f t="shared" si="2527"/>
        <v>0</v>
      </c>
      <c r="CT875" s="1381">
        <f t="shared" si="2454"/>
        <v>0</v>
      </c>
      <c r="CU875" s="1435">
        <f t="shared" si="2535"/>
        <v>0</v>
      </c>
      <c r="CV875" s="1364">
        <f t="shared" si="2535"/>
        <v>0</v>
      </c>
      <c r="CW875" s="1365">
        <f t="shared" si="2535"/>
        <v>0</v>
      </c>
      <c r="CX875" s="1365">
        <f t="shared" si="2535"/>
        <v>0</v>
      </c>
      <c r="CY875" s="1365">
        <f t="shared" si="2535"/>
        <v>0</v>
      </c>
      <c r="CZ875" s="1365">
        <f t="shared" si="2535"/>
        <v>0</v>
      </c>
      <c r="DA875" s="1365">
        <f t="shared" si="2535"/>
        <v>0</v>
      </c>
      <c r="DB875" s="1366">
        <f t="shared" si="2535"/>
        <v>0</v>
      </c>
      <c r="DC875" s="1366">
        <f t="shared" si="2535"/>
        <v>0</v>
      </c>
      <c r="DD875" s="1366">
        <f t="shared" si="2535"/>
        <v>0</v>
      </c>
      <c r="DE875" s="1365">
        <f t="shared" si="2535"/>
        <v>0</v>
      </c>
      <c r="DF875" s="1365">
        <f t="shared" si="2535"/>
        <v>0</v>
      </c>
      <c r="DG875" s="1365">
        <f t="shared" si="2535"/>
        <v>0</v>
      </c>
      <c r="DH875" s="1365">
        <f t="shared" si="2535"/>
        <v>0</v>
      </c>
      <c r="DI875" s="1365">
        <f t="shared" si="2535"/>
        <v>0</v>
      </c>
      <c r="DJ875" s="1364">
        <f t="shared" si="2528"/>
        <v>7.2641878669275923E-3</v>
      </c>
      <c r="DK875" s="1435">
        <f t="shared" si="2456"/>
        <v>5.188705619233995E-2</v>
      </c>
      <c r="DL875" s="653">
        <f t="shared" si="2457"/>
        <v>17</v>
      </c>
      <c r="DM875" s="106">
        <f t="shared" si="2458"/>
        <v>17</v>
      </c>
      <c r="DN875" s="106">
        <f t="shared" si="2459"/>
        <v>17</v>
      </c>
      <c r="DO875" s="106">
        <f t="shared" si="2460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2"/>
      <c r="DY875" s="484"/>
    </row>
    <row r="876" spans="1:129" s="486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541">SUM(D577)</f>
        <v>0</v>
      </c>
      <c r="E876" s="1132">
        <f t="shared" si="2541"/>
        <v>0</v>
      </c>
      <c r="F876" s="1132">
        <f t="shared" si="2541"/>
        <v>0</v>
      </c>
      <c r="G876" s="1132">
        <f t="shared" si="2541"/>
        <v>0</v>
      </c>
      <c r="H876" s="1132">
        <f t="shared" si="2541"/>
        <v>0</v>
      </c>
      <c r="I876" s="1132">
        <f t="shared" si="2541"/>
        <v>0</v>
      </c>
      <c r="J876" s="1132">
        <f t="shared" si="2541"/>
        <v>0</v>
      </c>
      <c r="K876" s="1132">
        <f t="shared" si="2541"/>
        <v>0</v>
      </c>
      <c r="L876" s="1132">
        <f t="shared" si="2541"/>
        <v>0</v>
      </c>
      <c r="M876" s="1132">
        <f t="shared" si="2541"/>
        <v>0</v>
      </c>
      <c r="N876" s="1132">
        <f t="shared" si="2541"/>
        <v>0</v>
      </c>
      <c r="O876" s="1132">
        <f t="shared" si="2541"/>
        <v>0</v>
      </c>
      <c r="P876" s="1132">
        <f t="shared" si="2541"/>
        <v>0</v>
      </c>
      <c r="Q876" s="1132">
        <f t="shared" si="2541"/>
        <v>0</v>
      </c>
      <c r="R876" s="1132">
        <f t="shared" si="2541"/>
        <v>0</v>
      </c>
      <c r="S876" s="809"/>
      <c r="T876" s="1132">
        <f>SUM(T577)</f>
        <v>0</v>
      </c>
      <c r="U876" s="1132">
        <f>SUM(U577)</f>
        <v>0</v>
      </c>
      <c r="V876" s="1132">
        <f t="shared" ref="V876:AJ876" si="2542">SUM(V577)</f>
        <v>0</v>
      </c>
      <c r="W876" s="1132">
        <f t="shared" si="2542"/>
        <v>0</v>
      </c>
      <c r="X876" s="1132">
        <f t="shared" si="2542"/>
        <v>0</v>
      </c>
      <c r="Y876" s="1132">
        <f t="shared" si="2542"/>
        <v>0</v>
      </c>
      <c r="Z876" s="1132">
        <f t="shared" si="2542"/>
        <v>0</v>
      </c>
      <c r="AA876" s="1132">
        <f t="shared" si="2542"/>
        <v>0</v>
      </c>
      <c r="AB876" s="1132">
        <f t="shared" si="2542"/>
        <v>0</v>
      </c>
      <c r="AC876" s="1132">
        <f t="shared" si="2542"/>
        <v>0</v>
      </c>
      <c r="AD876" s="1132">
        <f t="shared" si="2542"/>
        <v>0</v>
      </c>
      <c r="AE876" s="1132">
        <f t="shared" si="2542"/>
        <v>0</v>
      </c>
      <c r="AF876" s="1132">
        <f t="shared" si="2542"/>
        <v>0</v>
      </c>
      <c r="AG876" s="1132">
        <f t="shared" si="2542"/>
        <v>0</v>
      </c>
      <c r="AH876" s="1132">
        <f t="shared" si="2542"/>
        <v>0</v>
      </c>
      <c r="AI876" s="1132">
        <f t="shared" si="2542"/>
        <v>0</v>
      </c>
      <c r="AJ876" s="1132">
        <f t="shared" si="2542"/>
        <v>0</v>
      </c>
      <c r="AK876" s="809"/>
      <c r="AL876" s="1132">
        <f>SUM(AL577)</f>
        <v>0</v>
      </c>
      <c r="AM876" s="1132">
        <f>SUM(AM577)</f>
        <v>0</v>
      </c>
      <c r="AN876" s="1132">
        <f t="shared" ref="AN876:BB876" si="2543">SUM(AN577)</f>
        <v>0</v>
      </c>
      <c r="AO876" s="1132">
        <f t="shared" si="2543"/>
        <v>0</v>
      </c>
      <c r="AP876" s="1132">
        <f t="shared" si="2543"/>
        <v>0</v>
      </c>
      <c r="AQ876" s="1132">
        <f t="shared" si="2543"/>
        <v>0</v>
      </c>
      <c r="AR876" s="1132">
        <f t="shared" si="2543"/>
        <v>0</v>
      </c>
      <c r="AS876" s="1132">
        <f t="shared" si="2543"/>
        <v>0</v>
      </c>
      <c r="AT876" s="1132">
        <f t="shared" si="2543"/>
        <v>0</v>
      </c>
      <c r="AU876" s="1132">
        <f t="shared" si="2543"/>
        <v>0</v>
      </c>
      <c r="AV876" s="1132">
        <f t="shared" si="2543"/>
        <v>0</v>
      </c>
      <c r="AW876" s="1132">
        <f t="shared" si="2543"/>
        <v>0</v>
      </c>
      <c r="AX876" s="1132">
        <f t="shared" si="2543"/>
        <v>0</v>
      </c>
      <c r="AY876" s="1132">
        <f t="shared" si="2543"/>
        <v>0</v>
      </c>
      <c r="AZ876" s="1132">
        <f t="shared" si="2543"/>
        <v>0</v>
      </c>
      <c r="BA876" s="1132">
        <f t="shared" si="2543"/>
        <v>0</v>
      </c>
      <c r="BB876" s="1132">
        <f t="shared" si="2543"/>
        <v>0</v>
      </c>
      <c r="BC876" s="809"/>
      <c r="BD876" s="1132">
        <f>SUM(BD577)</f>
        <v>0</v>
      </c>
      <c r="BE876" s="1132">
        <f>SUM(BE577)</f>
        <v>0</v>
      </c>
      <c r="BF876" s="1132">
        <f t="shared" ref="BF876:BT876" si="2544">SUM(BF577)</f>
        <v>0</v>
      </c>
      <c r="BG876" s="1132">
        <f t="shared" si="2544"/>
        <v>0</v>
      </c>
      <c r="BH876" s="1132">
        <f t="shared" si="2544"/>
        <v>0</v>
      </c>
      <c r="BI876" s="1132">
        <f t="shared" si="2544"/>
        <v>0</v>
      </c>
      <c r="BJ876" s="1132">
        <f t="shared" si="2544"/>
        <v>0</v>
      </c>
      <c r="BK876" s="1132">
        <f t="shared" si="2544"/>
        <v>0</v>
      </c>
      <c r="BL876" s="1132">
        <f t="shared" si="2544"/>
        <v>0</v>
      </c>
      <c r="BM876" s="1132">
        <f t="shared" si="2544"/>
        <v>0</v>
      </c>
      <c r="BN876" s="1132">
        <f t="shared" si="2544"/>
        <v>0</v>
      </c>
      <c r="BO876" s="1132">
        <f t="shared" si="2544"/>
        <v>0</v>
      </c>
      <c r="BP876" s="1132">
        <f t="shared" si="2544"/>
        <v>0</v>
      </c>
      <c r="BQ876" s="1132">
        <f t="shared" si="2544"/>
        <v>0</v>
      </c>
      <c r="BR876" s="1132">
        <f t="shared" si="2544"/>
        <v>0</v>
      </c>
      <c r="BS876" s="1132">
        <f t="shared" si="2544"/>
        <v>0</v>
      </c>
      <c r="BT876" s="1132">
        <f t="shared" si="2544"/>
        <v>0</v>
      </c>
      <c r="BU876" s="809"/>
      <c r="BV876" s="1132">
        <f t="shared" ref="BV876:BY876" si="2545">SUM(BV577)</f>
        <v>0</v>
      </c>
      <c r="BW876" s="1132">
        <f t="shared" si="2545"/>
        <v>0</v>
      </c>
      <c r="BX876" s="1132">
        <f t="shared" si="2545"/>
        <v>0</v>
      </c>
      <c r="BY876" s="1132">
        <f t="shared" si="2545"/>
        <v>0</v>
      </c>
      <c r="BZ876" s="622">
        <f t="shared" si="2449"/>
        <v>0</v>
      </c>
      <c r="CA876" s="622">
        <f t="shared" si="2450"/>
        <v>0</v>
      </c>
      <c r="CB876" s="622">
        <f t="shared" si="2451"/>
        <v>0</v>
      </c>
      <c r="CC876" s="691">
        <f t="shared" si="2452"/>
        <v>0</v>
      </c>
      <c r="CD876" s="1349">
        <f t="shared" si="2534"/>
        <v>0</v>
      </c>
      <c r="CE876" s="1350">
        <f t="shared" si="2534"/>
        <v>0</v>
      </c>
      <c r="CF876" s="1351">
        <f t="shared" si="2534"/>
        <v>0</v>
      </c>
      <c r="CG876" s="1351">
        <f t="shared" si="2534"/>
        <v>0</v>
      </c>
      <c r="CH876" s="1351">
        <f t="shared" si="2534"/>
        <v>0</v>
      </c>
      <c r="CI876" s="1351">
        <f t="shared" si="2534"/>
        <v>0</v>
      </c>
      <c r="CJ876" s="1351">
        <f t="shared" si="2534"/>
        <v>0</v>
      </c>
      <c r="CK876" s="1352">
        <f t="shared" si="2534"/>
        <v>0</v>
      </c>
      <c r="CL876" s="1352">
        <f t="shared" si="2534"/>
        <v>0</v>
      </c>
      <c r="CM876" s="1352">
        <f t="shared" si="2534"/>
        <v>0</v>
      </c>
      <c r="CN876" s="1351">
        <f t="shared" si="2534"/>
        <v>0</v>
      </c>
      <c r="CO876" s="1351">
        <f t="shared" si="2534"/>
        <v>0</v>
      </c>
      <c r="CP876" s="1351">
        <f t="shared" si="2534"/>
        <v>0</v>
      </c>
      <c r="CQ876" s="1351">
        <f t="shared" si="2534"/>
        <v>0</v>
      </c>
      <c r="CR876" s="1351">
        <f t="shared" si="2534"/>
        <v>0</v>
      </c>
      <c r="CS876" s="1350">
        <f t="shared" si="2527"/>
        <v>0</v>
      </c>
      <c r="CT876" s="1381">
        <f t="shared" si="2454"/>
        <v>0</v>
      </c>
      <c r="CU876" s="1435">
        <f t="shared" si="2535"/>
        <v>0</v>
      </c>
      <c r="CV876" s="1364">
        <f t="shared" si="2535"/>
        <v>0</v>
      </c>
      <c r="CW876" s="1365">
        <f t="shared" si="2535"/>
        <v>0</v>
      </c>
      <c r="CX876" s="1365">
        <f t="shared" si="2535"/>
        <v>0</v>
      </c>
      <c r="CY876" s="1365">
        <f t="shared" si="2535"/>
        <v>0</v>
      </c>
      <c r="CZ876" s="1365">
        <f t="shared" si="2535"/>
        <v>0</v>
      </c>
      <c r="DA876" s="1365">
        <f t="shared" si="2535"/>
        <v>0</v>
      </c>
      <c r="DB876" s="1366">
        <f t="shared" si="2535"/>
        <v>0</v>
      </c>
      <c r="DC876" s="1366">
        <f t="shared" si="2535"/>
        <v>0</v>
      </c>
      <c r="DD876" s="1366">
        <f t="shared" si="2535"/>
        <v>0</v>
      </c>
      <c r="DE876" s="1365">
        <f t="shared" si="2535"/>
        <v>0</v>
      </c>
      <c r="DF876" s="1365">
        <f t="shared" si="2535"/>
        <v>0</v>
      </c>
      <c r="DG876" s="1365">
        <f t="shared" si="2535"/>
        <v>0</v>
      </c>
      <c r="DH876" s="1365">
        <f t="shared" si="2535"/>
        <v>0</v>
      </c>
      <c r="DI876" s="1365">
        <f t="shared" si="2535"/>
        <v>0</v>
      </c>
      <c r="DJ876" s="1364">
        <f t="shared" si="2528"/>
        <v>0</v>
      </c>
      <c r="DK876" s="1435">
        <f t="shared" si="2456"/>
        <v>0</v>
      </c>
      <c r="DL876" s="653">
        <f t="shared" si="2457"/>
        <v>17</v>
      </c>
      <c r="DM876" s="106">
        <f t="shared" si="2458"/>
        <v>17</v>
      </c>
      <c r="DN876" s="106">
        <f t="shared" si="2459"/>
        <v>17</v>
      </c>
      <c r="DO876" s="106">
        <f t="shared" si="2460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2"/>
      <c r="DY876" s="484"/>
    </row>
    <row r="877" spans="1:129" s="486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546">SUM(D583)</f>
        <v>0</v>
      </c>
      <c r="E877" s="1132">
        <f t="shared" si="2546"/>
        <v>0</v>
      </c>
      <c r="F877" s="1132">
        <f t="shared" si="2546"/>
        <v>0</v>
      </c>
      <c r="G877" s="1132">
        <f t="shared" si="2546"/>
        <v>0</v>
      </c>
      <c r="H877" s="1132">
        <f t="shared" si="2546"/>
        <v>0</v>
      </c>
      <c r="I877" s="1132">
        <f t="shared" si="2546"/>
        <v>0</v>
      </c>
      <c r="J877" s="1132">
        <f t="shared" si="2546"/>
        <v>0</v>
      </c>
      <c r="K877" s="1132">
        <f t="shared" si="2546"/>
        <v>0</v>
      </c>
      <c r="L877" s="1132">
        <f t="shared" si="2546"/>
        <v>0</v>
      </c>
      <c r="M877" s="1132">
        <f t="shared" si="2546"/>
        <v>0</v>
      </c>
      <c r="N877" s="1132">
        <f t="shared" si="2546"/>
        <v>0</v>
      </c>
      <c r="O877" s="1132">
        <f t="shared" si="2546"/>
        <v>0</v>
      </c>
      <c r="P877" s="1132">
        <f t="shared" si="2546"/>
        <v>0</v>
      </c>
      <c r="Q877" s="1132">
        <f t="shared" si="2546"/>
        <v>0</v>
      </c>
      <c r="R877" s="1132">
        <f t="shared" si="2546"/>
        <v>0</v>
      </c>
      <c r="S877" s="809"/>
      <c r="T877" s="1132">
        <f>SUM(T583)</f>
        <v>0</v>
      </c>
      <c r="U877" s="1132">
        <f>SUM(U583)</f>
        <v>0</v>
      </c>
      <c r="V877" s="1132">
        <f t="shared" ref="V877:AJ877" si="2547">SUM(V583)</f>
        <v>0</v>
      </c>
      <c r="W877" s="1132">
        <f t="shared" si="2547"/>
        <v>0</v>
      </c>
      <c r="X877" s="1132">
        <f t="shared" si="2547"/>
        <v>0</v>
      </c>
      <c r="Y877" s="1132">
        <f t="shared" si="2547"/>
        <v>0</v>
      </c>
      <c r="Z877" s="1132">
        <f t="shared" si="2547"/>
        <v>0</v>
      </c>
      <c r="AA877" s="1132">
        <f t="shared" si="2547"/>
        <v>0</v>
      </c>
      <c r="AB877" s="1132">
        <f t="shared" si="2547"/>
        <v>0</v>
      </c>
      <c r="AC877" s="1132">
        <f t="shared" si="2547"/>
        <v>0</v>
      </c>
      <c r="AD877" s="1132">
        <f t="shared" si="2547"/>
        <v>0</v>
      </c>
      <c r="AE877" s="1132">
        <f t="shared" si="2547"/>
        <v>0</v>
      </c>
      <c r="AF877" s="1132">
        <f t="shared" si="2547"/>
        <v>0</v>
      </c>
      <c r="AG877" s="1132">
        <f t="shared" si="2547"/>
        <v>0</v>
      </c>
      <c r="AH877" s="1132">
        <f t="shared" si="2547"/>
        <v>0</v>
      </c>
      <c r="AI877" s="1132">
        <f t="shared" si="2547"/>
        <v>0</v>
      </c>
      <c r="AJ877" s="1132">
        <f t="shared" si="2547"/>
        <v>0</v>
      </c>
      <c r="AK877" s="809"/>
      <c r="AL877" s="1132">
        <f>SUM(AL583)</f>
        <v>0</v>
      </c>
      <c r="AM877" s="1132">
        <f>SUM(AM583)</f>
        <v>0</v>
      </c>
      <c r="AN877" s="1132">
        <f t="shared" ref="AN877:BB877" si="2548">SUM(AN583)</f>
        <v>0</v>
      </c>
      <c r="AO877" s="1132">
        <f t="shared" si="2548"/>
        <v>0</v>
      </c>
      <c r="AP877" s="1132">
        <f t="shared" si="2548"/>
        <v>0</v>
      </c>
      <c r="AQ877" s="1132">
        <f t="shared" si="2548"/>
        <v>0</v>
      </c>
      <c r="AR877" s="1132">
        <f t="shared" si="2548"/>
        <v>0</v>
      </c>
      <c r="AS877" s="1132">
        <f t="shared" si="2548"/>
        <v>0</v>
      </c>
      <c r="AT877" s="1132">
        <f t="shared" si="2548"/>
        <v>0</v>
      </c>
      <c r="AU877" s="1132">
        <f t="shared" si="2548"/>
        <v>0</v>
      </c>
      <c r="AV877" s="1132">
        <f t="shared" si="2548"/>
        <v>0</v>
      </c>
      <c r="AW877" s="1132">
        <f t="shared" si="2548"/>
        <v>0</v>
      </c>
      <c r="AX877" s="1132">
        <f t="shared" si="2548"/>
        <v>0</v>
      </c>
      <c r="AY877" s="1132">
        <f t="shared" si="2548"/>
        <v>0</v>
      </c>
      <c r="AZ877" s="1132">
        <f t="shared" si="2548"/>
        <v>0</v>
      </c>
      <c r="BA877" s="1132">
        <f t="shared" si="2548"/>
        <v>0</v>
      </c>
      <c r="BB877" s="1132">
        <f t="shared" si="2548"/>
        <v>0</v>
      </c>
      <c r="BC877" s="809"/>
      <c r="BD877" s="1132">
        <f>SUM(BD583)</f>
        <v>0</v>
      </c>
      <c r="BE877" s="1132">
        <f>SUM(BE583)</f>
        <v>0</v>
      </c>
      <c r="BF877" s="1132">
        <f t="shared" ref="BF877:BT877" si="2549">SUM(BF583)</f>
        <v>0</v>
      </c>
      <c r="BG877" s="1132">
        <f t="shared" si="2549"/>
        <v>0</v>
      </c>
      <c r="BH877" s="1132">
        <f t="shared" si="2549"/>
        <v>0</v>
      </c>
      <c r="BI877" s="1132">
        <f t="shared" si="2549"/>
        <v>0</v>
      </c>
      <c r="BJ877" s="1132">
        <f t="shared" si="2549"/>
        <v>0</v>
      </c>
      <c r="BK877" s="1132">
        <f t="shared" si="2549"/>
        <v>0</v>
      </c>
      <c r="BL877" s="1132">
        <f t="shared" si="2549"/>
        <v>0</v>
      </c>
      <c r="BM877" s="1132">
        <f t="shared" si="2549"/>
        <v>0</v>
      </c>
      <c r="BN877" s="1132">
        <f t="shared" si="2549"/>
        <v>0</v>
      </c>
      <c r="BO877" s="1132">
        <f t="shared" si="2549"/>
        <v>0</v>
      </c>
      <c r="BP877" s="1132">
        <f t="shared" si="2549"/>
        <v>0</v>
      </c>
      <c r="BQ877" s="1132">
        <f t="shared" si="2549"/>
        <v>0</v>
      </c>
      <c r="BR877" s="1132">
        <f t="shared" si="2549"/>
        <v>0</v>
      </c>
      <c r="BS877" s="1132">
        <f t="shared" si="2549"/>
        <v>0</v>
      </c>
      <c r="BT877" s="1132">
        <f t="shared" si="2549"/>
        <v>0</v>
      </c>
      <c r="BU877" s="809"/>
      <c r="BV877" s="1132">
        <f t="shared" ref="BV877:BY877" si="2550">SUM(BV583)</f>
        <v>0</v>
      </c>
      <c r="BW877" s="1132">
        <f t="shared" si="2550"/>
        <v>0</v>
      </c>
      <c r="BX877" s="1132">
        <f t="shared" si="2550"/>
        <v>0</v>
      </c>
      <c r="BY877" s="1132">
        <f t="shared" si="2550"/>
        <v>0</v>
      </c>
      <c r="BZ877" s="622">
        <f t="shared" si="2449"/>
        <v>0</v>
      </c>
      <c r="CA877" s="622">
        <f t="shared" si="2450"/>
        <v>0</v>
      </c>
      <c r="CB877" s="622">
        <f t="shared" si="2451"/>
        <v>0</v>
      </c>
      <c r="CC877" s="691">
        <f t="shared" si="2452"/>
        <v>0</v>
      </c>
      <c r="CD877" s="1349">
        <f t="shared" si="2534"/>
        <v>0</v>
      </c>
      <c r="CE877" s="1350">
        <f t="shared" si="2534"/>
        <v>0</v>
      </c>
      <c r="CF877" s="1351">
        <f t="shared" si="2534"/>
        <v>0</v>
      </c>
      <c r="CG877" s="1351">
        <f t="shared" si="2534"/>
        <v>0</v>
      </c>
      <c r="CH877" s="1351">
        <f t="shared" si="2534"/>
        <v>0</v>
      </c>
      <c r="CI877" s="1351">
        <f t="shared" si="2534"/>
        <v>0</v>
      </c>
      <c r="CJ877" s="1351">
        <f t="shared" si="2534"/>
        <v>0</v>
      </c>
      <c r="CK877" s="1352">
        <f t="shared" si="2534"/>
        <v>0</v>
      </c>
      <c r="CL877" s="1352">
        <f t="shared" si="2534"/>
        <v>0</v>
      </c>
      <c r="CM877" s="1352">
        <f t="shared" si="2534"/>
        <v>0</v>
      </c>
      <c r="CN877" s="1351">
        <f t="shared" si="2534"/>
        <v>0</v>
      </c>
      <c r="CO877" s="1351">
        <f t="shared" si="2534"/>
        <v>0</v>
      </c>
      <c r="CP877" s="1351">
        <f t="shared" si="2534"/>
        <v>0</v>
      </c>
      <c r="CQ877" s="1351">
        <f t="shared" si="2534"/>
        <v>0</v>
      </c>
      <c r="CR877" s="1351">
        <f t="shared" si="2534"/>
        <v>0</v>
      </c>
      <c r="CS877" s="1350">
        <f t="shared" si="2527"/>
        <v>0</v>
      </c>
      <c r="CT877" s="1381">
        <f t="shared" si="2454"/>
        <v>0</v>
      </c>
      <c r="CU877" s="1435">
        <f t="shared" si="2535"/>
        <v>0</v>
      </c>
      <c r="CV877" s="1364">
        <f t="shared" si="2535"/>
        <v>0</v>
      </c>
      <c r="CW877" s="1365">
        <f t="shared" si="2535"/>
        <v>0</v>
      </c>
      <c r="CX877" s="1365">
        <f t="shared" si="2535"/>
        <v>0</v>
      </c>
      <c r="CY877" s="1365">
        <f t="shared" si="2535"/>
        <v>0</v>
      </c>
      <c r="CZ877" s="1365">
        <f t="shared" si="2535"/>
        <v>0</v>
      </c>
      <c r="DA877" s="1365">
        <f t="shared" si="2535"/>
        <v>0</v>
      </c>
      <c r="DB877" s="1366">
        <f t="shared" si="2535"/>
        <v>0</v>
      </c>
      <c r="DC877" s="1366">
        <f t="shared" si="2535"/>
        <v>0</v>
      </c>
      <c r="DD877" s="1366">
        <f t="shared" si="2535"/>
        <v>0</v>
      </c>
      <c r="DE877" s="1365">
        <f t="shared" si="2535"/>
        <v>0</v>
      </c>
      <c r="DF877" s="1365">
        <f t="shared" si="2535"/>
        <v>0</v>
      </c>
      <c r="DG877" s="1365">
        <f t="shared" si="2535"/>
        <v>0</v>
      </c>
      <c r="DH877" s="1365">
        <f t="shared" si="2535"/>
        <v>0</v>
      </c>
      <c r="DI877" s="1365">
        <f t="shared" si="2535"/>
        <v>0</v>
      </c>
      <c r="DJ877" s="1364">
        <f t="shared" si="2528"/>
        <v>0</v>
      </c>
      <c r="DK877" s="1435">
        <f t="shared" si="2456"/>
        <v>0</v>
      </c>
      <c r="DL877" s="653">
        <f t="shared" si="2457"/>
        <v>17</v>
      </c>
      <c r="DM877" s="106">
        <f t="shared" si="2458"/>
        <v>17</v>
      </c>
      <c r="DN877" s="106">
        <f t="shared" si="2459"/>
        <v>17</v>
      </c>
      <c r="DO877" s="106">
        <f t="shared" si="2460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2"/>
      <c r="DY877" s="484"/>
    </row>
    <row r="878" spans="1:129" s="486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551">SUM(D589)</f>
        <v>0</v>
      </c>
      <c r="E878" s="1132">
        <f t="shared" si="2551"/>
        <v>0</v>
      </c>
      <c r="F878" s="1132">
        <f t="shared" si="2551"/>
        <v>0</v>
      </c>
      <c r="G878" s="1132">
        <f t="shared" si="2551"/>
        <v>0</v>
      </c>
      <c r="H878" s="1132">
        <f t="shared" si="2551"/>
        <v>0</v>
      </c>
      <c r="I878" s="1132">
        <f t="shared" si="2551"/>
        <v>0</v>
      </c>
      <c r="J878" s="1132">
        <f t="shared" si="2551"/>
        <v>0</v>
      </c>
      <c r="K878" s="1132">
        <f t="shared" si="2551"/>
        <v>0</v>
      </c>
      <c r="L878" s="1132">
        <f t="shared" si="2551"/>
        <v>0</v>
      </c>
      <c r="M878" s="1132">
        <f t="shared" si="2551"/>
        <v>0</v>
      </c>
      <c r="N878" s="1132">
        <f t="shared" si="2551"/>
        <v>0</v>
      </c>
      <c r="O878" s="1132">
        <f t="shared" si="2551"/>
        <v>0</v>
      </c>
      <c r="P878" s="1132">
        <f t="shared" si="2551"/>
        <v>0</v>
      </c>
      <c r="Q878" s="1132">
        <f t="shared" si="2551"/>
        <v>0</v>
      </c>
      <c r="R878" s="1132">
        <f t="shared" si="2551"/>
        <v>0</v>
      </c>
      <c r="S878" s="809"/>
      <c r="T878" s="1132">
        <f>SUM(T589)</f>
        <v>6.6927592954990215E-3</v>
      </c>
      <c r="U878" s="1132">
        <f>SUM(U589)</f>
        <v>0</v>
      </c>
      <c r="V878" s="1132">
        <f t="shared" ref="V878:AJ878" si="2552">SUM(V589)</f>
        <v>0</v>
      </c>
      <c r="W878" s="1132">
        <f t="shared" si="2552"/>
        <v>1.6731898238747554E-3</v>
      </c>
      <c r="X878" s="1132">
        <f t="shared" si="2552"/>
        <v>2.2309197651663405E-3</v>
      </c>
      <c r="Y878" s="1132">
        <f t="shared" si="2552"/>
        <v>0</v>
      </c>
      <c r="Z878" s="1132">
        <f t="shared" si="2552"/>
        <v>0</v>
      </c>
      <c r="AA878" s="1132">
        <f t="shared" si="2552"/>
        <v>4.9575994781474229E-4</v>
      </c>
      <c r="AB878" s="1132">
        <f t="shared" si="2552"/>
        <v>2.5496225887615319E-2</v>
      </c>
      <c r="AC878" s="1132">
        <f t="shared" si="2552"/>
        <v>0</v>
      </c>
      <c r="AD878" s="1132">
        <f t="shared" si="2552"/>
        <v>0</v>
      </c>
      <c r="AE878" s="1132">
        <f t="shared" si="2552"/>
        <v>0</v>
      </c>
      <c r="AF878" s="1132">
        <f t="shared" si="2552"/>
        <v>0</v>
      </c>
      <c r="AG878" s="1132">
        <f t="shared" si="2552"/>
        <v>0</v>
      </c>
      <c r="AH878" s="1132">
        <f t="shared" si="2552"/>
        <v>0</v>
      </c>
      <c r="AI878" s="1132">
        <f t="shared" si="2552"/>
        <v>0</v>
      </c>
      <c r="AJ878" s="1132">
        <f t="shared" si="2552"/>
        <v>0</v>
      </c>
      <c r="AK878" s="809"/>
      <c r="AL878" s="1132">
        <f>SUM(AL589)</f>
        <v>0</v>
      </c>
      <c r="AM878" s="1132">
        <f>SUM(AM589)</f>
        <v>0</v>
      </c>
      <c r="AN878" s="1132">
        <f t="shared" ref="AN878:BB878" si="2553">SUM(AN589)</f>
        <v>0</v>
      </c>
      <c r="AO878" s="1132">
        <f t="shared" si="2553"/>
        <v>0</v>
      </c>
      <c r="AP878" s="1132">
        <f t="shared" si="2553"/>
        <v>0</v>
      </c>
      <c r="AQ878" s="1132">
        <f t="shared" si="2553"/>
        <v>0</v>
      </c>
      <c r="AR878" s="1132">
        <f t="shared" si="2553"/>
        <v>0</v>
      </c>
      <c r="AS878" s="1132">
        <f t="shared" si="2553"/>
        <v>0</v>
      </c>
      <c r="AT878" s="1132">
        <f t="shared" si="2553"/>
        <v>0</v>
      </c>
      <c r="AU878" s="1132">
        <f t="shared" si="2553"/>
        <v>0</v>
      </c>
      <c r="AV878" s="1132">
        <f t="shared" si="2553"/>
        <v>0</v>
      </c>
      <c r="AW878" s="1132">
        <f t="shared" si="2553"/>
        <v>0</v>
      </c>
      <c r="AX878" s="1132">
        <f t="shared" si="2553"/>
        <v>0</v>
      </c>
      <c r="AY878" s="1132">
        <f t="shared" si="2553"/>
        <v>0</v>
      </c>
      <c r="AZ878" s="1132">
        <f t="shared" si="2553"/>
        <v>0</v>
      </c>
      <c r="BA878" s="1132">
        <f t="shared" si="2553"/>
        <v>0</v>
      </c>
      <c r="BB878" s="1132">
        <f t="shared" si="2553"/>
        <v>0</v>
      </c>
      <c r="BC878" s="809"/>
      <c r="BD878" s="1132">
        <f>SUM(BD589)</f>
        <v>0</v>
      </c>
      <c r="BE878" s="1132">
        <f>SUM(BE589)</f>
        <v>0</v>
      </c>
      <c r="BF878" s="1132">
        <f t="shared" ref="BF878:BT878" si="2554">SUM(BF589)</f>
        <v>0</v>
      </c>
      <c r="BG878" s="1132">
        <f t="shared" si="2554"/>
        <v>0</v>
      </c>
      <c r="BH878" s="1132">
        <f t="shared" si="2554"/>
        <v>0</v>
      </c>
      <c r="BI878" s="1132">
        <f t="shared" si="2554"/>
        <v>0</v>
      </c>
      <c r="BJ878" s="1132">
        <f t="shared" si="2554"/>
        <v>0</v>
      </c>
      <c r="BK878" s="1132">
        <f t="shared" si="2554"/>
        <v>0</v>
      </c>
      <c r="BL878" s="1132">
        <f t="shared" si="2554"/>
        <v>0</v>
      </c>
      <c r="BM878" s="1132">
        <f t="shared" si="2554"/>
        <v>0</v>
      </c>
      <c r="BN878" s="1132">
        <f t="shared" si="2554"/>
        <v>0</v>
      </c>
      <c r="BO878" s="1132">
        <f t="shared" si="2554"/>
        <v>0</v>
      </c>
      <c r="BP878" s="1132">
        <f t="shared" si="2554"/>
        <v>0</v>
      </c>
      <c r="BQ878" s="1132">
        <f t="shared" si="2554"/>
        <v>0</v>
      </c>
      <c r="BR878" s="1132">
        <f t="shared" si="2554"/>
        <v>0</v>
      </c>
      <c r="BS878" s="1132">
        <f t="shared" si="2554"/>
        <v>0</v>
      </c>
      <c r="BT878" s="1132">
        <f t="shared" si="2554"/>
        <v>0</v>
      </c>
      <c r="BU878" s="809"/>
      <c r="BV878" s="1132">
        <f t="shared" ref="BV878:BY878" si="2555">SUM(BV589)</f>
        <v>0</v>
      </c>
      <c r="BW878" s="1132">
        <f t="shared" si="2555"/>
        <v>0</v>
      </c>
      <c r="BX878" s="1132">
        <f t="shared" si="2555"/>
        <v>0</v>
      </c>
      <c r="BY878" s="1132">
        <f t="shared" si="2555"/>
        <v>0</v>
      </c>
      <c r="BZ878" s="622">
        <f t="shared" si="2449"/>
        <v>0</v>
      </c>
      <c r="CA878" s="622">
        <f t="shared" si="2450"/>
        <v>7.3950858882365731E-4</v>
      </c>
      <c r="CB878" s="622">
        <f t="shared" si="2451"/>
        <v>0</v>
      </c>
      <c r="CC878" s="691">
        <f t="shared" si="2452"/>
        <v>0</v>
      </c>
      <c r="CD878" s="1349">
        <f t="shared" si="2534"/>
        <v>0</v>
      </c>
      <c r="CE878" s="1350">
        <f t="shared" si="2534"/>
        <v>0</v>
      </c>
      <c r="CF878" s="1351">
        <f t="shared" si="2534"/>
        <v>0</v>
      </c>
      <c r="CG878" s="1351">
        <f t="shared" si="2534"/>
        <v>0</v>
      </c>
      <c r="CH878" s="1351">
        <f t="shared" si="2534"/>
        <v>0</v>
      </c>
      <c r="CI878" s="1351">
        <f t="shared" si="2534"/>
        <v>0</v>
      </c>
      <c r="CJ878" s="1351">
        <f t="shared" si="2534"/>
        <v>0</v>
      </c>
      <c r="CK878" s="1352">
        <f t="shared" si="2534"/>
        <v>0</v>
      </c>
      <c r="CL878" s="1352">
        <f t="shared" si="2534"/>
        <v>0</v>
      </c>
      <c r="CM878" s="1352">
        <f t="shared" si="2534"/>
        <v>0</v>
      </c>
      <c r="CN878" s="1351">
        <f t="shared" si="2534"/>
        <v>0</v>
      </c>
      <c r="CO878" s="1351">
        <f t="shared" si="2534"/>
        <v>0</v>
      </c>
      <c r="CP878" s="1351">
        <f t="shared" si="2534"/>
        <v>0</v>
      </c>
      <c r="CQ878" s="1351">
        <f t="shared" si="2534"/>
        <v>0</v>
      </c>
      <c r="CR878" s="1351">
        <f t="shared" si="2534"/>
        <v>0</v>
      </c>
      <c r="CS878" s="1350">
        <f t="shared" si="2527"/>
        <v>0</v>
      </c>
      <c r="CT878" s="1381">
        <f t="shared" si="2454"/>
        <v>0</v>
      </c>
      <c r="CU878" s="1435">
        <f t="shared" si="2535"/>
        <v>0</v>
      </c>
      <c r="CV878" s="1364">
        <f t="shared" si="2535"/>
        <v>0</v>
      </c>
      <c r="CW878" s="1365">
        <f t="shared" si="2535"/>
        <v>0</v>
      </c>
      <c r="CX878" s="1365">
        <f t="shared" si="2535"/>
        <v>0</v>
      </c>
      <c r="CY878" s="1365">
        <f t="shared" si="2535"/>
        <v>0</v>
      </c>
      <c r="CZ878" s="1365">
        <f t="shared" si="2535"/>
        <v>0</v>
      </c>
      <c r="DA878" s="1365">
        <f t="shared" si="2535"/>
        <v>0</v>
      </c>
      <c r="DB878" s="1366">
        <f t="shared" si="2535"/>
        <v>0</v>
      </c>
      <c r="DC878" s="1366">
        <f t="shared" si="2535"/>
        <v>0</v>
      </c>
      <c r="DD878" s="1366">
        <f t="shared" si="2535"/>
        <v>0</v>
      </c>
      <c r="DE878" s="1365">
        <f t="shared" si="2535"/>
        <v>0</v>
      </c>
      <c r="DF878" s="1365">
        <f t="shared" si="2535"/>
        <v>0</v>
      </c>
      <c r="DG878" s="1365">
        <f t="shared" si="2535"/>
        <v>4.9575994781474229E-4</v>
      </c>
      <c r="DH878" s="1365">
        <f t="shared" si="2535"/>
        <v>1.6731898238747554E-3</v>
      </c>
      <c r="DI878" s="1365">
        <f t="shared" si="2535"/>
        <v>2.2309197651663405E-3</v>
      </c>
      <c r="DJ878" s="1364">
        <f t="shared" si="2528"/>
        <v>6.6927592954990215E-3</v>
      </c>
      <c r="DK878" s="1435">
        <f t="shared" si="2456"/>
        <v>2.5496225887615319E-2</v>
      </c>
      <c r="DL878" s="653">
        <f t="shared" si="2457"/>
        <v>17</v>
      </c>
      <c r="DM878" s="106">
        <f t="shared" si="2458"/>
        <v>17</v>
      </c>
      <c r="DN878" s="106">
        <f t="shared" si="2459"/>
        <v>17</v>
      </c>
      <c r="DO878" s="106">
        <f t="shared" si="2460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2"/>
      <c r="DY878" s="484"/>
    </row>
    <row r="879" spans="1:129" s="486" customFormat="1" ht="15.75" customHeight="1">
      <c r="A879" s="44" t="str">
        <f>$A$592</f>
        <v>Dark green veg purchase - unit</v>
      </c>
      <c r="B879" s="810">
        <f>SUM(B596)</f>
        <v>0</v>
      </c>
      <c r="C879" s="810">
        <f t="shared" ref="C879:R879" si="2556">SUM(C596)</f>
        <v>0</v>
      </c>
      <c r="D879" s="810">
        <f t="shared" si="2556"/>
        <v>7.3804864411518029E-3</v>
      </c>
      <c r="E879" s="810">
        <f t="shared" si="2556"/>
        <v>0</v>
      </c>
      <c r="F879" s="810">
        <f t="shared" si="2556"/>
        <v>5.1663405088062629E-3</v>
      </c>
      <c r="G879" s="810">
        <f t="shared" si="2556"/>
        <v>6.4579256360078278E-3</v>
      </c>
      <c r="H879" s="810">
        <f t="shared" si="2556"/>
        <v>0</v>
      </c>
      <c r="I879" s="810">
        <f t="shared" si="2556"/>
        <v>1.0332681017612526E-2</v>
      </c>
      <c r="J879" s="810">
        <f t="shared" si="2556"/>
        <v>5.9043891529214423E-3</v>
      </c>
      <c r="K879" s="810">
        <f t="shared" si="2556"/>
        <v>0</v>
      </c>
      <c r="L879" s="810">
        <f t="shared" si="2556"/>
        <v>0</v>
      </c>
      <c r="M879" s="810">
        <f t="shared" si="2556"/>
        <v>0</v>
      </c>
      <c r="N879" s="810">
        <f t="shared" si="2556"/>
        <v>0</v>
      </c>
      <c r="O879" s="810">
        <f t="shared" si="2556"/>
        <v>0</v>
      </c>
      <c r="P879" s="810">
        <f t="shared" si="2556"/>
        <v>0</v>
      </c>
      <c r="Q879" s="810">
        <f t="shared" si="2556"/>
        <v>0</v>
      </c>
      <c r="R879" s="810">
        <f t="shared" si="2556"/>
        <v>0</v>
      </c>
      <c r="S879" s="809"/>
      <c r="T879" s="810">
        <f>SUM(T596)</f>
        <v>7.7495107632093922E-4</v>
      </c>
      <c r="U879" s="810">
        <f t="shared" ref="U879:AJ879" si="2557">SUM(U596)</f>
        <v>0</v>
      </c>
      <c r="V879" s="810">
        <f t="shared" si="2557"/>
        <v>0</v>
      </c>
      <c r="W879" s="810">
        <f t="shared" si="2557"/>
        <v>0</v>
      </c>
      <c r="X879" s="810">
        <f t="shared" si="2557"/>
        <v>0</v>
      </c>
      <c r="Y879" s="810">
        <f t="shared" si="2557"/>
        <v>0</v>
      </c>
      <c r="Z879" s="810">
        <f t="shared" si="2557"/>
        <v>0</v>
      </c>
      <c r="AA879" s="810">
        <f t="shared" si="2557"/>
        <v>0</v>
      </c>
      <c r="AB879" s="810">
        <f t="shared" si="2557"/>
        <v>0</v>
      </c>
      <c r="AC879" s="810">
        <f t="shared" si="2557"/>
        <v>0</v>
      </c>
      <c r="AD879" s="810">
        <f t="shared" si="2557"/>
        <v>0</v>
      </c>
      <c r="AE879" s="810">
        <f t="shared" si="2557"/>
        <v>0</v>
      </c>
      <c r="AF879" s="810">
        <f t="shared" si="2557"/>
        <v>0</v>
      </c>
      <c r="AG879" s="810">
        <f t="shared" si="2557"/>
        <v>0</v>
      </c>
      <c r="AH879" s="810">
        <f t="shared" si="2557"/>
        <v>0</v>
      </c>
      <c r="AI879" s="810">
        <f t="shared" si="2557"/>
        <v>0</v>
      </c>
      <c r="AJ879" s="810">
        <f t="shared" si="2557"/>
        <v>0</v>
      </c>
      <c r="AK879" s="809"/>
      <c r="AL879" s="810">
        <f>SUM(AL596)</f>
        <v>1.4465753424657534E-2</v>
      </c>
      <c r="AM879" s="810">
        <f t="shared" ref="AM879:BB879" si="2558">SUM(AM596)</f>
        <v>0</v>
      </c>
      <c r="AN879" s="810">
        <f t="shared" si="2558"/>
        <v>8.2661448140900189E-3</v>
      </c>
      <c r="AO879" s="810">
        <f t="shared" si="2558"/>
        <v>2.6118721461187214E-2</v>
      </c>
      <c r="AP879" s="810">
        <f t="shared" si="2558"/>
        <v>4.4774951076320939E-3</v>
      </c>
      <c r="AQ879" s="810">
        <f t="shared" si="2558"/>
        <v>0</v>
      </c>
      <c r="AR879" s="810">
        <f t="shared" si="2558"/>
        <v>1.0332681017612526E-2</v>
      </c>
      <c r="AS879" s="810">
        <f t="shared" si="2558"/>
        <v>0</v>
      </c>
      <c r="AT879" s="810">
        <f t="shared" si="2558"/>
        <v>1.0332681017612524E-3</v>
      </c>
      <c r="AU879" s="810">
        <f t="shared" si="2558"/>
        <v>0</v>
      </c>
      <c r="AV879" s="810">
        <f t="shared" si="2558"/>
        <v>0</v>
      </c>
      <c r="AW879" s="810">
        <f t="shared" si="2558"/>
        <v>0</v>
      </c>
      <c r="AX879" s="810">
        <f t="shared" si="2558"/>
        <v>0</v>
      </c>
      <c r="AY879" s="810">
        <f t="shared" si="2558"/>
        <v>0</v>
      </c>
      <c r="AZ879" s="810">
        <f t="shared" si="2558"/>
        <v>0</v>
      </c>
      <c r="BA879" s="810">
        <f t="shared" si="2558"/>
        <v>0</v>
      </c>
      <c r="BB879" s="810">
        <f t="shared" si="2558"/>
        <v>0</v>
      </c>
      <c r="BC879" s="809"/>
      <c r="BD879" s="810">
        <f>SUM(BD596)</f>
        <v>0</v>
      </c>
      <c r="BE879" s="810">
        <f t="shared" ref="BE879:BT879" si="2559">SUM(BE596)</f>
        <v>0</v>
      </c>
      <c r="BF879" s="810">
        <f t="shared" si="2559"/>
        <v>0</v>
      </c>
      <c r="BG879" s="810">
        <f t="shared" si="2559"/>
        <v>0</v>
      </c>
      <c r="BH879" s="810">
        <f t="shared" si="2559"/>
        <v>0</v>
      </c>
      <c r="BI879" s="810">
        <f t="shared" si="2559"/>
        <v>0</v>
      </c>
      <c r="BJ879" s="810">
        <f t="shared" si="2559"/>
        <v>0</v>
      </c>
      <c r="BK879" s="810">
        <f t="shared" si="2559"/>
        <v>0</v>
      </c>
      <c r="BL879" s="810">
        <f t="shared" si="2559"/>
        <v>0</v>
      </c>
      <c r="BM879" s="810">
        <f t="shared" si="2559"/>
        <v>0</v>
      </c>
      <c r="BN879" s="810">
        <f t="shared" si="2559"/>
        <v>0</v>
      </c>
      <c r="BO879" s="810">
        <f t="shared" si="2559"/>
        <v>0</v>
      </c>
      <c r="BP879" s="810">
        <f t="shared" si="2559"/>
        <v>0</v>
      </c>
      <c r="BQ879" s="810">
        <f t="shared" si="2559"/>
        <v>0</v>
      </c>
      <c r="BR879" s="810">
        <f t="shared" si="2559"/>
        <v>0</v>
      </c>
      <c r="BS879" s="810">
        <f t="shared" si="2559"/>
        <v>0</v>
      </c>
      <c r="BT879" s="810">
        <f t="shared" si="2559"/>
        <v>0</v>
      </c>
      <c r="BU879" s="809"/>
      <c r="BV879" s="810">
        <f>SUM(BV596)</f>
        <v>0</v>
      </c>
      <c r="BW879" s="810">
        <f>SUM(BW596)</f>
        <v>0</v>
      </c>
      <c r="BX879" s="810">
        <f>SUM(BX596)</f>
        <v>0</v>
      </c>
      <c r="BY879" s="810">
        <f>SUM(BY596)</f>
        <v>0</v>
      </c>
      <c r="BZ879" s="622">
        <f t="shared" si="2449"/>
        <v>1.6606094492591557E-3</v>
      </c>
      <c r="CA879" s="622">
        <f t="shared" si="2450"/>
        <v>0</v>
      </c>
      <c r="CB879" s="622">
        <f t="shared" si="2451"/>
        <v>2.5716894977168957E-3</v>
      </c>
      <c r="CC879" s="691">
        <f t="shared" si="2452"/>
        <v>0</v>
      </c>
      <c r="CD879" s="1349">
        <f t="shared" si="2534"/>
        <v>0</v>
      </c>
      <c r="CE879" s="1350">
        <f t="shared" si="2534"/>
        <v>0</v>
      </c>
      <c r="CF879" s="1351">
        <f t="shared" si="2534"/>
        <v>0</v>
      </c>
      <c r="CG879" s="1351">
        <f t="shared" si="2534"/>
        <v>0</v>
      </c>
      <c r="CH879" s="1351">
        <f t="shared" si="2534"/>
        <v>0</v>
      </c>
      <c r="CI879" s="1351">
        <f t="shared" si="2534"/>
        <v>0</v>
      </c>
      <c r="CJ879" s="1351">
        <f t="shared" si="2534"/>
        <v>0</v>
      </c>
      <c r="CK879" s="1352">
        <f t="shared" si="2534"/>
        <v>0</v>
      </c>
      <c r="CL879" s="1352">
        <f t="shared" si="2534"/>
        <v>0</v>
      </c>
      <c r="CM879" s="1352">
        <f t="shared" si="2534"/>
        <v>0</v>
      </c>
      <c r="CN879" s="1351">
        <f t="shared" si="2534"/>
        <v>0</v>
      </c>
      <c r="CO879" s="1351">
        <f t="shared" si="2534"/>
        <v>0</v>
      </c>
      <c r="CP879" s="1351">
        <f t="shared" si="2534"/>
        <v>5.1663405088062629E-3</v>
      </c>
      <c r="CQ879" s="1351">
        <f t="shared" si="2534"/>
        <v>5.9043891529214423E-3</v>
      </c>
      <c r="CR879" s="1351">
        <f t="shared" si="2534"/>
        <v>6.4579256360078278E-3</v>
      </c>
      <c r="CS879" s="1350">
        <f t="shared" si="2527"/>
        <v>7.3804864411518029E-3</v>
      </c>
      <c r="CT879" s="1381">
        <f t="shared" si="2454"/>
        <v>1.0332681017612526E-2</v>
      </c>
      <c r="CU879" s="1435">
        <f t="shared" si="2535"/>
        <v>0</v>
      </c>
      <c r="CV879" s="1364">
        <f t="shared" si="2535"/>
        <v>0</v>
      </c>
      <c r="CW879" s="1365">
        <f t="shared" si="2535"/>
        <v>0</v>
      </c>
      <c r="CX879" s="1365">
        <f t="shared" si="2535"/>
        <v>0</v>
      </c>
      <c r="CY879" s="1365">
        <f t="shared" si="2535"/>
        <v>0</v>
      </c>
      <c r="CZ879" s="1365">
        <f t="shared" si="2535"/>
        <v>0</v>
      </c>
      <c r="DA879" s="1365">
        <f t="shared" si="2535"/>
        <v>0</v>
      </c>
      <c r="DB879" s="1366">
        <f t="shared" si="2535"/>
        <v>0</v>
      </c>
      <c r="DC879" s="1366">
        <f t="shared" si="2535"/>
        <v>0</v>
      </c>
      <c r="DD879" s="1366">
        <f t="shared" si="2535"/>
        <v>0</v>
      </c>
      <c r="DE879" s="1365">
        <f t="shared" si="2535"/>
        <v>0</v>
      </c>
      <c r="DF879" s="1365">
        <f t="shared" si="2535"/>
        <v>0</v>
      </c>
      <c r="DG879" s="1365">
        <f t="shared" si="2535"/>
        <v>0</v>
      </c>
      <c r="DH879" s="1365">
        <f t="shared" si="2535"/>
        <v>0</v>
      </c>
      <c r="DI879" s="1365">
        <f t="shared" si="2535"/>
        <v>0</v>
      </c>
      <c r="DJ879" s="1364">
        <f t="shared" si="2528"/>
        <v>0</v>
      </c>
      <c r="DK879" s="1435">
        <f t="shared" si="2456"/>
        <v>7.7495107632093922E-4</v>
      </c>
      <c r="DL879" s="653">
        <f t="shared" si="2457"/>
        <v>17</v>
      </c>
      <c r="DM879" s="106">
        <f t="shared" si="2458"/>
        <v>17</v>
      </c>
      <c r="DN879" s="106">
        <f t="shared" si="2459"/>
        <v>17</v>
      </c>
      <c r="DO879" s="106">
        <f t="shared" si="2460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2"/>
      <c r="DY879" s="484"/>
    </row>
    <row r="880" spans="1:129" s="486" customFormat="1" ht="15.75" customHeight="1">
      <c r="A880" s="44" t="str">
        <f>$A$599</f>
        <v>Fresh fish purchase - unit</v>
      </c>
      <c r="B880" s="810">
        <f>SUM(B602)</f>
        <v>0</v>
      </c>
      <c r="C880" s="810">
        <f t="shared" ref="C880:R880" si="2560">SUM(C602)</f>
        <v>0</v>
      </c>
      <c r="D880" s="810">
        <f t="shared" si="2560"/>
        <v>0</v>
      </c>
      <c r="E880" s="810">
        <f t="shared" si="2560"/>
        <v>0</v>
      </c>
      <c r="F880" s="810">
        <f t="shared" si="2560"/>
        <v>0</v>
      </c>
      <c r="G880" s="810">
        <f t="shared" si="2560"/>
        <v>0</v>
      </c>
      <c r="H880" s="810">
        <f t="shared" si="2560"/>
        <v>0</v>
      </c>
      <c r="I880" s="810">
        <f t="shared" si="2560"/>
        <v>0</v>
      </c>
      <c r="J880" s="810">
        <f t="shared" si="2560"/>
        <v>0</v>
      </c>
      <c r="K880" s="810">
        <f t="shared" si="2560"/>
        <v>0</v>
      </c>
      <c r="L880" s="810">
        <f t="shared" si="2560"/>
        <v>0</v>
      </c>
      <c r="M880" s="810">
        <f t="shared" si="2560"/>
        <v>0</v>
      </c>
      <c r="N880" s="810">
        <f t="shared" si="2560"/>
        <v>0</v>
      </c>
      <c r="O880" s="810">
        <f t="shared" si="2560"/>
        <v>0</v>
      </c>
      <c r="P880" s="810">
        <f t="shared" si="2560"/>
        <v>0</v>
      </c>
      <c r="Q880" s="810">
        <f t="shared" si="2560"/>
        <v>0</v>
      </c>
      <c r="R880" s="810">
        <f t="shared" si="2560"/>
        <v>0</v>
      </c>
      <c r="S880" s="809"/>
      <c r="T880" s="810">
        <f>SUM(T602)</f>
        <v>0</v>
      </c>
      <c r="U880" s="810">
        <f t="shared" ref="U880:AJ880" si="2561">SUM(U602)</f>
        <v>0</v>
      </c>
      <c r="V880" s="810">
        <f t="shared" si="2561"/>
        <v>0</v>
      </c>
      <c r="W880" s="810">
        <f t="shared" si="2561"/>
        <v>0</v>
      </c>
      <c r="X880" s="810">
        <f t="shared" si="2561"/>
        <v>0</v>
      </c>
      <c r="Y880" s="810">
        <f t="shared" si="2561"/>
        <v>0</v>
      </c>
      <c r="Z880" s="810">
        <f t="shared" si="2561"/>
        <v>0</v>
      </c>
      <c r="AA880" s="810">
        <f t="shared" si="2561"/>
        <v>0</v>
      </c>
      <c r="AB880" s="810">
        <f t="shared" si="2561"/>
        <v>0</v>
      </c>
      <c r="AC880" s="810">
        <f t="shared" si="2561"/>
        <v>0</v>
      </c>
      <c r="AD880" s="810">
        <f t="shared" si="2561"/>
        <v>0</v>
      </c>
      <c r="AE880" s="810">
        <f t="shared" si="2561"/>
        <v>0</v>
      </c>
      <c r="AF880" s="810">
        <f t="shared" si="2561"/>
        <v>0</v>
      </c>
      <c r="AG880" s="810">
        <f t="shared" si="2561"/>
        <v>0</v>
      </c>
      <c r="AH880" s="810">
        <f t="shared" si="2561"/>
        <v>0</v>
      </c>
      <c r="AI880" s="810">
        <f t="shared" si="2561"/>
        <v>0</v>
      </c>
      <c r="AJ880" s="810">
        <f t="shared" si="2561"/>
        <v>0</v>
      </c>
      <c r="AK880" s="809"/>
      <c r="AL880" s="810">
        <f>SUM(AL602)</f>
        <v>0</v>
      </c>
      <c r="AM880" s="810">
        <f t="shared" ref="AM880:BB880" si="2562">SUM(AM602)</f>
        <v>0</v>
      </c>
      <c r="AN880" s="810">
        <f t="shared" si="2562"/>
        <v>0</v>
      </c>
      <c r="AO880" s="810">
        <f t="shared" si="2562"/>
        <v>0</v>
      </c>
      <c r="AP880" s="810">
        <f t="shared" si="2562"/>
        <v>0</v>
      </c>
      <c r="AQ880" s="810">
        <f t="shared" si="2562"/>
        <v>0</v>
      </c>
      <c r="AR880" s="810">
        <f t="shared" si="2562"/>
        <v>0</v>
      </c>
      <c r="AS880" s="810">
        <f t="shared" si="2562"/>
        <v>0</v>
      </c>
      <c r="AT880" s="810">
        <f t="shared" si="2562"/>
        <v>0</v>
      </c>
      <c r="AU880" s="810">
        <f t="shared" si="2562"/>
        <v>0</v>
      </c>
      <c r="AV880" s="810">
        <f t="shared" si="2562"/>
        <v>0</v>
      </c>
      <c r="AW880" s="810">
        <f t="shared" si="2562"/>
        <v>0</v>
      </c>
      <c r="AX880" s="810">
        <f t="shared" si="2562"/>
        <v>0</v>
      </c>
      <c r="AY880" s="810">
        <f t="shared" si="2562"/>
        <v>0</v>
      </c>
      <c r="AZ880" s="810">
        <f t="shared" si="2562"/>
        <v>0</v>
      </c>
      <c r="BA880" s="810">
        <f t="shared" si="2562"/>
        <v>0</v>
      </c>
      <c r="BB880" s="810">
        <f t="shared" si="2562"/>
        <v>0</v>
      </c>
      <c r="BC880" s="809"/>
      <c r="BD880" s="810">
        <f>SUM(BD602)</f>
        <v>0</v>
      </c>
      <c r="BE880" s="810">
        <f t="shared" ref="BE880:BT880" si="2563">SUM(BE602)</f>
        <v>0</v>
      </c>
      <c r="BF880" s="810">
        <f t="shared" si="2563"/>
        <v>0</v>
      </c>
      <c r="BG880" s="810">
        <f t="shared" si="2563"/>
        <v>0</v>
      </c>
      <c r="BH880" s="810">
        <f t="shared" si="2563"/>
        <v>0</v>
      </c>
      <c r="BI880" s="810">
        <f t="shared" si="2563"/>
        <v>0</v>
      </c>
      <c r="BJ880" s="810">
        <f t="shared" si="2563"/>
        <v>0</v>
      </c>
      <c r="BK880" s="810">
        <f t="shared" si="2563"/>
        <v>0</v>
      </c>
      <c r="BL880" s="810">
        <f t="shared" si="2563"/>
        <v>0</v>
      </c>
      <c r="BM880" s="810">
        <f t="shared" si="2563"/>
        <v>0</v>
      </c>
      <c r="BN880" s="810">
        <f t="shared" si="2563"/>
        <v>0</v>
      </c>
      <c r="BO880" s="810">
        <f t="shared" si="2563"/>
        <v>0</v>
      </c>
      <c r="BP880" s="810">
        <f t="shared" si="2563"/>
        <v>0</v>
      </c>
      <c r="BQ880" s="810">
        <f t="shared" si="2563"/>
        <v>0</v>
      </c>
      <c r="BR880" s="810">
        <f t="shared" si="2563"/>
        <v>0</v>
      </c>
      <c r="BS880" s="810">
        <f t="shared" si="2563"/>
        <v>0</v>
      </c>
      <c r="BT880" s="810">
        <f t="shared" si="2563"/>
        <v>0</v>
      </c>
      <c r="BU880" s="809"/>
      <c r="BV880" s="810">
        <f>SUM(BV602)</f>
        <v>0</v>
      </c>
      <c r="BW880" s="810">
        <f>SUM(BW602)</f>
        <v>0</v>
      </c>
      <c r="BX880" s="810">
        <f>SUM(BX602)</f>
        <v>0</v>
      </c>
      <c r="BY880" s="810">
        <f>SUM(BY602)</f>
        <v>0</v>
      </c>
      <c r="BZ880" s="622">
        <f t="shared" ref="BZ880:BZ885" si="2564">IF(DL880&lt;3,"",(SUM(B880:R880)-MIN(B880:R880)-MAX(B880:R880))/(DL880-2))</f>
        <v>0</v>
      </c>
      <c r="CA880" s="622">
        <f t="shared" si="2450"/>
        <v>0</v>
      </c>
      <c r="CB880" s="622">
        <f t="shared" si="2451"/>
        <v>0</v>
      </c>
      <c r="CC880" s="691">
        <f t="shared" si="2452"/>
        <v>0</v>
      </c>
      <c r="CD880" s="1349">
        <f t="shared" si="2534"/>
        <v>0</v>
      </c>
      <c r="CE880" s="1350">
        <f t="shared" si="2534"/>
        <v>0</v>
      </c>
      <c r="CF880" s="1351">
        <f t="shared" si="2534"/>
        <v>0</v>
      </c>
      <c r="CG880" s="1351">
        <f t="shared" si="2534"/>
        <v>0</v>
      </c>
      <c r="CH880" s="1351">
        <f t="shared" si="2534"/>
        <v>0</v>
      </c>
      <c r="CI880" s="1351">
        <f t="shared" si="2534"/>
        <v>0</v>
      </c>
      <c r="CJ880" s="1351">
        <f t="shared" si="2534"/>
        <v>0</v>
      </c>
      <c r="CK880" s="1352">
        <f t="shared" si="2534"/>
        <v>0</v>
      </c>
      <c r="CL880" s="1352">
        <f t="shared" si="2534"/>
        <v>0</v>
      </c>
      <c r="CM880" s="1352">
        <f t="shared" si="2534"/>
        <v>0</v>
      </c>
      <c r="CN880" s="1351">
        <f t="shared" si="2534"/>
        <v>0</v>
      </c>
      <c r="CO880" s="1351">
        <f t="shared" si="2534"/>
        <v>0</v>
      </c>
      <c r="CP880" s="1351">
        <f t="shared" si="2534"/>
        <v>0</v>
      </c>
      <c r="CQ880" s="1351">
        <f t="shared" si="2534"/>
        <v>0</v>
      </c>
      <c r="CR880" s="1351">
        <f t="shared" si="2534"/>
        <v>0</v>
      </c>
      <c r="CS880" s="1350">
        <f t="shared" si="2527"/>
        <v>0</v>
      </c>
      <c r="CT880" s="1381">
        <f t="shared" si="2454"/>
        <v>0</v>
      </c>
      <c r="CU880" s="1435">
        <f t="shared" si="2535"/>
        <v>0</v>
      </c>
      <c r="CV880" s="1364">
        <f t="shared" si="2535"/>
        <v>0</v>
      </c>
      <c r="CW880" s="1365">
        <f t="shared" si="2535"/>
        <v>0</v>
      </c>
      <c r="CX880" s="1365">
        <f t="shared" si="2535"/>
        <v>0</v>
      </c>
      <c r="CY880" s="1365">
        <f t="shared" si="2535"/>
        <v>0</v>
      </c>
      <c r="CZ880" s="1365">
        <f t="shared" si="2535"/>
        <v>0</v>
      </c>
      <c r="DA880" s="1365">
        <f t="shared" si="2535"/>
        <v>0</v>
      </c>
      <c r="DB880" s="1366">
        <f t="shared" si="2535"/>
        <v>0</v>
      </c>
      <c r="DC880" s="1366">
        <f t="shared" si="2535"/>
        <v>0</v>
      </c>
      <c r="DD880" s="1366">
        <f t="shared" si="2535"/>
        <v>0</v>
      </c>
      <c r="DE880" s="1365">
        <f t="shared" si="2535"/>
        <v>0</v>
      </c>
      <c r="DF880" s="1365">
        <f t="shared" si="2535"/>
        <v>0</v>
      </c>
      <c r="DG880" s="1365">
        <f t="shared" si="2535"/>
        <v>0</v>
      </c>
      <c r="DH880" s="1365">
        <f t="shared" si="2535"/>
        <v>0</v>
      </c>
      <c r="DI880" s="1365">
        <f t="shared" si="2535"/>
        <v>0</v>
      </c>
      <c r="DJ880" s="1364">
        <f t="shared" si="2528"/>
        <v>0</v>
      </c>
      <c r="DK880" s="1435">
        <f t="shared" si="2456"/>
        <v>0</v>
      </c>
      <c r="DL880" s="653">
        <f t="shared" si="2457"/>
        <v>17</v>
      </c>
      <c r="DM880" s="106">
        <f t="shared" si="2458"/>
        <v>17</v>
      </c>
      <c r="DN880" s="106">
        <f t="shared" si="2459"/>
        <v>17</v>
      </c>
      <c r="DO880" s="106">
        <f t="shared" si="2460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2"/>
      <c r="DY880" s="484"/>
    </row>
    <row r="881" spans="1:129" s="486" customFormat="1" ht="15.75" customHeight="1">
      <c r="A881" s="44" t="str">
        <f>$A$605</f>
        <v>Dried fish (incl Kapenta) purchase - unit</v>
      </c>
      <c r="B881" s="810">
        <f>SUM(B608)</f>
        <v>5.3750815394651014E-3</v>
      </c>
      <c r="C881" s="810">
        <f t="shared" ref="C881:R881" si="2565">SUM(C608)</f>
        <v>6.0469667318982382E-3</v>
      </c>
      <c r="D881" s="810">
        <f t="shared" si="2565"/>
        <v>6.9108191221694155E-3</v>
      </c>
      <c r="E881" s="810">
        <f t="shared" si="2565"/>
        <v>3.0234833659491191E-3</v>
      </c>
      <c r="F881" s="810">
        <f t="shared" si="2565"/>
        <v>4.0313111545988252E-3</v>
      </c>
      <c r="G881" s="810">
        <f t="shared" si="2565"/>
        <v>1.2093933463796476E-2</v>
      </c>
      <c r="H881" s="810">
        <f t="shared" si="2565"/>
        <v>2.4187866927592953E-2</v>
      </c>
      <c r="I881" s="810">
        <f t="shared" si="2565"/>
        <v>4.8375733855185914E-3</v>
      </c>
      <c r="J881" s="810">
        <f t="shared" si="2565"/>
        <v>6.9108191221694155E-3</v>
      </c>
      <c r="K881" s="810">
        <f t="shared" si="2565"/>
        <v>0</v>
      </c>
      <c r="L881" s="810">
        <f t="shared" si="2565"/>
        <v>0</v>
      </c>
      <c r="M881" s="810">
        <f t="shared" si="2565"/>
        <v>0</v>
      </c>
      <c r="N881" s="810">
        <f t="shared" si="2565"/>
        <v>0</v>
      </c>
      <c r="O881" s="810">
        <f t="shared" si="2565"/>
        <v>0</v>
      </c>
      <c r="P881" s="810">
        <f t="shared" si="2565"/>
        <v>0</v>
      </c>
      <c r="Q881" s="810">
        <f t="shared" si="2565"/>
        <v>0</v>
      </c>
      <c r="R881" s="810">
        <f t="shared" si="2565"/>
        <v>0</v>
      </c>
      <c r="S881" s="809"/>
      <c r="T881" s="810">
        <f>SUM(T608)</f>
        <v>2.4187866927592953E-2</v>
      </c>
      <c r="U881" s="810">
        <f t="shared" ref="U881:AJ881" si="2566">SUM(U608)</f>
        <v>3.0234833659491191E-3</v>
      </c>
      <c r="V881" s="810">
        <f t="shared" si="2566"/>
        <v>6.9108191221694155E-3</v>
      </c>
      <c r="W881" s="810">
        <f t="shared" si="2566"/>
        <v>0</v>
      </c>
      <c r="X881" s="810">
        <f t="shared" si="2566"/>
        <v>2.6203522504892367E-2</v>
      </c>
      <c r="Y881" s="810">
        <f t="shared" si="2566"/>
        <v>2.1988969934175415E-3</v>
      </c>
      <c r="Z881" s="810">
        <f t="shared" si="2566"/>
        <v>1.0750163078930203E-4</v>
      </c>
      <c r="AA881" s="810">
        <f t="shared" si="2566"/>
        <v>2.1500326157860403E-3</v>
      </c>
      <c r="AB881" s="810">
        <f t="shared" si="2566"/>
        <v>1.8428850992451777E-3</v>
      </c>
      <c r="AC881" s="810">
        <f t="shared" si="2566"/>
        <v>0</v>
      </c>
      <c r="AD881" s="810">
        <f t="shared" si="2566"/>
        <v>0</v>
      </c>
      <c r="AE881" s="810">
        <f t="shared" si="2566"/>
        <v>0</v>
      </c>
      <c r="AF881" s="810">
        <f t="shared" si="2566"/>
        <v>0</v>
      </c>
      <c r="AG881" s="810">
        <f t="shared" si="2566"/>
        <v>0</v>
      </c>
      <c r="AH881" s="810">
        <f t="shared" si="2566"/>
        <v>0</v>
      </c>
      <c r="AI881" s="810">
        <f t="shared" si="2566"/>
        <v>0</v>
      </c>
      <c r="AJ881" s="810">
        <f t="shared" si="2566"/>
        <v>0</v>
      </c>
      <c r="AK881" s="809"/>
      <c r="AL881" s="810">
        <f>SUM(AL608)</f>
        <v>2.4187866927592957E-3</v>
      </c>
      <c r="AM881" s="810">
        <f t="shared" ref="AM881:BB881" si="2567">SUM(AM608)</f>
        <v>0</v>
      </c>
      <c r="AN881" s="810">
        <f t="shared" si="2567"/>
        <v>0</v>
      </c>
      <c r="AO881" s="810">
        <f t="shared" si="2567"/>
        <v>0</v>
      </c>
      <c r="AP881" s="810">
        <f t="shared" si="2567"/>
        <v>9.6751467710371828E-3</v>
      </c>
      <c r="AQ881" s="810">
        <f t="shared" si="2567"/>
        <v>2.4187866927592957E-3</v>
      </c>
      <c r="AR881" s="810">
        <f t="shared" si="2567"/>
        <v>8.0626223091976503E-3</v>
      </c>
      <c r="AS881" s="810">
        <f t="shared" si="2567"/>
        <v>0</v>
      </c>
      <c r="AT881" s="810">
        <f t="shared" si="2567"/>
        <v>0</v>
      </c>
      <c r="AU881" s="810">
        <f t="shared" si="2567"/>
        <v>0</v>
      </c>
      <c r="AV881" s="810">
        <f t="shared" si="2567"/>
        <v>0</v>
      </c>
      <c r="AW881" s="810">
        <f t="shared" si="2567"/>
        <v>0</v>
      </c>
      <c r="AX881" s="810">
        <f t="shared" si="2567"/>
        <v>0</v>
      </c>
      <c r="AY881" s="810">
        <f t="shared" si="2567"/>
        <v>0</v>
      </c>
      <c r="AZ881" s="810">
        <f t="shared" si="2567"/>
        <v>0</v>
      </c>
      <c r="BA881" s="810">
        <f t="shared" si="2567"/>
        <v>0</v>
      </c>
      <c r="BB881" s="810">
        <f t="shared" si="2567"/>
        <v>0</v>
      </c>
      <c r="BC881" s="809"/>
      <c r="BD881" s="810">
        <f>SUM(BD608)</f>
        <v>2.4187866927592957E-3</v>
      </c>
      <c r="BE881" s="810">
        <f t="shared" ref="BE881:BT881" si="2568">SUM(BE608)</f>
        <v>0</v>
      </c>
      <c r="BF881" s="810">
        <f t="shared" si="2568"/>
        <v>0</v>
      </c>
      <c r="BG881" s="810">
        <f t="shared" si="2568"/>
        <v>0</v>
      </c>
      <c r="BH881" s="810">
        <f t="shared" si="2568"/>
        <v>0</v>
      </c>
      <c r="BI881" s="810">
        <f t="shared" si="2568"/>
        <v>0</v>
      </c>
      <c r="BJ881" s="810">
        <f t="shared" si="2568"/>
        <v>0</v>
      </c>
      <c r="BK881" s="810">
        <f t="shared" si="2568"/>
        <v>0</v>
      </c>
      <c r="BL881" s="810">
        <f t="shared" si="2568"/>
        <v>0</v>
      </c>
      <c r="BM881" s="810">
        <f t="shared" si="2568"/>
        <v>0</v>
      </c>
      <c r="BN881" s="810">
        <f t="shared" si="2568"/>
        <v>0</v>
      </c>
      <c r="BO881" s="810">
        <f t="shared" si="2568"/>
        <v>0</v>
      </c>
      <c r="BP881" s="810">
        <f t="shared" si="2568"/>
        <v>0</v>
      </c>
      <c r="BQ881" s="810">
        <f t="shared" si="2568"/>
        <v>0</v>
      </c>
      <c r="BR881" s="810">
        <f t="shared" si="2568"/>
        <v>0</v>
      </c>
      <c r="BS881" s="810">
        <f t="shared" si="2568"/>
        <v>0</v>
      </c>
      <c r="BT881" s="810">
        <f t="shared" si="2568"/>
        <v>0</v>
      </c>
      <c r="BU881" s="809"/>
      <c r="BV881" s="810">
        <f>SUM(BV608)</f>
        <v>0</v>
      </c>
      <c r="BW881" s="810">
        <f>SUM(BW608)</f>
        <v>0</v>
      </c>
      <c r="BX881" s="810">
        <f>SUM(BX608)</f>
        <v>0</v>
      </c>
      <c r="BY881" s="810">
        <f>SUM(BY608)</f>
        <v>0</v>
      </c>
      <c r="BZ881" s="622">
        <f t="shared" si="2564"/>
        <v>3.2819991923710118E-3</v>
      </c>
      <c r="CA881" s="622">
        <f t="shared" si="2450"/>
        <v>2.6947657169966379E-3</v>
      </c>
      <c r="CB881" s="622">
        <f t="shared" si="2451"/>
        <v>8.6001304631441603E-4</v>
      </c>
      <c r="CC881" s="691">
        <f t="shared" si="2452"/>
        <v>0</v>
      </c>
      <c r="CD881" s="1349">
        <f t="shared" si="2534"/>
        <v>0</v>
      </c>
      <c r="CE881" s="1350">
        <f t="shared" si="2534"/>
        <v>0</v>
      </c>
      <c r="CF881" s="1351">
        <f t="shared" si="2534"/>
        <v>0</v>
      </c>
      <c r="CG881" s="1351">
        <f t="shared" si="2534"/>
        <v>0</v>
      </c>
      <c r="CH881" s="1351">
        <f t="shared" si="2534"/>
        <v>0</v>
      </c>
      <c r="CI881" s="1351">
        <f t="shared" si="2534"/>
        <v>0</v>
      </c>
      <c r="CJ881" s="1351">
        <f t="shared" si="2534"/>
        <v>0</v>
      </c>
      <c r="CK881" s="1352">
        <f t="shared" si="2534"/>
        <v>0</v>
      </c>
      <c r="CL881" s="1352">
        <f t="shared" si="2534"/>
        <v>3.0234833659491191E-3</v>
      </c>
      <c r="CM881" s="1352">
        <f t="shared" si="2534"/>
        <v>4.0313111545988252E-3</v>
      </c>
      <c r="CN881" s="1351">
        <f t="shared" si="2534"/>
        <v>4.8375733855185914E-3</v>
      </c>
      <c r="CO881" s="1351">
        <f t="shared" si="2534"/>
        <v>5.3750815394651014E-3</v>
      </c>
      <c r="CP881" s="1351">
        <f t="shared" si="2534"/>
        <v>6.0469667318982382E-3</v>
      </c>
      <c r="CQ881" s="1351">
        <f t="shared" si="2534"/>
        <v>6.9108191221694155E-3</v>
      </c>
      <c r="CR881" s="1351">
        <f t="shared" si="2534"/>
        <v>6.9108191221694155E-3</v>
      </c>
      <c r="CS881" s="1350">
        <f t="shared" si="2527"/>
        <v>1.2093933463796476E-2</v>
      </c>
      <c r="CT881" s="1381">
        <f t="shared" si="2454"/>
        <v>2.4187866927592953E-2</v>
      </c>
      <c r="CU881" s="1435">
        <f t="shared" si="2535"/>
        <v>0</v>
      </c>
      <c r="CV881" s="1364">
        <f t="shared" si="2535"/>
        <v>0</v>
      </c>
      <c r="CW881" s="1365">
        <f t="shared" si="2535"/>
        <v>0</v>
      </c>
      <c r="CX881" s="1365">
        <f t="shared" si="2535"/>
        <v>0</v>
      </c>
      <c r="CY881" s="1365">
        <f t="shared" si="2535"/>
        <v>0</v>
      </c>
      <c r="CZ881" s="1365">
        <f t="shared" si="2535"/>
        <v>0</v>
      </c>
      <c r="DA881" s="1365">
        <f t="shared" si="2535"/>
        <v>0</v>
      </c>
      <c r="DB881" s="1366">
        <f t="shared" si="2535"/>
        <v>0</v>
      </c>
      <c r="DC881" s="1366">
        <f t="shared" si="2535"/>
        <v>0</v>
      </c>
      <c r="DD881" s="1366">
        <f t="shared" si="2535"/>
        <v>1.0750163078930203E-4</v>
      </c>
      <c r="DE881" s="1365">
        <f t="shared" si="2535"/>
        <v>1.8428850992451777E-3</v>
      </c>
      <c r="DF881" s="1365">
        <f t="shared" si="2535"/>
        <v>2.1500326157860403E-3</v>
      </c>
      <c r="DG881" s="1365">
        <f t="shared" si="2535"/>
        <v>2.1988969934175415E-3</v>
      </c>
      <c r="DH881" s="1365">
        <f t="shared" si="2535"/>
        <v>3.0234833659491191E-3</v>
      </c>
      <c r="DI881" s="1365">
        <f t="shared" si="2535"/>
        <v>6.9108191221694155E-3</v>
      </c>
      <c r="DJ881" s="1364">
        <f t="shared" si="2528"/>
        <v>2.4187866927592953E-2</v>
      </c>
      <c r="DK881" s="1435">
        <f t="shared" si="2456"/>
        <v>2.6203522504892367E-2</v>
      </c>
      <c r="DL881" s="653">
        <f t="shared" si="2457"/>
        <v>17</v>
      </c>
      <c r="DM881" s="106">
        <f t="shared" si="2458"/>
        <v>17</v>
      </c>
      <c r="DN881" s="106">
        <f t="shared" si="2459"/>
        <v>17</v>
      </c>
      <c r="DO881" s="106">
        <f t="shared" si="2460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2"/>
      <c r="DY881" s="484"/>
    </row>
    <row r="882" spans="1:129" s="486" customFormat="1" ht="15.75" customHeight="1">
      <c r="A882" s="44" t="str">
        <f>$A$611</f>
        <v>Kapenta purchase - unit</v>
      </c>
      <c r="B882" s="810">
        <f>SUM(B614)</f>
        <v>0</v>
      </c>
      <c r="C882" s="810">
        <f t="shared" ref="C882:R882" si="2569">SUM(C614)</f>
        <v>0</v>
      </c>
      <c r="D882" s="810">
        <f t="shared" si="2569"/>
        <v>0</v>
      </c>
      <c r="E882" s="810">
        <f t="shared" si="2569"/>
        <v>0</v>
      </c>
      <c r="F882" s="810">
        <f t="shared" si="2569"/>
        <v>0</v>
      </c>
      <c r="G882" s="810">
        <f t="shared" si="2569"/>
        <v>0</v>
      </c>
      <c r="H882" s="810">
        <f t="shared" si="2569"/>
        <v>0</v>
      </c>
      <c r="I882" s="810">
        <f t="shared" si="2569"/>
        <v>0</v>
      </c>
      <c r="J882" s="810">
        <f t="shared" si="2569"/>
        <v>0</v>
      </c>
      <c r="K882" s="810">
        <f t="shared" si="2569"/>
        <v>0</v>
      </c>
      <c r="L882" s="810">
        <f t="shared" si="2569"/>
        <v>0</v>
      </c>
      <c r="M882" s="810">
        <f t="shared" si="2569"/>
        <v>0</v>
      </c>
      <c r="N882" s="810">
        <f t="shared" si="2569"/>
        <v>0</v>
      </c>
      <c r="O882" s="810">
        <f t="shared" si="2569"/>
        <v>0</v>
      </c>
      <c r="P882" s="810">
        <f t="shared" si="2569"/>
        <v>0</v>
      </c>
      <c r="Q882" s="810">
        <f t="shared" si="2569"/>
        <v>0</v>
      </c>
      <c r="R882" s="810">
        <f t="shared" si="2569"/>
        <v>0</v>
      </c>
      <c r="S882" s="809"/>
      <c r="T882" s="810">
        <f>SUM(T614)</f>
        <v>0</v>
      </c>
      <c r="U882" s="810">
        <f t="shared" ref="U882:AJ882" si="2570">SUM(U614)</f>
        <v>0</v>
      </c>
      <c r="V882" s="810">
        <f t="shared" si="2570"/>
        <v>0</v>
      </c>
      <c r="W882" s="810">
        <f t="shared" si="2570"/>
        <v>0</v>
      </c>
      <c r="X882" s="810">
        <f t="shared" si="2570"/>
        <v>0</v>
      </c>
      <c r="Y882" s="810">
        <f t="shared" si="2570"/>
        <v>0</v>
      </c>
      <c r="Z882" s="810">
        <f t="shared" si="2570"/>
        <v>0</v>
      </c>
      <c r="AA882" s="810">
        <f t="shared" si="2570"/>
        <v>0</v>
      </c>
      <c r="AB882" s="810">
        <f t="shared" si="2570"/>
        <v>0</v>
      </c>
      <c r="AC882" s="810">
        <f t="shared" si="2570"/>
        <v>0</v>
      </c>
      <c r="AD882" s="810">
        <f t="shared" si="2570"/>
        <v>0</v>
      </c>
      <c r="AE882" s="810">
        <f t="shared" si="2570"/>
        <v>0</v>
      </c>
      <c r="AF882" s="810">
        <f t="shared" si="2570"/>
        <v>0</v>
      </c>
      <c r="AG882" s="810">
        <f t="shared" si="2570"/>
        <v>0</v>
      </c>
      <c r="AH882" s="810">
        <f t="shared" si="2570"/>
        <v>0</v>
      </c>
      <c r="AI882" s="810">
        <f t="shared" si="2570"/>
        <v>0</v>
      </c>
      <c r="AJ882" s="810">
        <f t="shared" si="2570"/>
        <v>0</v>
      </c>
      <c r="AK882" s="809"/>
      <c r="AL882" s="810">
        <f>SUM(AL614)</f>
        <v>0</v>
      </c>
      <c r="AM882" s="810">
        <f t="shared" ref="AM882:BB882" si="2571">SUM(AM614)</f>
        <v>0</v>
      </c>
      <c r="AN882" s="810">
        <f t="shared" si="2571"/>
        <v>0</v>
      </c>
      <c r="AO882" s="810">
        <f t="shared" si="2571"/>
        <v>0</v>
      </c>
      <c r="AP882" s="810">
        <f t="shared" si="2571"/>
        <v>0</v>
      </c>
      <c r="AQ882" s="810">
        <f t="shared" si="2571"/>
        <v>0</v>
      </c>
      <c r="AR882" s="810">
        <f t="shared" si="2571"/>
        <v>0</v>
      </c>
      <c r="AS882" s="810">
        <f t="shared" si="2571"/>
        <v>0</v>
      </c>
      <c r="AT882" s="810">
        <f t="shared" si="2571"/>
        <v>0</v>
      </c>
      <c r="AU882" s="810">
        <f t="shared" si="2571"/>
        <v>0</v>
      </c>
      <c r="AV882" s="810">
        <f t="shared" si="2571"/>
        <v>0</v>
      </c>
      <c r="AW882" s="810">
        <f t="shared" si="2571"/>
        <v>0</v>
      </c>
      <c r="AX882" s="810">
        <f t="shared" si="2571"/>
        <v>0</v>
      </c>
      <c r="AY882" s="810">
        <f t="shared" si="2571"/>
        <v>0</v>
      </c>
      <c r="AZ882" s="810">
        <f t="shared" si="2571"/>
        <v>0</v>
      </c>
      <c r="BA882" s="810">
        <f t="shared" si="2571"/>
        <v>0</v>
      </c>
      <c r="BB882" s="810">
        <f t="shared" si="2571"/>
        <v>0</v>
      </c>
      <c r="BC882" s="809"/>
      <c r="BD882" s="810">
        <f>SUM(BD614)</f>
        <v>0</v>
      </c>
      <c r="BE882" s="810">
        <f t="shared" ref="BE882:BT882" si="2572">SUM(BE614)</f>
        <v>0</v>
      </c>
      <c r="BF882" s="810">
        <f t="shared" si="2572"/>
        <v>0</v>
      </c>
      <c r="BG882" s="810">
        <f t="shared" si="2572"/>
        <v>0</v>
      </c>
      <c r="BH882" s="810">
        <f t="shared" si="2572"/>
        <v>0</v>
      </c>
      <c r="BI882" s="810">
        <f t="shared" si="2572"/>
        <v>0</v>
      </c>
      <c r="BJ882" s="810">
        <f t="shared" si="2572"/>
        <v>0</v>
      </c>
      <c r="BK882" s="810">
        <f t="shared" si="2572"/>
        <v>0</v>
      </c>
      <c r="BL882" s="810">
        <f t="shared" si="2572"/>
        <v>0</v>
      </c>
      <c r="BM882" s="810">
        <f t="shared" si="2572"/>
        <v>0</v>
      </c>
      <c r="BN882" s="810">
        <f t="shared" si="2572"/>
        <v>0</v>
      </c>
      <c r="BO882" s="810">
        <f t="shared" si="2572"/>
        <v>0</v>
      </c>
      <c r="BP882" s="810">
        <f t="shared" si="2572"/>
        <v>0</v>
      </c>
      <c r="BQ882" s="810">
        <f t="shared" si="2572"/>
        <v>0</v>
      </c>
      <c r="BR882" s="810">
        <f t="shared" si="2572"/>
        <v>0</v>
      </c>
      <c r="BS882" s="810">
        <f t="shared" si="2572"/>
        <v>0</v>
      </c>
      <c r="BT882" s="810">
        <f t="shared" si="2572"/>
        <v>0</v>
      </c>
      <c r="BU882" s="809"/>
      <c r="BV882" s="810">
        <f>SUM(BV614)</f>
        <v>0</v>
      </c>
      <c r="BW882" s="810">
        <f>SUM(BW614)</f>
        <v>0</v>
      </c>
      <c r="BX882" s="810">
        <f>SUM(BX614)</f>
        <v>0</v>
      </c>
      <c r="BY882" s="810">
        <f>SUM(BY614)</f>
        <v>0</v>
      </c>
      <c r="BZ882" s="622">
        <f t="shared" si="2564"/>
        <v>0</v>
      </c>
      <c r="CA882" s="622">
        <f t="shared" si="2450"/>
        <v>0</v>
      </c>
      <c r="CB882" s="622">
        <f t="shared" si="2451"/>
        <v>0</v>
      </c>
      <c r="CC882" s="691">
        <f t="shared" si="2452"/>
        <v>0</v>
      </c>
      <c r="CD882" s="1349">
        <f t="shared" si="2534"/>
        <v>0</v>
      </c>
      <c r="CE882" s="1350">
        <f t="shared" si="2534"/>
        <v>0</v>
      </c>
      <c r="CF882" s="1351">
        <f t="shared" si="2534"/>
        <v>0</v>
      </c>
      <c r="CG882" s="1351">
        <f t="shared" si="2534"/>
        <v>0</v>
      </c>
      <c r="CH882" s="1351">
        <f t="shared" si="2534"/>
        <v>0</v>
      </c>
      <c r="CI882" s="1351">
        <f t="shared" si="2534"/>
        <v>0</v>
      </c>
      <c r="CJ882" s="1351">
        <f t="shared" si="2534"/>
        <v>0</v>
      </c>
      <c r="CK882" s="1352">
        <f t="shared" si="2534"/>
        <v>0</v>
      </c>
      <c r="CL882" s="1352">
        <f t="shared" si="2534"/>
        <v>0</v>
      </c>
      <c r="CM882" s="1352">
        <f t="shared" si="2534"/>
        <v>0</v>
      </c>
      <c r="CN882" s="1351">
        <f t="shared" si="2534"/>
        <v>0</v>
      </c>
      <c r="CO882" s="1351">
        <f t="shared" si="2534"/>
        <v>0</v>
      </c>
      <c r="CP882" s="1351">
        <f t="shared" si="2534"/>
        <v>0</v>
      </c>
      <c r="CQ882" s="1351">
        <f t="shared" si="2534"/>
        <v>0</v>
      </c>
      <c r="CR882" s="1351">
        <f t="shared" si="2534"/>
        <v>0</v>
      </c>
      <c r="CS882" s="1350">
        <f t="shared" si="2527"/>
        <v>0</v>
      </c>
      <c r="CT882" s="1381">
        <f t="shared" si="2454"/>
        <v>0</v>
      </c>
      <c r="CU882" s="1435">
        <f t="shared" si="2535"/>
        <v>0</v>
      </c>
      <c r="CV882" s="1364">
        <f t="shared" si="2535"/>
        <v>0</v>
      </c>
      <c r="CW882" s="1365">
        <f t="shared" si="2535"/>
        <v>0</v>
      </c>
      <c r="CX882" s="1365">
        <f t="shared" si="2535"/>
        <v>0</v>
      </c>
      <c r="CY882" s="1365">
        <f t="shared" si="2535"/>
        <v>0</v>
      </c>
      <c r="CZ882" s="1365">
        <f t="shared" si="2535"/>
        <v>0</v>
      </c>
      <c r="DA882" s="1365">
        <f t="shared" si="2535"/>
        <v>0</v>
      </c>
      <c r="DB882" s="1366">
        <f t="shared" si="2535"/>
        <v>0</v>
      </c>
      <c r="DC882" s="1366">
        <f t="shared" si="2535"/>
        <v>0</v>
      </c>
      <c r="DD882" s="1366">
        <f t="shared" si="2535"/>
        <v>0</v>
      </c>
      <c r="DE882" s="1365">
        <f t="shared" si="2535"/>
        <v>0</v>
      </c>
      <c r="DF882" s="1365">
        <f t="shared" si="2535"/>
        <v>0</v>
      </c>
      <c r="DG882" s="1365">
        <f t="shared" si="2535"/>
        <v>0</v>
      </c>
      <c r="DH882" s="1365">
        <f t="shared" si="2535"/>
        <v>0</v>
      </c>
      <c r="DI882" s="1365">
        <f t="shared" si="2535"/>
        <v>0</v>
      </c>
      <c r="DJ882" s="1364">
        <f t="shared" si="2528"/>
        <v>0</v>
      </c>
      <c r="DK882" s="1435">
        <f t="shared" si="2456"/>
        <v>0</v>
      </c>
      <c r="DL882" s="653">
        <f t="shared" si="2457"/>
        <v>17</v>
      </c>
      <c r="DM882" s="106">
        <f t="shared" si="2458"/>
        <v>17</v>
      </c>
      <c r="DN882" s="106">
        <f t="shared" si="2459"/>
        <v>17</v>
      </c>
      <c r="DO882" s="106">
        <f t="shared" si="2460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2"/>
      <c r="DY882" s="484"/>
    </row>
    <row r="883" spans="1:129" s="486" customFormat="1" ht="15.75" customHeight="1">
      <c r="A883" s="44" t="str">
        <f>$A$617</f>
        <v>Groundnuts (dried) purchase - unit</v>
      </c>
      <c r="B883" s="810">
        <f>SUM(B620)</f>
        <v>0</v>
      </c>
      <c r="C883" s="810">
        <f t="shared" ref="C883:R883" si="2573">SUM(C620)</f>
        <v>0</v>
      </c>
      <c r="D883" s="810">
        <f t="shared" si="2573"/>
        <v>0</v>
      </c>
      <c r="E883" s="810">
        <f t="shared" si="2573"/>
        <v>0</v>
      </c>
      <c r="F883" s="810">
        <f t="shared" si="2573"/>
        <v>0</v>
      </c>
      <c r="G883" s="810">
        <f t="shared" si="2573"/>
        <v>0</v>
      </c>
      <c r="H883" s="810">
        <f t="shared" si="2573"/>
        <v>0</v>
      </c>
      <c r="I883" s="810">
        <f t="shared" si="2573"/>
        <v>0</v>
      </c>
      <c r="J883" s="810">
        <f t="shared" si="2573"/>
        <v>0</v>
      </c>
      <c r="K883" s="810">
        <f t="shared" si="2573"/>
        <v>0</v>
      </c>
      <c r="L883" s="810">
        <f t="shared" si="2573"/>
        <v>0</v>
      </c>
      <c r="M883" s="810">
        <f t="shared" si="2573"/>
        <v>0</v>
      </c>
      <c r="N883" s="810">
        <f t="shared" si="2573"/>
        <v>0</v>
      </c>
      <c r="O883" s="810">
        <f t="shared" si="2573"/>
        <v>0</v>
      </c>
      <c r="P883" s="810">
        <f t="shared" si="2573"/>
        <v>0</v>
      </c>
      <c r="Q883" s="810">
        <f t="shared" si="2573"/>
        <v>0</v>
      </c>
      <c r="R883" s="810">
        <f t="shared" si="2573"/>
        <v>0</v>
      </c>
      <c r="S883" s="809"/>
      <c r="T883" s="810">
        <f>SUM(T620)</f>
        <v>0</v>
      </c>
      <c r="U883" s="810">
        <f t="shared" ref="U883:AJ883" si="2574">SUM(U620)</f>
        <v>0</v>
      </c>
      <c r="V883" s="810">
        <f t="shared" si="2574"/>
        <v>0</v>
      </c>
      <c r="W883" s="810">
        <f t="shared" si="2574"/>
        <v>0</v>
      </c>
      <c r="X883" s="810">
        <f t="shared" si="2574"/>
        <v>0</v>
      </c>
      <c r="Y883" s="810">
        <f t="shared" si="2574"/>
        <v>0</v>
      </c>
      <c r="Z883" s="810">
        <f t="shared" si="2574"/>
        <v>0</v>
      </c>
      <c r="AA883" s="810">
        <f t="shared" si="2574"/>
        <v>0</v>
      </c>
      <c r="AB883" s="810">
        <f t="shared" si="2574"/>
        <v>0</v>
      </c>
      <c r="AC883" s="810">
        <f t="shared" si="2574"/>
        <v>0</v>
      </c>
      <c r="AD883" s="810">
        <f t="shared" si="2574"/>
        <v>0</v>
      </c>
      <c r="AE883" s="810">
        <f t="shared" si="2574"/>
        <v>0</v>
      </c>
      <c r="AF883" s="810">
        <f t="shared" si="2574"/>
        <v>0</v>
      </c>
      <c r="AG883" s="810">
        <f t="shared" si="2574"/>
        <v>0</v>
      </c>
      <c r="AH883" s="810">
        <f t="shared" si="2574"/>
        <v>0</v>
      </c>
      <c r="AI883" s="810">
        <f t="shared" si="2574"/>
        <v>0</v>
      </c>
      <c r="AJ883" s="810">
        <f t="shared" si="2574"/>
        <v>0</v>
      </c>
      <c r="AK883" s="809"/>
      <c r="AL883" s="810">
        <f>SUM(AL620)</f>
        <v>0</v>
      </c>
      <c r="AM883" s="810">
        <f t="shared" ref="AM883:BB883" si="2575">SUM(AM620)</f>
        <v>0</v>
      </c>
      <c r="AN883" s="810">
        <f t="shared" si="2575"/>
        <v>0</v>
      </c>
      <c r="AO883" s="810">
        <f t="shared" si="2575"/>
        <v>0</v>
      </c>
      <c r="AP883" s="810">
        <f t="shared" si="2575"/>
        <v>0</v>
      </c>
      <c r="AQ883" s="810">
        <f t="shared" si="2575"/>
        <v>0</v>
      </c>
      <c r="AR883" s="810">
        <f t="shared" si="2575"/>
        <v>0</v>
      </c>
      <c r="AS883" s="810">
        <f t="shared" si="2575"/>
        <v>0</v>
      </c>
      <c r="AT883" s="810">
        <f t="shared" si="2575"/>
        <v>0</v>
      </c>
      <c r="AU883" s="810">
        <f t="shared" si="2575"/>
        <v>0</v>
      </c>
      <c r="AV883" s="810">
        <f t="shared" si="2575"/>
        <v>0</v>
      </c>
      <c r="AW883" s="810">
        <f t="shared" si="2575"/>
        <v>0</v>
      </c>
      <c r="AX883" s="810">
        <f t="shared" si="2575"/>
        <v>0</v>
      </c>
      <c r="AY883" s="810">
        <f t="shared" si="2575"/>
        <v>0</v>
      </c>
      <c r="AZ883" s="810">
        <f t="shared" si="2575"/>
        <v>0</v>
      </c>
      <c r="BA883" s="810">
        <f t="shared" si="2575"/>
        <v>0</v>
      </c>
      <c r="BB883" s="810">
        <f t="shared" si="2575"/>
        <v>0</v>
      </c>
      <c r="BC883" s="809"/>
      <c r="BD883" s="810">
        <f>SUM(BD620)</f>
        <v>0</v>
      </c>
      <c r="BE883" s="810">
        <f t="shared" ref="BE883:BT883" si="2576">SUM(BE620)</f>
        <v>0</v>
      </c>
      <c r="BF883" s="810">
        <f t="shared" si="2576"/>
        <v>0</v>
      </c>
      <c r="BG883" s="810">
        <f t="shared" si="2576"/>
        <v>0</v>
      </c>
      <c r="BH883" s="810">
        <f t="shared" si="2576"/>
        <v>0</v>
      </c>
      <c r="BI883" s="810">
        <f t="shared" si="2576"/>
        <v>0</v>
      </c>
      <c r="BJ883" s="810">
        <f t="shared" si="2576"/>
        <v>0</v>
      </c>
      <c r="BK883" s="810">
        <f t="shared" si="2576"/>
        <v>0</v>
      </c>
      <c r="BL883" s="810">
        <f t="shared" si="2576"/>
        <v>0</v>
      </c>
      <c r="BM883" s="810">
        <f t="shared" si="2576"/>
        <v>0</v>
      </c>
      <c r="BN883" s="810">
        <f t="shared" si="2576"/>
        <v>0</v>
      </c>
      <c r="BO883" s="810">
        <f t="shared" si="2576"/>
        <v>0</v>
      </c>
      <c r="BP883" s="810">
        <f t="shared" si="2576"/>
        <v>0</v>
      </c>
      <c r="BQ883" s="810">
        <f t="shared" si="2576"/>
        <v>0</v>
      </c>
      <c r="BR883" s="810">
        <f t="shared" si="2576"/>
        <v>0</v>
      </c>
      <c r="BS883" s="810">
        <f t="shared" si="2576"/>
        <v>0</v>
      </c>
      <c r="BT883" s="810">
        <f t="shared" si="2576"/>
        <v>0</v>
      </c>
      <c r="BU883" s="809"/>
      <c r="BV883" s="810">
        <f>SUM(BV620)</f>
        <v>0</v>
      </c>
      <c r="BW883" s="810">
        <f>SUM(BW620)</f>
        <v>0</v>
      </c>
      <c r="BX883" s="810">
        <f>SUM(BX620)</f>
        <v>0</v>
      </c>
      <c r="BY883" s="810">
        <f>SUM(BY620)</f>
        <v>0</v>
      </c>
      <c r="BZ883" s="622">
        <f t="shared" si="2564"/>
        <v>0</v>
      </c>
      <c r="CA883" s="622">
        <f t="shared" si="2450"/>
        <v>0</v>
      </c>
      <c r="CB883" s="622">
        <f t="shared" si="2451"/>
        <v>0</v>
      </c>
      <c r="CC883" s="691">
        <f t="shared" si="2452"/>
        <v>0</v>
      </c>
      <c r="CD883" s="1349">
        <f t="shared" si="2534"/>
        <v>0</v>
      </c>
      <c r="CE883" s="1350">
        <f t="shared" si="2534"/>
        <v>0</v>
      </c>
      <c r="CF883" s="1351">
        <f t="shared" si="2534"/>
        <v>0</v>
      </c>
      <c r="CG883" s="1351">
        <f t="shared" si="2534"/>
        <v>0</v>
      </c>
      <c r="CH883" s="1351">
        <f t="shared" si="2534"/>
        <v>0</v>
      </c>
      <c r="CI883" s="1351">
        <f t="shared" si="2534"/>
        <v>0</v>
      </c>
      <c r="CJ883" s="1351">
        <f t="shared" si="2534"/>
        <v>0</v>
      </c>
      <c r="CK883" s="1352">
        <f t="shared" si="2534"/>
        <v>0</v>
      </c>
      <c r="CL883" s="1352">
        <f t="shared" si="2534"/>
        <v>0</v>
      </c>
      <c r="CM883" s="1352">
        <f t="shared" si="2534"/>
        <v>0</v>
      </c>
      <c r="CN883" s="1351">
        <f t="shared" si="2534"/>
        <v>0</v>
      </c>
      <c r="CO883" s="1351">
        <f t="shared" si="2534"/>
        <v>0</v>
      </c>
      <c r="CP883" s="1351">
        <f t="shared" si="2534"/>
        <v>0</v>
      </c>
      <c r="CQ883" s="1351">
        <f t="shared" si="2534"/>
        <v>0</v>
      </c>
      <c r="CR883" s="1351">
        <f t="shared" si="2534"/>
        <v>0</v>
      </c>
      <c r="CS883" s="1350">
        <f t="shared" si="2527"/>
        <v>0</v>
      </c>
      <c r="CT883" s="1381">
        <f t="shared" si="2454"/>
        <v>0</v>
      </c>
      <c r="CU883" s="1435">
        <f t="shared" si="2535"/>
        <v>0</v>
      </c>
      <c r="CV883" s="1364">
        <f t="shared" si="2535"/>
        <v>0</v>
      </c>
      <c r="CW883" s="1365">
        <f t="shared" si="2535"/>
        <v>0</v>
      </c>
      <c r="CX883" s="1365">
        <f t="shared" si="2535"/>
        <v>0</v>
      </c>
      <c r="CY883" s="1365">
        <f t="shared" si="2535"/>
        <v>0</v>
      </c>
      <c r="CZ883" s="1365">
        <f t="shared" si="2535"/>
        <v>0</v>
      </c>
      <c r="DA883" s="1365">
        <f t="shared" si="2535"/>
        <v>0</v>
      </c>
      <c r="DB883" s="1366">
        <f t="shared" si="2535"/>
        <v>0</v>
      </c>
      <c r="DC883" s="1366">
        <f t="shared" si="2535"/>
        <v>0</v>
      </c>
      <c r="DD883" s="1366">
        <f t="shared" si="2535"/>
        <v>0</v>
      </c>
      <c r="DE883" s="1365">
        <f t="shared" si="2535"/>
        <v>0</v>
      </c>
      <c r="DF883" s="1365">
        <f t="shared" si="2535"/>
        <v>0</v>
      </c>
      <c r="DG883" s="1365">
        <f t="shared" si="2535"/>
        <v>0</v>
      </c>
      <c r="DH883" s="1365">
        <f t="shared" si="2535"/>
        <v>0</v>
      </c>
      <c r="DI883" s="1365">
        <f t="shared" si="2535"/>
        <v>0</v>
      </c>
      <c r="DJ883" s="1364">
        <f t="shared" si="2528"/>
        <v>0</v>
      </c>
      <c r="DK883" s="1435">
        <f t="shared" si="2456"/>
        <v>0</v>
      </c>
      <c r="DL883" s="653">
        <f t="shared" si="2457"/>
        <v>17</v>
      </c>
      <c r="DM883" s="106">
        <f t="shared" si="2458"/>
        <v>17</v>
      </c>
      <c r="DN883" s="106">
        <f t="shared" si="2459"/>
        <v>17</v>
      </c>
      <c r="DO883" s="106">
        <f t="shared" si="2460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2"/>
      <c r="DY883" s="484"/>
    </row>
    <row r="884" spans="1:129" s="486" customFormat="1" ht="15.75" customHeight="1">
      <c r="A884" s="44" t="str">
        <f>$A$623</f>
        <v>Beans purchase - unit</v>
      </c>
      <c r="B884" s="810">
        <f>SUM(B626)</f>
        <v>0</v>
      </c>
      <c r="C884" s="810">
        <f t="shared" ref="C884:R884" si="2577">SUM(C626)</f>
        <v>0</v>
      </c>
      <c r="D884" s="810">
        <f t="shared" si="2577"/>
        <v>0</v>
      </c>
      <c r="E884" s="810">
        <f t="shared" si="2577"/>
        <v>0</v>
      </c>
      <c r="F884" s="810">
        <f t="shared" si="2577"/>
        <v>0</v>
      </c>
      <c r="G884" s="810">
        <f t="shared" si="2577"/>
        <v>0</v>
      </c>
      <c r="H884" s="810">
        <f t="shared" si="2577"/>
        <v>0</v>
      </c>
      <c r="I884" s="810">
        <f t="shared" si="2577"/>
        <v>1.0614481409001958E-2</v>
      </c>
      <c r="J884" s="810">
        <f t="shared" si="2577"/>
        <v>0</v>
      </c>
      <c r="K884" s="810">
        <f t="shared" si="2577"/>
        <v>0</v>
      </c>
      <c r="L884" s="810">
        <f t="shared" si="2577"/>
        <v>0</v>
      </c>
      <c r="M884" s="810">
        <f t="shared" si="2577"/>
        <v>0</v>
      </c>
      <c r="N884" s="810">
        <f t="shared" si="2577"/>
        <v>0</v>
      </c>
      <c r="O884" s="810">
        <f t="shared" si="2577"/>
        <v>0</v>
      </c>
      <c r="P884" s="810">
        <f t="shared" si="2577"/>
        <v>0</v>
      </c>
      <c r="Q884" s="810">
        <f t="shared" si="2577"/>
        <v>0</v>
      </c>
      <c r="R884" s="810">
        <f t="shared" si="2577"/>
        <v>0</v>
      </c>
      <c r="S884" s="809"/>
      <c r="T884" s="810">
        <f>SUM(T626)</f>
        <v>3.9804305283757335E-2</v>
      </c>
      <c r="U884" s="810">
        <f t="shared" ref="U884:AJ884" si="2578">SUM(U626)</f>
        <v>3.3170254403131114E-3</v>
      </c>
      <c r="V884" s="810">
        <f t="shared" si="2578"/>
        <v>7.5817724350013983E-3</v>
      </c>
      <c r="W884" s="810">
        <f t="shared" si="2578"/>
        <v>0</v>
      </c>
      <c r="X884" s="810">
        <f t="shared" si="2578"/>
        <v>0</v>
      </c>
      <c r="Y884" s="810">
        <f t="shared" si="2578"/>
        <v>0</v>
      </c>
      <c r="Z884" s="810">
        <f t="shared" si="2578"/>
        <v>0</v>
      </c>
      <c r="AA884" s="810">
        <f t="shared" si="2578"/>
        <v>0</v>
      </c>
      <c r="AB884" s="810">
        <f t="shared" si="2578"/>
        <v>1.0109029913335198E-2</v>
      </c>
      <c r="AC884" s="810">
        <f t="shared" si="2578"/>
        <v>0</v>
      </c>
      <c r="AD884" s="810">
        <f t="shared" si="2578"/>
        <v>0</v>
      </c>
      <c r="AE884" s="810">
        <f t="shared" si="2578"/>
        <v>0</v>
      </c>
      <c r="AF884" s="810">
        <f t="shared" si="2578"/>
        <v>0</v>
      </c>
      <c r="AG884" s="810">
        <f t="shared" si="2578"/>
        <v>0</v>
      </c>
      <c r="AH884" s="810">
        <f t="shared" si="2578"/>
        <v>0</v>
      </c>
      <c r="AI884" s="810">
        <f t="shared" si="2578"/>
        <v>0</v>
      </c>
      <c r="AJ884" s="810">
        <f t="shared" si="2578"/>
        <v>0</v>
      </c>
      <c r="AK884" s="809"/>
      <c r="AL884" s="810">
        <f>SUM(AL626)</f>
        <v>1.0614481409001958E-2</v>
      </c>
      <c r="AM884" s="810">
        <f t="shared" ref="AM884:BB884" si="2579">SUM(AM626)</f>
        <v>0</v>
      </c>
      <c r="AN884" s="810">
        <f t="shared" si="2579"/>
        <v>6.6340508806262228E-3</v>
      </c>
      <c r="AO884" s="810">
        <f t="shared" si="2579"/>
        <v>0</v>
      </c>
      <c r="AP884" s="810">
        <f t="shared" si="2579"/>
        <v>0</v>
      </c>
      <c r="AQ884" s="810">
        <f t="shared" si="2579"/>
        <v>0</v>
      </c>
      <c r="AR884" s="810">
        <f t="shared" si="2579"/>
        <v>0</v>
      </c>
      <c r="AS884" s="810">
        <f t="shared" si="2579"/>
        <v>0</v>
      </c>
      <c r="AT884" s="810">
        <f t="shared" si="2579"/>
        <v>0</v>
      </c>
      <c r="AU884" s="810">
        <f t="shared" si="2579"/>
        <v>0</v>
      </c>
      <c r="AV884" s="810">
        <f t="shared" si="2579"/>
        <v>0</v>
      </c>
      <c r="AW884" s="810">
        <f t="shared" si="2579"/>
        <v>0</v>
      </c>
      <c r="AX884" s="810">
        <f t="shared" si="2579"/>
        <v>0</v>
      </c>
      <c r="AY884" s="810">
        <f t="shared" si="2579"/>
        <v>0</v>
      </c>
      <c r="AZ884" s="810">
        <f t="shared" si="2579"/>
        <v>0</v>
      </c>
      <c r="BA884" s="810">
        <f t="shared" si="2579"/>
        <v>0</v>
      </c>
      <c r="BB884" s="810">
        <f t="shared" si="2579"/>
        <v>0</v>
      </c>
      <c r="BC884" s="809"/>
      <c r="BD884" s="810">
        <f>SUM(BD626)</f>
        <v>0</v>
      </c>
      <c r="BE884" s="810">
        <f t="shared" ref="BE884:BT884" si="2580">SUM(BE626)</f>
        <v>0</v>
      </c>
      <c r="BF884" s="810">
        <f t="shared" si="2580"/>
        <v>0</v>
      </c>
      <c r="BG884" s="810">
        <f t="shared" si="2580"/>
        <v>0</v>
      </c>
      <c r="BH884" s="810">
        <f t="shared" si="2580"/>
        <v>0</v>
      </c>
      <c r="BI884" s="810">
        <f t="shared" si="2580"/>
        <v>0</v>
      </c>
      <c r="BJ884" s="810">
        <f t="shared" si="2580"/>
        <v>0</v>
      </c>
      <c r="BK884" s="810">
        <f t="shared" si="2580"/>
        <v>0</v>
      </c>
      <c r="BL884" s="810">
        <f t="shared" si="2580"/>
        <v>0</v>
      </c>
      <c r="BM884" s="810">
        <f t="shared" si="2580"/>
        <v>0</v>
      </c>
      <c r="BN884" s="810">
        <f t="shared" si="2580"/>
        <v>0</v>
      </c>
      <c r="BO884" s="810">
        <f t="shared" si="2580"/>
        <v>0</v>
      </c>
      <c r="BP884" s="810">
        <f t="shared" si="2580"/>
        <v>0</v>
      </c>
      <c r="BQ884" s="810">
        <f t="shared" si="2580"/>
        <v>0</v>
      </c>
      <c r="BR884" s="810">
        <f t="shared" si="2580"/>
        <v>0</v>
      </c>
      <c r="BS884" s="810">
        <f t="shared" si="2580"/>
        <v>0</v>
      </c>
      <c r="BT884" s="810">
        <f t="shared" si="2580"/>
        <v>0</v>
      </c>
      <c r="BU884" s="809"/>
      <c r="BV884" s="810">
        <f>SUM(BV626)</f>
        <v>0</v>
      </c>
      <c r="BW884" s="810">
        <f>SUM(BW626)</f>
        <v>0</v>
      </c>
      <c r="BX884" s="810">
        <f>SUM(BX626)</f>
        <v>0</v>
      </c>
      <c r="BY884" s="810">
        <f>SUM(BY626)</f>
        <v>0</v>
      </c>
      <c r="BZ884" s="622">
        <f t="shared" si="2564"/>
        <v>0</v>
      </c>
      <c r="CA884" s="622">
        <f t="shared" si="2450"/>
        <v>1.4005218525766471E-3</v>
      </c>
      <c r="CB884" s="622">
        <f t="shared" si="2451"/>
        <v>4.4227005870841479E-4</v>
      </c>
      <c r="CC884" s="691">
        <f t="shared" si="2452"/>
        <v>0</v>
      </c>
      <c r="CD884" s="1349">
        <f t="shared" si="2534"/>
        <v>0</v>
      </c>
      <c r="CE884" s="1350">
        <f t="shared" si="2534"/>
        <v>0</v>
      </c>
      <c r="CF884" s="1351">
        <f t="shared" si="2534"/>
        <v>0</v>
      </c>
      <c r="CG884" s="1351">
        <f t="shared" si="2534"/>
        <v>0</v>
      </c>
      <c r="CH884" s="1351">
        <f t="shared" si="2534"/>
        <v>0</v>
      </c>
      <c r="CI884" s="1351">
        <f t="shared" si="2534"/>
        <v>0</v>
      </c>
      <c r="CJ884" s="1351">
        <f t="shared" si="2534"/>
        <v>0</v>
      </c>
      <c r="CK884" s="1352">
        <f t="shared" si="2534"/>
        <v>0</v>
      </c>
      <c r="CL884" s="1352">
        <f t="shared" si="2534"/>
        <v>0</v>
      </c>
      <c r="CM884" s="1352">
        <f t="shared" si="2534"/>
        <v>0</v>
      </c>
      <c r="CN884" s="1351">
        <f t="shared" si="2534"/>
        <v>0</v>
      </c>
      <c r="CO884" s="1351">
        <f t="shared" si="2534"/>
        <v>0</v>
      </c>
      <c r="CP884" s="1351">
        <f t="shared" si="2534"/>
        <v>0</v>
      </c>
      <c r="CQ884" s="1351">
        <f t="shared" si="2534"/>
        <v>0</v>
      </c>
      <c r="CR884" s="1351">
        <f t="shared" si="2534"/>
        <v>0</v>
      </c>
      <c r="CS884" s="1350">
        <f t="shared" si="2527"/>
        <v>0</v>
      </c>
      <c r="CT884" s="1381">
        <f t="shared" si="2454"/>
        <v>1.0614481409001958E-2</v>
      </c>
      <c r="CU884" s="1435">
        <f t="shared" si="2535"/>
        <v>0</v>
      </c>
      <c r="CV884" s="1364">
        <f t="shared" si="2535"/>
        <v>0</v>
      </c>
      <c r="CW884" s="1365">
        <f t="shared" si="2535"/>
        <v>0</v>
      </c>
      <c r="CX884" s="1365">
        <f t="shared" si="2535"/>
        <v>0</v>
      </c>
      <c r="CY884" s="1365">
        <f t="shared" si="2535"/>
        <v>0</v>
      </c>
      <c r="CZ884" s="1365">
        <f t="shared" si="2535"/>
        <v>0</v>
      </c>
      <c r="DA884" s="1365">
        <f t="shared" si="2535"/>
        <v>0</v>
      </c>
      <c r="DB884" s="1366">
        <f t="shared" si="2535"/>
        <v>0</v>
      </c>
      <c r="DC884" s="1366">
        <f t="shared" si="2535"/>
        <v>0</v>
      </c>
      <c r="DD884" s="1366">
        <f t="shared" si="2535"/>
        <v>0</v>
      </c>
      <c r="DE884" s="1365">
        <f t="shared" si="2535"/>
        <v>0</v>
      </c>
      <c r="DF884" s="1365">
        <f t="shared" si="2535"/>
        <v>0</v>
      </c>
      <c r="DG884" s="1365">
        <f t="shared" si="2535"/>
        <v>0</v>
      </c>
      <c r="DH884" s="1365">
        <f t="shared" si="2535"/>
        <v>3.3170254403131114E-3</v>
      </c>
      <c r="DI884" s="1365">
        <f t="shared" si="2535"/>
        <v>7.5817724350013983E-3</v>
      </c>
      <c r="DJ884" s="1364">
        <f t="shared" si="2528"/>
        <v>1.0109029913335198E-2</v>
      </c>
      <c r="DK884" s="1435">
        <f t="shared" si="2456"/>
        <v>3.9804305283757335E-2</v>
      </c>
      <c r="DL884" s="653">
        <f t="shared" si="2457"/>
        <v>17</v>
      </c>
      <c r="DM884" s="106">
        <f t="shared" si="2458"/>
        <v>17</v>
      </c>
      <c r="DN884" s="106">
        <f t="shared" si="2459"/>
        <v>17</v>
      </c>
      <c r="DO884" s="106">
        <f t="shared" si="2460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2"/>
      <c r="DY884" s="484"/>
    </row>
    <row r="885" spans="1:129" s="486" customFormat="1" ht="15.75" customHeight="1">
      <c r="A885" s="44" t="str">
        <f>$A$629</f>
        <v>Loquat (masuku) purchase - unit</v>
      </c>
      <c r="B885" s="810">
        <f>SUM(B632)</f>
        <v>0</v>
      </c>
      <c r="C885" s="810">
        <f t="shared" ref="C885:R885" si="2581">SUM(C632)</f>
        <v>0</v>
      </c>
      <c r="D885" s="810">
        <f t="shared" si="2581"/>
        <v>0</v>
      </c>
      <c r="E885" s="810">
        <f t="shared" si="2581"/>
        <v>0</v>
      </c>
      <c r="F885" s="810">
        <f t="shared" si="2581"/>
        <v>0</v>
      </c>
      <c r="G885" s="810">
        <f t="shared" si="2581"/>
        <v>0</v>
      </c>
      <c r="H885" s="810">
        <f t="shared" si="2581"/>
        <v>0</v>
      </c>
      <c r="I885" s="810">
        <f t="shared" si="2581"/>
        <v>0</v>
      </c>
      <c r="J885" s="810">
        <f t="shared" si="2581"/>
        <v>0</v>
      </c>
      <c r="K885" s="810">
        <f t="shared" si="2581"/>
        <v>0</v>
      </c>
      <c r="L885" s="810">
        <f t="shared" si="2581"/>
        <v>0</v>
      </c>
      <c r="M885" s="810">
        <f t="shared" si="2581"/>
        <v>0</v>
      </c>
      <c r="N885" s="810">
        <f t="shared" si="2581"/>
        <v>0</v>
      </c>
      <c r="O885" s="810">
        <f t="shared" si="2581"/>
        <v>0</v>
      </c>
      <c r="P885" s="810">
        <f t="shared" si="2581"/>
        <v>0</v>
      </c>
      <c r="Q885" s="810">
        <f t="shared" si="2581"/>
        <v>0</v>
      </c>
      <c r="R885" s="810">
        <f t="shared" si="2581"/>
        <v>0</v>
      </c>
      <c r="S885" s="809"/>
      <c r="T885" s="810">
        <f>SUM(T632)</f>
        <v>0</v>
      </c>
      <c r="U885" s="810">
        <f t="shared" ref="U885:AJ885" si="2582">SUM(U632)</f>
        <v>0</v>
      </c>
      <c r="V885" s="810">
        <f t="shared" si="2582"/>
        <v>0</v>
      </c>
      <c r="W885" s="810">
        <f t="shared" si="2582"/>
        <v>0</v>
      </c>
      <c r="X885" s="810">
        <f t="shared" si="2582"/>
        <v>0</v>
      </c>
      <c r="Y885" s="810">
        <f t="shared" si="2582"/>
        <v>0</v>
      </c>
      <c r="Z885" s="810">
        <f t="shared" si="2582"/>
        <v>0</v>
      </c>
      <c r="AA885" s="810">
        <f t="shared" si="2582"/>
        <v>0</v>
      </c>
      <c r="AB885" s="810">
        <f t="shared" si="2582"/>
        <v>0</v>
      </c>
      <c r="AC885" s="810">
        <f t="shared" si="2582"/>
        <v>0</v>
      </c>
      <c r="AD885" s="810">
        <f t="shared" si="2582"/>
        <v>0</v>
      </c>
      <c r="AE885" s="810">
        <f t="shared" si="2582"/>
        <v>0</v>
      </c>
      <c r="AF885" s="810">
        <f t="shared" si="2582"/>
        <v>0</v>
      </c>
      <c r="AG885" s="810">
        <f t="shared" si="2582"/>
        <v>0</v>
      </c>
      <c r="AH885" s="810">
        <f t="shared" si="2582"/>
        <v>0</v>
      </c>
      <c r="AI885" s="810">
        <f t="shared" si="2582"/>
        <v>0</v>
      </c>
      <c r="AJ885" s="810">
        <f t="shared" si="2582"/>
        <v>0</v>
      </c>
      <c r="AK885" s="809"/>
      <c r="AL885" s="810">
        <f>SUM(AL632)</f>
        <v>0</v>
      </c>
      <c r="AM885" s="810">
        <f t="shared" ref="AM885:BB885" si="2583">SUM(AM632)</f>
        <v>0</v>
      </c>
      <c r="AN885" s="810">
        <f t="shared" si="2583"/>
        <v>0</v>
      </c>
      <c r="AO885" s="810">
        <f t="shared" si="2583"/>
        <v>0</v>
      </c>
      <c r="AP885" s="810">
        <f t="shared" si="2583"/>
        <v>0</v>
      </c>
      <c r="AQ885" s="810">
        <f t="shared" si="2583"/>
        <v>0</v>
      </c>
      <c r="AR885" s="810">
        <f t="shared" si="2583"/>
        <v>0</v>
      </c>
      <c r="AS885" s="810">
        <f t="shared" si="2583"/>
        <v>0</v>
      </c>
      <c r="AT885" s="810">
        <f t="shared" si="2583"/>
        <v>0</v>
      </c>
      <c r="AU885" s="810">
        <f t="shared" si="2583"/>
        <v>0</v>
      </c>
      <c r="AV885" s="810">
        <f t="shared" si="2583"/>
        <v>0</v>
      </c>
      <c r="AW885" s="810">
        <f t="shared" si="2583"/>
        <v>0</v>
      </c>
      <c r="AX885" s="810">
        <f t="shared" si="2583"/>
        <v>0</v>
      </c>
      <c r="AY885" s="810">
        <f t="shared" si="2583"/>
        <v>0</v>
      </c>
      <c r="AZ885" s="810">
        <f t="shared" si="2583"/>
        <v>0</v>
      </c>
      <c r="BA885" s="810">
        <f t="shared" si="2583"/>
        <v>0</v>
      </c>
      <c r="BB885" s="810">
        <f t="shared" si="2583"/>
        <v>0</v>
      </c>
      <c r="BC885" s="809"/>
      <c r="BD885" s="810">
        <f>SUM(BD632)</f>
        <v>0</v>
      </c>
      <c r="BE885" s="810">
        <f t="shared" ref="BE885:BT885" si="2584">SUM(BE632)</f>
        <v>0</v>
      </c>
      <c r="BF885" s="810">
        <f t="shared" si="2584"/>
        <v>0</v>
      </c>
      <c r="BG885" s="810">
        <f t="shared" si="2584"/>
        <v>0</v>
      </c>
      <c r="BH885" s="810">
        <f t="shared" si="2584"/>
        <v>0</v>
      </c>
      <c r="BI885" s="810">
        <f t="shared" si="2584"/>
        <v>0</v>
      </c>
      <c r="BJ885" s="810">
        <f t="shared" si="2584"/>
        <v>0</v>
      </c>
      <c r="BK885" s="810">
        <f t="shared" si="2584"/>
        <v>0</v>
      </c>
      <c r="BL885" s="810">
        <f t="shared" si="2584"/>
        <v>0</v>
      </c>
      <c r="BM885" s="810">
        <f t="shared" si="2584"/>
        <v>0</v>
      </c>
      <c r="BN885" s="810">
        <f t="shared" si="2584"/>
        <v>0</v>
      </c>
      <c r="BO885" s="810">
        <f t="shared" si="2584"/>
        <v>0</v>
      </c>
      <c r="BP885" s="810">
        <f t="shared" si="2584"/>
        <v>0</v>
      </c>
      <c r="BQ885" s="810">
        <f t="shared" si="2584"/>
        <v>0</v>
      </c>
      <c r="BR885" s="810">
        <f t="shared" si="2584"/>
        <v>0</v>
      </c>
      <c r="BS885" s="810">
        <f t="shared" si="2584"/>
        <v>0</v>
      </c>
      <c r="BT885" s="810">
        <f t="shared" si="2584"/>
        <v>0</v>
      </c>
      <c r="BU885" s="809"/>
      <c r="BV885" s="810">
        <f>SUM(BV632)</f>
        <v>0</v>
      </c>
      <c r="BW885" s="810">
        <f>SUM(BW632)</f>
        <v>0</v>
      </c>
      <c r="BX885" s="810">
        <f>SUM(BX632)</f>
        <v>0</v>
      </c>
      <c r="BY885" s="810">
        <f>SUM(BY632)</f>
        <v>0</v>
      </c>
      <c r="BZ885" s="622">
        <f t="shared" si="2564"/>
        <v>0</v>
      </c>
      <c r="CA885" s="622">
        <f t="shared" si="2450"/>
        <v>0</v>
      </c>
      <c r="CB885" s="622">
        <f t="shared" si="2451"/>
        <v>0</v>
      </c>
      <c r="CC885" s="691">
        <f t="shared" si="2452"/>
        <v>0</v>
      </c>
      <c r="CD885" s="1349">
        <f t="shared" si="2534"/>
        <v>0</v>
      </c>
      <c r="CE885" s="1350">
        <f t="shared" si="2534"/>
        <v>0</v>
      </c>
      <c r="CF885" s="1351">
        <f t="shared" si="2534"/>
        <v>0</v>
      </c>
      <c r="CG885" s="1351">
        <f t="shared" si="2534"/>
        <v>0</v>
      </c>
      <c r="CH885" s="1351">
        <f t="shared" si="2534"/>
        <v>0</v>
      </c>
      <c r="CI885" s="1351">
        <f t="shared" si="2534"/>
        <v>0</v>
      </c>
      <c r="CJ885" s="1351">
        <f t="shared" si="2534"/>
        <v>0</v>
      </c>
      <c r="CK885" s="1352">
        <f t="shared" si="2534"/>
        <v>0</v>
      </c>
      <c r="CL885" s="1352">
        <f t="shared" si="2534"/>
        <v>0</v>
      </c>
      <c r="CM885" s="1352">
        <f t="shared" si="2534"/>
        <v>0</v>
      </c>
      <c r="CN885" s="1351">
        <f t="shared" si="2534"/>
        <v>0</v>
      </c>
      <c r="CO885" s="1351">
        <f t="shared" si="2534"/>
        <v>0</v>
      </c>
      <c r="CP885" s="1351">
        <f t="shared" si="2534"/>
        <v>0</v>
      </c>
      <c r="CQ885" s="1351">
        <f t="shared" si="2534"/>
        <v>0</v>
      </c>
      <c r="CR885" s="1351">
        <f t="shared" si="2534"/>
        <v>0</v>
      </c>
      <c r="CS885" s="1350">
        <f t="shared" si="2527"/>
        <v>0</v>
      </c>
      <c r="CT885" s="1381">
        <f t="shared" si="2454"/>
        <v>0</v>
      </c>
      <c r="CU885" s="1435">
        <f t="shared" si="2535"/>
        <v>0</v>
      </c>
      <c r="CV885" s="1364">
        <f t="shared" si="2535"/>
        <v>0</v>
      </c>
      <c r="CW885" s="1365">
        <f t="shared" si="2535"/>
        <v>0</v>
      </c>
      <c r="CX885" s="1365">
        <f t="shared" si="2535"/>
        <v>0</v>
      </c>
      <c r="CY885" s="1365">
        <f t="shared" si="2535"/>
        <v>0</v>
      </c>
      <c r="CZ885" s="1365">
        <f t="shared" si="2535"/>
        <v>0</v>
      </c>
      <c r="DA885" s="1365">
        <f t="shared" si="2535"/>
        <v>0</v>
      </c>
      <c r="DB885" s="1366">
        <f t="shared" si="2535"/>
        <v>0</v>
      </c>
      <c r="DC885" s="1366">
        <f t="shared" si="2535"/>
        <v>0</v>
      </c>
      <c r="DD885" s="1366">
        <f t="shared" si="2535"/>
        <v>0</v>
      </c>
      <c r="DE885" s="1365">
        <f t="shared" si="2535"/>
        <v>0</v>
      </c>
      <c r="DF885" s="1365">
        <f t="shared" si="2535"/>
        <v>0</v>
      </c>
      <c r="DG885" s="1365">
        <f t="shared" si="2535"/>
        <v>0</v>
      </c>
      <c r="DH885" s="1365">
        <f t="shared" si="2535"/>
        <v>0</v>
      </c>
      <c r="DI885" s="1365">
        <f t="shared" si="2535"/>
        <v>0</v>
      </c>
      <c r="DJ885" s="1364">
        <f t="shared" si="2528"/>
        <v>0</v>
      </c>
      <c r="DK885" s="1435">
        <f t="shared" si="2456"/>
        <v>0</v>
      </c>
      <c r="DL885" s="653">
        <f t="shared" si="2457"/>
        <v>17</v>
      </c>
      <c r="DM885" s="106">
        <f t="shared" si="2458"/>
        <v>17</v>
      </c>
      <c r="DN885" s="106">
        <f t="shared" si="2459"/>
        <v>17</v>
      </c>
      <c r="DO885" s="106">
        <f t="shared" si="2460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2"/>
      <c r="DY885" s="484"/>
    </row>
    <row r="886" spans="1:129" s="486" customFormat="1" ht="15.75" customHeight="1">
      <c r="A886" s="1214" t="str">
        <f>$A$635</f>
        <v>Other purchase -- see Data 4</v>
      </c>
      <c r="B886" s="810">
        <f>SUM(B639)</f>
        <v>0</v>
      </c>
      <c r="C886" s="810">
        <f t="shared" ref="C886:R886" si="2585">SUM(C639)</f>
        <v>0</v>
      </c>
      <c r="D886" s="810">
        <f t="shared" si="2585"/>
        <v>0</v>
      </c>
      <c r="E886" s="810">
        <f t="shared" si="2585"/>
        <v>0</v>
      </c>
      <c r="F886" s="810">
        <f t="shared" si="2585"/>
        <v>0</v>
      </c>
      <c r="G886" s="810">
        <f t="shared" si="2585"/>
        <v>0</v>
      </c>
      <c r="H886" s="810">
        <f t="shared" si="2585"/>
        <v>0</v>
      </c>
      <c r="I886" s="810">
        <f t="shared" si="2585"/>
        <v>0</v>
      </c>
      <c r="J886" s="810">
        <f t="shared" si="2585"/>
        <v>0</v>
      </c>
      <c r="K886" s="810">
        <f t="shared" si="2585"/>
        <v>0</v>
      </c>
      <c r="L886" s="810">
        <f t="shared" si="2585"/>
        <v>0</v>
      </c>
      <c r="M886" s="810">
        <f t="shared" si="2585"/>
        <v>0</v>
      </c>
      <c r="N886" s="810">
        <f t="shared" si="2585"/>
        <v>0</v>
      </c>
      <c r="O886" s="810">
        <f t="shared" si="2585"/>
        <v>0</v>
      </c>
      <c r="P886" s="810">
        <f t="shared" si="2585"/>
        <v>0</v>
      </c>
      <c r="Q886" s="810">
        <f t="shared" si="2585"/>
        <v>0</v>
      </c>
      <c r="R886" s="810">
        <f t="shared" si="2585"/>
        <v>0</v>
      </c>
      <c r="S886" s="809"/>
      <c r="T886" s="810">
        <f>SUM(T639)</f>
        <v>1.2502935420743639E-2</v>
      </c>
      <c r="U886" s="810">
        <f t="shared" ref="U886:AJ886" si="2586">SUM(U639)</f>
        <v>1.9324853228962816E-3</v>
      </c>
      <c r="V886" s="810">
        <f t="shared" si="2586"/>
        <v>1.2859938495946323E-3</v>
      </c>
      <c r="W886" s="810">
        <f t="shared" si="2586"/>
        <v>1.6307893020221786E-3</v>
      </c>
      <c r="X886" s="810">
        <f t="shared" si="2586"/>
        <v>6.1154598825831699E-3</v>
      </c>
      <c r="Y886" s="810">
        <f t="shared" si="2586"/>
        <v>2.8108877423945917E-3</v>
      </c>
      <c r="Z886" s="810">
        <f t="shared" si="2586"/>
        <v>1.3742117851706891E-3</v>
      </c>
      <c r="AA886" s="810">
        <f t="shared" si="2586"/>
        <v>2.8629412191056029E-4</v>
      </c>
      <c r="AB886" s="810">
        <f t="shared" si="2586"/>
        <v>2.9447395396514772E-3</v>
      </c>
      <c r="AC886" s="810">
        <f t="shared" si="2586"/>
        <v>0</v>
      </c>
      <c r="AD886" s="810">
        <f t="shared" si="2586"/>
        <v>0</v>
      </c>
      <c r="AE886" s="810">
        <f t="shared" si="2586"/>
        <v>0</v>
      </c>
      <c r="AF886" s="810">
        <f t="shared" si="2586"/>
        <v>0</v>
      </c>
      <c r="AG886" s="810">
        <f t="shared" si="2586"/>
        <v>0</v>
      </c>
      <c r="AH886" s="810">
        <f t="shared" si="2586"/>
        <v>0</v>
      </c>
      <c r="AI886" s="810">
        <f t="shared" si="2586"/>
        <v>0</v>
      </c>
      <c r="AJ886" s="810">
        <f t="shared" si="2586"/>
        <v>0</v>
      </c>
      <c r="AK886" s="809"/>
      <c r="AL886" s="810">
        <f>SUM(AL639)</f>
        <v>0</v>
      </c>
      <c r="AM886" s="810">
        <f t="shared" ref="AM886:BB886" si="2587">SUM(AM639)</f>
        <v>0</v>
      </c>
      <c r="AN886" s="810">
        <f t="shared" si="2587"/>
        <v>0</v>
      </c>
      <c r="AO886" s="810">
        <f t="shared" si="2587"/>
        <v>0</v>
      </c>
      <c r="AP886" s="810">
        <f t="shared" si="2587"/>
        <v>0</v>
      </c>
      <c r="AQ886" s="810">
        <f t="shared" si="2587"/>
        <v>0</v>
      </c>
      <c r="AR886" s="810">
        <f t="shared" si="2587"/>
        <v>0</v>
      </c>
      <c r="AS886" s="810">
        <f t="shared" si="2587"/>
        <v>0</v>
      </c>
      <c r="AT886" s="810">
        <f t="shared" si="2587"/>
        <v>0</v>
      </c>
      <c r="AU886" s="810">
        <f t="shared" si="2587"/>
        <v>0</v>
      </c>
      <c r="AV886" s="810">
        <f t="shared" si="2587"/>
        <v>0</v>
      </c>
      <c r="AW886" s="810">
        <f t="shared" si="2587"/>
        <v>0</v>
      </c>
      <c r="AX886" s="810">
        <f t="shared" si="2587"/>
        <v>0</v>
      </c>
      <c r="AY886" s="810">
        <f t="shared" si="2587"/>
        <v>0</v>
      </c>
      <c r="AZ886" s="810">
        <f t="shared" si="2587"/>
        <v>0</v>
      </c>
      <c r="BA886" s="810">
        <f t="shared" si="2587"/>
        <v>0</v>
      </c>
      <c r="BB886" s="810">
        <f t="shared" si="2587"/>
        <v>0</v>
      </c>
      <c r="BC886" s="809"/>
      <c r="BD886" s="810">
        <f>SUM(BD639)</f>
        <v>0</v>
      </c>
      <c r="BE886" s="810">
        <f t="shared" ref="BE886:BT886" si="2588">SUM(BE639)</f>
        <v>1.5459882583170253E-2</v>
      </c>
      <c r="BF886" s="810">
        <f t="shared" si="2588"/>
        <v>6.0534898891063275E-2</v>
      </c>
      <c r="BG886" s="810">
        <f t="shared" si="2588"/>
        <v>6.8101761252446186E-2</v>
      </c>
      <c r="BH886" s="810">
        <f t="shared" si="2588"/>
        <v>0</v>
      </c>
      <c r="BI886" s="810">
        <f t="shared" si="2588"/>
        <v>0</v>
      </c>
      <c r="BJ886" s="810">
        <f t="shared" si="2588"/>
        <v>0</v>
      </c>
      <c r="BK886" s="810">
        <f t="shared" si="2588"/>
        <v>0</v>
      </c>
      <c r="BL886" s="810">
        <f t="shared" si="2588"/>
        <v>0</v>
      </c>
      <c r="BM886" s="810">
        <f t="shared" si="2588"/>
        <v>0</v>
      </c>
      <c r="BN886" s="810">
        <f t="shared" si="2588"/>
        <v>0</v>
      </c>
      <c r="BO886" s="810">
        <f t="shared" si="2588"/>
        <v>0</v>
      </c>
      <c r="BP886" s="810">
        <f t="shared" si="2588"/>
        <v>0</v>
      </c>
      <c r="BQ886" s="810">
        <f t="shared" si="2588"/>
        <v>0</v>
      </c>
      <c r="BR886" s="810">
        <f t="shared" si="2588"/>
        <v>0</v>
      </c>
      <c r="BS886" s="810">
        <f t="shared" si="2588"/>
        <v>0</v>
      </c>
      <c r="BT886" s="810">
        <f t="shared" si="2588"/>
        <v>0</v>
      </c>
      <c r="BU886" s="809"/>
      <c r="BV886" s="810">
        <f>SUM(BV639)</f>
        <v>0</v>
      </c>
      <c r="BW886" s="810">
        <f>SUM(BW639)</f>
        <v>0</v>
      </c>
      <c r="BX886" s="810">
        <f>SUM(BX639)</f>
        <v>0</v>
      </c>
      <c r="BY886" s="810">
        <f>SUM(BY639)</f>
        <v>0</v>
      </c>
      <c r="BZ886" s="622">
        <f t="shared" si="2449"/>
        <v>0</v>
      </c>
      <c r="CA886" s="622">
        <f t="shared" si="2450"/>
        <v>1.2253907697482391E-3</v>
      </c>
      <c r="CB886" s="622">
        <f t="shared" si="2451"/>
        <v>0</v>
      </c>
      <c r="CC886" s="691">
        <f t="shared" si="2452"/>
        <v>5.0663187649489013E-3</v>
      </c>
      <c r="CD886" s="1349">
        <f t="shared" si="2534"/>
        <v>0</v>
      </c>
      <c r="CE886" s="1350">
        <f t="shared" si="2534"/>
        <v>0</v>
      </c>
      <c r="CF886" s="1351">
        <f t="shared" si="2534"/>
        <v>0</v>
      </c>
      <c r="CG886" s="1351">
        <f t="shared" si="2534"/>
        <v>0</v>
      </c>
      <c r="CH886" s="1351">
        <f t="shared" si="2534"/>
        <v>0</v>
      </c>
      <c r="CI886" s="1351">
        <f t="shared" si="2534"/>
        <v>0</v>
      </c>
      <c r="CJ886" s="1351">
        <f t="shared" si="2534"/>
        <v>0</v>
      </c>
      <c r="CK886" s="1352">
        <f t="shared" si="2534"/>
        <v>0</v>
      </c>
      <c r="CL886" s="1352">
        <f t="shared" si="2534"/>
        <v>0</v>
      </c>
      <c r="CM886" s="1352">
        <f t="shared" si="2534"/>
        <v>0</v>
      </c>
      <c r="CN886" s="1351">
        <f t="shared" si="2534"/>
        <v>0</v>
      </c>
      <c r="CO886" s="1351">
        <f t="shared" si="2534"/>
        <v>0</v>
      </c>
      <c r="CP886" s="1351">
        <f t="shared" si="2534"/>
        <v>0</v>
      </c>
      <c r="CQ886" s="1351">
        <f t="shared" si="2534"/>
        <v>0</v>
      </c>
      <c r="CR886" s="1351">
        <f t="shared" si="2534"/>
        <v>0</v>
      </c>
      <c r="CS886" s="1350">
        <f t="shared" si="2527"/>
        <v>0</v>
      </c>
      <c r="CT886" s="1381">
        <f t="shared" si="2454"/>
        <v>0</v>
      </c>
      <c r="CU886" s="1435">
        <f t="shared" si="2535"/>
        <v>0</v>
      </c>
      <c r="CV886" s="1364">
        <f t="shared" si="2535"/>
        <v>0</v>
      </c>
      <c r="CW886" s="1365">
        <f t="shared" si="2535"/>
        <v>0</v>
      </c>
      <c r="CX886" s="1365">
        <f t="shared" si="2535"/>
        <v>0</v>
      </c>
      <c r="CY886" s="1365">
        <f t="shared" si="2535"/>
        <v>0</v>
      </c>
      <c r="CZ886" s="1365">
        <f t="shared" si="2535"/>
        <v>0</v>
      </c>
      <c r="DA886" s="1365">
        <f t="shared" si="2535"/>
        <v>0</v>
      </c>
      <c r="DB886" s="1366">
        <f t="shared" si="2535"/>
        <v>0</v>
      </c>
      <c r="DC886" s="1366">
        <f t="shared" si="2535"/>
        <v>2.8629412191056029E-4</v>
      </c>
      <c r="DD886" s="1366">
        <f t="shared" si="2535"/>
        <v>1.2859938495946323E-3</v>
      </c>
      <c r="DE886" s="1365">
        <f t="shared" si="2535"/>
        <v>1.3742117851706891E-3</v>
      </c>
      <c r="DF886" s="1365">
        <f t="shared" si="2535"/>
        <v>1.6307893020221786E-3</v>
      </c>
      <c r="DG886" s="1365">
        <f t="shared" si="2535"/>
        <v>1.9324853228962816E-3</v>
      </c>
      <c r="DH886" s="1365">
        <f t="shared" si="2535"/>
        <v>2.8108877423945917E-3</v>
      </c>
      <c r="DI886" s="1365">
        <f t="shared" si="2535"/>
        <v>2.9447395396514772E-3</v>
      </c>
      <c r="DJ886" s="1364">
        <f t="shared" si="2528"/>
        <v>6.1154598825831699E-3</v>
      </c>
      <c r="DK886" s="1435">
        <f t="shared" si="2456"/>
        <v>1.2502935420743639E-2</v>
      </c>
      <c r="DL886" s="653">
        <f t="shared" si="2457"/>
        <v>17</v>
      </c>
      <c r="DM886" s="106">
        <f t="shared" si="2458"/>
        <v>17</v>
      </c>
      <c r="DN886" s="106">
        <f t="shared" si="2459"/>
        <v>17</v>
      </c>
      <c r="DO886" s="106">
        <f t="shared" si="2460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2"/>
      <c r="DY886" s="484"/>
    </row>
    <row r="887" spans="1:129" s="486" customFormat="1" ht="15.75" customHeight="1">
      <c r="A887" s="807" t="s">
        <v>23</v>
      </c>
      <c r="B887" s="809"/>
      <c r="C887" s="809"/>
      <c r="D887" s="809"/>
      <c r="E887" s="809"/>
      <c r="F887" s="809"/>
      <c r="G887" s="809"/>
      <c r="H887" s="809"/>
      <c r="I887" s="809"/>
      <c r="J887" s="809"/>
      <c r="K887" s="809"/>
      <c r="L887" s="809"/>
      <c r="M887" s="809"/>
      <c r="N887" s="809"/>
      <c r="O887" s="809"/>
      <c r="P887" s="809"/>
      <c r="Q887" s="809"/>
      <c r="R887" s="809"/>
      <c r="S887" s="783"/>
      <c r="T887" s="809"/>
      <c r="U887" s="809"/>
      <c r="V887" s="809"/>
      <c r="W887" s="809"/>
      <c r="X887" s="809"/>
      <c r="Y887" s="809"/>
      <c r="Z887" s="809"/>
      <c r="AA887" s="809"/>
      <c r="AB887" s="809"/>
      <c r="AC887" s="809"/>
      <c r="AD887" s="809"/>
      <c r="AE887" s="809"/>
      <c r="AF887" s="809"/>
      <c r="AG887" s="809"/>
      <c r="AH887" s="809"/>
      <c r="AI887" s="809"/>
      <c r="AJ887" s="809"/>
      <c r="AK887" s="783"/>
      <c r="AL887" s="809"/>
      <c r="AM887" s="809"/>
      <c r="AN887" s="809"/>
      <c r="AO887" s="809"/>
      <c r="AP887" s="809"/>
      <c r="AQ887" s="809"/>
      <c r="AR887" s="809"/>
      <c r="AS887" s="809"/>
      <c r="AT887" s="809"/>
      <c r="AU887" s="809"/>
      <c r="AV887" s="809"/>
      <c r="AW887" s="809"/>
      <c r="AX887" s="809"/>
      <c r="AY887" s="809"/>
      <c r="AZ887" s="809"/>
      <c r="BA887" s="809"/>
      <c r="BB887" s="809"/>
      <c r="BC887" s="783"/>
      <c r="BD887" s="809"/>
      <c r="BE887" s="809"/>
      <c r="BF887" s="809"/>
      <c r="BG887" s="809"/>
      <c r="BH887" s="809"/>
      <c r="BI887" s="809"/>
      <c r="BJ887" s="809"/>
      <c r="BK887" s="809"/>
      <c r="BL887" s="809"/>
      <c r="BM887" s="809"/>
      <c r="BN887" s="809"/>
      <c r="BO887" s="809"/>
      <c r="BP887" s="809"/>
      <c r="BQ887" s="809"/>
      <c r="BR887" s="809"/>
      <c r="BS887" s="809"/>
      <c r="BT887" s="809"/>
      <c r="BU887" s="783"/>
      <c r="BV887" s="809"/>
      <c r="BW887" s="809"/>
      <c r="BX887" s="809"/>
      <c r="BY887" s="809"/>
      <c r="BZ887" s="813"/>
      <c r="CA887" s="813"/>
      <c r="CB887" s="813"/>
      <c r="CC887" s="813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7"/>
      <c r="CV887" s="200"/>
      <c r="CW887" s="200"/>
      <c r="CX887" s="200"/>
      <c r="CY887" s="200"/>
      <c r="CZ887" s="200"/>
      <c r="DA887" s="617"/>
      <c r="DB887" s="617"/>
      <c r="DC887" s="617"/>
      <c r="DD887" s="617"/>
      <c r="DE887" s="617"/>
      <c r="DF887" s="617"/>
      <c r="DG887" s="617"/>
      <c r="DH887" s="617"/>
      <c r="DI887" s="617"/>
      <c r="DJ887" s="617"/>
      <c r="DK887" s="617"/>
      <c r="DL887" s="482"/>
      <c r="DM887" s="202"/>
      <c r="DN887" s="202"/>
      <c r="DO887" s="202"/>
      <c r="DP887" s="483"/>
      <c r="DQ887" s="484"/>
      <c r="DR887" s="484"/>
      <c r="DS887" s="484"/>
      <c r="DT887" s="484"/>
      <c r="DU887" s="484"/>
      <c r="DV887" s="484"/>
      <c r="DW887" s="484"/>
      <c r="DX887" s="814"/>
      <c r="DY887" s="484"/>
    </row>
    <row r="888" spans="1:129" s="486" customFormat="1" ht="15.75" customHeight="1">
      <c r="A888" s="617" t="str">
        <f>A665</f>
        <v>School feeding: no. children</v>
      </c>
      <c r="B888" s="810">
        <f t="shared" ref="B888:R888" si="2589">SUM(B666)</f>
        <v>0</v>
      </c>
      <c r="C888" s="810">
        <f t="shared" si="2589"/>
        <v>0</v>
      </c>
      <c r="D888" s="810">
        <f t="shared" si="2589"/>
        <v>0</v>
      </c>
      <c r="E888" s="810">
        <f t="shared" si="2589"/>
        <v>0</v>
      </c>
      <c r="F888" s="810">
        <f t="shared" si="2589"/>
        <v>0</v>
      </c>
      <c r="G888" s="810">
        <f t="shared" si="2589"/>
        <v>0</v>
      </c>
      <c r="H888" s="810">
        <f t="shared" si="2589"/>
        <v>0</v>
      </c>
      <c r="I888" s="810">
        <f t="shared" si="2589"/>
        <v>0</v>
      </c>
      <c r="J888" s="810">
        <f t="shared" si="2589"/>
        <v>0</v>
      </c>
      <c r="K888" s="810">
        <f t="shared" si="2589"/>
        <v>0</v>
      </c>
      <c r="L888" s="810">
        <f t="shared" si="2589"/>
        <v>0</v>
      </c>
      <c r="M888" s="810">
        <f t="shared" si="2589"/>
        <v>0</v>
      </c>
      <c r="N888" s="810">
        <f t="shared" si="2589"/>
        <v>0</v>
      </c>
      <c r="O888" s="810">
        <f t="shared" si="2589"/>
        <v>0</v>
      </c>
      <c r="P888" s="810">
        <f t="shared" si="2589"/>
        <v>0</v>
      </c>
      <c r="Q888" s="810">
        <f t="shared" si="2589"/>
        <v>0</v>
      </c>
      <c r="R888" s="810">
        <f t="shared" si="2589"/>
        <v>0</v>
      </c>
      <c r="S888" s="809"/>
      <c r="T888" s="810">
        <f t="shared" ref="T888:AJ888" si="2590">SUM(T666)</f>
        <v>0</v>
      </c>
      <c r="U888" s="810">
        <f t="shared" si="2590"/>
        <v>0</v>
      </c>
      <c r="V888" s="810">
        <f t="shared" si="2590"/>
        <v>0</v>
      </c>
      <c r="W888" s="810">
        <f t="shared" si="2590"/>
        <v>0</v>
      </c>
      <c r="X888" s="810">
        <f t="shared" si="2590"/>
        <v>0</v>
      </c>
      <c r="Y888" s="810">
        <f t="shared" si="2590"/>
        <v>0</v>
      </c>
      <c r="Z888" s="810">
        <f t="shared" si="2590"/>
        <v>0</v>
      </c>
      <c r="AA888" s="810">
        <f t="shared" si="2590"/>
        <v>0</v>
      </c>
      <c r="AB888" s="810">
        <f t="shared" si="2590"/>
        <v>0</v>
      </c>
      <c r="AC888" s="810">
        <f t="shared" si="2590"/>
        <v>0</v>
      </c>
      <c r="AD888" s="810">
        <f t="shared" si="2590"/>
        <v>0</v>
      </c>
      <c r="AE888" s="810">
        <f t="shared" si="2590"/>
        <v>0</v>
      </c>
      <c r="AF888" s="810">
        <f t="shared" si="2590"/>
        <v>0</v>
      </c>
      <c r="AG888" s="810">
        <f t="shared" si="2590"/>
        <v>0</v>
      </c>
      <c r="AH888" s="810">
        <f t="shared" si="2590"/>
        <v>0</v>
      </c>
      <c r="AI888" s="810">
        <f t="shared" si="2590"/>
        <v>0</v>
      </c>
      <c r="AJ888" s="810">
        <f t="shared" si="2590"/>
        <v>0</v>
      </c>
      <c r="AK888" s="809"/>
      <c r="AL888" s="810">
        <f t="shared" ref="AL888:BB888" si="2591">SUM(AL666)</f>
        <v>0</v>
      </c>
      <c r="AM888" s="810">
        <f t="shared" si="2591"/>
        <v>0</v>
      </c>
      <c r="AN888" s="810">
        <f t="shared" si="2591"/>
        <v>0</v>
      </c>
      <c r="AO888" s="810">
        <f t="shared" si="2591"/>
        <v>0</v>
      </c>
      <c r="AP888" s="810">
        <f t="shared" si="2591"/>
        <v>0</v>
      </c>
      <c r="AQ888" s="810">
        <f t="shared" si="2591"/>
        <v>0</v>
      </c>
      <c r="AR888" s="810">
        <f t="shared" si="2591"/>
        <v>0</v>
      </c>
      <c r="AS888" s="810">
        <f t="shared" si="2591"/>
        <v>0</v>
      </c>
      <c r="AT888" s="810">
        <f t="shared" si="2591"/>
        <v>0</v>
      </c>
      <c r="AU888" s="810">
        <f t="shared" si="2591"/>
        <v>0</v>
      </c>
      <c r="AV888" s="810">
        <f t="shared" si="2591"/>
        <v>0</v>
      </c>
      <c r="AW888" s="810">
        <f t="shared" si="2591"/>
        <v>0</v>
      </c>
      <c r="AX888" s="810">
        <f t="shared" si="2591"/>
        <v>0</v>
      </c>
      <c r="AY888" s="810">
        <f t="shared" si="2591"/>
        <v>0</v>
      </c>
      <c r="AZ888" s="810">
        <f t="shared" si="2591"/>
        <v>0</v>
      </c>
      <c r="BA888" s="810">
        <f t="shared" si="2591"/>
        <v>0</v>
      </c>
      <c r="BB888" s="810">
        <f t="shared" si="2591"/>
        <v>0</v>
      </c>
      <c r="BC888" s="809"/>
      <c r="BD888" s="810">
        <f t="shared" ref="BD888:BT888" si="2592">SUM(BD666)</f>
        <v>0</v>
      </c>
      <c r="BE888" s="810">
        <f t="shared" si="2592"/>
        <v>0</v>
      </c>
      <c r="BF888" s="810">
        <f t="shared" si="2592"/>
        <v>0</v>
      </c>
      <c r="BG888" s="810">
        <f t="shared" si="2592"/>
        <v>0</v>
      </c>
      <c r="BH888" s="810">
        <f t="shared" si="2592"/>
        <v>0</v>
      </c>
      <c r="BI888" s="810">
        <f t="shared" si="2592"/>
        <v>0</v>
      </c>
      <c r="BJ888" s="810">
        <f t="shared" si="2592"/>
        <v>0</v>
      </c>
      <c r="BK888" s="810">
        <f t="shared" si="2592"/>
        <v>0</v>
      </c>
      <c r="BL888" s="810">
        <f t="shared" si="2592"/>
        <v>0</v>
      </c>
      <c r="BM888" s="810">
        <f t="shared" si="2592"/>
        <v>0</v>
      </c>
      <c r="BN888" s="810">
        <f t="shared" si="2592"/>
        <v>0</v>
      </c>
      <c r="BO888" s="810">
        <f t="shared" si="2592"/>
        <v>0</v>
      </c>
      <c r="BP888" s="810">
        <f t="shared" si="2592"/>
        <v>0</v>
      </c>
      <c r="BQ888" s="810">
        <f t="shared" si="2592"/>
        <v>0</v>
      </c>
      <c r="BR888" s="810">
        <f t="shared" si="2592"/>
        <v>0</v>
      </c>
      <c r="BS888" s="810">
        <f t="shared" si="2592"/>
        <v>0</v>
      </c>
      <c r="BT888" s="810">
        <f t="shared" si="2592"/>
        <v>0</v>
      </c>
      <c r="BU888" s="809"/>
      <c r="BV888" s="810">
        <f>SUM(BV666)</f>
        <v>0</v>
      </c>
      <c r="BW888" s="810">
        <f>SUM(BW666)</f>
        <v>0</v>
      </c>
      <c r="BX888" s="810">
        <f>SUM(BX666)</f>
        <v>0</v>
      </c>
      <c r="BY888" s="810">
        <f>SUM(BY666)</f>
        <v>0</v>
      </c>
      <c r="BZ888" s="622">
        <f t="shared" ref="BZ888:BZ893" si="2593">IF(DL888&lt;3,"",(SUM(B888:R888)-MIN(B888:R888)-MAX(B888:R888))/(DL888-2))</f>
        <v>0</v>
      </c>
      <c r="CA888" s="622">
        <f t="shared" ref="CA888:CA893" si="2594">IF(DM888&lt;3,"",(SUM(T888:AJ888)-MIN(T888:AJ888)-MAX(T888:AJ888))/(DM888-2))</f>
        <v>0</v>
      </c>
      <c r="CB888" s="622">
        <f t="shared" ref="CB888:CB893" si="2595">IF(DN888&lt;3,"",(SUM(AL888:BB888)-MIN(AL888:BB888)-MAX(AL888:BB888))/(DN888-2))</f>
        <v>0</v>
      </c>
      <c r="CC888" s="691">
        <f t="shared" ref="CC888:CC893" si="2596">IF(DO888&lt;3,"",(SUM(BD888:BT888)-MIN(BD888:BT888)-MAX(BD888:BT888))/(DO888-2))</f>
        <v>0</v>
      </c>
      <c r="CD888" s="1349">
        <f t="shared" ref="CD888:CS888" si="259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597"/>
        <v>0</v>
      </c>
      <c r="CF888" s="1351">
        <f t="shared" si="2597"/>
        <v>0</v>
      </c>
      <c r="CG888" s="1351">
        <f t="shared" si="2597"/>
        <v>0</v>
      </c>
      <c r="CH888" s="1351">
        <f t="shared" si="2597"/>
        <v>0</v>
      </c>
      <c r="CI888" s="1351">
        <f t="shared" si="2597"/>
        <v>0</v>
      </c>
      <c r="CJ888" s="1351">
        <f t="shared" si="2597"/>
        <v>0</v>
      </c>
      <c r="CK888" s="1352">
        <f t="shared" si="2597"/>
        <v>0</v>
      </c>
      <c r="CL888" s="1352">
        <f t="shared" si="2597"/>
        <v>0</v>
      </c>
      <c r="CM888" s="1352">
        <f t="shared" si="2597"/>
        <v>0</v>
      </c>
      <c r="CN888" s="1351">
        <f t="shared" si="2597"/>
        <v>0</v>
      </c>
      <c r="CO888" s="1351">
        <f t="shared" si="2597"/>
        <v>0</v>
      </c>
      <c r="CP888" s="1351">
        <f t="shared" si="2597"/>
        <v>0</v>
      </c>
      <c r="CQ888" s="1351">
        <f t="shared" si="2597"/>
        <v>0</v>
      </c>
      <c r="CR888" s="1351">
        <f t="shared" si="2597"/>
        <v>0</v>
      </c>
      <c r="CS888" s="1350">
        <f t="shared" si="2597"/>
        <v>0</v>
      </c>
      <c r="CT888" s="1353">
        <f t="shared" ref="CE888:CT893" si="259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6">
        <f t="shared" ref="CU888:CU893" si="259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7">
        <f t="shared" ref="CV888:CV893" si="260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8">
        <f t="shared" ref="CW888:CW893" si="260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8">
        <f t="shared" ref="CX888:CX893" si="260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8">
        <f t="shared" ref="CY888:CY893" si="260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8">
        <f t="shared" ref="CZ888:CZ893" si="260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8">
        <f t="shared" ref="DA888:DA893" si="260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9">
        <f t="shared" ref="DB888:DB893" si="260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9">
        <f t="shared" ref="DC888:DC893" si="260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9">
        <f t="shared" ref="DD888:DD893" si="260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8">
        <f t="shared" ref="DE888:DE893" si="260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8">
        <f t="shared" ref="DF888:DF893" si="261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8">
        <f t="shared" ref="DG888:DG893" si="261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8">
        <f t="shared" ref="DH888:DH893" si="261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8">
        <f t="shared" ref="DI888:DI893" si="261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7">
        <f t="shared" ref="DJ888:DJ893" si="261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6">
        <f t="shared" ref="DK888:DK893" si="261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3">
        <f t="shared" ref="DL888:DL893" si="2616">COUNT(B888:R888)</f>
        <v>17</v>
      </c>
      <c r="DM888" s="106">
        <f t="shared" ref="DM888:DM893" si="2617">COUNT(T888:AJ888)</f>
        <v>17</v>
      </c>
      <c r="DN888" s="106">
        <f t="shared" ref="DN888:DN893" si="2618">COUNT(AL888:BB888)</f>
        <v>17</v>
      </c>
      <c r="DO888" s="106">
        <f t="shared" ref="DO888:DO893" si="2619">COUNT(BD888:BT888)</f>
        <v>17</v>
      </c>
      <c r="DP888" s="483"/>
      <c r="DQ888" s="618"/>
      <c r="DR888" s="618"/>
      <c r="DS888" s="618"/>
      <c r="DT888" s="618"/>
      <c r="DU888" s="618"/>
      <c r="DV888" s="618"/>
      <c r="DW888" s="618"/>
      <c r="DX888" s="812"/>
      <c r="DY888" s="484"/>
    </row>
    <row r="889" spans="1:129" s="486" customFormat="1" ht="15.75" customHeight="1">
      <c r="A889" s="617" t="str">
        <f>A667</f>
        <v>Relief - grain: quantity (kg)</v>
      </c>
      <c r="B889" s="810">
        <f t="shared" ref="B889:R889" si="2620">SUM(B669)</f>
        <v>0</v>
      </c>
      <c r="C889" s="810">
        <f t="shared" si="2620"/>
        <v>0</v>
      </c>
      <c r="D889" s="810">
        <f t="shared" si="2620"/>
        <v>0</v>
      </c>
      <c r="E889" s="810">
        <f t="shared" si="2620"/>
        <v>0</v>
      </c>
      <c r="F889" s="810">
        <f t="shared" si="2620"/>
        <v>0</v>
      </c>
      <c r="G889" s="810">
        <f t="shared" si="2620"/>
        <v>0</v>
      </c>
      <c r="H889" s="810">
        <f t="shared" si="2620"/>
        <v>0</v>
      </c>
      <c r="I889" s="810">
        <f t="shared" si="2620"/>
        <v>0</v>
      </c>
      <c r="J889" s="810">
        <f t="shared" si="2620"/>
        <v>0</v>
      </c>
      <c r="K889" s="810">
        <f t="shared" si="2620"/>
        <v>0</v>
      </c>
      <c r="L889" s="810">
        <f t="shared" si="2620"/>
        <v>0</v>
      </c>
      <c r="M889" s="810">
        <f t="shared" si="2620"/>
        <v>0</v>
      </c>
      <c r="N889" s="810">
        <f t="shared" si="2620"/>
        <v>0</v>
      </c>
      <c r="O889" s="810">
        <f t="shared" si="2620"/>
        <v>0</v>
      </c>
      <c r="P889" s="810">
        <f t="shared" si="2620"/>
        <v>0</v>
      </c>
      <c r="Q889" s="810">
        <f t="shared" si="2620"/>
        <v>0</v>
      </c>
      <c r="R889" s="810">
        <f t="shared" si="2620"/>
        <v>0</v>
      </c>
      <c r="S889" s="809"/>
      <c r="T889" s="810">
        <f t="shared" ref="T889:AJ889" si="2621">SUM(T669)</f>
        <v>0</v>
      </c>
      <c r="U889" s="810">
        <f t="shared" si="2621"/>
        <v>0</v>
      </c>
      <c r="V889" s="810">
        <f t="shared" si="2621"/>
        <v>0</v>
      </c>
      <c r="W889" s="810">
        <f t="shared" si="2621"/>
        <v>0</v>
      </c>
      <c r="X889" s="810">
        <f t="shared" si="2621"/>
        <v>0</v>
      </c>
      <c r="Y889" s="810">
        <f t="shared" si="2621"/>
        <v>0</v>
      </c>
      <c r="Z889" s="810">
        <f t="shared" si="2621"/>
        <v>0</v>
      </c>
      <c r="AA889" s="810">
        <f t="shared" si="2621"/>
        <v>0</v>
      </c>
      <c r="AB889" s="810">
        <f t="shared" si="2621"/>
        <v>0</v>
      </c>
      <c r="AC889" s="810">
        <f t="shared" si="2621"/>
        <v>0</v>
      </c>
      <c r="AD889" s="810">
        <f t="shared" si="2621"/>
        <v>0</v>
      </c>
      <c r="AE889" s="810">
        <f t="shared" si="2621"/>
        <v>0</v>
      </c>
      <c r="AF889" s="810">
        <f t="shared" si="2621"/>
        <v>0</v>
      </c>
      <c r="AG889" s="810">
        <f t="shared" si="2621"/>
        <v>0</v>
      </c>
      <c r="AH889" s="810">
        <f t="shared" si="2621"/>
        <v>0</v>
      </c>
      <c r="AI889" s="810">
        <f t="shared" si="2621"/>
        <v>0</v>
      </c>
      <c r="AJ889" s="810">
        <f t="shared" si="2621"/>
        <v>0</v>
      </c>
      <c r="AK889" s="809"/>
      <c r="AL889" s="810">
        <f t="shared" ref="AL889:BB889" si="2622">SUM(AL669)</f>
        <v>0</v>
      </c>
      <c r="AM889" s="810">
        <f t="shared" si="2622"/>
        <v>0</v>
      </c>
      <c r="AN889" s="810">
        <f t="shared" si="2622"/>
        <v>0</v>
      </c>
      <c r="AO889" s="810">
        <f t="shared" si="2622"/>
        <v>0</v>
      </c>
      <c r="AP889" s="810">
        <f t="shared" si="2622"/>
        <v>0</v>
      </c>
      <c r="AQ889" s="810">
        <f t="shared" si="2622"/>
        <v>0</v>
      </c>
      <c r="AR889" s="810">
        <f t="shared" si="2622"/>
        <v>0</v>
      </c>
      <c r="AS889" s="810">
        <f t="shared" si="2622"/>
        <v>0</v>
      </c>
      <c r="AT889" s="810">
        <f t="shared" si="2622"/>
        <v>0</v>
      </c>
      <c r="AU889" s="810">
        <f t="shared" si="2622"/>
        <v>0</v>
      </c>
      <c r="AV889" s="810">
        <f t="shared" si="2622"/>
        <v>0</v>
      </c>
      <c r="AW889" s="810">
        <f t="shared" si="2622"/>
        <v>0</v>
      </c>
      <c r="AX889" s="810">
        <f t="shared" si="2622"/>
        <v>0</v>
      </c>
      <c r="AY889" s="810">
        <f t="shared" si="2622"/>
        <v>0</v>
      </c>
      <c r="AZ889" s="810">
        <f t="shared" si="2622"/>
        <v>0</v>
      </c>
      <c r="BA889" s="810">
        <f t="shared" si="2622"/>
        <v>0</v>
      </c>
      <c r="BB889" s="810">
        <f t="shared" si="2622"/>
        <v>0</v>
      </c>
      <c r="BC889" s="809"/>
      <c r="BD889" s="810">
        <f t="shared" ref="BD889:BT889" si="2623">SUM(BD669)</f>
        <v>0</v>
      </c>
      <c r="BE889" s="810">
        <f t="shared" si="2623"/>
        <v>0</v>
      </c>
      <c r="BF889" s="810">
        <f t="shared" si="2623"/>
        <v>0</v>
      </c>
      <c r="BG889" s="810">
        <f t="shared" si="2623"/>
        <v>0</v>
      </c>
      <c r="BH889" s="810">
        <f t="shared" si="2623"/>
        <v>0</v>
      </c>
      <c r="BI889" s="810">
        <f t="shared" si="2623"/>
        <v>0</v>
      </c>
      <c r="BJ889" s="810">
        <f t="shared" si="2623"/>
        <v>0</v>
      </c>
      <c r="BK889" s="810">
        <f t="shared" si="2623"/>
        <v>0</v>
      </c>
      <c r="BL889" s="810">
        <f t="shared" si="2623"/>
        <v>0</v>
      </c>
      <c r="BM889" s="810">
        <f t="shared" si="2623"/>
        <v>0</v>
      </c>
      <c r="BN889" s="810">
        <f t="shared" si="2623"/>
        <v>0</v>
      </c>
      <c r="BO889" s="810">
        <f t="shared" si="2623"/>
        <v>0</v>
      </c>
      <c r="BP889" s="810">
        <f t="shared" si="2623"/>
        <v>0</v>
      </c>
      <c r="BQ889" s="810">
        <f t="shared" si="2623"/>
        <v>0</v>
      </c>
      <c r="BR889" s="810">
        <f t="shared" si="2623"/>
        <v>0</v>
      </c>
      <c r="BS889" s="810">
        <f t="shared" si="2623"/>
        <v>0</v>
      </c>
      <c r="BT889" s="810">
        <f t="shared" si="2623"/>
        <v>0</v>
      </c>
      <c r="BU889" s="809"/>
      <c r="BV889" s="810">
        <f>SUM(BV669)</f>
        <v>0</v>
      </c>
      <c r="BW889" s="810">
        <f>SUM(BW669)</f>
        <v>0</v>
      </c>
      <c r="BX889" s="810">
        <f>SUM(BX669)</f>
        <v>0</v>
      </c>
      <c r="BY889" s="810">
        <f>SUM(BY669)</f>
        <v>0</v>
      </c>
      <c r="BZ889" s="622">
        <f t="shared" si="2593"/>
        <v>0</v>
      </c>
      <c r="CA889" s="622">
        <f t="shared" si="2594"/>
        <v>0</v>
      </c>
      <c r="CB889" s="622">
        <f t="shared" si="2595"/>
        <v>0</v>
      </c>
      <c r="CC889" s="691">
        <f t="shared" si="2596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598"/>
        <v>0</v>
      </c>
      <c r="CF889" s="1351">
        <f t="shared" si="2598"/>
        <v>0</v>
      </c>
      <c r="CG889" s="1351">
        <f t="shared" si="2598"/>
        <v>0</v>
      </c>
      <c r="CH889" s="1351">
        <f t="shared" si="2598"/>
        <v>0</v>
      </c>
      <c r="CI889" s="1351">
        <f t="shared" si="2598"/>
        <v>0</v>
      </c>
      <c r="CJ889" s="1351">
        <f t="shared" si="2598"/>
        <v>0</v>
      </c>
      <c r="CK889" s="1352">
        <f t="shared" si="2598"/>
        <v>0</v>
      </c>
      <c r="CL889" s="1352">
        <f t="shared" si="2598"/>
        <v>0</v>
      </c>
      <c r="CM889" s="1352">
        <f t="shared" si="2598"/>
        <v>0</v>
      </c>
      <c r="CN889" s="1351">
        <f t="shared" si="2598"/>
        <v>0</v>
      </c>
      <c r="CO889" s="1351">
        <f t="shared" si="2598"/>
        <v>0</v>
      </c>
      <c r="CP889" s="1351">
        <f t="shared" si="2598"/>
        <v>0</v>
      </c>
      <c r="CQ889" s="1351">
        <f t="shared" si="2598"/>
        <v>0</v>
      </c>
      <c r="CR889" s="1351">
        <f t="shared" si="2598"/>
        <v>0</v>
      </c>
      <c r="CS889" s="1350">
        <f t="shared" si="2598"/>
        <v>0</v>
      </c>
      <c r="CT889" s="1353">
        <f t="shared" si="2598"/>
        <v>0</v>
      </c>
      <c r="CU889" s="536">
        <f t="shared" si="2599"/>
        <v>0</v>
      </c>
      <c r="CV889" s="537">
        <f t="shared" si="2600"/>
        <v>0</v>
      </c>
      <c r="CW889" s="538">
        <f t="shared" si="2601"/>
        <v>0</v>
      </c>
      <c r="CX889" s="538">
        <f t="shared" si="2602"/>
        <v>0</v>
      </c>
      <c r="CY889" s="538">
        <f t="shared" si="2603"/>
        <v>0</v>
      </c>
      <c r="CZ889" s="538">
        <f t="shared" si="2604"/>
        <v>0</v>
      </c>
      <c r="DA889" s="538">
        <f t="shared" si="2605"/>
        <v>0</v>
      </c>
      <c r="DB889" s="539">
        <f t="shared" si="2606"/>
        <v>0</v>
      </c>
      <c r="DC889" s="539">
        <f t="shared" si="2607"/>
        <v>0</v>
      </c>
      <c r="DD889" s="539">
        <f t="shared" si="2608"/>
        <v>0</v>
      </c>
      <c r="DE889" s="538">
        <f t="shared" si="2609"/>
        <v>0</v>
      </c>
      <c r="DF889" s="538">
        <f t="shared" si="2610"/>
        <v>0</v>
      </c>
      <c r="DG889" s="538">
        <f t="shared" si="2611"/>
        <v>0</v>
      </c>
      <c r="DH889" s="538">
        <f t="shared" si="2612"/>
        <v>0</v>
      </c>
      <c r="DI889" s="538">
        <f t="shared" si="2613"/>
        <v>0</v>
      </c>
      <c r="DJ889" s="537">
        <f t="shared" si="2614"/>
        <v>0</v>
      </c>
      <c r="DK889" s="536">
        <f t="shared" si="2615"/>
        <v>0</v>
      </c>
      <c r="DL889" s="653">
        <f t="shared" si="2616"/>
        <v>17</v>
      </c>
      <c r="DM889" s="106">
        <f t="shared" si="2617"/>
        <v>17</v>
      </c>
      <c r="DN889" s="106">
        <f t="shared" si="2618"/>
        <v>17</v>
      </c>
      <c r="DO889" s="106">
        <f t="shared" si="2619"/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2"/>
      <c r="DY889" s="484"/>
    </row>
    <row r="890" spans="1:129" s="486" customFormat="1" ht="15.75" customHeight="1">
      <c r="A890" s="617" t="str">
        <f>A670</f>
        <v>Relief - pulses: quantity (kg)</v>
      </c>
      <c r="B890" s="810">
        <f t="shared" ref="B890:R890" si="2624">SUM(B672)</f>
        <v>0</v>
      </c>
      <c r="C890" s="810">
        <f t="shared" si="2624"/>
        <v>0</v>
      </c>
      <c r="D890" s="810">
        <f t="shared" si="2624"/>
        <v>0</v>
      </c>
      <c r="E890" s="810">
        <f t="shared" si="2624"/>
        <v>0</v>
      </c>
      <c r="F890" s="810">
        <f t="shared" si="2624"/>
        <v>0</v>
      </c>
      <c r="G890" s="810">
        <f t="shared" si="2624"/>
        <v>0</v>
      </c>
      <c r="H890" s="810">
        <f t="shared" si="2624"/>
        <v>0</v>
      </c>
      <c r="I890" s="810">
        <f t="shared" si="2624"/>
        <v>0</v>
      </c>
      <c r="J890" s="810">
        <f t="shared" si="2624"/>
        <v>0</v>
      </c>
      <c r="K890" s="810">
        <f t="shared" si="2624"/>
        <v>0</v>
      </c>
      <c r="L890" s="810">
        <f t="shared" si="2624"/>
        <v>0</v>
      </c>
      <c r="M890" s="810">
        <f t="shared" si="2624"/>
        <v>0</v>
      </c>
      <c r="N890" s="810">
        <f t="shared" si="2624"/>
        <v>0</v>
      </c>
      <c r="O890" s="810">
        <f t="shared" si="2624"/>
        <v>0</v>
      </c>
      <c r="P890" s="810">
        <f t="shared" si="2624"/>
        <v>0</v>
      </c>
      <c r="Q890" s="810">
        <f t="shared" si="2624"/>
        <v>0</v>
      </c>
      <c r="R890" s="810">
        <f t="shared" si="2624"/>
        <v>0</v>
      </c>
      <c r="S890" s="809"/>
      <c r="T890" s="810">
        <f t="shared" ref="T890:AJ890" si="2625">SUM(T672)</f>
        <v>0</v>
      </c>
      <c r="U890" s="810">
        <f t="shared" si="2625"/>
        <v>0</v>
      </c>
      <c r="V890" s="810">
        <f t="shared" si="2625"/>
        <v>0</v>
      </c>
      <c r="W890" s="810">
        <f t="shared" si="2625"/>
        <v>0</v>
      </c>
      <c r="X890" s="810">
        <f t="shared" si="2625"/>
        <v>0</v>
      </c>
      <c r="Y890" s="810">
        <f t="shared" si="2625"/>
        <v>0</v>
      </c>
      <c r="Z890" s="810">
        <f t="shared" si="2625"/>
        <v>0</v>
      </c>
      <c r="AA890" s="810">
        <f t="shared" si="2625"/>
        <v>0</v>
      </c>
      <c r="AB890" s="810">
        <f t="shared" si="2625"/>
        <v>0</v>
      </c>
      <c r="AC890" s="810">
        <f t="shared" si="2625"/>
        <v>0</v>
      </c>
      <c r="AD890" s="810">
        <f t="shared" si="2625"/>
        <v>0</v>
      </c>
      <c r="AE890" s="810">
        <f t="shared" si="2625"/>
        <v>0</v>
      </c>
      <c r="AF890" s="810">
        <f t="shared" si="2625"/>
        <v>0</v>
      </c>
      <c r="AG890" s="810">
        <f t="shared" si="2625"/>
        <v>0</v>
      </c>
      <c r="AH890" s="810">
        <f t="shared" si="2625"/>
        <v>0</v>
      </c>
      <c r="AI890" s="810">
        <f t="shared" si="2625"/>
        <v>0</v>
      </c>
      <c r="AJ890" s="810">
        <f t="shared" si="2625"/>
        <v>0</v>
      </c>
      <c r="AK890" s="809"/>
      <c r="AL890" s="810">
        <f t="shared" ref="AL890:BB890" si="2626">SUM(AL672)</f>
        <v>0</v>
      </c>
      <c r="AM890" s="810">
        <f t="shared" si="2626"/>
        <v>0</v>
      </c>
      <c r="AN890" s="810">
        <f t="shared" si="2626"/>
        <v>0</v>
      </c>
      <c r="AO890" s="810">
        <f t="shared" si="2626"/>
        <v>0</v>
      </c>
      <c r="AP890" s="810">
        <f t="shared" si="2626"/>
        <v>0</v>
      </c>
      <c r="AQ890" s="810">
        <f t="shared" si="2626"/>
        <v>0</v>
      </c>
      <c r="AR890" s="810">
        <f t="shared" si="2626"/>
        <v>0</v>
      </c>
      <c r="AS890" s="810">
        <f t="shared" si="2626"/>
        <v>0</v>
      </c>
      <c r="AT890" s="810">
        <f t="shared" si="2626"/>
        <v>0</v>
      </c>
      <c r="AU890" s="810">
        <f t="shared" si="2626"/>
        <v>0</v>
      </c>
      <c r="AV890" s="810">
        <f t="shared" si="2626"/>
        <v>0</v>
      </c>
      <c r="AW890" s="810">
        <f t="shared" si="2626"/>
        <v>0</v>
      </c>
      <c r="AX890" s="810">
        <f t="shared" si="2626"/>
        <v>0</v>
      </c>
      <c r="AY890" s="810">
        <f t="shared" si="2626"/>
        <v>0</v>
      </c>
      <c r="AZ890" s="810">
        <f t="shared" si="2626"/>
        <v>0</v>
      </c>
      <c r="BA890" s="810">
        <f t="shared" si="2626"/>
        <v>0</v>
      </c>
      <c r="BB890" s="810">
        <f t="shared" si="2626"/>
        <v>0</v>
      </c>
      <c r="BC890" s="809"/>
      <c r="BD890" s="810">
        <f t="shared" ref="BD890:BT890" si="2627">SUM(BD672)</f>
        <v>0</v>
      </c>
      <c r="BE890" s="810">
        <f t="shared" si="2627"/>
        <v>0</v>
      </c>
      <c r="BF890" s="810">
        <f t="shared" si="2627"/>
        <v>0</v>
      </c>
      <c r="BG890" s="810">
        <f t="shared" si="2627"/>
        <v>0</v>
      </c>
      <c r="BH890" s="810">
        <f t="shared" si="2627"/>
        <v>0</v>
      </c>
      <c r="BI890" s="810">
        <f t="shared" si="2627"/>
        <v>0</v>
      </c>
      <c r="BJ890" s="810">
        <f t="shared" si="2627"/>
        <v>0</v>
      </c>
      <c r="BK890" s="810">
        <f t="shared" si="2627"/>
        <v>0</v>
      </c>
      <c r="BL890" s="810">
        <f t="shared" si="2627"/>
        <v>0</v>
      </c>
      <c r="BM890" s="810">
        <f t="shared" si="2627"/>
        <v>0</v>
      </c>
      <c r="BN890" s="810">
        <f t="shared" si="2627"/>
        <v>0</v>
      </c>
      <c r="BO890" s="810">
        <f t="shared" si="2627"/>
        <v>0</v>
      </c>
      <c r="BP890" s="810">
        <f t="shared" si="2627"/>
        <v>0</v>
      </c>
      <c r="BQ890" s="810">
        <f t="shared" si="2627"/>
        <v>0</v>
      </c>
      <c r="BR890" s="810">
        <f t="shared" si="2627"/>
        <v>0</v>
      </c>
      <c r="BS890" s="810">
        <f t="shared" si="2627"/>
        <v>0</v>
      </c>
      <c r="BT890" s="810">
        <f t="shared" si="2627"/>
        <v>0</v>
      </c>
      <c r="BU890" s="809"/>
      <c r="BV890" s="810">
        <f>SUM(BV672)</f>
        <v>0</v>
      </c>
      <c r="BW890" s="810">
        <f>SUM(BW672)</f>
        <v>0</v>
      </c>
      <c r="BX890" s="810">
        <f>SUM(BX672)</f>
        <v>0</v>
      </c>
      <c r="BY890" s="810">
        <f>SUM(BY672)</f>
        <v>0</v>
      </c>
      <c r="BZ890" s="622">
        <f t="shared" si="2593"/>
        <v>0</v>
      </c>
      <c r="CA890" s="622">
        <f t="shared" si="2594"/>
        <v>0</v>
      </c>
      <c r="CB890" s="622">
        <f t="shared" si="2595"/>
        <v>0</v>
      </c>
      <c r="CC890" s="691">
        <f t="shared" si="2596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598"/>
        <v>0</v>
      </c>
      <c r="CF890" s="1351">
        <f t="shared" si="2598"/>
        <v>0</v>
      </c>
      <c r="CG890" s="1351">
        <f t="shared" si="2598"/>
        <v>0</v>
      </c>
      <c r="CH890" s="1351">
        <f t="shared" si="2598"/>
        <v>0</v>
      </c>
      <c r="CI890" s="1351">
        <f t="shared" si="2598"/>
        <v>0</v>
      </c>
      <c r="CJ890" s="1351">
        <f t="shared" si="2598"/>
        <v>0</v>
      </c>
      <c r="CK890" s="1352">
        <f t="shared" si="2598"/>
        <v>0</v>
      </c>
      <c r="CL890" s="1352">
        <f t="shared" si="2598"/>
        <v>0</v>
      </c>
      <c r="CM890" s="1352">
        <f t="shared" si="2598"/>
        <v>0</v>
      </c>
      <c r="CN890" s="1351">
        <f t="shared" si="2598"/>
        <v>0</v>
      </c>
      <c r="CO890" s="1351">
        <f t="shared" si="2598"/>
        <v>0</v>
      </c>
      <c r="CP890" s="1351">
        <f t="shared" si="2598"/>
        <v>0</v>
      </c>
      <c r="CQ890" s="1351">
        <f t="shared" si="2598"/>
        <v>0</v>
      </c>
      <c r="CR890" s="1351">
        <f t="shared" si="2598"/>
        <v>0</v>
      </c>
      <c r="CS890" s="1350">
        <f t="shared" si="2598"/>
        <v>0</v>
      </c>
      <c r="CT890" s="1353">
        <f t="shared" si="2598"/>
        <v>0</v>
      </c>
      <c r="CU890" s="536">
        <f t="shared" si="2599"/>
        <v>0</v>
      </c>
      <c r="CV890" s="537">
        <f t="shared" si="2600"/>
        <v>0</v>
      </c>
      <c r="CW890" s="538">
        <f t="shared" si="2601"/>
        <v>0</v>
      </c>
      <c r="CX890" s="538">
        <f t="shared" si="2602"/>
        <v>0</v>
      </c>
      <c r="CY890" s="538">
        <f t="shared" si="2603"/>
        <v>0</v>
      </c>
      <c r="CZ890" s="538">
        <f t="shared" si="2604"/>
        <v>0</v>
      </c>
      <c r="DA890" s="538">
        <f t="shared" si="2605"/>
        <v>0</v>
      </c>
      <c r="DB890" s="539">
        <f t="shared" si="2606"/>
        <v>0</v>
      </c>
      <c r="DC890" s="539">
        <f t="shared" si="2607"/>
        <v>0</v>
      </c>
      <c r="DD890" s="539">
        <f t="shared" si="2608"/>
        <v>0</v>
      </c>
      <c r="DE890" s="538">
        <f t="shared" si="2609"/>
        <v>0</v>
      </c>
      <c r="DF890" s="538">
        <f t="shared" si="2610"/>
        <v>0</v>
      </c>
      <c r="DG890" s="538">
        <f t="shared" si="2611"/>
        <v>0</v>
      </c>
      <c r="DH890" s="538">
        <f t="shared" si="2612"/>
        <v>0</v>
      </c>
      <c r="DI890" s="538">
        <f t="shared" si="2613"/>
        <v>0</v>
      </c>
      <c r="DJ890" s="537">
        <f t="shared" si="2614"/>
        <v>0</v>
      </c>
      <c r="DK890" s="536">
        <f t="shared" si="2615"/>
        <v>0</v>
      </c>
      <c r="DL890" s="653">
        <f t="shared" si="2616"/>
        <v>17</v>
      </c>
      <c r="DM890" s="106">
        <f t="shared" si="2617"/>
        <v>17</v>
      </c>
      <c r="DN890" s="106">
        <f t="shared" si="2618"/>
        <v>17</v>
      </c>
      <c r="DO890" s="106">
        <f t="shared" si="2619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2"/>
      <c r="DY890" s="484"/>
    </row>
    <row r="891" spans="1:129" s="486" customFormat="1" ht="15.75" customHeight="1">
      <c r="A891" s="617" t="str">
        <f>A673</f>
        <v>Relief - oil: quantity (kg)</v>
      </c>
      <c r="B891" s="810">
        <f t="shared" ref="B891:R891" si="2628">SUM(B675)</f>
        <v>0</v>
      </c>
      <c r="C891" s="810">
        <f t="shared" si="2628"/>
        <v>0</v>
      </c>
      <c r="D891" s="810">
        <f t="shared" si="2628"/>
        <v>0</v>
      </c>
      <c r="E891" s="810">
        <f t="shared" si="2628"/>
        <v>0</v>
      </c>
      <c r="F891" s="810">
        <f t="shared" si="2628"/>
        <v>0</v>
      </c>
      <c r="G891" s="810">
        <f t="shared" si="2628"/>
        <v>0</v>
      </c>
      <c r="H891" s="810">
        <f t="shared" si="2628"/>
        <v>0</v>
      </c>
      <c r="I891" s="810">
        <f t="shared" si="2628"/>
        <v>0</v>
      </c>
      <c r="J891" s="810">
        <f t="shared" si="2628"/>
        <v>0</v>
      </c>
      <c r="K891" s="810">
        <f t="shared" si="2628"/>
        <v>0</v>
      </c>
      <c r="L891" s="810">
        <f t="shared" si="2628"/>
        <v>0</v>
      </c>
      <c r="M891" s="810">
        <f t="shared" si="2628"/>
        <v>0</v>
      </c>
      <c r="N891" s="810">
        <f t="shared" si="2628"/>
        <v>0</v>
      </c>
      <c r="O891" s="810">
        <f t="shared" si="2628"/>
        <v>0</v>
      </c>
      <c r="P891" s="810">
        <f t="shared" si="2628"/>
        <v>0</v>
      </c>
      <c r="Q891" s="810">
        <f t="shared" si="2628"/>
        <v>0</v>
      </c>
      <c r="R891" s="810">
        <f t="shared" si="2628"/>
        <v>0</v>
      </c>
      <c r="S891" s="809"/>
      <c r="T891" s="810">
        <f t="shared" ref="T891:AJ891" si="2629">SUM(T675)</f>
        <v>0</v>
      </c>
      <c r="U891" s="810">
        <f t="shared" si="2629"/>
        <v>0</v>
      </c>
      <c r="V891" s="810">
        <f t="shared" si="2629"/>
        <v>0</v>
      </c>
      <c r="W891" s="810">
        <f t="shared" si="2629"/>
        <v>0</v>
      </c>
      <c r="X891" s="810">
        <f t="shared" si="2629"/>
        <v>0</v>
      </c>
      <c r="Y891" s="810">
        <f t="shared" si="2629"/>
        <v>0</v>
      </c>
      <c r="Z891" s="810">
        <f t="shared" si="2629"/>
        <v>0</v>
      </c>
      <c r="AA891" s="810">
        <f t="shared" si="2629"/>
        <v>0</v>
      </c>
      <c r="AB891" s="810">
        <f t="shared" si="2629"/>
        <v>0</v>
      </c>
      <c r="AC891" s="810">
        <f t="shared" si="2629"/>
        <v>0</v>
      </c>
      <c r="AD891" s="810">
        <f t="shared" si="2629"/>
        <v>0</v>
      </c>
      <c r="AE891" s="810">
        <f t="shared" si="2629"/>
        <v>0</v>
      </c>
      <c r="AF891" s="810">
        <f t="shared" si="2629"/>
        <v>0</v>
      </c>
      <c r="AG891" s="810">
        <f t="shared" si="2629"/>
        <v>0</v>
      </c>
      <c r="AH891" s="810">
        <f t="shared" si="2629"/>
        <v>0</v>
      </c>
      <c r="AI891" s="810">
        <f t="shared" si="2629"/>
        <v>0</v>
      </c>
      <c r="AJ891" s="810">
        <f t="shared" si="2629"/>
        <v>0</v>
      </c>
      <c r="AK891" s="809"/>
      <c r="AL891" s="810">
        <f t="shared" ref="AL891:BB891" si="2630">SUM(AL675)</f>
        <v>0</v>
      </c>
      <c r="AM891" s="810">
        <f t="shared" si="2630"/>
        <v>0</v>
      </c>
      <c r="AN891" s="810">
        <f t="shared" si="2630"/>
        <v>0</v>
      </c>
      <c r="AO891" s="810">
        <f t="shared" si="2630"/>
        <v>0</v>
      </c>
      <c r="AP891" s="810">
        <f t="shared" si="2630"/>
        <v>0</v>
      </c>
      <c r="AQ891" s="810">
        <f t="shared" si="2630"/>
        <v>0</v>
      </c>
      <c r="AR891" s="810">
        <f t="shared" si="2630"/>
        <v>0</v>
      </c>
      <c r="AS891" s="810">
        <f t="shared" si="2630"/>
        <v>0</v>
      </c>
      <c r="AT891" s="810">
        <f t="shared" si="2630"/>
        <v>0</v>
      </c>
      <c r="AU891" s="810">
        <f t="shared" si="2630"/>
        <v>0</v>
      </c>
      <c r="AV891" s="810">
        <f t="shared" si="2630"/>
        <v>0</v>
      </c>
      <c r="AW891" s="810">
        <f t="shared" si="2630"/>
        <v>0</v>
      </c>
      <c r="AX891" s="810">
        <f t="shared" si="2630"/>
        <v>0</v>
      </c>
      <c r="AY891" s="810">
        <f t="shared" si="2630"/>
        <v>0</v>
      </c>
      <c r="AZ891" s="810">
        <f t="shared" si="2630"/>
        <v>0</v>
      </c>
      <c r="BA891" s="810">
        <f t="shared" si="2630"/>
        <v>0</v>
      </c>
      <c r="BB891" s="810">
        <f t="shared" si="2630"/>
        <v>0</v>
      </c>
      <c r="BC891" s="809"/>
      <c r="BD891" s="810">
        <f t="shared" ref="BD891:BT891" si="2631">SUM(BD675)</f>
        <v>0</v>
      </c>
      <c r="BE891" s="810">
        <f t="shared" si="2631"/>
        <v>0</v>
      </c>
      <c r="BF891" s="810">
        <f t="shared" si="2631"/>
        <v>0</v>
      </c>
      <c r="BG891" s="810">
        <f t="shared" si="2631"/>
        <v>0</v>
      </c>
      <c r="BH891" s="810">
        <f t="shared" si="2631"/>
        <v>0</v>
      </c>
      <c r="BI891" s="810">
        <f t="shared" si="2631"/>
        <v>0</v>
      </c>
      <c r="BJ891" s="810">
        <f t="shared" si="2631"/>
        <v>0</v>
      </c>
      <c r="BK891" s="810">
        <f t="shared" si="2631"/>
        <v>0</v>
      </c>
      <c r="BL891" s="810">
        <f t="shared" si="2631"/>
        <v>0</v>
      </c>
      <c r="BM891" s="810">
        <f t="shared" si="2631"/>
        <v>0</v>
      </c>
      <c r="BN891" s="810">
        <f t="shared" si="2631"/>
        <v>0</v>
      </c>
      <c r="BO891" s="810">
        <f t="shared" si="2631"/>
        <v>0</v>
      </c>
      <c r="BP891" s="810">
        <f t="shared" si="2631"/>
        <v>0</v>
      </c>
      <c r="BQ891" s="810">
        <f t="shared" si="2631"/>
        <v>0</v>
      </c>
      <c r="BR891" s="810">
        <f t="shared" si="2631"/>
        <v>0</v>
      </c>
      <c r="BS891" s="810">
        <f t="shared" si="2631"/>
        <v>0</v>
      </c>
      <c r="BT891" s="810">
        <f t="shared" si="2631"/>
        <v>0</v>
      </c>
      <c r="BU891" s="809"/>
      <c r="BV891" s="810">
        <f>SUM(BV675)</f>
        <v>0</v>
      </c>
      <c r="BW891" s="810">
        <f>SUM(BW675)</f>
        <v>0</v>
      </c>
      <c r="BX891" s="810">
        <f>SUM(BX675)</f>
        <v>0</v>
      </c>
      <c r="BY891" s="810">
        <f>SUM(BY675)</f>
        <v>0</v>
      </c>
      <c r="BZ891" s="622">
        <f t="shared" si="2593"/>
        <v>0</v>
      </c>
      <c r="CA891" s="622">
        <f t="shared" si="2594"/>
        <v>0</v>
      </c>
      <c r="CB891" s="622">
        <f t="shared" si="2595"/>
        <v>0</v>
      </c>
      <c r="CC891" s="691">
        <f t="shared" si="2596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598"/>
        <v>0</v>
      </c>
      <c r="CF891" s="1351">
        <f t="shared" si="2598"/>
        <v>0</v>
      </c>
      <c r="CG891" s="1351">
        <f t="shared" si="2598"/>
        <v>0</v>
      </c>
      <c r="CH891" s="1351">
        <f t="shared" si="2598"/>
        <v>0</v>
      </c>
      <c r="CI891" s="1351">
        <f t="shared" si="2598"/>
        <v>0</v>
      </c>
      <c r="CJ891" s="1351">
        <f t="shared" si="2598"/>
        <v>0</v>
      </c>
      <c r="CK891" s="1352">
        <f t="shared" si="2598"/>
        <v>0</v>
      </c>
      <c r="CL891" s="1352">
        <f t="shared" si="2598"/>
        <v>0</v>
      </c>
      <c r="CM891" s="1352">
        <f t="shared" si="2598"/>
        <v>0</v>
      </c>
      <c r="CN891" s="1351">
        <f t="shared" si="2598"/>
        <v>0</v>
      </c>
      <c r="CO891" s="1351">
        <f t="shared" si="2598"/>
        <v>0</v>
      </c>
      <c r="CP891" s="1351">
        <f t="shared" si="2598"/>
        <v>0</v>
      </c>
      <c r="CQ891" s="1351">
        <f t="shared" si="2598"/>
        <v>0</v>
      </c>
      <c r="CR891" s="1351">
        <f t="shared" si="2598"/>
        <v>0</v>
      </c>
      <c r="CS891" s="1350">
        <f t="shared" si="2598"/>
        <v>0</v>
      </c>
      <c r="CT891" s="1353">
        <f t="shared" si="2598"/>
        <v>0</v>
      </c>
      <c r="CU891" s="536">
        <f t="shared" si="2599"/>
        <v>0</v>
      </c>
      <c r="CV891" s="537">
        <f t="shared" si="2600"/>
        <v>0</v>
      </c>
      <c r="CW891" s="538">
        <f t="shared" si="2601"/>
        <v>0</v>
      </c>
      <c r="CX891" s="538">
        <f t="shared" si="2602"/>
        <v>0</v>
      </c>
      <c r="CY891" s="538">
        <f t="shared" si="2603"/>
        <v>0</v>
      </c>
      <c r="CZ891" s="538">
        <f t="shared" si="2604"/>
        <v>0</v>
      </c>
      <c r="DA891" s="538">
        <f t="shared" si="2605"/>
        <v>0</v>
      </c>
      <c r="DB891" s="539">
        <f t="shared" si="2606"/>
        <v>0</v>
      </c>
      <c r="DC891" s="539">
        <f t="shared" si="2607"/>
        <v>0</v>
      </c>
      <c r="DD891" s="539">
        <f t="shared" si="2608"/>
        <v>0</v>
      </c>
      <c r="DE891" s="538">
        <f t="shared" si="2609"/>
        <v>0</v>
      </c>
      <c r="DF891" s="538">
        <f t="shared" si="2610"/>
        <v>0</v>
      </c>
      <c r="DG891" s="538">
        <f t="shared" si="2611"/>
        <v>0</v>
      </c>
      <c r="DH891" s="538">
        <f t="shared" si="2612"/>
        <v>0</v>
      </c>
      <c r="DI891" s="538">
        <f t="shared" si="2613"/>
        <v>0</v>
      </c>
      <c r="DJ891" s="537">
        <f t="shared" si="2614"/>
        <v>0</v>
      </c>
      <c r="DK891" s="536">
        <f t="shared" si="2615"/>
        <v>0</v>
      </c>
      <c r="DL891" s="653">
        <f t="shared" si="2616"/>
        <v>17</v>
      </c>
      <c r="DM891" s="106">
        <f t="shared" si="2617"/>
        <v>17</v>
      </c>
      <c r="DN891" s="106">
        <f t="shared" si="2618"/>
        <v>17</v>
      </c>
      <c r="DO891" s="106">
        <f t="shared" si="2619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2"/>
      <c r="DY891" s="484"/>
    </row>
    <row r="892" spans="1:129" s="486" customFormat="1" ht="15.75" customHeight="1">
      <c r="A892" s="617" t="str">
        <f>A676</f>
        <v>Relief: sugar</v>
      </c>
      <c r="B892" s="810">
        <f t="shared" ref="B892:R892" si="2632">SUM(B680)</f>
        <v>0</v>
      </c>
      <c r="C892" s="810">
        <f t="shared" si="2632"/>
        <v>0</v>
      </c>
      <c r="D892" s="810">
        <f t="shared" si="2632"/>
        <v>0</v>
      </c>
      <c r="E892" s="810">
        <f t="shared" si="2632"/>
        <v>0</v>
      </c>
      <c r="F892" s="810">
        <f t="shared" si="2632"/>
        <v>0</v>
      </c>
      <c r="G892" s="810">
        <f t="shared" si="2632"/>
        <v>0</v>
      </c>
      <c r="H892" s="810">
        <f t="shared" si="2632"/>
        <v>0</v>
      </c>
      <c r="I892" s="810">
        <f t="shared" si="2632"/>
        <v>0</v>
      </c>
      <c r="J892" s="810">
        <f t="shared" si="2632"/>
        <v>0</v>
      </c>
      <c r="K892" s="810">
        <f t="shared" si="2632"/>
        <v>0</v>
      </c>
      <c r="L892" s="810">
        <f t="shared" si="2632"/>
        <v>0</v>
      </c>
      <c r="M892" s="810">
        <f t="shared" si="2632"/>
        <v>0</v>
      </c>
      <c r="N892" s="810">
        <f t="shared" si="2632"/>
        <v>0</v>
      </c>
      <c r="O892" s="810">
        <f t="shared" si="2632"/>
        <v>0</v>
      </c>
      <c r="P892" s="810">
        <f t="shared" si="2632"/>
        <v>0</v>
      </c>
      <c r="Q892" s="810">
        <f t="shared" si="2632"/>
        <v>0</v>
      </c>
      <c r="R892" s="810">
        <f t="shared" si="2632"/>
        <v>0</v>
      </c>
      <c r="S892" s="809"/>
      <c r="T892" s="810">
        <f t="shared" ref="T892:AJ892" si="2633">SUM(T680)</f>
        <v>0</v>
      </c>
      <c r="U892" s="810">
        <f t="shared" si="2633"/>
        <v>0</v>
      </c>
      <c r="V892" s="810">
        <f t="shared" si="2633"/>
        <v>0</v>
      </c>
      <c r="W892" s="810">
        <f t="shared" si="2633"/>
        <v>0</v>
      </c>
      <c r="X892" s="810">
        <f t="shared" si="2633"/>
        <v>0</v>
      </c>
      <c r="Y892" s="810">
        <f t="shared" si="2633"/>
        <v>0</v>
      </c>
      <c r="Z892" s="810">
        <f t="shared" si="2633"/>
        <v>0</v>
      </c>
      <c r="AA892" s="810">
        <f t="shared" si="2633"/>
        <v>0</v>
      </c>
      <c r="AB892" s="810">
        <f t="shared" si="2633"/>
        <v>0</v>
      </c>
      <c r="AC892" s="810">
        <f t="shared" si="2633"/>
        <v>0</v>
      </c>
      <c r="AD892" s="810">
        <f t="shared" si="2633"/>
        <v>0</v>
      </c>
      <c r="AE892" s="810">
        <f t="shared" si="2633"/>
        <v>0</v>
      </c>
      <c r="AF892" s="810">
        <f t="shared" si="2633"/>
        <v>0</v>
      </c>
      <c r="AG892" s="810">
        <f t="shared" si="2633"/>
        <v>0</v>
      </c>
      <c r="AH892" s="810">
        <f t="shared" si="2633"/>
        <v>0</v>
      </c>
      <c r="AI892" s="810">
        <f t="shared" si="2633"/>
        <v>0</v>
      </c>
      <c r="AJ892" s="810">
        <f t="shared" si="2633"/>
        <v>0</v>
      </c>
      <c r="AK892" s="809"/>
      <c r="AL892" s="810">
        <f t="shared" ref="AL892:BB892" si="2634">SUM(AL680)</f>
        <v>0</v>
      </c>
      <c r="AM892" s="810">
        <f t="shared" si="2634"/>
        <v>0</v>
      </c>
      <c r="AN892" s="810">
        <f t="shared" si="2634"/>
        <v>0</v>
      </c>
      <c r="AO892" s="810">
        <f t="shared" si="2634"/>
        <v>0</v>
      </c>
      <c r="AP892" s="810">
        <f t="shared" si="2634"/>
        <v>0</v>
      </c>
      <c r="AQ892" s="810">
        <f t="shared" si="2634"/>
        <v>0</v>
      </c>
      <c r="AR892" s="810">
        <f t="shared" si="2634"/>
        <v>0</v>
      </c>
      <c r="AS892" s="810">
        <f t="shared" si="2634"/>
        <v>0</v>
      </c>
      <c r="AT892" s="810">
        <f t="shared" si="2634"/>
        <v>0</v>
      </c>
      <c r="AU892" s="810">
        <f t="shared" si="2634"/>
        <v>0</v>
      </c>
      <c r="AV892" s="810">
        <f t="shared" si="2634"/>
        <v>0</v>
      </c>
      <c r="AW892" s="810">
        <f t="shared" si="2634"/>
        <v>0</v>
      </c>
      <c r="AX892" s="810">
        <f t="shared" si="2634"/>
        <v>0</v>
      </c>
      <c r="AY892" s="810">
        <f t="shared" si="2634"/>
        <v>0</v>
      </c>
      <c r="AZ892" s="810">
        <f t="shared" si="2634"/>
        <v>0</v>
      </c>
      <c r="BA892" s="810">
        <f t="shared" si="2634"/>
        <v>0</v>
      </c>
      <c r="BB892" s="810">
        <f t="shared" si="2634"/>
        <v>0</v>
      </c>
      <c r="BC892" s="809"/>
      <c r="BD892" s="810">
        <f t="shared" ref="BD892:BT892" si="2635">SUM(BD680)</f>
        <v>0</v>
      </c>
      <c r="BE892" s="810">
        <f t="shared" si="2635"/>
        <v>0</v>
      </c>
      <c r="BF892" s="810">
        <f t="shared" si="2635"/>
        <v>0</v>
      </c>
      <c r="BG892" s="810">
        <f t="shared" si="2635"/>
        <v>0</v>
      </c>
      <c r="BH892" s="810">
        <f t="shared" si="2635"/>
        <v>0</v>
      </c>
      <c r="BI892" s="810">
        <f t="shared" si="2635"/>
        <v>0</v>
      </c>
      <c r="BJ892" s="810">
        <f t="shared" si="2635"/>
        <v>0</v>
      </c>
      <c r="BK892" s="810">
        <f t="shared" si="2635"/>
        <v>0</v>
      </c>
      <c r="BL892" s="810">
        <f t="shared" si="2635"/>
        <v>0</v>
      </c>
      <c r="BM892" s="810">
        <f t="shared" si="2635"/>
        <v>0</v>
      </c>
      <c r="BN892" s="810">
        <f t="shared" si="2635"/>
        <v>0</v>
      </c>
      <c r="BO892" s="810">
        <f t="shared" si="2635"/>
        <v>0</v>
      </c>
      <c r="BP892" s="810">
        <f t="shared" si="2635"/>
        <v>0</v>
      </c>
      <c r="BQ892" s="810">
        <f t="shared" si="2635"/>
        <v>0</v>
      </c>
      <c r="BR892" s="810">
        <f t="shared" si="2635"/>
        <v>0</v>
      </c>
      <c r="BS892" s="810">
        <f t="shared" si="2635"/>
        <v>0</v>
      </c>
      <c r="BT892" s="810">
        <f t="shared" si="2635"/>
        <v>0</v>
      </c>
      <c r="BU892" s="809"/>
      <c r="BV892" s="810">
        <f>SUM(BV680)</f>
        <v>0</v>
      </c>
      <c r="BW892" s="810">
        <f>SUM(BW680)</f>
        <v>0</v>
      </c>
      <c r="BX892" s="810">
        <f>SUM(BX680)</f>
        <v>0</v>
      </c>
      <c r="BY892" s="810">
        <f>SUM(BY680)</f>
        <v>0</v>
      </c>
      <c r="BZ892" s="622">
        <f t="shared" si="2593"/>
        <v>0</v>
      </c>
      <c r="CA892" s="622">
        <f t="shared" si="2594"/>
        <v>0</v>
      </c>
      <c r="CB892" s="622">
        <f t="shared" si="2595"/>
        <v>0</v>
      </c>
      <c r="CC892" s="691">
        <f t="shared" si="2596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598"/>
        <v>0</v>
      </c>
      <c r="CF892" s="1351">
        <f t="shared" si="2598"/>
        <v>0</v>
      </c>
      <c r="CG892" s="1351">
        <f t="shared" si="2598"/>
        <v>0</v>
      </c>
      <c r="CH892" s="1351">
        <f t="shared" si="2598"/>
        <v>0</v>
      </c>
      <c r="CI892" s="1351">
        <f t="shared" si="2598"/>
        <v>0</v>
      </c>
      <c r="CJ892" s="1351">
        <f t="shared" si="2598"/>
        <v>0</v>
      </c>
      <c r="CK892" s="1352">
        <f t="shared" si="2598"/>
        <v>0</v>
      </c>
      <c r="CL892" s="1352">
        <f t="shared" si="2598"/>
        <v>0</v>
      </c>
      <c r="CM892" s="1352">
        <f t="shared" si="2598"/>
        <v>0</v>
      </c>
      <c r="CN892" s="1351">
        <f t="shared" si="2598"/>
        <v>0</v>
      </c>
      <c r="CO892" s="1351">
        <f t="shared" si="2598"/>
        <v>0</v>
      </c>
      <c r="CP892" s="1351">
        <f t="shared" si="2598"/>
        <v>0</v>
      </c>
      <c r="CQ892" s="1351">
        <f t="shared" si="2598"/>
        <v>0</v>
      </c>
      <c r="CR892" s="1351">
        <f t="shared" si="2598"/>
        <v>0</v>
      </c>
      <c r="CS892" s="1350">
        <f t="shared" si="2598"/>
        <v>0</v>
      </c>
      <c r="CT892" s="1353">
        <f t="shared" si="2598"/>
        <v>0</v>
      </c>
      <c r="CU892" s="536">
        <f t="shared" si="2599"/>
        <v>0</v>
      </c>
      <c r="CV892" s="537">
        <f t="shared" si="2600"/>
        <v>0</v>
      </c>
      <c r="CW892" s="538">
        <f t="shared" si="2601"/>
        <v>0</v>
      </c>
      <c r="CX892" s="538">
        <f t="shared" si="2602"/>
        <v>0</v>
      </c>
      <c r="CY892" s="538">
        <f t="shared" si="2603"/>
        <v>0</v>
      </c>
      <c r="CZ892" s="538">
        <f t="shared" si="2604"/>
        <v>0</v>
      </c>
      <c r="DA892" s="538">
        <f t="shared" si="2605"/>
        <v>0</v>
      </c>
      <c r="DB892" s="539">
        <f t="shared" si="2606"/>
        <v>0</v>
      </c>
      <c r="DC892" s="539">
        <f t="shared" si="2607"/>
        <v>0</v>
      </c>
      <c r="DD892" s="539">
        <f t="shared" si="2608"/>
        <v>0</v>
      </c>
      <c r="DE892" s="538">
        <f t="shared" si="2609"/>
        <v>0</v>
      </c>
      <c r="DF892" s="538">
        <f t="shared" si="2610"/>
        <v>0</v>
      </c>
      <c r="DG892" s="538">
        <f t="shared" si="2611"/>
        <v>0</v>
      </c>
      <c r="DH892" s="538">
        <f t="shared" si="2612"/>
        <v>0</v>
      </c>
      <c r="DI892" s="538">
        <f t="shared" si="2613"/>
        <v>0</v>
      </c>
      <c r="DJ892" s="537">
        <f t="shared" si="2614"/>
        <v>0</v>
      </c>
      <c r="DK892" s="536">
        <f t="shared" si="2615"/>
        <v>0</v>
      </c>
      <c r="DL892" s="653">
        <f t="shared" si="2616"/>
        <v>17</v>
      </c>
      <c r="DM892" s="106">
        <f t="shared" si="2617"/>
        <v>17</v>
      </c>
      <c r="DN892" s="106">
        <f t="shared" si="2618"/>
        <v>17</v>
      </c>
      <c r="DO892" s="106">
        <f t="shared" si="2619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2"/>
      <c r="DY892" s="484"/>
    </row>
    <row r="893" spans="1:129" s="486" customFormat="1" ht="15.75" customHeight="1">
      <c r="A893" s="617" t="str">
        <f>A681</f>
        <v>Relief: Under 5 supplementary feeding</v>
      </c>
      <c r="B893" s="810">
        <f t="shared" ref="B893:R893" si="2636">SUM(B685)</f>
        <v>0</v>
      </c>
      <c r="C893" s="810">
        <f t="shared" si="2636"/>
        <v>0</v>
      </c>
      <c r="D893" s="810">
        <f t="shared" si="2636"/>
        <v>0</v>
      </c>
      <c r="E893" s="810">
        <f t="shared" si="2636"/>
        <v>0</v>
      </c>
      <c r="F893" s="810">
        <f t="shared" si="2636"/>
        <v>0</v>
      </c>
      <c r="G893" s="810">
        <f t="shared" si="2636"/>
        <v>0</v>
      </c>
      <c r="H893" s="810">
        <f t="shared" si="2636"/>
        <v>0</v>
      </c>
      <c r="I893" s="810">
        <f t="shared" si="2636"/>
        <v>0</v>
      </c>
      <c r="J893" s="810">
        <f t="shared" si="2636"/>
        <v>0</v>
      </c>
      <c r="K893" s="810">
        <f t="shared" si="2636"/>
        <v>0</v>
      </c>
      <c r="L893" s="810">
        <f t="shared" si="2636"/>
        <v>0</v>
      </c>
      <c r="M893" s="810">
        <f t="shared" si="2636"/>
        <v>0</v>
      </c>
      <c r="N893" s="810">
        <f t="shared" si="2636"/>
        <v>0</v>
      </c>
      <c r="O893" s="810">
        <f t="shared" si="2636"/>
        <v>0</v>
      </c>
      <c r="P893" s="810">
        <f t="shared" si="2636"/>
        <v>0</v>
      </c>
      <c r="Q893" s="810">
        <f t="shared" si="2636"/>
        <v>0</v>
      </c>
      <c r="R893" s="810">
        <f t="shared" si="2636"/>
        <v>0</v>
      </c>
      <c r="S893" s="809"/>
      <c r="T893" s="810">
        <f t="shared" ref="T893:AJ893" si="2637">SUM(T685)</f>
        <v>0</v>
      </c>
      <c r="U893" s="810">
        <f t="shared" si="2637"/>
        <v>0</v>
      </c>
      <c r="V893" s="810">
        <f t="shared" si="2637"/>
        <v>0</v>
      </c>
      <c r="W893" s="810">
        <f t="shared" si="2637"/>
        <v>0</v>
      </c>
      <c r="X893" s="810">
        <f t="shared" si="2637"/>
        <v>0</v>
      </c>
      <c r="Y893" s="810">
        <f t="shared" si="2637"/>
        <v>0</v>
      </c>
      <c r="Z893" s="810">
        <f t="shared" si="2637"/>
        <v>0</v>
      </c>
      <c r="AA893" s="810">
        <f t="shared" si="2637"/>
        <v>0</v>
      </c>
      <c r="AB893" s="810">
        <f t="shared" si="2637"/>
        <v>0</v>
      </c>
      <c r="AC893" s="810">
        <f t="shared" si="2637"/>
        <v>0</v>
      </c>
      <c r="AD893" s="810">
        <f t="shared" si="2637"/>
        <v>0</v>
      </c>
      <c r="AE893" s="810">
        <f t="shared" si="2637"/>
        <v>0</v>
      </c>
      <c r="AF893" s="810">
        <f t="shared" si="2637"/>
        <v>0</v>
      </c>
      <c r="AG893" s="810">
        <f t="shared" si="2637"/>
        <v>0</v>
      </c>
      <c r="AH893" s="810">
        <f t="shared" si="2637"/>
        <v>0</v>
      </c>
      <c r="AI893" s="810">
        <f t="shared" si="2637"/>
        <v>0</v>
      </c>
      <c r="AJ893" s="810">
        <f t="shared" si="2637"/>
        <v>0</v>
      </c>
      <c r="AK893" s="809"/>
      <c r="AL893" s="810">
        <f t="shared" ref="AL893:BB893" si="2638">SUM(AL685)</f>
        <v>0</v>
      </c>
      <c r="AM893" s="810">
        <f t="shared" si="2638"/>
        <v>0</v>
      </c>
      <c r="AN893" s="810">
        <f t="shared" si="2638"/>
        <v>0</v>
      </c>
      <c r="AO893" s="810">
        <f t="shared" si="2638"/>
        <v>0</v>
      </c>
      <c r="AP893" s="810">
        <f t="shared" si="2638"/>
        <v>0</v>
      </c>
      <c r="AQ893" s="810">
        <f t="shared" si="2638"/>
        <v>0</v>
      </c>
      <c r="AR893" s="810">
        <f t="shared" si="2638"/>
        <v>0</v>
      </c>
      <c r="AS893" s="810">
        <f t="shared" si="2638"/>
        <v>0</v>
      </c>
      <c r="AT893" s="810">
        <f t="shared" si="2638"/>
        <v>0</v>
      </c>
      <c r="AU893" s="810">
        <f t="shared" si="2638"/>
        <v>0</v>
      </c>
      <c r="AV893" s="810">
        <f t="shared" si="2638"/>
        <v>0</v>
      </c>
      <c r="AW893" s="810">
        <f t="shared" si="2638"/>
        <v>0</v>
      </c>
      <c r="AX893" s="810">
        <f t="shared" si="2638"/>
        <v>0</v>
      </c>
      <c r="AY893" s="810">
        <f t="shared" si="2638"/>
        <v>0</v>
      </c>
      <c r="AZ893" s="810">
        <f t="shared" si="2638"/>
        <v>0</v>
      </c>
      <c r="BA893" s="810">
        <f t="shared" si="2638"/>
        <v>0</v>
      </c>
      <c r="BB893" s="810">
        <f t="shared" si="2638"/>
        <v>0</v>
      </c>
      <c r="BC893" s="809"/>
      <c r="BD893" s="810">
        <f t="shared" ref="BD893:BT893" si="2639">SUM(BD685)</f>
        <v>0</v>
      </c>
      <c r="BE893" s="810">
        <f t="shared" si="2639"/>
        <v>0</v>
      </c>
      <c r="BF893" s="810">
        <f t="shared" si="2639"/>
        <v>0</v>
      </c>
      <c r="BG893" s="810">
        <f t="shared" si="2639"/>
        <v>0</v>
      </c>
      <c r="BH893" s="810">
        <f t="shared" si="2639"/>
        <v>0</v>
      </c>
      <c r="BI893" s="810">
        <f t="shared" si="2639"/>
        <v>0</v>
      </c>
      <c r="BJ893" s="810">
        <f t="shared" si="2639"/>
        <v>0</v>
      </c>
      <c r="BK893" s="810">
        <f t="shared" si="2639"/>
        <v>0</v>
      </c>
      <c r="BL893" s="810">
        <f t="shared" si="2639"/>
        <v>0</v>
      </c>
      <c r="BM893" s="810">
        <f t="shared" si="2639"/>
        <v>0</v>
      </c>
      <c r="BN893" s="810">
        <f t="shared" si="2639"/>
        <v>0</v>
      </c>
      <c r="BO893" s="810">
        <f t="shared" si="2639"/>
        <v>0</v>
      </c>
      <c r="BP893" s="810">
        <f t="shared" si="2639"/>
        <v>0</v>
      </c>
      <c r="BQ893" s="810">
        <f t="shared" si="2639"/>
        <v>0</v>
      </c>
      <c r="BR893" s="810">
        <f t="shared" si="2639"/>
        <v>0</v>
      </c>
      <c r="BS893" s="810">
        <f t="shared" si="2639"/>
        <v>0</v>
      </c>
      <c r="BT893" s="810">
        <f t="shared" si="2639"/>
        <v>0</v>
      </c>
      <c r="BU893" s="809"/>
      <c r="BV893" s="810">
        <f>SUM(BV685)</f>
        <v>0</v>
      </c>
      <c r="BW893" s="810">
        <f>SUM(BW685)</f>
        <v>0</v>
      </c>
      <c r="BX893" s="810">
        <f>SUM(BX685)</f>
        <v>0</v>
      </c>
      <c r="BY893" s="810">
        <f>SUM(BY685)</f>
        <v>0</v>
      </c>
      <c r="BZ893" s="622">
        <f t="shared" si="2593"/>
        <v>0</v>
      </c>
      <c r="CA893" s="622">
        <f t="shared" si="2594"/>
        <v>0</v>
      </c>
      <c r="CB893" s="622">
        <f t="shared" si="2595"/>
        <v>0</v>
      </c>
      <c r="CC893" s="691">
        <f t="shared" si="2596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598"/>
        <v>0</v>
      </c>
      <c r="CF893" s="1351">
        <f t="shared" si="2598"/>
        <v>0</v>
      </c>
      <c r="CG893" s="1351">
        <f t="shared" si="2598"/>
        <v>0</v>
      </c>
      <c r="CH893" s="1351">
        <f t="shared" si="2598"/>
        <v>0</v>
      </c>
      <c r="CI893" s="1351">
        <f t="shared" si="2598"/>
        <v>0</v>
      </c>
      <c r="CJ893" s="1351">
        <f t="shared" si="2598"/>
        <v>0</v>
      </c>
      <c r="CK893" s="1352">
        <f t="shared" si="2598"/>
        <v>0</v>
      </c>
      <c r="CL893" s="1352">
        <f t="shared" si="2598"/>
        <v>0</v>
      </c>
      <c r="CM893" s="1352">
        <f t="shared" si="2598"/>
        <v>0</v>
      </c>
      <c r="CN893" s="1351">
        <f t="shared" si="2598"/>
        <v>0</v>
      </c>
      <c r="CO893" s="1351">
        <f t="shared" si="2598"/>
        <v>0</v>
      </c>
      <c r="CP893" s="1351">
        <f t="shared" si="2598"/>
        <v>0</v>
      </c>
      <c r="CQ893" s="1351">
        <f t="shared" si="2598"/>
        <v>0</v>
      </c>
      <c r="CR893" s="1351">
        <f t="shared" si="2598"/>
        <v>0</v>
      </c>
      <c r="CS893" s="1350">
        <f t="shared" si="2598"/>
        <v>0</v>
      </c>
      <c r="CT893" s="1353">
        <f t="shared" si="2598"/>
        <v>0</v>
      </c>
      <c r="CU893" s="536">
        <f t="shared" si="2599"/>
        <v>0</v>
      </c>
      <c r="CV893" s="537">
        <f t="shared" si="2600"/>
        <v>0</v>
      </c>
      <c r="CW893" s="538">
        <f t="shared" si="2601"/>
        <v>0</v>
      </c>
      <c r="CX893" s="538">
        <f t="shared" si="2602"/>
        <v>0</v>
      </c>
      <c r="CY893" s="538">
        <f t="shared" si="2603"/>
        <v>0</v>
      </c>
      <c r="CZ893" s="538">
        <f t="shared" si="2604"/>
        <v>0</v>
      </c>
      <c r="DA893" s="538">
        <f t="shared" si="2605"/>
        <v>0</v>
      </c>
      <c r="DB893" s="539">
        <f t="shared" si="2606"/>
        <v>0</v>
      </c>
      <c r="DC893" s="539">
        <f t="shared" si="2607"/>
        <v>0</v>
      </c>
      <c r="DD893" s="539">
        <f t="shared" si="2608"/>
        <v>0</v>
      </c>
      <c r="DE893" s="538">
        <f t="shared" si="2609"/>
        <v>0</v>
      </c>
      <c r="DF893" s="538">
        <f t="shared" si="2610"/>
        <v>0</v>
      </c>
      <c r="DG893" s="538">
        <f t="shared" si="2611"/>
        <v>0</v>
      </c>
      <c r="DH893" s="538">
        <f t="shared" si="2612"/>
        <v>0</v>
      </c>
      <c r="DI893" s="538">
        <f t="shared" si="2613"/>
        <v>0</v>
      </c>
      <c r="DJ893" s="537">
        <f t="shared" si="2614"/>
        <v>0</v>
      </c>
      <c r="DK893" s="536">
        <f t="shared" si="2615"/>
        <v>0</v>
      </c>
      <c r="DL893" s="653">
        <f t="shared" si="2616"/>
        <v>17</v>
      </c>
      <c r="DM893" s="106">
        <f t="shared" si="2617"/>
        <v>17</v>
      </c>
      <c r="DN893" s="106">
        <f t="shared" si="2618"/>
        <v>17</v>
      </c>
      <c r="DO893" s="106">
        <f t="shared" si="2619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2"/>
      <c r="DY893" s="484"/>
    </row>
    <row r="894" spans="1:129" s="486" customFormat="1" ht="15.75" customHeight="1">
      <c r="A894" s="819" t="s">
        <v>367</v>
      </c>
      <c r="B894" s="809"/>
      <c r="C894" s="809"/>
      <c r="D894" s="809"/>
      <c r="E894" s="809"/>
      <c r="F894" s="809"/>
      <c r="G894" s="809"/>
      <c r="H894" s="809"/>
      <c r="I894" s="809"/>
      <c r="J894" s="809"/>
      <c r="K894" s="809"/>
      <c r="L894" s="809"/>
      <c r="M894" s="809"/>
      <c r="N894" s="809"/>
      <c r="O894" s="809"/>
      <c r="P894" s="809"/>
      <c r="Q894" s="809"/>
      <c r="R894" s="809"/>
      <c r="S894" s="783"/>
      <c r="T894" s="809"/>
      <c r="U894" s="809"/>
      <c r="V894" s="809"/>
      <c r="W894" s="809"/>
      <c r="X894" s="809"/>
      <c r="Y894" s="809"/>
      <c r="Z894" s="809"/>
      <c r="AA894" s="809"/>
      <c r="AB894" s="809"/>
      <c r="AC894" s="809"/>
      <c r="AD894" s="809"/>
      <c r="AE894" s="809"/>
      <c r="AF894" s="809"/>
      <c r="AG894" s="809"/>
      <c r="AH894" s="809"/>
      <c r="AI894" s="809"/>
      <c r="AJ894" s="809"/>
      <c r="AK894" s="783"/>
      <c r="AL894" s="809"/>
      <c r="AM894" s="809"/>
      <c r="AN894" s="809"/>
      <c r="AO894" s="809"/>
      <c r="AP894" s="809"/>
      <c r="AQ894" s="809"/>
      <c r="AR894" s="809"/>
      <c r="AS894" s="809"/>
      <c r="AT894" s="809"/>
      <c r="AU894" s="809"/>
      <c r="AV894" s="809"/>
      <c r="AW894" s="809"/>
      <c r="AX894" s="809"/>
      <c r="AY894" s="809"/>
      <c r="AZ894" s="809"/>
      <c r="BA894" s="809"/>
      <c r="BB894" s="809"/>
      <c r="BC894" s="783"/>
      <c r="BD894" s="809"/>
      <c r="BE894" s="809"/>
      <c r="BF894" s="809"/>
      <c r="BG894" s="809"/>
      <c r="BH894" s="809"/>
      <c r="BI894" s="809"/>
      <c r="BJ894" s="809"/>
      <c r="BK894" s="809"/>
      <c r="BL894" s="809"/>
      <c r="BM894" s="809"/>
      <c r="BN894" s="809"/>
      <c r="BO894" s="809"/>
      <c r="BP894" s="809"/>
      <c r="BQ894" s="809"/>
      <c r="BR894" s="809"/>
      <c r="BS894" s="809"/>
      <c r="BT894" s="809"/>
      <c r="BU894" s="783"/>
      <c r="BV894" s="809"/>
      <c r="BW894" s="809"/>
      <c r="BX894" s="809"/>
      <c r="BY894" s="809"/>
      <c r="BZ894" s="813"/>
      <c r="CA894" s="813"/>
      <c r="CB894" s="813"/>
      <c r="CC894" s="813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7"/>
      <c r="CV894" s="200"/>
      <c r="CW894" s="200"/>
      <c r="CX894" s="200"/>
      <c r="CY894" s="200"/>
      <c r="CZ894" s="200"/>
      <c r="DA894" s="617"/>
      <c r="DB894" s="617"/>
      <c r="DC894" s="617"/>
      <c r="DD894" s="617"/>
      <c r="DE894" s="617"/>
      <c r="DF894" s="617"/>
      <c r="DG894" s="617"/>
      <c r="DH894" s="617"/>
      <c r="DI894" s="617"/>
      <c r="DJ894" s="617"/>
      <c r="DK894" s="617"/>
      <c r="DL894" s="482"/>
      <c r="DM894" s="202"/>
      <c r="DN894" s="202"/>
      <c r="DO894" s="202"/>
      <c r="DP894" s="483"/>
      <c r="DQ894" s="484"/>
      <c r="DR894" s="484"/>
      <c r="DS894" s="484"/>
      <c r="DT894" s="484"/>
      <c r="DU894" s="484"/>
      <c r="DV894" s="484"/>
      <c r="DW894" s="484"/>
      <c r="DX894" s="814"/>
      <c r="DY894" s="484"/>
    </row>
    <row r="895" spans="1:129" s="486" customFormat="1" ht="15.75" customHeight="1">
      <c r="A895" s="617" t="str">
        <f>A686</f>
        <v>Gifts/remittances: cereal</v>
      </c>
      <c r="B895" s="810">
        <f t="shared" ref="B895:R895" si="2640">SUM(B690)</f>
        <v>0</v>
      </c>
      <c r="C895" s="810">
        <f t="shared" si="2640"/>
        <v>0</v>
      </c>
      <c r="D895" s="810">
        <f t="shared" si="2640"/>
        <v>0</v>
      </c>
      <c r="E895" s="810">
        <f t="shared" si="2640"/>
        <v>0</v>
      </c>
      <c r="F895" s="810">
        <f t="shared" si="2640"/>
        <v>0</v>
      </c>
      <c r="G895" s="810">
        <f t="shared" si="2640"/>
        <v>0</v>
      </c>
      <c r="H895" s="810">
        <f t="shared" si="2640"/>
        <v>0</v>
      </c>
      <c r="I895" s="810">
        <f t="shared" si="2640"/>
        <v>0</v>
      </c>
      <c r="J895" s="810">
        <f t="shared" si="2640"/>
        <v>0</v>
      </c>
      <c r="K895" s="810">
        <f t="shared" si="2640"/>
        <v>0</v>
      </c>
      <c r="L895" s="810">
        <f t="shared" si="2640"/>
        <v>0</v>
      </c>
      <c r="M895" s="810">
        <f t="shared" si="2640"/>
        <v>0</v>
      </c>
      <c r="N895" s="810">
        <f t="shared" si="2640"/>
        <v>0</v>
      </c>
      <c r="O895" s="810">
        <f t="shared" si="2640"/>
        <v>0</v>
      </c>
      <c r="P895" s="810">
        <f t="shared" si="2640"/>
        <v>0</v>
      </c>
      <c r="Q895" s="810">
        <f t="shared" si="2640"/>
        <v>0</v>
      </c>
      <c r="R895" s="810">
        <f t="shared" si="2640"/>
        <v>0</v>
      </c>
      <c r="S895" s="809"/>
      <c r="T895" s="810">
        <f t="shared" ref="T895:AJ895" si="2641">SUM(T690)</f>
        <v>0</v>
      </c>
      <c r="U895" s="810">
        <f t="shared" si="2641"/>
        <v>0</v>
      </c>
      <c r="V895" s="810">
        <f t="shared" si="2641"/>
        <v>0</v>
      </c>
      <c r="W895" s="810">
        <f t="shared" si="2641"/>
        <v>0</v>
      </c>
      <c r="X895" s="810">
        <f t="shared" si="2641"/>
        <v>0</v>
      </c>
      <c r="Y895" s="810">
        <f t="shared" si="2641"/>
        <v>0</v>
      </c>
      <c r="Z895" s="810">
        <f t="shared" si="2641"/>
        <v>0</v>
      </c>
      <c r="AA895" s="810">
        <f t="shared" si="2641"/>
        <v>0</v>
      </c>
      <c r="AB895" s="810">
        <f t="shared" si="2641"/>
        <v>0</v>
      </c>
      <c r="AC895" s="810">
        <f t="shared" si="2641"/>
        <v>0</v>
      </c>
      <c r="AD895" s="810">
        <f t="shared" si="2641"/>
        <v>0</v>
      </c>
      <c r="AE895" s="810">
        <f t="shared" si="2641"/>
        <v>0</v>
      </c>
      <c r="AF895" s="810">
        <f t="shared" si="2641"/>
        <v>0</v>
      </c>
      <c r="AG895" s="810">
        <f t="shared" si="2641"/>
        <v>0</v>
      </c>
      <c r="AH895" s="810">
        <f t="shared" si="2641"/>
        <v>0</v>
      </c>
      <c r="AI895" s="810">
        <f t="shared" si="2641"/>
        <v>0</v>
      </c>
      <c r="AJ895" s="810">
        <f t="shared" si="2641"/>
        <v>0</v>
      </c>
      <c r="AK895" s="809"/>
      <c r="AL895" s="810">
        <f t="shared" ref="AL895:BB895" si="2642">SUM(AL690)</f>
        <v>0</v>
      </c>
      <c r="AM895" s="810">
        <f t="shared" si="2642"/>
        <v>0</v>
      </c>
      <c r="AN895" s="810">
        <f t="shared" si="2642"/>
        <v>0</v>
      </c>
      <c r="AO895" s="810">
        <f t="shared" si="2642"/>
        <v>0</v>
      </c>
      <c r="AP895" s="810">
        <f t="shared" si="2642"/>
        <v>0</v>
      </c>
      <c r="AQ895" s="810">
        <f t="shared" si="2642"/>
        <v>0</v>
      </c>
      <c r="AR895" s="810">
        <f t="shared" si="2642"/>
        <v>0</v>
      </c>
      <c r="AS895" s="810">
        <f t="shared" si="2642"/>
        <v>0</v>
      </c>
      <c r="AT895" s="810">
        <f t="shared" si="2642"/>
        <v>0</v>
      </c>
      <c r="AU895" s="810">
        <f t="shared" si="2642"/>
        <v>0</v>
      </c>
      <c r="AV895" s="810">
        <f t="shared" si="2642"/>
        <v>0</v>
      </c>
      <c r="AW895" s="810">
        <f t="shared" si="2642"/>
        <v>0</v>
      </c>
      <c r="AX895" s="810">
        <f t="shared" si="2642"/>
        <v>0</v>
      </c>
      <c r="AY895" s="810">
        <f t="shared" si="2642"/>
        <v>0</v>
      </c>
      <c r="AZ895" s="810">
        <f t="shared" si="2642"/>
        <v>0</v>
      </c>
      <c r="BA895" s="810">
        <f t="shared" si="2642"/>
        <v>0</v>
      </c>
      <c r="BB895" s="810">
        <f t="shared" si="2642"/>
        <v>0</v>
      </c>
      <c r="BC895" s="809"/>
      <c r="BD895" s="810">
        <f t="shared" ref="BD895:BT895" si="2643">SUM(BD690)</f>
        <v>0</v>
      </c>
      <c r="BE895" s="810">
        <f t="shared" si="2643"/>
        <v>0</v>
      </c>
      <c r="BF895" s="810">
        <f t="shared" si="2643"/>
        <v>0</v>
      </c>
      <c r="BG895" s="810">
        <f t="shared" si="2643"/>
        <v>0</v>
      </c>
      <c r="BH895" s="810">
        <f t="shared" si="2643"/>
        <v>0</v>
      </c>
      <c r="BI895" s="810">
        <f t="shared" si="2643"/>
        <v>0</v>
      </c>
      <c r="BJ895" s="810">
        <f t="shared" si="2643"/>
        <v>0</v>
      </c>
      <c r="BK895" s="810">
        <f t="shared" si="2643"/>
        <v>0</v>
      </c>
      <c r="BL895" s="810">
        <f t="shared" si="2643"/>
        <v>0</v>
      </c>
      <c r="BM895" s="810">
        <f t="shared" si="2643"/>
        <v>0</v>
      </c>
      <c r="BN895" s="810">
        <f t="shared" si="2643"/>
        <v>0</v>
      </c>
      <c r="BO895" s="810">
        <f t="shared" si="2643"/>
        <v>0</v>
      </c>
      <c r="BP895" s="810">
        <f t="shared" si="2643"/>
        <v>0</v>
      </c>
      <c r="BQ895" s="810">
        <f t="shared" si="2643"/>
        <v>0</v>
      </c>
      <c r="BR895" s="810">
        <f t="shared" si="2643"/>
        <v>0</v>
      </c>
      <c r="BS895" s="810">
        <f t="shared" si="2643"/>
        <v>0</v>
      </c>
      <c r="BT895" s="810">
        <f t="shared" si="2643"/>
        <v>0</v>
      </c>
      <c r="BU895" s="809"/>
      <c r="BV895" s="810">
        <f>SUM(BV690)</f>
        <v>0</v>
      </c>
      <c r="BW895" s="810">
        <f>SUM(BW690)</f>
        <v>0</v>
      </c>
      <c r="BX895" s="810">
        <f>SUM(BX690)</f>
        <v>0</v>
      </c>
      <c r="BY895" s="810">
        <f>SUM(BY690)</f>
        <v>0</v>
      </c>
      <c r="BZ895" s="622">
        <f>IF(DL895&lt;3,"",(SUM(B895:R895)-MIN(B895:R895)-MAX(B895:R895))/(DL895-2))</f>
        <v>0</v>
      </c>
      <c r="CA895" s="622">
        <f>IF(DM895&lt;3,"",(SUM(T895:AJ895)-MIN(T895:AJ895)-MAX(T895:AJ895))/(DM895-2))</f>
        <v>0</v>
      </c>
      <c r="CB895" s="622">
        <f>IF(DN895&lt;3,"",(SUM(AL895:BB895)-MIN(AL895:BB895)-MAX(AL895:BB895))/(DN895-2))</f>
        <v>0</v>
      </c>
      <c r="CC895" s="691">
        <f>IF(DO895&lt;3,"",(SUM(BD895:BT895)-MIN(BD895:BT895)-MAX(BD895:BT895))/(DO895-2))</f>
        <v>0</v>
      </c>
      <c r="CD895" s="1349">
        <f t="shared" ref="CD895:CS895" si="264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644"/>
        <v>0</v>
      </c>
      <c r="CF895" s="1351">
        <f t="shared" si="2644"/>
        <v>0</v>
      </c>
      <c r="CG895" s="1351">
        <f t="shared" si="2644"/>
        <v>0</v>
      </c>
      <c r="CH895" s="1351">
        <f t="shared" si="2644"/>
        <v>0</v>
      </c>
      <c r="CI895" s="1351">
        <f t="shared" si="2644"/>
        <v>0</v>
      </c>
      <c r="CJ895" s="1351">
        <f t="shared" si="2644"/>
        <v>0</v>
      </c>
      <c r="CK895" s="1352">
        <f t="shared" si="2644"/>
        <v>0</v>
      </c>
      <c r="CL895" s="1352">
        <f t="shared" si="2644"/>
        <v>0</v>
      </c>
      <c r="CM895" s="1352">
        <f t="shared" si="2644"/>
        <v>0</v>
      </c>
      <c r="CN895" s="1351">
        <f t="shared" si="2644"/>
        <v>0</v>
      </c>
      <c r="CO895" s="1351">
        <f t="shared" si="2644"/>
        <v>0</v>
      </c>
      <c r="CP895" s="1351">
        <f t="shared" si="2644"/>
        <v>0</v>
      </c>
      <c r="CQ895" s="1351">
        <f t="shared" si="2644"/>
        <v>0</v>
      </c>
      <c r="CR895" s="1351">
        <f t="shared" si="2644"/>
        <v>0</v>
      </c>
      <c r="CS895" s="1350">
        <f t="shared" si="2644"/>
        <v>0</v>
      </c>
      <c r="CT895" s="1353">
        <f t="shared" ref="CE895:CT897" si="264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6">
        <f t="shared" ref="CU895:DD897" si="264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7">
        <f t="shared" si="2646"/>
        <v>0</v>
      </c>
      <c r="CW895" s="538">
        <f t="shared" si="2646"/>
        <v>0</v>
      </c>
      <c r="CX895" s="538">
        <f t="shared" si="2646"/>
        <v>0</v>
      </c>
      <c r="CY895" s="538">
        <f t="shared" si="2646"/>
        <v>0</v>
      </c>
      <c r="CZ895" s="538">
        <f t="shared" si="2646"/>
        <v>0</v>
      </c>
      <c r="DA895" s="538">
        <f t="shared" si="2646"/>
        <v>0</v>
      </c>
      <c r="DB895" s="539">
        <f t="shared" si="2646"/>
        <v>0</v>
      </c>
      <c r="DC895" s="539">
        <f t="shared" si="2646"/>
        <v>0</v>
      </c>
      <c r="DD895" s="539">
        <f t="shared" si="2646"/>
        <v>0</v>
      </c>
      <c r="DE895" s="538">
        <f t="shared" ref="DE895:DK897" si="264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8">
        <f t="shared" si="2647"/>
        <v>0</v>
      </c>
      <c r="DG895" s="538">
        <f t="shared" si="2647"/>
        <v>0</v>
      </c>
      <c r="DH895" s="538">
        <f t="shared" si="2647"/>
        <v>0</v>
      </c>
      <c r="DI895" s="538">
        <f t="shared" si="2647"/>
        <v>0</v>
      </c>
      <c r="DJ895" s="537">
        <f t="shared" si="2647"/>
        <v>0</v>
      </c>
      <c r="DK895" s="536">
        <f t="shared" si="2647"/>
        <v>0</v>
      </c>
      <c r="DL895" s="653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3"/>
      <c r="DQ895" s="618"/>
      <c r="DR895" s="618"/>
      <c r="DS895" s="618"/>
      <c r="DT895" s="618"/>
      <c r="DU895" s="618"/>
      <c r="DV895" s="618"/>
      <c r="DW895" s="618"/>
      <c r="DX895" s="812"/>
      <c r="DY895" s="484"/>
    </row>
    <row r="896" spans="1:129" s="486" customFormat="1" ht="15.75" customHeight="1">
      <c r="A896" s="617" t="str">
        <f>A691</f>
        <v>Gifts/remittances: sugar</v>
      </c>
      <c r="B896" s="810">
        <f t="shared" ref="B896:R896" si="2648">SUM(B695)</f>
        <v>0</v>
      </c>
      <c r="C896" s="810">
        <f t="shared" si="2648"/>
        <v>0</v>
      </c>
      <c r="D896" s="810">
        <f t="shared" si="2648"/>
        <v>0</v>
      </c>
      <c r="E896" s="810">
        <f t="shared" si="2648"/>
        <v>0</v>
      </c>
      <c r="F896" s="810">
        <f t="shared" si="2648"/>
        <v>0</v>
      </c>
      <c r="G896" s="810">
        <f t="shared" si="2648"/>
        <v>0</v>
      </c>
      <c r="H896" s="810">
        <f t="shared" si="2648"/>
        <v>0</v>
      </c>
      <c r="I896" s="810">
        <f t="shared" si="2648"/>
        <v>0</v>
      </c>
      <c r="J896" s="810">
        <f t="shared" si="2648"/>
        <v>0</v>
      </c>
      <c r="K896" s="810">
        <f t="shared" si="2648"/>
        <v>0</v>
      </c>
      <c r="L896" s="810">
        <f t="shared" si="2648"/>
        <v>0</v>
      </c>
      <c r="M896" s="810">
        <f t="shared" si="2648"/>
        <v>0</v>
      </c>
      <c r="N896" s="810">
        <f t="shared" si="2648"/>
        <v>0</v>
      </c>
      <c r="O896" s="810">
        <f t="shared" si="2648"/>
        <v>0</v>
      </c>
      <c r="P896" s="810">
        <f t="shared" si="2648"/>
        <v>0</v>
      </c>
      <c r="Q896" s="810">
        <f t="shared" si="2648"/>
        <v>0</v>
      </c>
      <c r="R896" s="810">
        <f t="shared" si="2648"/>
        <v>0</v>
      </c>
      <c r="S896" s="809"/>
      <c r="T896" s="810">
        <f t="shared" ref="T896:AJ896" si="2649">SUM(T695)</f>
        <v>0</v>
      </c>
      <c r="U896" s="810">
        <f t="shared" si="2649"/>
        <v>0</v>
      </c>
      <c r="V896" s="810">
        <f t="shared" si="2649"/>
        <v>0</v>
      </c>
      <c r="W896" s="810">
        <f t="shared" si="2649"/>
        <v>0</v>
      </c>
      <c r="X896" s="810">
        <f t="shared" si="2649"/>
        <v>0</v>
      </c>
      <c r="Y896" s="810">
        <f t="shared" si="2649"/>
        <v>0</v>
      </c>
      <c r="Z896" s="810">
        <f t="shared" si="2649"/>
        <v>0</v>
      </c>
      <c r="AA896" s="810">
        <f t="shared" si="2649"/>
        <v>0</v>
      </c>
      <c r="AB896" s="810">
        <f t="shared" si="2649"/>
        <v>0</v>
      </c>
      <c r="AC896" s="810">
        <f t="shared" si="2649"/>
        <v>0</v>
      </c>
      <c r="AD896" s="810">
        <f t="shared" si="2649"/>
        <v>0</v>
      </c>
      <c r="AE896" s="810">
        <f t="shared" si="2649"/>
        <v>0</v>
      </c>
      <c r="AF896" s="810">
        <f t="shared" si="2649"/>
        <v>0</v>
      </c>
      <c r="AG896" s="810">
        <f t="shared" si="2649"/>
        <v>0</v>
      </c>
      <c r="AH896" s="810">
        <f t="shared" si="2649"/>
        <v>0</v>
      </c>
      <c r="AI896" s="810">
        <f t="shared" si="2649"/>
        <v>0</v>
      </c>
      <c r="AJ896" s="810">
        <f t="shared" si="2649"/>
        <v>0</v>
      </c>
      <c r="AK896" s="809"/>
      <c r="AL896" s="810">
        <f t="shared" ref="AL896:BB896" si="2650">SUM(AL695)</f>
        <v>0</v>
      </c>
      <c r="AM896" s="810">
        <f t="shared" si="2650"/>
        <v>0</v>
      </c>
      <c r="AN896" s="810">
        <f t="shared" si="2650"/>
        <v>0</v>
      </c>
      <c r="AO896" s="810">
        <f t="shared" si="2650"/>
        <v>0</v>
      </c>
      <c r="AP896" s="810">
        <f t="shared" si="2650"/>
        <v>0</v>
      </c>
      <c r="AQ896" s="810">
        <f t="shared" si="2650"/>
        <v>0</v>
      </c>
      <c r="AR896" s="810">
        <f t="shared" si="2650"/>
        <v>0</v>
      </c>
      <c r="AS896" s="810">
        <f t="shared" si="2650"/>
        <v>0</v>
      </c>
      <c r="AT896" s="810">
        <f t="shared" si="2650"/>
        <v>0</v>
      </c>
      <c r="AU896" s="810">
        <f t="shared" si="2650"/>
        <v>0</v>
      </c>
      <c r="AV896" s="810">
        <f t="shared" si="2650"/>
        <v>0</v>
      </c>
      <c r="AW896" s="810">
        <f t="shared" si="2650"/>
        <v>0</v>
      </c>
      <c r="AX896" s="810">
        <f t="shared" si="2650"/>
        <v>0</v>
      </c>
      <c r="AY896" s="810">
        <f t="shared" si="2650"/>
        <v>0</v>
      </c>
      <c r="AZ896" s="810">
        <f t="shared" si="2650"/>
        <v>0</v>
      </c>
      <c r="BA896" s="810">
        <f t="shared" si="2650"/>
        <v>0</v>
      </c>
      <c r="BB896" s="810">
        <f t="shared" si="2650"/>
        <v>0</v>
      </c>
      <c r="BC896" s="809"/>
      <c r="BD896" s="810">
        <f t="shared" ref="BD896:BT896" si="2651">SUM(BD695)</f>
        <v>0</v>
      </c>
      <c r="BE896" s="810">
        <f t="shared" si="2651"/>
        <v>0</v>
      </c>
      <c r="BF896" s="810">
        <f t="shared" si="2651"/>
        <v>0</v>
      </c>
      <c r="BG896" s="810">
        <f t="shared" si="2651"/>
        <v>0</v>
      </c>
      <c r="BH896" s="810">
        <f t="shared" si="2651"/>
        <v>0</v>
      </c>
      <c r="BI896" s="810">
        <f t="shared" si="2651"/>
        <v>0</v>
      </c>
      <c r="BJ896" s="810">
        <f t="shared" si="2651"/>
        <v>0</v>
      </c>
      <c r="BK896" s="810">
        <f t="shared" si="2651"/>
        <v>0</v>
      </c>
      <c r="BL896" s="810">
        <f t="shared" si="2651"/>
        <v>0</v>
      </c>
      <c r="BM896" s="810">
        <f t="shared" si="2651"/>
        <v>0</v>
      </c>
      <c r="BN896" s="810">
        <f t="shared" si="2651"/>
        <v>0</v>
      </c>
      <c r="BO896" s="810">
        <f t="shared" si="2651"/>
        <v>0</v>
      </c>
      <c r="BP896" s="810">
        <f t="shared" si="2651"/>
        <v>0</v>
      </c>
      <c r="BQ896" s="810">
        <f t="shared" si="2651"/>
        <v>0</v>
      </c>
      <c r="BR896" s="810">
        <f t="shared" si="2651"/>
        <v>0</v>
      </c>
      <c r="BS896" s="810">
        <f t="shared" si="2651"/>
        <v>0</v>
      </c>
      <c r="BT896" s="810">
        <f t="shared" si="2651"/>
        <v>0</v>
      </c>
      <c r="BU896" s="809"/>
      <c r="BV896" s="810">
        <f>SUM(BV695)</f>
        <v>0</v>
      </c>
      <c r="BW896" s="810">
        <f>SUM(BW695)</f>
        <v>0</v>
      </c>
      <c r="BX896" s="810">
        <f>SUM(BX695)</f>
        <v>0</v>
      </c>
      <c r="BY896" s="810">
        <f>SUM(BY695)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45"/>
        <v>0</v>
      </c>
      <c r="CF896" s="1351">
        <f t="shared" si="2645"/>
        <v>0</v>
      </c>
      <c r="CG896" s="1351">
        <f t="shared" si="2645"/>
        <v>0</v>
      </c>
      <c r="CH896" s="1351">
        <f t="shared" si="2645"/>
        <v>0</v>
      </c>
      <c r="CI896" s="1351">
        <f t="shared" si="2645"/>
        <v>0</v>
      </c>
      <c r="CJ896" s="1351">
        <f t="shared" si="2645"/>
        <v>0</v>
      </c>
      <c r="CK896" s="1352">
        <f t="shared" si="2645"/>
        <v>0</v>
      </c>
      <c r="CL896" s="1352">
        <f t="shared" si="2645"/>
        <v>0</v>
      </c>
      <c r="CM896" s="1352">
        <f t="shared" si="2645"/>
        <v>0</v>
      </c>
      <c r="CN896" s="1351">
        <f t="shared" si="2645"/>
        <v>0</v>
      </c>
      <c r="CO896" s="1351">
        <f t="shared" si="2645"/>
        <v>0</v>
      </c>
      <c r="CP896" s="1351">
        <f t="shared" si="2645"/>
        <v>0</v>
      </c>
      <c r="CQ896" s="1351">
        <f t="shared" si="2645"/>
        <v>0</v>
      </c>
      <c r="CR896" s="1351">
        <f t="shared" si="2645"/>
        <v>0</v>
      </c>
      <c r="CS896" s="1350">
        <f t="shared" si="2645"/>
        <v>0</v>
      </c>
      <c r="CT896" s="1353">
        <f t="shared" si="2645"/>
        <v>0</v>
      </c>
      <c r="CU896" s="536">
        <f t="shared" si="2646"/>
        <v>0</v>
      </c>
      <c r="CV896" s="537">
        <f t="shared" si="2646"/>
        <v>0</v>
      </c>
      <c r="CW896" s="538">
        <f t="shared" si="2646"/>
        <v>0</v>
      </c>
      <c r="CX896" s="538">
        <f t="shared" si="2646"/>
        <v>0</v>
      </c>
      <c r="CY896" s="538">
        <f t="shared" si="2646"/>
        <v>0</v>
      </c>
      <c r="CZ896" s="538">
        <f t="shared" si="2646"/>
        <v>0</v>
      </c>
      <c r="DA896" s="538">
        <f t="shared" si="2646"/>
        <v>0</v>
      </c>
      <c r="DB896" s="539">
        <f t="shared" si="2646"/>
        <v>0</v>
      </c>
      <c r="DC896" s="539">
        <f t="shared" si="2646"/>
        <v>0</v>
      </c>
      <c r="DD896" s="539">
        <f t="shared" si="2646"/>
        <v>0</v>
      </c>
      <c r="DE896" s="538">
        <f t="shared" si="2647"/>
        <v>0</v>
      </c>
      <c r="DF896" s="538">
        <f t="shared" si="2647"/>
        <v>0</v>
      </c>
      <c r="DG896" s="538">
        <f t="shared" si="2647"/>
        <v>0</v>
      </c>
      <c r="DH896" s="538">
        <f t="shared" si="2647"/>
        <v>0</v>
      </c>
      <c r="DI896" s="538">
        <f t="shared" si="2647"/>
        <v>0</v>
      </c>
      <c r="DJ896" s="537">
        <f t="shared" si="2647"/>
        <v>0</v>
      </c>
      <c r="DK896" s="536">
        <f t="shared" si="2647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2"/>
      <c r="DY896" s="484"/>
    </row>
    <row r="897" spans="1:129" s="486" customFormat="1" ht="15.75" customHeight="1">
      <c r="A897" s="617" t="str">
        <f>A696</f>
        <v>Gifts/remittances: Other</v>
      </c>
      <c r="B897" s="810">
        <f t="shared" ref="B897:R897" si="2652">SUM(B700)</f>
        <v>0</v>
      </c>
      <c r="C897" s="810">
        <f t="shared" si="2652"/>
        <v>0</v>
      </c>
      <c r="D897" s="810">
        <f t="shared" si="2652"/>
        <v>0</v>
      </c>
      <c r="E897" s="810">
        <f t="shared" si="2652"/>
        <v>0</v>
      </c>
      <c r="F897" s="810">
        <f t="shared" si="2652"/>
        <v>0</v>
      </c>
      <c r="G897" s="810">
        <f t="shared" si="2652"/>
        <v>0</v>
      </c>
      <c r="H897" s="810">
        <f t="shared" si="2652"/>
        <v>0</v>
      </c>
      <c r="I897" s="810">
        <f t="shared" si="2652"/>
        <v>0</v>
      </c>
      <c r="J897" s="810">
        <f t="shared" si="2652"/>
        <v>0</v>
      </c>
      <c r="K897" s="810">
        <f t="shared" si="2652"/>
        <v>0</v>
      </c>
      <c r="L897" s="810">
        <f t="shared" si="2652"/>
        <v>0</v>
      </c>
      <c r="M897" s="810">
        <f t="shared" si="2652"/>
        <v>0</v>
      </c>
      <c r="N897" s="810">
        <f t="shared" si="2652"/>
        <v>0</v>
      </c>
      <c r="O897" s="810">
        <f t="shared" si="2652"/>
        <v>0</v>
      </c>
      <c r="P897" s="810">
        <f t="shared" si="2652"/>
        <v>0</v>
      </c>
      <c r="Q897" s="810">
        <f t="shared" si="2652"/>
        <v>0</v>
      </c>
      <c r="R897" s="810">
        <f t="shared" si="2652"/>
        <v>0</v>
      </c>
      <c r="S897" s="809"/>
      <c r="T897" s="810">
        <f t="shared" ref="T897:AJ897" si="2653">SUM(T700)</f>
        <v>0</v>
      </c>
      <c r="U897" s="810">
        <f t="shared" si="2653"/>
        <v>0</v>
      </c>
      <c r="V897" s="810">
        <f t="shared" si="2653"/>
        <v>0</v>
      </c>
      <c r="W897" s="810">
        <f t="shared" si="2653"/>
        <v>0</v>
      </c>
      <c r="X897" s="810">
        <f t="shared" si="2653"/>
        <v>0</v>
      </c>
      <c r="Y897" s="810">
        <f t="shared" si="2653"/>
        <v>0</v>
      </c>
      <c r="Z897" s="810">
        <f t="shared" si="2653"/>
        <v>0</v>
      </c>
      <c r="AA897" s="810">
        <f t="shared" si="2653"/>
        <v>0</v>
      </c>
      <c r="AB897" s="810">
        <f t="shared" si="2653"/>
        <v>0</v>
      </c>
      <c r="AC897" s="810">
        <f t="shared" si="2653"/>
        <v>0</v>
      </c>
      <c r="AD897" s="810">
        <f t="shared" si="2653"/>
        <v>0</v>
      </c>
      <c r="AE897" s="810">
        <f t="shared" si="2653"/>
        <v>0</v>
      </c>
      <c r="AF897" s="810">
        <f t="shared" si="2653"/>
        <v>0</v>
      </c>
      <c r="AG897" s="810">
        <f t="shared" si="2653"/>
        <v>0</v>
      </c>
      <c r="AH897" s="810">
        <f t="shared" si="2653"/>
        <v>0</v>
      </c>
      <c r="AI897" s="810">
        <f t="shared" si="2653"/>
        <v>0</v>
      </c>
      <c r="AJ897" s="810">
        <f t="shared" si="2653"/>
        <v>0</v>
      </c>
      <c r="AK897" s="809"/>
      <c r="AL897" s="810">
        <f t="shared" ref="AL897:BB897" si="2654">SUM(AL700)</f>
        <v>0</v>
      </c>
      <c r="AM897" s="810">
        <f t="shared" si="2654"/>
        <v>0</v>
      </c>
      <c r="AN897" s="810">
        <f t="shared" si="2654"/>
        <v>0</v>
      </c>
      <c r="AO897" s="810">
        <f t="shared" si="2654"/>
        <v>0</v>
      </c>
      <c r="AP897" s="810">
        <f t="shared" si="2654"/>
        <v>0</v>
      </c>
      <c r="AQ897" s="810">
        <f t="shared" si="2654"/>
        <v>0</v>
      </c>
      <c r="AR897" s="810">
        <f t="shared" si="2654"/>
        <v>0</v>
      </c>
      <c r="AS897" s="810">
        <f t="shared" si="2654"/>
        <v>0</v>
      </c>
      <c r="AT897" s="810">
        <f t="shared" si="2654"/>
        <v>0</v>
      </c>
      <c r="AU897" s="810">
        <f t="shared" si="2654"/>
        <v>0</v>
      </c>
      <c r="AV897" s="810">
        <f t="shared" si="2654"/>
        <v>0</v>
      </c>
      <c r="AW897" s="810">
        <f t="shared" si="2654"/>
        <v>0</v>
      </c>
      <c r="AX897" s="810">
        <f t="shared" si="2654"/>
        <v>0</v>
      </c>
      <c r="AY897" s="810">
        <f t="shared" si="2654"/>
        <v>0</v>
      </c>
      <c r="AZ897" s="810">
        <f t="shared" si="2654"/>
        <v>0</v>
      </c>
      <c r="BA897" s="810">
        <f t="shared" si="2654"/>
        <v>0</v>
      </c>
      <c r="BB897" s="810">
        <f t="shared" si="2654"/>
        <v>0</v>
      </c>
      <c r="BC897" s="809"/>
      <c r="BD897" s="810">
        <f t="shared" ref="BD897:BT897" si="2655">SUM(BD700)</f>
        <v>0</v>
      </c>
      <c r="BE897" s="810">
        <f t="shared" si="2655"/>
        <v>0</v>
      </c>
      <c r="BF897" s="810">
        <f t="shared" si="2655"/>
        <v>0</v>
      </c>
      <c r="BG897" s="810">
        <f t="shared" si="2655"/>
        <v>0</v>
      </c>
      <c r="BH897" s="810">
        <f t="shared" si="2655"/>
        <v>0</v>
      </c>
      <c r="BI897" s="810">
        <f t="shared" si="2655"/>
        <v>0</v>
      </c>
      <c r="BJ897" s="810">
        <f t="shared" si="2655"/>
        <v>0</v>
      </c>
      <c r="BK897" s="810">
        <f t="shared" si="2655"/>
        <v>0</v>
      </c>
      <c r="BL897" s="810">
        <f t="shared" si="2655"/>
        <v>0</v>
      </c>
      <c r="BM897" s="810">
        <f t="shared" si="2655"/>
        <v>0</v>
      </c>
      <c r="BN897" s="810">
        <f t="shared" si="2655"/>
        <v>0</v>
      </c>
      <c r="BO897" s="810">
        <f t="shared" si="2655"/>
        <v>0</v>
      </c>
      <c r="BP897" s="810">
        <f t="shared" si="2655"/>
        <v>0</v>
      </c>
      <c r="BQ897" s="810">
        <f t="shared" si="2655"/>
        <v>0</v>
      </c>
      <c r="BR897" s="810">
        <f t="shared" si="2655"/>
        <v>0</v>
      </c>
      <c r="BS897" s="810">
        <f t="shared" si="2655"/>
        <v>0</v>
      </c>
      <c r="BT897" s="810">
        <f t="shared" si="2655"/>
        <v>0</v>
      </c>
      <c r="BU897" s="809"/>
      <c r="BV897" s="810">
        <f>SUM(BV700)</f>
        <v>0</v>
      </c>
      <c r="BW897" s="810">
        <f>SUM(BW700)</f>
        <v>0</v>
      </c>
      <c r="BX897" s="810">
        <f>SUM(BX700)</f>
        <v>0</v>
      </c>
      <c r="BY897" s="810">
        <f>SUM(BY700)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45"/>
        <v>0</v>
      </c>
      <c r="CF897" s="1351">
        <f t="shared" si="2645"/>
        <v>0</v>
      </c>
      <c r="CG897" s="1351">
        <f t="shared" si="2645"/>
        <v>0</v>
      </c>
      <c r="CH897" s="1351">
        <f t="shared" si="2645"/>
        <v>0</v>
      </c>
      <c r="CI897" s="1351">
        <f t="shared" si="2645"/>
        <v>0</v>
      </c>
      <c r="CJ897" s="1351">
        <f t="shared" si="2645"/>
        <v>0</v>
      </c>
      <c r="CK897" s="1352">
        <f t="shared" si="2645"/>
        <v>0</v>
      </c>
      <c r="CL897" s="1352">
        <f t="shared" si="2645"/>
        <v>0</v>
      </c>
      <c r="CM897" s="1352">
        <f t="shared" si="2645"/>
        <v>0</v>
      </c>
      <c r="CN897" s="1351">
        <f t="shared" si="2645"/>
        <v>0</v>
      </c>
      <c r="CO897" s="1351">
        <f t="shared" si="2645"/>
        <v>0</v>
      </c>
      <c r="CP897" s="1351">
        <f t="shared" si="2645"/>
        <v>0</v>
      </c>
      <c r="CQ897" s="1351">
        <f t="shared" si="2645"/>
        <v>0</v>
      </c>
      <c r="CR897" s="1351">
        <f t="shared" si="2645"/>
        <v>0</v>
      </c>
      <c r="CS897" s="1350">
        <f t="shared" si="2645"/>
        <v>0</v>
      </c>
      <c r="CT897" s="1353">
        <f t="shared" si="2645"/>
        <v>0</v>
      </c>
      <c r="CU897" s="536">
        <f t="shared" si="2646"/>
        <v>0</v>
      </c>
      <c r="CV897" s="537">
        <f t="shared" si="2646"/>
        <v>0</v>
      </c>
      <c r="CW897" s="538">
        <f t="shared" si="2646"/>
        <v>0</v>
      </c>
      <c r="CX897" s="538">
        <f t="shared" si="2646"/>
        <v>0</v>
      </c>
      <c r="CY897" s="538">
        <f t="shared" si="2646"/>
        <v>0</v>
      </c>
      <c r="CZ897" s="538">
        <f t="shared" si="2646"/>
        <v>0</v>
      </c>
      <c r="DA897" s="538">
        <f t="shared" si="2646"/>
        <v>0</v>
      </c>
      <c r="DB897" s="539">
        <f t="shared" si="2646"/>
        <v>0</v>
      </c>
      <c r="DC897" s="539">
        <f t="shared" si="2646"/>
        <v>0</v>
      </c>
      <c r="DD897" s="539">
        <f t="shared" si="2646"/>
        <v>0</v>
      </c>
      <c r="DE897" s="538">
        <f t="shared" si="2647"/>
        <v>0</v>
      </c>
      <c r="DF897" s="538">
        <f t="shared" si="2647"/>
        <v>0</v>
      </c>
      <c r="DG897" s="538">
        <f t="shared" si="2647"/>
        <v>0</v>
      </c>
      <c r="DH897" s="538">
        <f t="shared" si="2647"/>
        <v>0</v>
      </c>
      <c r="DI897" s="538">
        <f t="shared" si="2647"/>
        <v>0</v>
      </c>
      <c r="DJ897" s="537">
        <f t="shared" si="2647"/>
        <v>0</v>
      </c>
      <c r="DK897" s="536">
        <f t="shared" si="2647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2"/>
      <c r="DY897" s="484"/>
    </row>
    <row r="898" spans="1:129" s="486" customFormat="1" ht="15.75" customHeight="1">
      <c r="A898" s="617"/>
      <c r="B898" s="809"/>
      <c r="C898" s="809"/>
      <c r="D898" s="809"/>
      <c r="E898" s="809"/>
      <c r="F898" s="809"/>
      <c r="G898" s="809"/>
      <c r="H898" s="809"/>
      <c r="I898" s="809"/>
      <c r="J898" s="809"/>
      <c r="K898" s="809"/>
      <c r="L898" s="809"/>
      <c r="M898" s="809"/>
      <c r="N898" s="809"/>
      <c r="O898" s="809"/>
      <c r="P898" s="809"/>
      <c r="Q898" s="809"/>
      <c r="R898" s="809"/>
      <c r="S898" s="783"/>
      <c r="T898" s="809"/>
      <c r="U898" s="809"/>
      <c r="V898" s="809"/>
      <c r="W898" s="809"/>
      <c r="X898" s="809"/>
      <c r="Y898" s="809"/>
      <c r="Z898" s="809"/>
      <c r="AA898" s="809"/>
      <c r="AB898" s="809"/>
      <c r="AC898" s="809"/>
      <c r="AD898" s="809"/>
      <c r="AE898" s="809"/>
      <c r="AF898" s="809"/>
      <c r="AG898" s="809"/>
      <c r="AH898" s="809"/>
      <c r="AI898" s="809"/>
      <c r="AJ898" s="809"/>
      <c r="AK898" s="783"/>
      <c r="AL898" s="809"/>
      <c r="AM898" s="809"/>
      <c r="AN898" s="809"/>
      <c r="AO898" s="809"/>
      <c r="AP898" s="809"/>
      <c r="AQ898" s="809"/>
      <c r="AR898" s="809"/>
      <c r="AS898" s="809"/>
      <c r="AT898" s="809"/>
      <c r="AU898" s="809"/>
      <c r="AV898" s="809"/>
      <c r="AW898" s="809"/>
      <c r="AX898" s="809"/>
      <c r="AY898" s="809"/>
      <c r="AZ898" s="809"/>
      <c r="BA898" s="809"/>
      <c r="BB898" s="809"/>
      <c r="BC898" s="783"/>
      <c r="BD898" s="809"/>
      <c r="BE898" s="809"/>
      <c r="BF898" s="809"/>
      <c r="BG898" s="809"/>
      <c r="BH898" s="809"/>
      <c r="BI898" s="809"/>
      <c r="BJ898" s="809"/>
      <c r="BK898" s="809"/>
      <c r="BL898" s="809"/>
      <c r="BM898" s="809"/>
      <c r="BN898" s="809"/>
      <c r="BO898" s="809"/>
      <c r="BP898" s="809"/>
      <c r="BQ898" s="809"/>
      <c r="BR898" s="809"/>
      <c r="BS898" s="809"/>
      <c r="BT898" s="809"/>
      <c r="BU898" s="783"/>
      <c r="BV898" s="809"/>
      <c r="BW898" s="809"/>
      <c r="BX898" s="809"/>
      <c r="BY898" s="809"/>
      <c r="BZ898" s="813"/>
      <c r="CA898" s="813"/>
      <c r="CB898" s="813"/>
      <c r="CC898" s="813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7"/>
      <c r="CV898" s="200"/>
      <c r="CW898" s="200"/>
      <c r="CX898" s="200"/>
      <c r="CY898" s="200"/>
      <c r="CZ898" s="200"/>
      <c r="DA898" s="617"/>
      <c r="DB898" s="617"/>
      <c r="DC898" s="617"/>
      <c r="DD898" s="617"/>
      <c r="DE898" s="617"/>
      <c r="DF898" s="617"/>
      <c r="DG898" s="617"/>
      <c r="DH898" s="617"/>
      <c r="DI898" s="617"/>
      <c r="DJ898" s="617"/>
      <c r="DK898" s="617"/>
      <c r="DL898" s="482"/>
      <c r="DM898" s="202"/>
      <c r="DN898" s="202"/>
      <c r="DO898" s="202"/>
      <c r="DP898" s="483"/>
      <c r="DQ898" s="484"/>
      <c r="DR898" s="484"/>
      <c r="DS898" s="484"/>
      <c r="DT898" s="484"/>
      <c r="DU898" s="484"/>
      <c r="DV898" s="484"/>
      <c r="DW898" s="484"/>
      <c r="DX898" s="814"/>
      <c r="DY898" s="484"/>
    </row>
    <row r="899" spans="1:129" s="486" customFormat="1" ht="15.75" customHeight="1">
      <c r="A899" s="819" t="s">
        <v>74</v>
      </c>
      <c r="B899" s="810">
        <f t="shared" ref="B899:K899" si="2656">SUM(B819:B898)</f>
        <v>1.0094933681235052</v>
      </c>
      <c r="C899" s="810">
        <f t="shared" si="2656"/>
        <v>1.0220645792563603</v>
      </c>
      <c r="D899" s="810">
        <f t="shared" si="2656"/>
        <v>1.012869257291958</v>
      </c>
      <c r="E899" s="810">
        <f t="shared" si="2656"/>
        <v>1.0026320939334639</v>
      </c>
      <c r="F899" s="810">
        <f t="shared" si="2656"/>
        <v>1.0238421395955644</v>
      </c>
      <c r="G899" s="810">
        <f t="shared" si="2656"/>
        <v>0.99564742335290279</v>
      </c>
      <c r="H899" s="810">
        <f t="shared" si="2656"/>
        <v>1.0325538160469667</v>
      </c>
      <c r="I899" s="810">
        <f t="shared" si="2656"/>
        <v>1.0390319634703196</v>
      </c>
      <c r="J899" s="810">
        <f t="shared" si="2656"/>
        <v>1.0075221321405274</v>
      </c>
      <c r="K899" s="810">
        <f t="shared" si="2656"/>
        <v>0</v>
      </c>
      <c r="L899" s="810"/>
      <c r="M899" s="810"/>
      <c r="N899" s="810"/>
      <c r="O899" s="810">
        <f>SUM(O819:O898)</f>
        <v>0</v>
      </c>
      <c r="P899" s="810">
        <f>SUM(P819:P898)</f>
        <v>0</v>
      </c>
      <c r="Q899" s="810">
        <f>SUM(Q819:Q898)</f>
        <v>0</v>
      </c>
      <c r="R899" s="810">
        <f>SUM(R819:R898)</f>
        <v>0</v>
      </c>
      <c r="S899" s="798"/>
      <c r="T899" s="810">
        <f t="shared" ref="T899:AJ899" si="2657">SUM(T819:T898)</f>
        <v>1.0743181343770383</v>
      </c>
      <c r="U899" s="810">
        <f t="shared" si="2657"/>
        <v>1.0220890410958905</v>
      </c>
      <c r="V899" s="810">
        <f t="shared" si="2657"/>
        <v>1.0458745690056843</v>
      </c>
      <c r="W899" s="810">
        <f t="shared" si="2657"/>
        <v>1.039971950424005</v>
      </c>
      <c r="X899" s="810">
        <f t="shared" si="2657"/>
        <v>1.0897211350293545</v>
      </c>
      <c r="Y899" s="810">
        <f t="shared" si="2657"/>
        <v>1.0268374547826602</v>
      </c>
      <c r="Z899" s="810">
        <f t="shared" si="2657"/>
        <v>1.1588011306805825</v>
      </c>
      <c r="AA899" s="810">
        <f t="shared" si="2657"/>
        <v>1.0292444734362545</v>
      </c>
      <c r="AB899" s="810">
        <f t="shared" si="2657"/>
        <v>1.1766989097008664</v>
      </c>
      <c r="AC899" s="810">
        <f t="shared" si="2657"/>
        <v>0</v>
      </c>
      <c r="AD899" s="810">
        <f t="shared" si="2657"/>
        <v>0</v>
      </c>
      <c r="AE899" s="810">
        <f t="shared" si="2657"/>
        <v>0</v>
      </c>
      <c r="AF899" s="810">
        <f t="shared" si="2657"/>
        <v>0</v>
      </c>
      <c r="AG899" s="810">
        <f t="shared" si="2657"/>
        <v>0</v>
      </c>
      <c r="AH899" s="810">
        <f t="shared" si="2657"/>
        <v>0</v>
      </c>
      <c r="AI899" s="810">
        <f t="shared" si="2657"/>
        <v>0</v>
      </c>
      <c r="AJ899" s="810">
        <f t="shared" si="2657"/>
        <v>0</v>
      </c>
      <c r="AK899" s="798"/>
      <c r="AL899" s="810">
        <f t="shared" ref="AL899:AT899" si="2658">SUM(AL819:AL898)</f>
        <v>1.1106797129810826</v>
      </c>
      <c r="AM899" s="810">
        <f t="shared" si="2658"/>
        <v>1.0859863945578232</v>
      </c>
      <c r="AN899" s="810">
        <f t="shared" si="2658"/>
        <v>1.1127449445531634</v>
      </c>
      <c r="AO899" s="810">
        <f t="shared" si="2658"/>
        <v>1.0522287453794306</v>
      </c>
      <c r="AP899" s="810">
        <f t="shared" si="2658"/>
        <v>1.1533007175472927</v>
      </c>
      <c r="AQ899" s="810">
        <f t="shared" si="2658"/>
        <v>1.0895549032398348</v>
      </c>
      <c r="AR899" s="810">
        <f t="shared" si="2658"/>
        <v>1.1461598173515983</v>
      </c>
      <c r="AS899" s="810">
        <f t="shared" si="2658"/>
        <v>1.0987851706892804</v>
      </c>
      <c r="AT899" s="810">
        <f t="shared" si="2658"/>
        <v>1.0293672537508154</v>
      </c>
      <c r="AU899" s="810"/>
      <c r="AV899" s="810"/>
      <c r="AW899" s="810">
        <f t="shared" ref="AW899:BB899" si="2659">SUM(AW819:AW898)</f>
        <v>0</v>
      </c>
      <c r="AX899" s="810">
        <f t="shared" si="2659"/>
        <v>0</v>
      </c>
      <c r="AY899" s="810">
        <f t="shared" si="2659"/>
        <v>0</v>
      </c>
      <c r="AZ899" s="810">
        <f t="shared" si="2659"/>
        <v>0</v>
      </c>
      <c r="BA899" s="810">
        <f t="shared" si="2659"/>
        <v>0</v>
      </c>
      <c r="BB899" s="810">
        <f t="shared" si="2659"/>
        <v>0</v>
      </c>
      <c r="BC899" s="798"/>
      <c r="BD899" s="810">
        <f t="shared" ref="BD899:BI899" si="2660">SUM(BD819:BD898)</f>
        <v>1.1930297890845833</v>
      </c>
      <c r="BE899" s="810">
        <f t="shared" si="2660"/>
        <v>1.2254863013698629</v>
      </c>
      <c r="BF899" s="810">
        <f t="shared" si="2660"/>
        <v>1.0894469812278031</v>
      </c>
      <c r="BG899" s="810">
        <f t="shared" si="2660"/>
        <v>1.2352818003913892</v>
      </c>
      <c r="BH899" s="810">
        <f t="shared" si="2660"/>
        <v>1.275222874537943</v>
      </c>
      <c r="BI899" s="810">
        <f t="shared" si="2660"/>
        <v>1.243784300934986</v>
      </c>
      <c r="BJ899" s="810">
        <f t="shared" ref="BJ899:BT899" si="2661">SUM(BJ819:BJ898)</f>
        <v>1.1411672102631008</v>
      </c>
      <c r="BK899" s="810">
        <f t="shared" si="2661"/>
        <v>1.2089636007827791</v>
      </c>
      <c r="BL899" s="810">
        <f t="shared" si="2661"/>
        <v>1.0995871276364426</v>
      </c>
      <c r="BM899" s="810">
        <f t="shared" si="2661"/>
        <v>0</v>
      </c>
      <c r="BN899" s="810">
        <f t="shared" si="2661"/>
        <v>0</v>
      </c>
      <c r="BO899" s="810">
        <f t="shared" si="2661"/>
        <v>0</v>
      </c>
      <c r="BP899" s="810">
        <f t="shared" si="2661"/>
        <v>0</v>
      </c>
      <c r="BQ899" s="810">
        <f t="shared" si="2661"/>
        <v>0</v>
      </c>
      <c r="BR899" s="810">
        <f t="shared" si="2661"/>
        <v>0</v>
      </c>
      <c r="BS899" s="810">
        <f t="shared" si="2661"/>
        <v>0</v>
      </c>
      <c r="BT899" s="810">
        <f t="shared" si="2661"/>
        <v>0</v>
      </c>
      <c r="BU899" s="798"/>
      <c r="BV899" s="810">
        <f>SUM(BV819:BV898)</f>
        <v>0</v>
      </c>
      <c r="BW899" s="810">
        <f>SUM(BW819:BW898)</f>
        <v>0</v>
      </c>
      <c r="BX899" s="810">
        <f>SUM(BX819:BX898)</f>
        <v>0</v>
      </c>
      <c r="BY899" s="810">
        <f>SUM(BY819:BY898)</f>
        <v>0</v>
      </c>
      <c r="BZ899" s="813"/>
      <c r="CA899" s="813"/>
      <c r="CB899" s="813"/>
      <c r="CC899" s="813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4"/>
      <c r="DY899" s="484"/>
    </row>
    <row r="900" spans="1:129" s="486" customFormat="1" ht="15.75" customHeight="1">
      <c r="A900" s="617"/>
      <c r="B900" s="810"/>
      <c r="C900" s="810"/>
      <c r="D900" s="810"/>
      <c r="E900" s="810"/>
      <c r="F900" s="810"/>
      <c r="G900" s="810"/>
      <c r="H900" s="810"/>
      <c r="I900" s="810"/>
      <c r="J900" s="810"/>
      <c r="K900" s="810"/>
      <c r="L900" s="810"/>
      <c r="M900" s="810"/>
      <c r="N900" s="810"/>
      <c r="O900" s="810"/>
      <c r="P900" s="810"/>
      <c r="Q900" s="810"/>
      <c r="R900" s="810"/>
      <c r="S900" s="798"/>
      <c r="T900" s="810"/>
      <c r="U900" s="810"/>
      <c r="V900" s="810"/>
      <c r="W900" s="810"/>
      <c r="X900" s="810"/>
      <c r="Y900" s="810"/>
      <c r="Z900" s="810"/>
      <c r="AA900" s="810"/>
      <c r="AB900" s="810"/>
      <c r="AC900" s="810"/>
      <c r="AD900" s="810"/>
      <c r="AE900" s="810"/>
      <c r="AF900" s="810"/>
      <c r="AG900" s="810"/>
      <c r="AH900" s="810"/>
      <c r="AI900" s="810"/>
      <c r="AJ900" s="810"/>
      <c r="AK900" s="798"/>
      <c r="AL900" s="810"/>
      <c r="AM900" s="810"/>
      <c r="AN900" s="810"/>
      <c r="AO900" s="810"/>
      <c r="AP900" s="810"/>
      <c r="AQ900" s="810"/>
      <c r="AR900" s="810"/>
      <c r="AS900" s="810"/>
      <c r="AT900" s="810"/>
      <c r="AU900" s="810"/>
      <c r="AV900" s="810"/>
      <c r="AW900" s="810"/>
      <c r="AX900" s="810"/>
      <c r="AY900" s="810"/>
      <c r="AZ900" s="810"/>
      <c r="BA900" s="810"/>
      <c r="BB900" s="810"/>
      <c r="BC900" s="798"/>
      <c r="BD900" s="810"/>
      <c r="BE900" s="810"/>
      <c r="BF900" s="810"/>
      <c r="BG900" s="810"/>
      <c r="BH900" s="810"/>
      <c r="BI900" s="810"/>
      <c r="BJ900" s="810"/>
      <c r="BK900" s="810"/>
      <c r="BL900" s="810"/>
      <c r="BM900" s="810"/>
      <c r="BN900" s="810"/>
      <c r="BO900" s="810"/>
      <c r="BP900" s="810"/>
      <c r="BQ900" s="810"/>
      <c r="BR900" s="810"/>
      <c r="BS900" s="810"/>
      <c r="BT900" s="810"/>
      <c r="BU900" s="798"/>
      <c r="BV900" s="810"/>
      <c r="BW900" s="810"/>
      <c r="BX900" s="810"/>
      <c r="BY900" s="810"/>
      <c r="BZ900" s="813"/>
      <c r="CA900" s="813"/>
      <c r="CB900" s="813"/>
      <c r="CC900" s="813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4"/>
      <c r="DY900" s="484"/>
    </row>
    <row r="901" spans="1:129" s="486" customFormat="1" ht="15.75" customHeight="1">
      <c r="A901" s="805" t="s">
        <v>368</v>
      </c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98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98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98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98"/>
      <c r="BV901" s="799"/>
      <c r="BW901" s="799"/>
      <c r="BX901" s="799"/>
      <c r="BY901" s="799"/>
      <c r="BZ901" s="813"/>
      <c r="CA901" s="813"/>
      <c r="CB901" s="813"/>
      <c r="CC901" s="813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719"/>
      <c r="DY901" s="484"/>
    </row>
    <row r="902" spans="1:129" s="486" customFormat="1" ht="15.75" customHeight="1">
      <c r="A902" s="807" t="s">
        <v>25</v>
      </c>
      <c r="B902" s="799"/>
      <c r="C902" s="799"/>
      <c r="D902" s="799"/>
      <c r="E902" s="799"/>
      <c r="F902" s="799"/>
      <c r="G902" s="799"/>
      <c r="H902" s="799"/>
      <c r="I902" s="799"/>
      <c r="J902" s="799"/>
      <c r="K902" s="799"/>
      <c r="L902" s="799"/>
      <c r="M902" s="799"/>
      <c r="N902" s="799"/>
      <c r="O902" s="799"/>
      <c r="P902" s="799"/>
      <c r="Q902" s="799"/>
      <c r="R902" s="799"/>
      <c r="S902" s="798"/>
      <c r="T902" s="799"/>
      <c r="U902" s="799"/>
      <c r="V902" s="799"/>
      <c r="W902" s="799"/>
      <c r="X902" s="799"/>
      <c r="Y902" s="799"/>
      <c r="Z902" s="799"/>
      <c r="AA902" s="799"/>
      <c r="AB902" s="799"/>
      <c r="AC902" s="799"/>
      <c r="AD902" s="799"/>
      <c r="AE902" s="799"/>
      <c r="AF902" s="799"/>
      <c r="AG902" s="799"/>
      <c r="AH902" s="799"/>
      <c r="AI902" s="799"/>
      <c r="AJ902" s="799"/>
      <c r="AK902" s="798"/>
      <c r="AL902" s="799"/>
      <c r="AM902" s="799"/>
      <c r="AN902" s="799"/>
      <c r="AO902" s="799"/>
      <c r="AP902" s="799"/>
      <c r="AQ902" s="799"/>
      <c r="AR902" s="799"/>
      <c r="AS902" s="799"/>
      <c r="AT902" s="799"/>
      <c r="AU902" s="799"/>
      <c r="AV902" s="799"/>
      <c r="AW902" s="799"/>
      <c r="AX902" s="799"/>
      <c r="AY902" s="799"/>
      <c r="AZ902" s="799"/>
      <c r="BA902" s="799"/>
      <c r="BB902" s="799"/>
      <c r="BC902" s="798"/>
      <c r="BD902" s="799"/>
      <c r="BE902" s="799"/>
      <c r="BF902" s="799"/>
      <c r="BG902" s="799"/>
      <c r="BH902" s="799"/>
      <c r="BI902" s="799"/>
      <c r="BJ902" s="799"/>
      <c r="BK902" s="799"/>
      <c r="BL902" s="799"/>
      <c r="BM902" s="799"/>
      <c r="BN902" s="799"/>
      <c r="BO902" s="799"/>
      <c r="BP902" s="799"/>
      <c r="BQ902" s="799"/>
      <c r="BR902" s="799"/>
      <c r="BS902" s="799"/>
      <c r="BT902" s="799"/>
      <c r="BU902" s="798"/>
      <c r="BV902" s="799"/>
      <c r="BW902" s="799"/>
      <c r="BX902" s="799"/>
      <c r="BY902" s="799"/>
      <c r="BZ902" s="813"/>
      <c r="CA902" s="813"/>
      <c r="CB902" s="813"/>
      <c r="CC902" s="813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8" t="s">
        <v>369</v>
      </c>
      <c r="B903" s="799">
        <f>SUM(B72)</f>
        <v>0</v>
      </c>
      <c r="C903" s="799">
        <f>SUM(C72)</f>
        <v>0</v>
      </c>
      <c r="D903" s="799">
        <f>SUM(D72)</f>
        <v>0</v>
      </c>
      <c r="E903" s="799">
        <f>SUM(E72)</f>
        <v>0</v>
      </c>
      <c r="F903" s="799">
        <f>SUM(F72)</f>
        <v>0</v>
      </c>
      <c r="G903" s="799">
        <f>SUM(G72)</f>
        <v>0</v>
      </c>
      <c r="H903" s="799">
        <f>SUM(H72)</f>
        <v>0</v>
      </c>
      <c r="I903" s="799">
        <f>SUM(I72)</f>
        <v>0</v>
      </c>
      <c r="J903" s="799">
        <f>SUM(J72)</f>
        <v>0</v>
      </c>
      <c r="K903" s="799">
        <f>SUM(K72)</f>
        <v>0</v>
      </c>
      <c r="L903" s="799">
        <f>SUM(L72)</f>
        <v>0</v>
      </c>
      <c r="M903" s="799">
        <f>SUM(M72)</f>
        <v>0</v>
      </c>
      <c r="N903" s="799">
        <f>SUM(N72)</f>
        <v>0</v>
      </c>
      <c r="O903" s="799">
        <f>SUM(O72)</f>
        <v>0</v>
      </c>
      <c r="P903" s="799">
        <f>SUM(P72)</f>
        <v>0</v>
      </c>
      <c r="Q903" s="799">
        <f>SUM(Q72)</f>
        <v>0</v>
      </c>
      <c r="R903" s="799">
        <f>SUM(R72)</f>
        <v>0</v>
      </c>
      <c r="S903" s="798"/>
      <c r="T903" s="799">
        <f>SUM(T72)</f>
        <v>0</v>
      </c>
      <c r="U903" s="799">
        <f>SUM(U72)</f>
        <v>0</v>
      </c>
      <c r="V903" s="799">
        <f>SUM(V72)</f>
        <v>0</v>
      </c>
      <c r="W903" s="799">
        <f>SUM(W72)</f>
        <v>0</v>
      </c>
      <c r="X903" s="799">
        <f>SUM(X72)</f>
        <v>0</v>
      </c>
      <c r="Y903" s="799">
        <f>SUM(Y72)</f>
        <v>0</v>
      </c>
      <c r="Z903" s="799">
        <f>SUM(Z72)</f>
        <v>0</v>
      </c>
      <c r="AA903" s="799">
        <f>SUM(AA72)</f>
        <v>0</v>
      </c>
      <c r="AB903" s="799">
        <f>SUM(AB72)</f>
        <v>0</v>
      </c>
      <c r="AC903" s="799">
        <f>SUM(AC72)</f>
        <v>0</v>
      </c>
      <c r="AD903" s="799">
        <f>SUM(AD72)</f>
        <v>0</v>
      </c>
      <c r="AE903" s="799">
        <f>SUM(AE72)</f>
        <v>0</v>
      </c>
      <c r="AF903" s="799">
        <f>SUM(AF72)</f>
        <v>0</v>
      </c>
      <c r="AG903" s="799">
        <f>SUM(AG72)</f>
        <v>0</v>
      </c>
      <c r="AH903" s="799">
        <f>SUM(AH72)</f>
        <v>0</v>
      </c>
      <c r="AI903" s="799">
        <f>SUM(AI72)</f>
        <v>0</v>
      </c>
      <c r="AJ903" s="799">
        <f>SUM(AJ72)</f>
        <v>0</v>
      </c>
      <c r="AK903" s="798"/>
      <c r="AL903" s="799">
        <f>SUM(AL72)</f>
        <v>0</v>
      </c>
      <c r="AM903" s="799">
        <f>SUM(AM72)</f>
        <v>0</v>
      </c>
      <c r="AN903" s="799">
        <f>SUM(AN72)</f>
        <v>0</v>
      </c>
      <c r="AO903" s="799">
        <f>SUM(AO72)</f>
        <v>0</v>
      </c>
      <c r="AP903" s="799">
        <f>SUM(AP72)</f>
        <v>0</v>
      </c>
      <c r="AQ903" s="799">
        <f>SUM(AQ72)</f>
        <v>0</v>
      </c>
      <c r="AR903" s="799">
        <f>SUM(AR72)</f>
        <v>0</v>
      </c>
      <c r="AS903" s="799">
        <f>SUM(AS72)</f>
        <v>0</v>
      </c>
      <c r="AT903" s="799">
        <f>SUM(AT72)</f>
        <v>0</v>
      </c>
      <c r="AU903" s="799">
        <f>SUM(AU72)</f>
        <v>0</v>
      </c>
      <c r="AV903" s="799">
        <f>SUM(AV72)</f>
        <v>0</v>
      </c>
      <c r="AW903" s="799">
        <f>SUM(AW72)</f>
        <v>0</v>
      </c>
      <c r="AX903" s="799">
        <f>SUM(AX72)</f>
        <v>0</v>
      </c>
      <c r="AY903" s="799">
        <f>SUM(AY72)</f>
        <v>0</v>
      </c>
      <c r="AZ903" s="799">
        <f>SUM(AZ72)</f>
        <v>0</v>
      </c>
      <c r="BA903" s="799">
        <f>SUM(BA72)</f>
        <v>0</v>
      </c>
      <c r="BB903" s="799">
        <f>SUM(BB72)</f>
        <v>0</v>
      </c>
      <c r="BC903" s="798"/>
      <c r="BD903" s="799">
        <f>SUM(BD72)</f>
        <v>0</v>
      </c>
      <c r="BE903" s="799">
        <f>SUM(BE72)</f>
        <v>0</v>
      </c>
      <c r="BF903" s="799">
        <f>SUM(BF72)</f>
        <v>0</v>
      </c>
      <c r="BG903" s="799">
        <f>SUM(BG72)</f>
        <v>0</v>
      </c>
      <c r="BH903" s="799">
        <f>SUM(BH72)</f>
        <v>0</v>
      </c>
      <c r="BI903" s="799">
        <f>SUM(BI72)</f>
        <v>0</v>
      </c>
      <c r="BJ903" s="799">
        <f>SUM(BJ72)</f>
        <v>0</v>
      </c>
      <c r="BK903" s="799">
        <f>SUM(BK72)</f>
        <v>0</v>
      </c>
      <c r="BL903" s="799">
        <f>SUM(BL72)</f>
        <v>0</v>
      </c>
      <c r="BM903" s="799">
        <f>SUM(BM72)</f>
        <v>0</v>
      </c>
      <c r="BN903" s="799">
        <f>SUM(BN72)</f>
        <v>0</v>
      </c>
      <c r="BO903" s="799">
        <f>SUM(BO72)</f>
        <v>0</v>
      </c>
      <c r="BP903" s="799">
        <f>SUM(BP72)</f>
        <v>0</v>
      </c>
      <c r="BQ903" s="799">
        <f>SUM(BQ72)</f>
        <v>0</v>
      </c>
      <c r="BR903" s="799">
        <f>SUM(BR72)</f>
        <v>0</v>
      </c>
      <c r="BS903" s="799">
        <f>SUM(BS72)</f>
        <v>0</v>
      </c>
      <c r="BT903" s="799">
        <f>SUM(BT72)</f>
        <v>0</v>
      </c>
      <c r="BU903" s="798"/>
      <c r="BV903" s="799">
        <f>SUM(BV72)</f>
        <v>0</v>
      </c>
      <c r="BW903" s="799">
        <f>SUM(BW72)</f>
        <v>0</v>
      </c>
      <c r="BX903" s="799">
        <f>SUM(BX72)</f>
        <v>0</v>
      </c>
      <c r="BY903" s="799">
        <f>SUM(BY72)</f>
        <v>0</v>
      </c>
      <c r="BZ903" s="597">
        <f t="shared" ref="BZ903:BZ917" si="2662">IF(DL903&lt;3,"",(SUM(B903:R903)-MIN(B903:R903)-MAX(B903:R903))/(DL903-2))</f>
        <v>0</v>
      </c>
      <c r="CA903" s="597">
        <f t="shared" ref="CA903:CA917" si="2663">IF(DM903&lt;3,"",(SUM(T903:AJ903)-MIN(T903:AJ903)-MAX(T903:AJ903))/(DM903-2))</f>
        <v>0</v>
      </c>
      <c r="CB903" s="597">
        <f t="shared" ref="CB903:CB917" si="2664">IF(DN903&lt;3,"",(SUM(AL903:BB903)-MIN(AL903:BB903)-MAX(AL903:BB903))/(DN903-2))</f>
        <v>0</v>
      </c>
      <c r="CC903" s="597">
        <f t="shared" ref="CC903:CC917" si="2665">IF(DO903&lt;3,"",(SUM(BD903:BT903)-MIN(BD903:BT903)-MAX(BD903:BT903))/(DO903-2))</f>
        <v>0</v>
      </c>
      <c r="CD903" s="1344">
        <f t="shared" ref="CD903:CS903" si="26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66"/>
        <v>0</v>
      </c>
      <c r="CF903" s="1346">
        <f t="shared" si="2666"/>
        <v>0</v>
      </c>
      <c r="CG903" s="1346">
        <f t="shared" si="2666"/>
        <v>0</v>
      </c>
      <c r="CH903" s="1346">
        <f t="shared" si="2666"/>
        <v>0</v>
      </c>
      <c r="CI903" s="1346">
        <f t="shared" si="2666"/>
        <v>0</v>
      </c>
      <c r="CJ903" s="1346">
        <f t="shared" si="2666"/>
        <v>0</v>
      </c>
      <c r="CK903" s="1347">
        <f t="shared" si="2666"/>
        <v>0</v>
      </c>
      <c r="CL903" s="1347">
        <f t="shared" si="2666"/>
        <v>0</v>
      </c>
      <c r="CM903" s="1347">
        <f t="shared" si="2666"/>
        <v>0</v>
      </c>
      <c r="CN903" s="1346">
        <f t="shared" si="2666"/>
        <v>0</v>
      </c>
      <c r="CO903" s="1346">
        <f t="shared" si="2666"/>
        <v>0</v>
      </c>
      <c r="CP903" s="1346">
        <f t="shared" si="2666"/>
        <v>0</v>
      </c>
      <c r="CQ903" s="1346">
        <f t="shared" si="2666"/>
        <v>0</v>
      </c>
      <c r="CR903" s="1346">
        <f t="shared" si="2666"/>
        <v>0</v>
      </c>
      <c r="CS903" s="1345">
        <f t="shared" si="2666"/>
        <v>0</v>
      </c>
      <c r="CT903" s="1348">
        <f t="shared" ref="CE903:CT917" si="26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8">
        <f t="shared" ref="CU903:CU917" si="26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9">
        <f t="shared" ref="CV903:CV917" si="26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0">
        <f t="shared" ref="CW903:CW917" si="26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0">
        <f t="shared" ref="CX903:CX917" si="26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0">
        <f t="shared" ref="CY903:CY917" si="26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0">
        <f t="shared" ref="CZ903:CZ917" si="26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0">
        <f t="shared" ref="DA903:DA917" si="26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1">
        <f t="shared" ref="DB903:DB917" si="26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1">
        <f t="shared" ref="DC903:DC917" si="26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1">
        <f t="shared" ref="DD903:DD917" si="26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0">
        <f t="shared" ref="DE903:DE917" si="26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0">
        <f t="shared" ref="DF903:DF917" si="26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0">
        <f t="shared" ref="DG903:DG917" si="26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0">
        <f t="shared" ref="DH903:DH917" si="26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0">
        <f t="shared" ref="DI903:DI917" si="26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9">
        <f t="shared" ref="DJ903:DJ917" si="26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8">
        <f t="shared" ref="DK903:DK917" si="26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3">
        <f t="shared" ref="DL903:DL917" si="2685">COUNT(B903:R903)</f>
        <v>17</v>
      </c>
      <c r="DM903" s="106">
        <f t="shared" ref="DM903:DM917" si="2686">COUNT(T903:AJ903)</f>
        <v>17</v>
      </c>
      <c r="DN903" s="106">
        <f t="shared" ref="DN903:DN917" si="2687">COUNT(AL903:BB903)</f>
        <v>17</v>
      </c>
      <c r="DO903" s="106">
        <f t="shared" ref="DO903:DO917" si="2688">COUNT(BD903:BT903)</f>
        <v>17</v>
      </c>
      <c r="DP903" s="483"/>
      <c r="DQ903" s="618"/>
      <c r="DR903" s="618"/>
      <c r="DS903" s="618"/>
      <c r="DT903" s="618"/>
      <c r="DU903" s="618"/>
      <c r="DV903" s="618"/>
      <c r="DW903" s="618"/>
      <c r="DX903" s="820"/>
      <c r="DY903" s="484"/>
    </row>
    <row r="904" spans="1:129" s="486" customFormat="1" ht="15.75" customHeight="1">
      <c r="A904" s="617" t="s">
        <v>370</v>
      </c>
      <c r="B904" s="799">
        <f>SUM(B80)</f>
        <v>0</v>
      </c>
      <c r="C904" s="799">
        <f>SUM(C80)</f>
        <v>0</v>
      </c>
      <c r="D904" s="799">
        <f>SUM(D80)</f>
        <v>0</v>
      </c>
      <c r="E904" s="799">
        <f>SUM(E80)</f>
        <v>0</v>
      </c>
      <c r="F904" s="799">
        <f>SUM(F80)</f>
        <v>0</v>
      </c>
      <c r="G904" s="799">
        <f>SUM(G80)</f>
        <v>0</v>
      </c>
      <c r="H904" s="799">
        <f>SUM(H80)</f>
        <v>0</v>
      </c>
      <c r="I904" s="799">
        <f>SUM(I80)</f>
        <v>0</v>
      </c>
      <c r="J904" s="799">
        <f>SUM(J80)</f>
        <v>0</v>
      </c>
      <c r="K904" s="799">
        <f>SUM(K80)</f>
        <v>0</v>
      </c>
      <c r="L904" s="799">
        <f>SUM(L80)</f>
        <v>0</v>
      </c>
      <c r="M904" s="799">
        <f>SUM(M80)</f>
        <v>0</v>
      </c>
      <c r="N904" s="799">
        <f>SUM(N80)</f>
        <v>0</v>
      </c>
      <c r="O904" s="799">
        <f>SUM(O80)</f>
        <v>0</v>
      </c>
      <c r="P904" s="799">
        <f>SUM(P80)</f>
        <v>0</v>
      </c>
      <c r="Q904" s="799">
        <f>SUM(Q80)</f>
        <v>0</v>
      </c>
      <c r="R904" s="799">
        <f>SUM(R80)</f>
        <v>0</v>
      </c>
      <c r="S904" s="798"/>
      <c r="T904" s="799">
        <f>SUM(T80)</f>
        <v>0</v>
      </c>
      <c r="U904" s="799">
        <f>SUM(U80)</f>
        <v>0</v>
      </c>
      <c r="V904" s="799">
        <f>SUM(V80)</f>
        <v>0</v>
      </c>
      <c r="W904" s="799">
        <f>SUM(W80)</f>
        <v>0</v>
      </c>
      <c r="X904" s="799">
        <f>SUM(X80)</f>
        <v>0</v>
      </c>
      <c r="Y904" s="799">
        <f>SUM(Y80)</f>
        <v>0</v>
      </c>
      <c r="Z904" s="799">
        <f>SUM(Z80)</f>
        <v>0</v>
      </c>
      <c r="AA904" s="799">
        <f>SUM(AA80)</f>
        <v>0</v>
      </c>
      <c r="AB904" s="799">
        <f>SUM(AB80)</f>
        <v>0</v>
      </c>
      <c r="AC904" s="799">
        <f>SUM(AC80)</f>
        <v>0</v>
      </c>
      <c r="AD904" s="799">
        <f>SUM(AD80)</f>
        <v>0</v>
      </c>
      <c r="AE904" s="799">
        <f>SUM(AE80)</f>
        <v>0</v>
      </c>
      <c r="AF904" s="799">
        <f>SUM(AF80)</f>
        <v>0</v>
      </c>
      <c r="AG904" s="799">
        <f>SUM(AG80)</f>
        <v>0</v>
      </c>
      <c r="AH904" s="799">
        <f>SUM(AH80)</f>
        <v>0</v>
      </c>
      <c r="AI904" s="799">
        <f>SUM(AI80)</f>
        <v>0</v>
      </c>
      <c r="AJ904" s="799">
        <f>SUM(AJ80)</f>
        <v>0</v>
      </c>
      <c r="AK904" s="798"/>
      <c r="AL904" s="799">
        <f>SUM(AL80)</f>
        <v>0</v>
      </c>
      <c r="AM904" s="799">
        <f>SUM(AM80)</f>
        <v>0</v>
      </c>
      <c r="AN904" s="799">
        <f>SUM(AN80)</f>
        <v>0</v>
      </c>
      <c r="AO904" s="799">
        <f>SUM(AO80)</f>
        <v>0</v>
      </c>
      <c r="AP904" s="799">
        <f>SUM(AP80)</f>
        <v>0</v>
      </c>
      <c r="AQ904" s="799">
        <f>SUM(AQ80)</f>
        <v>0</v>
      </c>
      <c r="AR904" s="799">
        <f>SUM(AR80)</f>
        <v>0</v>
      </c>
      <c r="AS904" s="799">
        <f>SUM(AS80)</f>
        <v>0</v>
      </c>
      <c r="AT904" s="799">
        <f>SUM(AT80)</f>
        <v>0</v>
      </c>
      <c r="AU904" s="799">
        <f>SUM(AU80)</f>
        <v>0</v>
      </c>
      <c r="AV904" s="799">
        <f>SUM(AV80)</f>
        <v>0</v>
      </c>
      <c r="AW904" s="799">
        <f>SUM(AW80)</f>
        <v>0</v>
      </c>
      <c r="AX904" s="799">
        <f>SUM(AX80)</f>
        <v>0</v>
      </c>
      <c r="AY904" s="799">
        <f>SUM(AY80)</f>
        <v>0</v>
      </c>
      <c r="AZ904" s="799">
        <f>SUM(AZ80)</f>
        <v>0</v>
      </c>
      <c r="BA904" s="799">
        <f>SUM(BA80)</f>
        <v>0</v>
      </c>
      <c r="BB904" s="799">
        <f>SUM(BB80)</f>
        <v>0</v>
      </c>
      <c r="BC904" s="798"/>
      <c r="BD904" s="799">
        <f>SUM(BD80)</f>
        <v>0</v>
      </c>
      <c r="BE904" s="799">
        <f>SUM(BE80)</f>
        <v>0</v>
      </c>
      <c r="BF904" s="799">
        <f>SUM(BF80)</f>
        <v>0</v>
      </c>
      <c r="BG904" s="799">
        <f>SUM(BG80)</f>
        <v>0</v>
      </c>
      <c r="BH904" s="799">
        <f>SUM(BH80)</f>
        <v>0</v>
      </c>
      <c r="BI904" s="799">
        <f>SUM(BI80)</f>
        <v>0</v>
      </c>
      <c r="BJ904" s="799">
        <f>SUM(BJ80)</f>
        <v>0</v>
      </c>
      <c r="BK904" s="799">
        <f>SUM(BK80)</f>
        <v>0</v>
      </c>
      <c r="BL904" s="799">
        <f>SUM(BL80)</f>
        <v>0</v>
      </c>
      <c r="BM904" s="799">
        <f>SUM(BM80)</f>
        <v>0</v>
      </c>
      <c r="BN904" s="799">
        <f>SUM(BN80)</f>
        <v>0</v>
      </c>
      <c r="BO904" s="799">
        <f>SUM(BO80)</f>
        <v>0</v>
      </c>
      <c r="BP904" s="799">
        <f>SUM(BP80)</f>
        <v>0</v>
      </c>
      <c r="BQ904" s="799">
        <f>SUM(BQ80)</f>
        <v>0</v>
      </c>
      <c r="BR904" s="799">
        <f>SUM(BR80)</f>
        <v>0</v>
      </c>
      <c r="BS904" s="799">
        <f>SUM(BS80)</f>
        <v>0</v>
      </c>
      <c r="BT904" s="799">
        <f>SUM(BT80)</f>
        <v>0</v>
      </c>
      <c r="BU904" s="798"/>
      <c r="BV904" s="799">
        <f>SUM(BV80)</f>
        <v>0</v>
      </c>
      <c r="BW904" s="799">
        <f>SUM(BW80)</f>
        <v>0</v>
      </c>
      <c r="BX904" s="799">
        <f>SUM(BX80)</f>
        <v>0</v>
      </c>
      <c r="BY904" s="799">
        <f>SUM(BY80)</f>
        <v>0</v>
      </c>
      <c r="BZ904" s="597">
        <f t="shared" si="2662"/>
        <v>0</v>
      </c>
      <c r="CA904" s="597">
        <f t="shared" si="2663"/>
        <v>0</v>
      </c>
      <c r="CB904" s="597">
        <f t="shared" si="2664"/>
        <v>0</v>
      </c>
      <c r="CC904" s="597">
        <f t="shared" si="2665"/>
        <v>0</v>
      </c>
      <c r="CD904" s="1344">
        <f t="shared" ref="CD904:CD917" si="26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67"/>
        <v>0</v>
      </c>
      <c r="CF904" s="1346">
        <f t="shared" si="2667"/>
        <v>0</v>
      </c>
      <c r="CG904" s="1346">
        <f t="shared" si="2667"/>
        <v>0</v>
      </c>
      <c r="CH904" s="1346">
        <f t="shared" si="2667"/>
        <v>0</v>
      </c>
      <c r="CI904" s="1346">
        <f t="shared" si="2667"/>
        <v>0</v>
      </c>
      <c r="CJ904" s="1346">
        <f t="shared" si="2667"/>
        <v>0</v>
      </c>
      <c r="CK904" s="1347">
        <f t="shared" si="2667"/>
        <v>0</v>
      </c>
      <c r="CL904" s="1347">
        <f t="shared" si="2667"/>
        <v>0</v>
      </c>
      <c r="CM904" s="1347">
        <f t="shared" si="2667"/>
        <v>0</v>
      </c>
      <c r="CN904" s="1346">
        <f t="shared" si="2667"/>
        <v>0</v>
      </c>
      <c r="CO904" s="1346">
        <f t="shared" si="2667"/>
        <v>0</v>
      </c>
      <c r="CP904" s="1346">
        <f t="shared" si="2667"/>
        <v>0</v>
      </c>
      <c r="CQ904" s="1346">
        <f t="shared" si="2667"/>
        <v>0</v>
      </c>
      <c r="CR904" s="1346">
        <f t="shared" si="2667"/>
        <v>0</v>
      </c>
      <c r="CS904" s="1345">
        <f t="shared" si="2667"/>
        <v>0</v>
      </c>
      <c r="CT904" s="1348">
        <f t="shared" si="2667"/>
        <v>0</v>
      </c>
      <c r="CU904" s="548">
        <f t="shared" si="2668"/>
        <v>0</v>
      </c>
      <c r="CV904" s="549">
        <f t="shared" si="2669"/>
        <v>0</v>
      </c>
      <c r="CW904" s="550">
        <f t="shared" si="2670"/>
        <v>0</v>
      </c>
      <c r="CX904" s="550">
        <f t="shared" si="2671"/>
        <v>0</v>
      </c>
      <c r="CY904" s="550">
        <f t="shared" si="2672"/>
        <v>0</v>
      </c>
      <c r="CZ904" s="550">
        <f t="shared" si="2673"/>
        <v>0</v>
      </c>
      <c r="DA904" s="550">
        <f t="shared" si="2674"/>
        <v>0</v>
      </c>
      <c r="DB904" s="551">
        <f t="shared" si="2675"/>
        <v>0</v>
      </c>
      <c r="DC904" s="551">
        <f t="shared" si="2676"/>
        <v>0</v>
      </c>
      <c r="DD904" s="551">
        <f t="shared" si="2677"/>
        <v>0</v>
      </c>
      <c r="DE904" s="550">
        <f t="shared" si="2678"/>
        <v>0</v>
      </c>
      <c r="DF904" s="550">
        <f t="shared" si="2679"/>
        <v>0</v>
      </c>
      <c r="DG904" s="550">
        <f t="shared" si="2680"/>
        <v>0</v>
      </c>
      <c r="DH904" s="550">
        <f t="shared" si="2681"/>
        <v>0</v>
      </c>
      <c r="DI904" s="550">
        <f t="shared" si="2682"/>
        <v>0</v>
      </c>
      <c r="DJ904" s="549">
        <f t="shared" si="2683"/>
        <v>0</v>
      </c>
      <c r="DK904" s="548">
        <f t="shared" si="2684"/>
        <v>0</v>
      </c>
      <c r="DL904" s="653">
        <f t="shared" si="2685"/>
        <v>17</v>
      </c>
      <c r="DM904" s="106">
        <f t="shared" si="2686"/>
        <v>17</v>
      </c>
      <c r="DN904" s="106">
        <f t="shared" si="2687"/>
        <v>17</v>
      </c>
      <c r="DO904" s="106">
        <f t="shared" si="2688"/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20"/>
      <c r="DY904" s="484"/>
    </row>
    <row r="905" spans="1:129" s="486" customFormat="1" ht="15.75" customHeight="1">
      <c r="A905" s="617" t="s">
        <v>371</v>
      </c>
      <c r="B905" s="799">
        <f>SUM(B88)</f>
        <v>0</v>
      </c>
      <c r="C905" s="799">
        <f>SUM(C88)</f>
        <v>0</v>
      </c>
      <c r="D905" s="799">
        <f>SUM(D88)</f>
        <v>0</v>
      </c>
      <c r="E905" s="799">
        <f>SUM(E88)</f>
        <v>0</v>
      </c>
      <c r="F905" s="799">
        <f>SUM(F88)</f>
        <v>0</v>
      </c>
      <c r="G905" s="799">
        <f>SUM(G88)</f>
        <v>0</v>
      </c>
      <c r="H905" s="799">
        <f>SUM(H88)</f>
        <v>0</v>
      </c>
      <c r="I905" s="799">
        <f>SUM(I88)</f>
        <v>0</v>
      </c>
      <c r="J905" s="799">
        <f>SUM(J88)</f>
        <v>0</v>
      </c>
      <c r="K905" s="799">
        <f>SUM(K88)</f>
        <v>0</v>
      </c>
      <c r="L905" s="799">
        <f>SUM(L88)</f>
        <v>0</v>
      </c>
      <c r="M905" s="799">
        <f>SUM(M88)</f>
        <v>0</v>
      </c>
      <c r="N905" s="799">
        <f>SUM(N88)</f>
        <v>0</v>
      </c>
      <c r="O905" s="799">
        <f>SUM(O88)</f>
        <v>0</v>
      </c>
      <c r="P905" s="799">
        <f>SUM(P88)</f>
        <v>0</v>
      </c>
      <c r="Q905" s="799">
        <f>SUM(Q88)</f>
        <v>0</v>
      </c>
      <c r="R905" s="799">
        <f>SUM(R88)</f>
        <v>0</v>
      </c>
      <c r="S905" s="798"/>
      <c r="T905" s="799">
        <f>SUM(T88)</f>
        <v>0</v>
      </c>
      <c r="U905" s="799">
        <f>SUM(U88)</f>
        <v>0</v>
      </c>
      <c r="V905" s="799">
        <f>SUM(V88)</f>
        <v>0</v>
      </c>
      <c r="W905" s="799">
        <f>SUM(W88)</f>
        <v>0</v>
      </c>
      <c r="X905" s="799">
        <f>SUM(X88)</f>
        <v>0</v>
      </c>
      <c r="Y905" s="799">
        <f>SUM(Y88)</f>
        <v>0</v>
      </c>
      <c r="Z905" s="799">
        <f>SUM(Z88)</f>
        <v>0</v>
      </c>
      <c r="AA905" s="799">
        <f>SUM(AA88)</f>
        <v>0</v>
      </c>
      <c r="AB905" s="799">
        <f>SUM(AB88)</f>
        <v>0</v>
      </c>
      <c r="AC905" s="799">
        <f>SUM(AC88)</f>
        <v>0</v>
      </c>
      <c r="AD905" s="799">
        <f>SUM(AD88)</f>
        <v>0</v>
      </c>
      <c r="AE905" s="799">
        <f>SUM(AE88)</f>
        <v>0</v>
      </c>
      <c r="AF905" s="799">
        <f>SUM(AF88)</f>
        <v>0</v>
      </c>
      <c r="AG905" s="799">
        <f>SUM(AG88)</f>
        <v>0</v>
      </c>
      <c r="AH905" s="799">
        <f>SUM(AH88)</f>
        <v>0</v>
      </c>
      <c r="AI905" s="799">
        <f>SUM(AI88)</f>
        <v>0</v>
      </c>
      <c r="AJ905" s="799">
        <f>SUM(AJ88)</f>
        <v>0</v>
      </c>
      <c r="AK905" s="798"/>
      <c r="AL905" s="799">
        <f>SUM(AL88)</f>
        <v>0</v>
      </c>
      <c r="AM905" s="799">
        <f>SUM(AM88)</f>
        <v>0</v>
      </c>
      <c r="AN905" s="799">
        <f>SUM(AN88)</f>
        <v>0</v>
      </c>
      <c r="AO905" s="799">
        <f>SUM(AO88)</f>
        <v>0</v>
      </c>
      <c r="AP905" s="799">
        <f>SUM(AP88)</f>
        <v>0</v>
      </c>
      <c r="AQ905" s="799">
        <f>SUM(AQ88)</f>
        <v>0</v>
      </c>
      <c r="AR905" s="799">
        <f>SUM(AR88)</f>
        <v>0</v>
      </c>
      <c r="AS905" s="799">
        <f>SUM(AS88)</f>
        <v>0</v>
      </c>
      <c r="AT905" s="799">
        <f>SUM(AT88)</f>
        <v>0</v>
      </c>
      <c r="AU905" s="799">
        <f>SUM(AU88)</f>
        <v>0</v>
      </c>
      <c r="AV905" s="799">
        <f>SUM(AV88)</f>
        <v>0</v>
      </c>
      <c r="AW905" s="799">
        <f>SUM(AW88)</f>
        <v>0</v>
      </c>
      <c r="AX905" s="799">
        <f>SUM(AX88)</f>
        <v>0</v>
      </c>
      <c r="AY905" s="799">
        <f>SUM(AY88)</f>
        <v>0</v>
      </c>
      <c r="AZ905" s="799">
        <f>SUM(AZ88)</f>
        <v>0</v>
      </c>
      <c r="BA905" s="799">
        <f>SUM(BA88)</f>
        <v>0</v>
      </c>
      <c r="BB905" s="799">
        <f>SUM(BB88)</f>
        <v>0</v>
      </c>
      <c r="BC905" s="798"/>
      <c r="BD905" s="799">
        <f>SUM(BD88)</f>
        <v>0</v>
      </c>
      <c r="BE905" s="799">
        <f>SUM(BE88)</f>
        <v>0</v>
      </c>
      <c r="BF905" s="799">
        <f>SUM(BF88)</f>
        <v>0</v>
      </c>
      <c r="BG905" s="799">
        <f>SUM(BG88)</f>
        <v>0</v>
      </c>
      <c r="BH905" s="799">
        <f>SUM(BH88)</f>
        <v>0</v>
      </c>
      <c r="BI905" s="799">
        <f>SUM(BI88)</f>
        <v>0</v>
      </c>
      <c r="BJ905" s="799">
        <f>SUM(BJ88)</f>
        <v>0</v>
      </c>
      <c r="BK905" s="799">
        <f>SUM(BK88)</f>
        <v>0</v>
      </c>
      <c r="BL905" s="799">
        <f>SUM(BL88)</f>
        <v>0</v>
      </c>
      <c r="BM905" s="799">
        <f>SUM(BM88)</f>
        <v>0</v>
      </c>
      <c r="BN905" s="799">
        <f>SUM(BN88)</f>
        <v>0</v>
      </c>
      <c r="BO905" s="799">
        <f>SUM(BO88)</f>
        <v>0</v>
      </c>
      <c r="BP905" s="799">
        <f>SUM(BP88)</f>
        <v>0</v>
      </c>
      <c r="BQ905" s="799">
        <f>SUM(BQ88)</f>
        <v>0</v>
      </c>
      <c r="BR905" s="799">
        <f>SUM(BR88)</f>
        <v>0</v>
      </c>
      <c r="BS905" s="799">
        <f>SUM(BS88)</f>
        <v>0</v>
      </c>
      <c r="BT905" s="799">
        <f>SUM(BT88)</f>
        <v>0</v>
      </c>
      <c r="BU905" s="798"/>
      <c r="BV905" s="799">
        <f>SUM(BV88)</f>
        <v>0</v>
      </c>
      <c r="BW905" s="799">
        <f>SUM(BW88)</f>
        <v>0</v>
      </c>
      <c r="BX905" s="799">
        <f>SUM(BX88)</f>
        <v>0</v>
      </c>
      <c r="BY905" s="799">
        <f>SUM(BY88)</f>
        <v>0</v>
      </c>
      <c r="BZ905" s="597">
        <f t="shared" si="2662"/>
        <v>0</v>
      </c>
      <c r="CA905" s="597">
        <f t="shared" si="2663"/>
        <v>0</v>
      </c>
      <c r="CB905" s="597">
        <f t="shared" si="2664"/>
        <v>0</v>
      </c>
      <c r="CC905" s="597">
        <f t="shared" si="2665"/>
        <v>0</v>
      </c>
      <c r="CD905" s="1344">
        <f t="shared" si="2689"/>
        <v>0</v>
      </c>
      <c r="CE905" s="1345">
        <f t="shared" si="2667"/>
        <v>0</v>
      </c>
      <c r="CF905" s="1346">
        <f t="shared" si="2667"/>
        <v>0</v>
      </c>
      <c r="CG905" s="1346">
        <f t="shared" si="2667"/>
        <v>0</v>
      </c>
      <c r="CH905" s="1346">
        <f t="shared" si="2667"/>
        <v>0</v>
      </c>
      <c r="CI905" s="1346">
        <f t="shared" si="2667"/>
        <v>0</v>
      </c>
      <c r="CJ905" s="1346">
        <f t="shared" si="2667"/>
        <v>0</v>
      </c>
      <c r="CK905" s="1347">
        <f t="shared" si="2667"/>
        <v>0</v>
      </c>
      <c r="CL905" s="1347">
        <f t="shared" si="2667"/>
        <v>0</v>
      </c>
      <c r="CM905" s="1347">
        <f t="shared" si="2667"/>
        <v>0</v>
      </c>
      <c r="CN905" s="1346">
        <f t="shared" si="2667"/>
        <v>0</v>
      </c>
      <c r="CO905" s="1346">
        <f t="shared" si="2667"/>
        <v>0</v>
      </c>
      <c r="CP905" s="1346">
        <f t="shared" si="2667"/>
        <v>0</v>
      </c>
      <c r="CQ905" s="1346">
        <f t="shared" si="2667"/>
        <v>0</v>
      </c>
      <c r="CR905" s="1346">
        <f t="shared" si="2667"/>
        <v>0</v>
      </c>
      <c r="CS905" s="1345">
        <f t="shared" si="2667"/>
        <v>0</v>
      </c>
      <c r="CT905" s="1348">
        <f t="shared" si="2667"/>
        <v>0</v>
      </c>
      <c r="CU905" s="548">
        <f t="shared" si="2668"/>
        <v>0</v>
      </c>
      <c r="CV905" s="549">
        <f t="shared" si="2669"/>
        <v>0</v>
      </c>
      <c r="CW905" s="550">
        <f t="shared" si="2670"/>
        <v>0</v>
      </c>
      <c r="CX905" s="550">
        <f t="shared" si="2671"/>
        <v>0</v>
      </c>
      <c r="CY905" s="550">
        <f t="shared" si="2672"/>
        <v>0</v>
      </c>
      <c r="CZ905" s="550">
        <f t="shared" si="2673"/>
        <v>0</v>
      </c>
      <c r="DA905" s="550">
        <f t="shared" si="2674"/>
        <v>0</v>
      </c>
      <c r="DB905" s="551">
        <f t="shared" si="2675"/>
        <v>0</v>
      </c>
      <c r="DC905" s="551">
        <f t="shared" si="2676"/>
        <v>0</v>
      </c>
      <c r="DD905" s="551">
        <f t="shared" si="2677"/>
        <v>0</v>
      </c>
      <c r="DE905" s="550">
        <f t="shared" si="2678"/>
        <v>0</v>
      </c>
      <c r="DF905" s="550">
        <f t="shared" si="2679"/>
        <v>0</v>
      </c>
      <c r="DG905" s="550">
        <f t="shared" si="2680"/>
        <v>0</v>
      </c>
      <c r="DH905" s="550">
        <f t="shared" si="2681"/>
        <v>0</v>
      </c>
      <c r="DI905" s="550">
        <f t="shared" si="2682"/>
        <v>0</v>
      </c>
      <c r="DJ905" s="549">
        <f t="shared" si="2683"/>
        <v>0</v>
      </c>
      <c r="DK905" s="548">
        <f t="shared" si="2684"/>
        <v>0</v>
      </c>
      <c r="DL905" s="653">
        <f t="shared" si="2685"/>
        <v>17</v>
      </c>
      <c r="DM905" s="106">
        <f t="shared" si="2686"/>
        <v>17</v>
      </c>
      <c r="DN905" s="106">
        <f t="shared" si="2687"/>
        <v>17</v>
      </c>
      <c r="DO905" s="106">
        <f t="shared" si="2688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20"/>
      <c r="DY905" s="484"/>
    </row>
    <row r="906" spans="1:129" s="486" customFormat="1" ht="15.75" customHeight="1">
      <c r="A906" s="808" t="s">
        <v>372</v>
      </c>
      <c r="B906" s="799">
        <f>SUM(B99)</f>
        <v>0</v>
      </c>
      <c r="C906" s="799">
        <f>SUM(C99)</f>
        <v>0</v>
      </c>
      <c r="D906" s="799">
        <f>SUM(D99)</f>
        <v>0</v>
      </c>
      <c r="E906" s="799">
        <f>SUM(E99)</f>
        <v>0</v>
      </c>
      <c r="F906" s="799">
        <f>SUM(F99)</f>
        <v>0</v>
      </c>
      <c r="G906" s="799">
        <f>SUM(G99)</f>
        <v>0</v>
      </c>
      <c r="H906" s="799">
        <f>SUM(H99)</f>
        <v>0</v>
      </c>
      <c r="I906" s="799">
        <f>SUM(I99)</f>
        <v>0</v>
      </c>
      <c r="J906" s="799">
        <f>SUM(J99)</f>
        <v>0</v>
      </c>
      <c r="K906" s="799">
        <f>SUM(K99)</f>
        <v>0</v>
      </c>
      <c r="L906" s="799">
        <f>SUM(L99)</f>
        <v>0</v>
      </c>
      <c r="M906" s="799">
        <f>SUM(M99)</f>
        <v>0</v>
      </c>
      <c r="N906" s="799">
        <f>SUM(N99)</f>
        <v>0</v>
      </c>
      <c r="O906" s="799">
        <f>SUM(O99)</f>
        <v>0</v>
      </c>
      <c r="P906" s="799">
        <f>SUM(P99)</f>
        <v>0</v>
      </c>
      <c r="Q906" s="799">
        <f>SUM(Q99)</f>
        <v>0</v>
      </c>
      <c r="R906" s="799">
        <f>SUM(R99)</f>
        <v>0</v>
      </c>
      <c r="S906" s="798"/>
      <c r="T906" s="799">
        <f>SUM(T99)</f>
        <v>0</v>
      </c>
      <c r="U906" s="799">
        <f>SUM(U99)</f>
        <v>0</v>
      </c>
      <c r="V906" s="799">
        <f>SUM(V99)</f>
        <v>0</v>
      </c>
      <c r="W906" s="799">
        <f>SUM(W99)</f>
        <v>0</v>
      </c>
      <c r="X906" s="799">
        <f>SUM(X99)</f>
        <v>0</v>
      </c>
      <c r="Y906" s="799">
        <f>SUM(Y99)</f>
        <v>0</v>
      </c>
      <c r="Z906" s="799">
        <f>SUM(Z99)</f>
        <v>0</v>
      </c>
      <c r="AA906" s="799">
        <f>SUM(AA99)</f>
        <v>0</v>
      </c>
      <c r="AB906" s="799">
        <f>SUM(AB99)</f>
        <v>0</v>
      </c>
      <c r="AC906" s="799">
        <f>SUM(AC99)</f>
        <v>0</v>
      </c>
      <c r="AD906" s="799">
        <f>SUM(AD99)</f>
        <v>0</v>
      </c>
      <c r="AE906" s="799">
        <f>SUM(AE99)</f>
        <v>0</v>
      </c>
      <c r="AF906" s="799">
        <f>SUM(AF99)</f>
        <v>0</v>
      </c>
      <c r="AG906" s="799">
        <f>SUM(AG99)</f>
        <v>0</v>
      </c>
      <c r="AH906" s="799">
        <f>SUM(AH99)</f>
        <v>0</v>
      </c>
      <c r="AI906" s="799">
        <f>SUM(AI99)</f>
        <v>0</v>
      </c>
      <c r="AJ906" s="799">
        <f>SUM(AJ99)</f>
        <v>0</v>
      </c>
      <c r="AK906" s="798"/>
      <c r="AL906" s="799">
        <f>SUM(AL99)</f>
        <v>0</v>
      </c>
      <c r="AM906" s="799">
        <f>SUM(AM99)</f>
        <v>0</v>
      </c>
      <c r="AN906" s="799">
        <f>SUM(AN99)</f>
        <v>0</v>
      </c>
      <c r="AO906" s="799">
        <f>SUM(AO99)</f>
        <v>1400</v>
      </c>
      <c r="AP906" s="799">
        <f>SUM(AP99)</f>
        <v>2024.0000000000002</v>
      </c>
      <c r="AQ906" s="799">
        <f>SUM(AQ99)</f>
        <v>5000</v>
      </c>
      <c r="AR906" s="799">
        <f>SUM(AR99)</f>
        <v>1250</v>
      </c>
      <c r="AS906" s="799">
        <f>SUM(AS99)</f>
        <v>0</v>
      </c>
      <c r="AT906" s="799">
        <f>SUM(AT99)</f>
        <v>0</v>
      </c>
      <c r="AU906" s="799">
        <f>SUM(AU99)</f>
        <v>0</v>
      </c>
      <c r="AV906" s="799">
        <f>SUM(AV99)</f>
        <v>0</v>
      </c>
      <c r="AW906" s="799">
        <f>SUM(AW99)</f>
        <v>0</v>
      </c>
      <c r="AX906" s="799">
        <f>SUM(AX99)</f>
        <v>0</v>
      </c>
      <c r="AY906" s="799">
        <f>SUM(AY99)</f>
        <v>0</v>
      </c>
      <c r="AZ906" s="799">
        <f>SUM(AZ99)</f>
        <v>0</v>
      </c>
      <c r="BA906" s="799">
        <f>SUM(BA99)</f>
        <v>0</v>
      </c>
      <c r="BB906" s="799">
        <f>SUM(BB99)</f>
        <v>0</v>
      </c>
      <c r="BC906" s="798"/>
      <c r="BD906" s="799">
        <f>SUM(BD99)</f>
        <v>2250</v>
      </c>
      <c r="BE906" s="799">
        <f>SUM(BE99)</f>
        <v>1125</v>
      </c>
      <c r="BF906" s="799">
        <f>SUM(BF99)</f>
        <v>6000</v>
      </c>
      <c r="BG906" s="799">
        <f>SUM(BG99)</f>
        <v>1200</v>
      </c>
      <c r="BH906" s="799">
        <f>SUM(BH99)</f>
        <v>450</v>
      </c>
      <c r="BI906" s="799">
        <f>SUM(BI99)</f>
        <v>0</v>
      </c>
      <c r="BJ906" s="799">
        <f>SUM(BJ99)</f>
        <v>0</v>
      </c>
      <c r="BK906" s="799">
        <f>SUM(BK99)</f>
        <v>0</v>
      </c>
      <c r="BL906" s="799">
        <f>SUM(BL99)</f>
        <v>0</v>
      </c>
      <c r="BM906" s="799">
        <f>SUM(BM99)</f>
        <v>0</v>
      </c>
      <c r="BN906" s="799">
        <f>SUM(BN99)</f>
        <v>0</v>
      </c>
      <c r="BO906" s="799">
        <f>SUM(BO99)</f>
        <v>0</v>
      </c>
      <c r="BP906" s="799">
        <f>SUM(BP99)</f>
        <v>0</v>
      </c>
      <c r="BQ906" s="799">
        <f>SUM(BQ99)</f>
        <v>0</v>
      </c>
      <c r="BR906" s="799">
        <f>SUM(BR99)</f>
        <v>0</v>
      </c>
      <c r="BS906" s="799">
        <f>SUM(BS99)</f>
        <v>0</v>
      </c>
      <c r="BT906" s="799">
        <f>SUM(BT99)</f>
        <v>0</v>
      </c>
      <c r="BU906" s="798"/>
      <c r="BV906" s="799">
        <f>SUM(BV99)</f>
        <v>0</v>
      </c>
      <c r="BW906" s="799">
        <f>SUM(BW99)</f>
        <v>0</v>
      </c>
      <c r="BX906" s="799">
        <f>SUM(BX99)</f>
        <v>0</v>
      </c>
      <c r="BY906" s="799">
        <f>SUM(BY99)</f>
        <v>0</v>
      </c>
      <c r="BZ906" s="597">
        <f t="shared" si="2662"/>
        <v>0</v>
      </c>
      <c r="CA906" s="597">
        <f t="shared" si="2663"/>
        <v>0</v>
      </c>
      <c r="CB906" s="597">
        <f t="shared" si="2664"/>
        <v>311.60000000000002</v>
      </c>
      <c r="CC906" s="597">
        <f t="shared" si="2665"/>
        <v>335</v>
      </c>
      <c r="CD906" s="1344">
        <f t="shared" si="2689"/>
        <v>0</v>
      </c>
      <c r="CE906" s="1345">
        <f t="shared" si="2667"/>
        <v>0</v>
      </c>
      <c r="CF906" s="1346">
        <f t="shared" si="2667"/>
        <v>0</v>
      </c>
      <c r="CG906" s="1346">
        <f t="shared" si="2667"/>
        <v>0</v>
      </c>
      <c r="CH906" s="1346">
        <f t="shared" si="2667"/>
        <v>0</v>
      </c>
      <c r="CI906" s="1346">
        <f t="shared" si="2667"/>
        <v>0</v>
      </c>
      <c r="CJ906" s="1346">
        <f t="shared" si="2667"/>
        <v>0</v>
      </c>
      <c r="CK906" s="1347">
        <f t="shared" si="2667"/>
        <v>0</v>
      </c>
      <c r="CL906" s="1347">
        <f t="shared" si="2667"/>
        <v>0</v>
      </c>
      <c r="CM906" s="1347">
        <f t="shared" si="2667"/>
        <v>0</v>
      </c>
      <c r="CN906" s="1346">
        <f t="shared" si="2667"/>
        <v>0</v>
      </c>
      <c r="CO906" s="1346">
        <f t="shared" si="2667"/>
        <v>0</v>
      </c>
      <c r="CP906" s="1346">
        <f t="shared" si="2667"/>
        <v>0</v>
      </c>
      <c r="CQ906" s="1346">
        <f t="shared" si="2667"/>
        <v>0</v>
      </c>
      <c r="CR906" s="1346">
        <f t="shared" si="2667"/>
        <v>0</v>
      </c>
      <c r="CS906" s="1345">
        <f t="shared" si="2667"/>
        <v>0</v>
      </c>
      <c r="CT906" s="1348">
        <f t="shared" si="2667"/>
        <v>0</v>
      </c>
      <c r="CU906" s="548">
        <f t="shared" si="2668"/>
        <v>0</v>
      </c>
      <c r="CV906" s="549">
        <f t="shared" si="2669"/>
        <v>0</v>
      </c>
      <c r="CW906" s="550">
        <f t="shared" si="2670"/>
        <v>0</v>
      </c>
      <c r="CX906" s="550">
        <f t="shared" si="2671"/>
        <v>0</v>
      </c>
      <c r="CY906" s="550">
        <f t="shared" si="2672"/>
        <v>0</v>
      </c>
      <c r="CZ906" s="550">
        <f t="shared" si="2673"/>
        <v>0</v>
      </c>
      <c r="DA906" s="550">
        <f t="shared" si="2674"/>
        <v>0</v>
      </c>
      <c r="DB906" s="551">
        <f t="shared" si="2675"/>
        <v>0</v>
      </c>
      <c r="DC906" s="551">
        <f t="shared" si="2676"/>
        <v>0</v>
      </c>
      <c r="DD906" s="551">
        <f t="shared" si="2677"/>
        <v>0</v>
      </c>
      <c r="DE906" s="550">
        <f t="shared" si="2678"/>
        <v>0</v>
      </c>
      <c r="DF906" s="550">
        <f t="shared" si="2679"/>
        <v>0</v>
      </c>
      <c r="DG906" s="550">
        <f t="shared" si="2680"/>
        <v>0</v>
      </c>
      <c r="DH906" s="550">
        <f t="shared" si="2681"/>
        <v>0</v>
      </c>
      <c r="DI906" s="550">
        <f t="shared" si="2682"/>
        <v>0</v>
      </c>
      <c r="DJ906" s="549">
        <f t="shared" si="2683"/>
        <v>0</v>
      </c>
      <c r="DK906" s="548">
        <f t="shared" si="2684"/>
        <v>0</v>
      </c>
      <c r="DL906" s="653">
        <f t="shared" si="2685"/>
        <v>17</v>
      </c>
      <c r="DM906" s="106">
        <f t="shared" si="2686"/>
        <v>17</v>
      </c>
      <c r="DN906" s="106">
        <f t="shared" si="2687"/>
        <v>17</v>
      </c>
      <c r="DO906" s="106">
        <f t="shared" si="2688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20"/>
      <c r="DY906" s="484"/>
    </row>
    <row r="907" spans="1:129" s="486" customFormat="1" ht="15.75" customHeight="1">
      <c r="A907" s="617" t="s">
        <v>373</v>
      </c>
      <c r="B907" s="799">
        <f>SUM(B107)</f>
        <v>0</v>
      </c>
      <c r="C907" s="799">
        <f>SUM(C107)</f>
        <v>0</v>
      </c>
      <c r="D907" s="799">
        <f>SUM(D107)</f>
        <v>0</v>
      </c>
      <c r="E907" s="799">
        <f>SUM(E107)</f>
        <v>0</v>
      </c>
      <c r="F907" s="799">
        <f>SUM(F107)</f>
        <v>0</v>
      </c>
      <c r="G907" s="799">
        <f>SUM(G107)</f>
        <v>0</v>
      </c>
      <c r="H907" s="799">
        <f>SUM(H107)</f>
        <v>0</v>
      </c>
      <c r="I907" s="799">
        <f>SUM(I107)</f>
        <v>0</v>
      </c>
      <c r="J907" s="799">
        <f>SUM(J107)</f>
        <v>0</v>
      </c>
      <c r="K907" s="799">
        <f>SUM(K107)</f>
        <v>0</v>
      </c>
      <c r="L907" s="799">
        <f>SUM(L107)</f>
        <v>0</v>
      </c>
      <c r="M907" s="799">
        <f>SUM(M107)</f>
        <v>0</v>
      </c>
      <c r="N907" s="799">
        <f>SUM(N107)</f>
        <v>0</v>
      </c>
      <c r="O907" s="799">
        <f>SUM(O107)</f>
        <v>0</v>
      </c>
      <c r="P907" s="799">
        <f>SUM(P107)</f>
        <v>0</v>
      </c>
      <c r="Q907" s="799">
        <f>SUM(Q107)</f>
        <v>0</v>
      </c>
      <c r="R907" s="799">
        <f>SUM(R107)</f>
        <v>0</v>
      </c>
      <c r="S907" s="798"/>
      <c r="T907" s="799">
        <f>SUM(T107)</f>
        <v>0</v>
      </c>
      <c r="U907" s="799">
        <f>SUM(U107)</f>
        <v>0</v>
      </c>
      <c r="V907" s="799">
        <f>SUM(V107)</f>
        <v>0</v>
      </c>
      <c r="W907" s="799">
        <f>SUM(W107)</f>
        <v>0</v>
      </c>
      <c r="X907" s="799">
        <f>SUM(X107)</f>
        <v>0</v>
      </c>
      <c r="Y907" s="799">
        <f>SUM(Y107)</f>
        <v>0</v>
      </c>
      <c r="Z907" s="799">
        <f>SUM(Z107)</f>
        <v>0</v>
      </c>
      <c r="AA907" s="799">
        <f>SUM(AA107)</f>
        <v>0</v>
      </c>
      <c r="AB907" s="799">
        <f>SUM(AB107)</f>
        <v>0</v>
      </c>
      <c r="AC907" s="799">
        <f>SUM(AC107)</f>
        <v>0</v>
      </c>
      <c r="AD907" s="799">
        <f>SUM(AD107)</f>
        <v>0</v>
      </c>
      <c r="AE907" s="799">
        <f>SUM(AE107)</f>
        <v>0</v>
      </c>
      <c r="AF907" s="799">
        <f>SUM(AF107)</f>
        <v>0</v>
      </c>
      <c r="AG907" s="799">
        <f>SUM(AG107)</f>
        <v>0</v>
      </c>
      <c r="AH907" s="799">
        <f>SUM(AH107)</f>
        <v>0</v>
      </c>
      <c r="AI907" s="799">
        <f>SUM(AI107)</f>
        <v>0</v>
      </c>
      <c r="AJ907" s="799">
        <f>SUM(AJ107)</f>
        <v>0</v>
      </c>
      <c r="AK907" s="798"/>
      <c r="AL907" s="799">
        <f>SUM(AL107)</f>
        <v>0</v>
      </c>
      <c r="AM907" s="799">
        <f>SUM(AM107)</f>
        <v>0</v>
      </c>
      <c r="AN907" s="799">
        <f>SUM(AN107)</f>
        <v>0</v>
      </c>
      <c r="AO907" s="799">
        <f>SUM(AO107)</f>
        <v>0</v>
      </c>
      <c r="AP907" s="799">
        <f>SUM(AP107)</f>
        <v>812.5</v>
      </c>
      <c r="AQ907" s="799">
        <f>SUM(AQ107)</f>
        <v>2700</v>
      </c>
      <c r="AR907" s="799">
        <f>SUM(AR107)</f>
        <v>600</v>
      </c>
      <c r="AS907" s="799">
        <f>SUM(AS107)</f>
        <v>0</v>
      </c>
      <c r="AT907" s="799">
        <f>SUM(AT107)</f>
        <v>0</v>
      </c>
      <c r="AU907" s="799">
        <f>SUM(AU107)</f>
        <v>0</v>
      </c>
      <c r="AV907" s="799">
        <f>SUM(AV107)</f>
        <v>0</v>
      </c>
      <c r="AW907" s="799">
        <f>SUM(AW107)</f>
        <v>0</v>
      </c>
      <c r="AX907" s="799">
        <f>SUM(AX107)</f>
        <v>0</v>
      </c>
      <c r="AY907" s="799">
        <f>SUM(AY107)</f>
        <v>0</v>
      </c>
      <c r="AZ907" s="799">
        <f>SUM(AZ107)</f>
        <v>0</v>
      </c>
      <c r="BA907" s="799">
        <f>SUM(BA107)</f>
        <v>0</v>
      </c>
      <c r="BB907" s="799">
        <f>SUM(BB107)</f>
        <v>0</v>
      </c>
      <c r="BC907" s="798"/>
      <c r="BD907" s="799">
        <f>SUM(BD107)</f>
        <v>2250</v>
      </c>
      <c r="BE907" s="799">
        <f>SUM(BE107)</f>
        <v>500</v>
      </c>
      <c r="BF907" s="799">
        <f>SUM(BF107)</f>
        <v>4500</v>
      </c>
      <c r="BG907" s="799">
        <f>SUM(BG107)</f>
        <v>960</v>
      </c>
      <c r="BH907" s="799">
        <f>SUM(BH107)</f>
        <v>100</v>
      </c>
      <c r="BI907" s="799">
        <f>SUM(BI107)</f>
        <v>0</v>
      </c>
      <c r="BJ907" s="799">
        <f>SUM(BJ107)</f>
        <v>0</v>
      </c>
      <c r="BK907" s="799">
        <f>SUM(BK107)</f>
        <v>0</v>
      </c>
      <c r="BL907" s="799">
        <f>SUM(BL107)</f>
        <v>0</v>
      </c>
      <c r="BM907" s="799">
        <f>SUM(BM107)</f>
        <v>0</v>
      </c>
      <c r="BN907" s="799">
        <f>SUM(BN107)</f>
        <v>0</v>
      </c>
      <c r="BO907" s="799">
        <f>SUM(BO107)</f>
        <v>0</v>
      </c>
      <c r="BP907" s="799">
        <f>SUM(BP107)</f>
        <v>0</v>
      </c>
      <c r="BQ907" s="799">
        <f>SUM(BQ107)</f>
        <v>0</v>
      </c>
      <c r="BR907" s="799">
        <f>SUM(BR107)</f>
        <v>0</v>
      </c>
      <c r="BS907" s="799">
        <f>SUM(BS107)</f>
        <v>0</v>
      </c>
      <c r="BT907" s="799">
        <f>SUM(BT107)</f>
        <v>0</v>
      </c>
      <c r="BU907" s="798"/>
      <c r="BV907" s="799">
        <f>SUM(BV107)</f>
        <v>0</v>
      </c>
      <c r="BW907" s="799">
        <f>SUM(BW107)</f>
        <v>0</v>
      </c>
      <c r="BX907" s="799">
        <f>SUM(BX107)</f>
        <v>0</v>
      </c>
      <c r="BY907" s="799">
        <f>SUM(BY107)</f>
        <v>0</v>
      </c>
      <c r="BZ907" s="597">
        <f t="shared" si="2662"/>
        <v>0</v>
      </c>
      <c r="CA907" s="597">
        <f t="shared" si="2663"/>
        <v>0</v>
      </c>
      <c r="CB907" s="597">
        <f t="shared" si="2664"/>
        <v>94.166666666666671</v>
      </c>
      <c r="CC907" s="597">
        <f t="shared" si="2665"/>
        <v>254</v>
      </c>
      <c r="CD907" s="1344">
        <f t="shared" si="2689"/>
        <v>0</v>
      </c>
      <c r="CE907" s="1345">
        <f t="shared" si="2667"/>
        <v>0</v>
      </c>
      <c r="CF907" s="1346">
        <f t="shared" si="2667"/>
        <v>0</v>
      </c>
      <c r="CG907" s="1346">
        <f t="shared" si="2667"/>
        <v>0</v>
      </c>
      <c r="CH907" s="1346">
        <f t="shared" si="2667"/>
        <v>0</v>
      </c>
      <c r="CI907" s="1346">
        <f t="shared" si="2667"/>
        <v>0</v>
      </c>
      <c r="CJ907" s="1346">
        <f t="shared" si="2667"/>
        <v>0</v>
      </c>
      <c r="CK907" s="1347">
        <f t="shared" si="2667"/>
        <v>0</v>
      </c>
      <c r="CL907" s="1347">
        <f t="shared" si="2667"/>
        <v>0</v>
      </c>
      <c r="CM907" s="1347">
        <f t="shared" si="2667"/>
        <v>0</v>
      </c>
      <c r="CN907" s="1346">
        <f t="shared" si="2667"/>
        <v>0</v>
      </c>
      <c r="CO907" s="1346">
        <f t="shared" si="2667"/>
        <v>0</v>
      </c>
      <c r="CP907" s="1346">
        <f t="shared" si="2667"/>
        <v>0</v>
      </c>
      <c r="CQ907" s="1346">
        <f t="shared" si="2667"/>
        <v>0</v>
      </c>
      <c r="CR907" s="1346">
        <f t="shared" si="2667"/>
        <v>0</v>
      </c>
      <c r="CS907" s="1345">
        <f t="shared" si="2667"/>
        <v>0</v>
      </c>
      <c r="CT907" s="1348">
        <f t="shared" si="2667"/>
        <v>0</v>
      </c>
      <c r="CU907" s="548">
        <f t="shared" si="2668"/>
        <v>0</v>
      </c>
      <c r="CV907" s="549">
        <f t="shared" si="2669"/>
        <v>0</v>
      </c>
      <c r="CW907" s="550">
        <f t="shared" si="2670"/>
        <v>0</v>
      </c>
      <c r="CX907" s="550">
        <f t="shared" si="2671"/>
        <v>0</v>
      </c>
      <c r="CY907" s="550">
        <f t="shared" si="2672"/>
        <v>0</v>
      </c>
      <c r="CZ907" s="550">
        <f t="shared" si="2673"/>
        <v>0</v>
      </c>
      <c r="DA907" s="550">
        <f t="shared" si="2674"/>
        <v>0</v>
      </c>
      <c r="DB907" s="551">
        <f t="shared" si="2675"/>
        <v>0</v>
      </c>
      <c r="DC907" s="551">
        <f t="shared" si="2676"/>
        <v>0</v>
      </c>
      <c r="DD907" s="551">
        <f t="shared" si="2677"/>
        <v>0</v>
      </c>
      <c r="DE907" s="550">
        <f t="shared" si="2678"/>
        <v>0</v>
      </c>
      <c r="DF907" s="550">
        <f t="shared" si="2679"/>
        <v>0</v>
      </c>
      <c r="DG907" s="550">
        <f t="shared" si="2680"/>
        <v>0</v>
      </c>
      <c r="DH907" s="550">
        <f t="shared" si="2681"/>
        <v>0</v>
      </c>
      <c r="DI907" s="550">
        <f t="shared" si="2682"/>
        <v>0</v>
      </c>
      <c r="DJ907" s="549">
        <f t="shared" si="2683"/>
        <v>0</v>
      </c>
      <c r="DK907" s="548">
        <f t="shared" si="2684"/>
        <v>0</v>
      </c>
      <c r="DL907" s="653">
        <f t="shared" si="2685"/>
        <v>17</v>
      </c>
      <c r="DM907" s="106">
        <f t="shared" si="2686"/>
        <v>17</v>
      </c>
      <c r="DN907" s="106">
        <f t="shared" si="2687"/>
        <v>17</v>
      </c>
      <c r="DO907" s="106">
        <f t="shared" si="2688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20"/>
      <c r="DY907" s="484"/>
    </row>
    <row r="908" spans="1:129" s="486" customFormat="1" ht="15.75" customHeight="1">
      <c r="A908" s="617" t="s">
        <v>374</v>
      </c>
      <c r="B908" s="799">
        <f>SUM(B115)</f>
        <v>0</v>
      </c>
      <c r="C908" s="799">
        <f>SUM(C115)</f>
        <v>0</v>
      </c>
      <c r="D908" s="799">
        <f>SUM(D115)</f>
        <v>0</v>
      </c>
      <c r="E908" s="799">
        <f>SUM(E115)</f>
        <v>0</v>
      </c>
      <c r="F908" s="799">
        <f>SUM(F115)</f>
        <v>0</v>
      </c>
      <c r="G908" s="799">
        <f>SUM(G115)</f>
        <v>0</v>
      </c>
      <c r="H908" s="799">
        <f>SUM(H115)</f>
        <v>0</v>
      </c>
      <c r="I908" s="799">
        <f>SUM(I115)</f>
        <v>0</v>
      </c>
      <c r="J908" s="799">
        <f>SUM(J115)</f>
        <v>0</v>
      </c>
      <c r="K908" s="799">
        <f>SUM(K115)</f>
        <v>0</v>
      </c>
      <c r="L908" s="799">
        <f>SUM(L115)</f>
        <v>0</v>
      </c>
      <c r="M908" s="799">
        <f>SUM(M115)</f>
        <v>0</v>
      </c>
      <c r="N908" s="799">
        <f>SUM(N115)</f>
        <v>0</v>
      </c>
      <c r="O908" s="799">
        <f>SUM(O115)</f>
        <v>0</v>
      </c>
      <c r="P908" s="799">
        <f>SUM(P115)</f>
        <v>0</v>
      </c>
      <c r="Q908" s="799">
        <f>SUM(Q115)</f>
        <v>0</v>
      </c>
      <c r="R908" s="799">
        <f>SUM(R115)</f>
        <v>0</v>
      </c>
      <c r="S908" s="798"/>
      <c r="T908" s="799">
        <f>SUM(T115)</f>
        <v>0</v>
      </c>
      <c r="U908" s="799">
        <f>SUM(U115)</f>
        <v>0</v>
      </c>
      <c r="V908" s="799">
        <f>SUM(V115)</f>
        <v>0</v>
      </c>
      <c r="W908" s="799">
        <f>SUM(W115)</f>
        <v>0</v>
      </c>
      <c r="X908" s="799">
        <f>SUM(X115)</f>
        <v>0</v>
      </c>
      <c r="Y908" s="799">
        <f>SUM(Y115)</f>
        <v>0</v>
      </c>
      <c r="Z908" s="799">
        <f>SUM(Z115)</f>
        <v>0</v>
      </c>
      <c r="AA908" s="799">
        <f>SUM(AA115)</f>
        <v>0</v>
      </c>
      <c r="AB908" s="799">
        <f>SUM(AB115)</f>
        <v>0</v>
      </c>
      <c r="AC908" s="799">
        <f>SUM(AC115)</f>
        <v>0</v>
      </c>
      <c r="AD908" s="799">
        <f>SUM(AD115)</f>
        <v>0</v>
      </c>
      <c r="AE908" s="799">
        <f>SUM(AE115)</f>
        <v>0</v>
      </c>
      <c r="AF908" s="799">
        <f>SUM(AF115)</f>
        <v>0</v>
      </c>
      <c r="AG908" s="799">
        <f>SUM(AG115)</f>
        <v>0</v>
      </c>
      <c r="AH908" s="799">
        <f>SUM(AH115)</f>
        <v>0</v>
      </c>
      <c r="AI908" s="799">
        <f>SUM(AI115)</f>
        <v>0</v>
      </c>
      <c r="AJ908" s="799">
        <f>SUM(AJ115)</f>
        <v>0</v>
      </c>
      <c r="AK908" s="798"/>
      <c r="AL908" s="799">
        <f>SUM(AL115)</f>
        <v>0</v>
      </c>
      <c r="AM908" s="799">
        <f>SUM(AM115)</f>
        <v>0</v>
      </c>
      <c r="AN908" s="799">
        <f>SUM(AN115)</f>
        <v>0</v>
      </c>
      <c r="AO908" s="799">
        <f>SUM(AO115)</f>
        <v>0</v>
      </c>
      <c r="AP908" s="799">
        <f>SUM(AP115)</f>
        <v>0</v>
      </c>
      <c r="AQ908" s="799">
        <f>SUM(AQ115)</f>
        <v>0</v>
      </c>
      <c r="AR908" s="799">
        <f>SUM(AR115)</f>
        <v>0</v>
      </c>
      <c r="AS908" s="799">
        <f>SUM(AS115)</f>
        <v>0</v>
      </c>
      <c r="AT908" s="799">
        <f>SUM(AT115)</f>
        <v>0</v>
      </c>
      <c r="AU908" s="799">
        <f>SUM(AU115)</f>
        <v>0</v>
      </c>
      <c r="AV908" s="799">
        <f>SUM(AV115)</f>
        <v>0</v>
      </c>
      <c r="AW908" s="799">
        <f>SUM(AW115)</f>
        <v>0</v>
      </c>
      <c r="AX908" s="799">
        <f>SUM(AX115)</f>
        <v>0</v>
      </c>
      <c r="AY908" s="799">
        <f>SUM(AY115)</f>
        <v>0</v>
      </c>
      <c r="AZ908" s="799">
        <f>SUM(AZ115)</f>
        <v>0</v>
      </c>
      <c r="BA908" s="799">
        <f>SUM(BA115)</f>
        <v>0</v>
      </c>
      <c r="BB908" s="799">
        <f>SUM(BB115)</f>
        <v>0</v>
      </c>
      <c r="BC908" s="798"/>
      <c r="BD908" s="799">
        <f>SUM(BD115)</f>
        <v>0</v>
      </c>
      <c r="BE908" s="799">
        <f>SUM(BE115)</f>
        <v>0</v>
      </c>
      <c r="BF908" s="799">
        <f>SUM(BF115)</f>
        <v>0</v>
      </c>
      <c r="BG908" s="799">
        <f>SUM(BG115)</f>
        <v>0</v>
      </c>
      <c r="BH908" s="799">
        <f>SUM(BH115)</f>
        <v>0</v>
      </c>
      <c r="BI908" s="799">
        <f>SUM(BI115)</f>
        <v>0</v>
      </c>
      <c r="BJ908" s="799">
        <f>SUM(BJ115)</f>
        <v>0</v>
      </c>
      <c r="BK908" s="799">
        <f>SUM(BK115)</f>
        <v>0</v>
      </c>
      <c r="BL908" s="799">
        <f>SUM(BL115)</f>
        <v>0</v>
      </c>
      <c r="BM908" s="799">
        <f>SUM(BM115)</f>
        <v>0</v>
      </c>
      <c r="BN908" s="799">
        <f>SUM(BN115)</f>
        <v>0</v>
      </c>
      <c r="BO908" s="799">
        <f>SUM(BO115)</f>
        <v>0</v>
      </c>
      <c r="BP908" s="799">
        <f>SUM(BP115)</f>
        <v>0</v>
      </c>
      <c r="BQ908" s="799">
        <f>SUM(BQ115)</f>
        <v>0</v>
      </c>
      <c r="BR908" s="799">
        <f>SUM(BR115)</f>
        <v>0</v>
      </c>
      <c r="BS908" s="799">
        <f>SUM(BS115)</f>
        <v>0</v>
      </c>
      <c r="BT908" s="799">
        <f>SUM(BT115)</f>
        <v>0</v>
      </c>
      <c r="BU908" s="798"/>
      <c r="BV908" s="799">
        <f>SUM(BV115)</f>
        <v>0</v>
      </c>
      <c r="BW908" s="799">
        <f>SUM(BW115)</f>
        <v>0</v>
      </c>
      <c r="BX908" s="799">
        <f>SUM(BX115)</f>
        <v>0</v>
      </c>
      <c r="BY908" s="799">
        <f>SUM(BY115)</f>
        <v>0</v>
      </c>
      <c r="BZ908" s="597">
        <f t="shared" si="2662"/>
        <v>0</v>
      </c>
      <c r="CA908" s="597">
        <f t="shared" si="2663"/>
        <v>0</v>
      </c>
      <c r="CB908" s="597">
        <f t="shared" si="2664"/>
        <v>0</v>
      </c>
      <c r="CC908" s="597">
        <f t="shared" si="2665"/>
        <v>0</v>
      </c>
      <c r="CD908" s="1344">
        <f t="shared" si="2689"/>
        <v>0</v>
      </c>
      <c r="CE908" s="1345">
        <f t="shared" si="2667"/>
        <v>0</v>
      </c>
      <c r="CF908" s="1346">
        <f t="shared" si="2667"/>
        <v>0</v>
      </c>
      <c r="CG908" s="1346">
        <f t="shared" si="2667"/>
        <v>0</v>
      </c>
      <c r="CH908" s="1346">
        <f t="shared" si="2667"/>
        <v>0</v>
      </c>
      <c r="CI908" s="1346">
        <f t="shared" si="2667"/>
        <v>0</v>
      </c>
      <c r="CJ908" s="1346">
        <f t="shared" si="2667"/>
        <v>0</v>
      </c>
      <c r="CK908" s="1347">
        <f t="shared" si="2667"/>
        <v>0</v>
      </c>
      <c r="CL908" s="1347">
        <f t="shared" si="2667"/>
        <v>0</v>
      </c>
      <c r="CM908" s="1347">
        <f t="shared" si="2667"/>
        <v>0</v>
      </c>
      <c r="CN908" s="1346">
        <f t="shared" si="2667"/>
        <v>0</v>
      </c>
      <c r="CO908" s="1346">
        <f t="shared" si="2667"/>
        <v>0</v>
      </c>
      <c r="CP908" s="1346">
        <f t="shared" si="2667"/>
        <v>0</v>
      </c>
      <c r="CQ908" s="1346">
        <f t="shared" si="2667"/>
        <v>0</v>
      </c>
      <c r="CR908" s="1346">
        <f t="shared" si="2667"/>
        <v>0</v>
      </c>
      <c r="CS908" s="1345">
        <f t="shared" si="2667"/>
        <v>0</v>
      </c>
      <c r="CT908" s="1348">
        <f t="shared" si="2667"/>
        <v>0</v>
      </c>
      <c r="CU908" s="548">
        <f t="shared" si="2668"/>
        <v>0</v>
      </c>
      <c r="CV908" s="549">
        <f t="shared" si="2669"/>
        <v>0</v>
      </c>
      <c r="CW908" s="550">
        <f t="shared" si="2670"/>
        <v>0</v>
      </c>
      <c r="CX908" s="550">
        <f t="shared" si="2671"/>
        <v>0</v>
      </c>
      <c r="CY908" s="550">
        <f t="shared" si="2672"/>
        <v>0</v>
      </c>
      <c r="CZ908" s="550">
        <f t="shared" si="2673"/>
        <v>0</v>
      </c>
      <c r="DA908" s="550">
        <f t="shared" si="2674"/>
        <v>0</v>
      </c>
      <c r="DB908" s="551">
        <f t="shared" si="2675"/>
        <v>0</v>
      </c>
      <c r="DC908" s="551">
        <f t="shared" si="2676"/>
        <v>0</v>
      </c>
      <c r="DD908" s="551">
        <f t="shared" si="2677"/>
        <v>0</v>
      </c>
      <c r="DE908" s="550">
        <f t="shared" si="2678"/>
        <v>0</v>
      </c>
      <c r="DF908" s="550">
        <f t="shared" si="2679"/>
        <v>0</v>
      </c>
      <c r="DG908" s="550">
        <f t="shared" si="2680"/>
        <v>0</v>
      </c>
      <c r="DH908" s="550">
        <f t="shared" si="2681"/>
        <v>0</v>
      </c>
      <c r="DI908" s="550">
        <f t="shared" si="2682"/>
        <v>0</v>
      </c>
      <c r="DJ908" s="549">
        <f t="shared" si="2683"/>
        <v>0</v>
      </c>
      <c r="DK908" s="548">
        <f t="shared" si="2684"/>
        <v>0</v>
      </c>
      <c r="DL908" s="653">
        <f t="shared" si="2685"/>
        <v>17</v>
      </c>
      <c r="DM908" s="106">
        <f t="shared" si="2686"/>
        <v>17</v>
      </c>
      <c r="DN908" s="106">
        <f t="shared" si="2687"/>
        <v>17</v>
      </c>
      <c r="DO908" s="106">
        <f t="shared" si="2688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20"/>
      <c r="DY908" s="484"/>
    </row>
    <row r="909" spans="1:129" s="486" customFormat="1" ht="15.75" customHeight="1">
      <c r="A909" s="808" t="s">
        <v>375</v>
      </c>
      <c r="B909" s="799">
        <f>SUM(B126)</f>
        <v>0</v>
      </c>
      <c r="C909" s="799">
        <f>SUM(C126)</f>
        <v>0</v>
      </c>
      <c r="D909" s="799">
        <f>SUM(D126)</f>
        <v>0</v>
      </c>
      <c r="E909" s="799">
        <f>SUM(E126)</f>
        <v>0</v>
      </c>
      <c r="F909" s="799">
        <f>SUM(F126)</f>
        <v>0</v>
      </c>
      <c r="G909" s="799">
        <f>SUM(G126)</f>
        <v>0</v>
      </c>
      <c r="H909" s="799">
        <f>SUM(H126)</f>
        <v>0</v>
      </c>
      <c r="I909" s="799">
        <f>SUM(I126)</f>
        <v>0</v>
      </c>
      <c r="J909" s="799">
        <f>SUM(J126)</f>
        <v>0</v>
      </c>
      <c r="K909" s="799">
        <f>SUM(K126)</f>
        <v>0</v>
      </c>
      <c r="L909" s="799">
        <f>SUM(L126)</f>
        <v>0</v>
      </c>
      <c r="M909" s="799">
        <f>SUM(M126)</f>
        <v>0</v>
      </c>
      <c r="N909" s="799">
        <f>SUM(N126)</f>
        <v>0</v>
      </c>
      <c r="O909" s="799">
        <f>SUM(O126)</f>
        <v>0</v>
      </c>
      <c r="P909" s="799">
        <f>SUM(P126)</f>
        <v>0</v>
      </c>
      <c r="Q909" s="799">
        <f>SUM(Q126)</f>
        <v>0</v>
      </c>
      <c r="R909" s="799">
        <f>SUM(R126)</f>
        <v>0</v>
      </c>
      <c r="S909" s="798"/>
      <c r="T909" s="799">
        <f>SUM(T126)</f>
        <v>0</v>
      </c>
      <c r="U909" s="799">
        <f>SUM(U126)</f>
        <v>0</v>
      </c>
      <c r="V909" s="799">
        <f>SUM(V126)</f>
        <v>0</v>
      </c>
      <c r="W909" s="799">
        <f>SUM(W126)</f>
        <v>0</v>
      </c>
      <c r="X909" s="799">
        <f>SUM(X126)</f>
        <v>0</v>
      </c>
      <c r="Y909" s="799">
        <f>SUM(Y126)</f>
        <v>0</v>
      </c>
      <c r="Z909" s="799">
        <f>SUM(Z126)</f>
        <v>0</v>
      </c>
      <c r="AA909" s="799">
        <f>SUM(AA126)</f>
        <v>0</v>
      </c>
      <c r="AB909" s="799">
        <f>SUM(AB126)</f>
        <v>0</v>
      </c>
      <c r="AC909" s="799">
        <f>SUM(AC126)</f>
        <v>0</v>
      </c>
      <c r="AD909" s="799">
        <f>SUM(AD126)</f>
        <v>0</v>
      </c>
      <c r="AE909" s="799">
        <f>SUM(AE126)</f>
        <v>0</v>
      </c>
      <c r="AF909" s="799">
        <f>SUM(AF126)</f>
        <v>0</v>
      </c>
      <c r="AG909" s="799">
        <f>SUM(AG126)</f>
        <v>0</v>
      </c>
      <c r="AH909" s="799">
        <f>SUM(AH126)</f>
        <v>0</v>
      </c>
      <c r="AI909" s="799">
        <f>SUM(AI126)</f>
        <v>0</v>
      </c>
      <c r="AJ909" s="799">
        <f>SUM(AJ126)</f>
        <v>0</v>
      </c>
      <c r="AK909" s="798"/>
      <c r="AL909" s="799">
        <f>SUM(AL126)</f>
        <v>0</v>
      </c>
      <c r="AM909" s="799">
        <f>SUM(AM126)</f>
        <v>0</v>
      </c>
      <c r="AN909" s="799">
        <f>SUM(AN126)</f>
        <v>0</v>
      </c>
      <c r="AO909" s="799">
        <f>SUM(AO126)</f>
        <v>0</v>
      </c>
      <c r="AP909" s="799">
        <f>SUM(AP126)</f>
        <v>0</v>
      </c>
      <c r="AQ909" s="799">
        <f>SUM(AQ126)</f>
        <v>0</v>
      </c>
      <c r="AR909" s="799">
        <f>SUM(AR126)</f>
        <v>0</v>
      </c>
      <c r="AS909" s="799">
        <f>SUM(AS126)</f>
        <v>0</v>
      </c>
      <c r="AT909" s="799">
        <f>SUM(AT126)</f>
        <v>0</v>
      </c>
      <c r="AU909" s="799">
        <f>SUM(AU126)</f>
        <v>0</v>
      </c>
      <c r="AV909" s="799">
        <f>SUM(AV126)</f>
        <v>0</v>
      </c>
      <c r="AW909" s="799">
        <f>SUM(AW126)</f>
        <v>0</v>
      </c>
      <c r="AX909" s="799">
        <f>SUM(AX126)</f>
        <v>0</v>
      </c>
      <c r="AY909" s="799">
        <f>SUM(AY126)</f>
        <v>0</v>
      </c>
      <c r="AZ909" s="799">
        <f>SUM(AZ126)</f>
        <v>0</v>
      </c>
      <c r="BA909" s="799">
        <f>SUM(BA126)</f>
        <v>0</v>
      </c>
      <c r="BB909" s="799">
        <f>SUM(BB126)</f>
        <v>0</v>
      </c>
      <c r="BC909" s="798"/>
      <c r="BD909" s="799">
        <f>SUM(BD126)</f>
        <v>0</v>
      </c>
      <c r="BE909" s="799">
        <f>SUM(BE126)</f>
        <v>0</v>
      </c>
      <c r="BF909" s="799">
        <f>SUM(BF126)</f>
        <v>0</v>
      </c>
      <c r="BG909" s="799">
        <f>SUM(BG126)</f>
        <v>0</v>
      </c>
      <c r="BH909" s="799">
        <f>SUM(BH126)</f>
        <v>0</v>
      </c>
      <c r="BI909" s="799">
        <f>SUM(BI126)</f>
        <v>0</v>
      </c>
      <c r="BJ909" s="799">
        <f>SUM(BJ126)</f>
        <v>0</v>
      </c>
      <c r="BK909" s="799">
        <f>SUM(BK126)</f>
        <v>0</v>
      </c>
      <c r="BL909" s="799">
        <f>SUM(BL126)</f>
        <v>0</v>
      </c>
      <c r="BM909" s="799">
        <f>SUM(BM126)</f>
        <v>0</v>
      </c>
      <c r="BN909" s="799">
        <f>SUM(BN126)</f>
        <v>0</v>
      </c>
      <c r="BO909" s="799">
        <f>SUM(BO126)</f>
        <v>0</v>
      </c>
      <c r="BP909" s="799">
        <f>SUM(BP126)</f>
        <v>0</v>
      </c>
      <c r="BQ909" s="799">
        <f>SUM(BQ126)</f>
        <v>0</v>
      </c>
      <c r="BR909" s="799">
        <f>SUM(BR126)</f>
        <v>0</v>
      </c>
      <c r="BS909" s="799">
        <f>SUM(BS126)</f>
        <v>0</v>
      </c>
      <c r="BT909" s="799">
        <f>SUM(BT126)</f>
        <v>0</v>
      </c>
      <c r="BU909" s="798"/>
      <c r="BV909" s="799">
        <f>SUM(BV126)</f>
        <v>0</v>
      </c>
      <c r="BW909" s="799">
        <f>SUM(BW126)</f>
        <v>0</v>
      </c>
      <c r="BX909" s="799">
        <f>SUM(BX126)</f>
        <v>0</v>
      </c>
      <c r="BY909" s="799">
        <f>SUM(BY126)</f>
        <v>0</v>
      </c>
      <c r="BZ909" s="597">
        <f t="shared" si="2662"/>
        <v>0</v>
      </c>
      <c r="CA909" s="597">
        <f t="shared" si="2663"/>
        <v>0</v>
      </c>
      <c r="CB909" s="597">
        <f t="shared" si="2664"/>
        <v>0</v>
      </c>
      <c r="CC909" s="597">
        <f t="shared" si="2665"/>
        <v>0</v>
      </c>
      <c r="CD909" s="1344">
        <f t="shared" si="2689"/>
        <v>0</v>
      </c>
      <c r="CE909" s="1345">
        <f t="shared" si="2667"/>
        <v>0</v>
      </c>
      <c r="CF909" s="1346">
        <f t="shared" si="2667"/>
        <v>0</v>
      </c>
      <c r="CG909" s="1346">
        <f t="shared" si="2667"/>
        <v>0</v>
      </c>
      <c r="CH909" s="1346">
        <f t="shared" si="2667"/>
        <v>0</v>
      </c>
      <c r="CI909" s="1346">
        <f t="shared" si="2667"/>
        <v>0</v>
      </c>
      <c r="CJ909" s="1346">
        <f t="shared" si="2667"/>
        <v>0</v>
      </c>
      <c r="CK909" s="1347">
        <f t="shared" si="2667"/>
        <v>0</v>
      </c>
      <c r="CL909" s="1347">
        <f t="shared" si="2667"/>
        <v>0</v>
      </c>
      <c r="CM909" s="1347">
        <f t="shared" si="2667"/>
        <v>0</v>
      </c>
      <c r="CN909" s="1346">
        <f t="shared" si="2667"/>
        <v>0</v>
      </c>
      <c r="CO909" s="1346">
        <f t="shared" si="2667"/>
        <v>0</v>
      </c>
      <c r="CP909" s="1346">
        <f t="shared" si="2667"/>
        <v>0</v>
      </c>
      <c r="CQ909" s="1346">
        <f t="shared" si="2667"/>
        <v>0</v>
      </c>
      <c r="CR909" s="1346">
        <f t="shared" si="2667"/>
        <v>0</v>
      </c>
      <c r="CS909" s="1345">
        <f t="shared" si="2667"/>
        <v>0</v>
      </c>
      <c r="CT909" s="1348">
        <f t="shared" si="2667"/>
        <v>0</v>
      </c>
      <c r="CU909" s="548">
        <f t="shared" si="2668"/>
        <v>0</v>
      </c>
      <c r="CV909" s="549">
        <f t="shared" si="2669"/>
        <v>0</v>
      </c>
      <c r="CW909" s="550">
        <f t="shared" si="2670"/>
        <v>0</v>
      </c>
      <c r="CX909" s="550">
        <f t="shared" si="2671"/>
        <v>0</v>
      </c>
      <c r="CY909" s="550">
        <f t="shared" si="2672"/>
        <v>0</v>
      </c>
      <c r="CZ909" s="550">
        <f t="shared" si="2673"/>
        <v>0</v>
      </c>
      <c r="DA909" s="550">
        <f t="shared" si="2674"/>
        <v>0</v>
      </c>
      <c r="DB909" s="551">
        <f t="shared" si="2675"/>
        <v>0</v>
      </c>
      <c r="DC909" s="551">
        <f t="shared" si="2676"/>
        <v>0</v>
      </c>
      <c r="DD909" s="551">
        <f t="shared" si="2677"/>
        <v>0</v>
      </c>
      <c r="DE909" s="550">
        <f t="shared" si="2678"/>
        <v>0</v>
      </c>
      <c r="DF909" s="550">
        <f t="shared" si="2679"/>
        <v>0</v>
      </c>
      <c r="DG909" s="550">
        <f t="shared" si="2680"/>
        <v>0</v>
      </c>
      <c r="DH909" s="550">
        <f t="shared" si="2681"/>
        <v>0</v>
      </c>
      <c r="DI909" s="550">
        <f t="shared" si="2682"/>
        <v>0</v>
      </c>
      <c r="DJ909" s="549">
        <f t="shared" si="2683"/>
        <v>0</v>
      </c>
      <c r="DK909" s="548">
        <f t="shared" si="2684"/>
        <v>0</v>
      </c>
      <c r="DL909" s="653">
        <f t="shared" si="2685"/>
        <v>17</v>
      </c>
      <c r="DM909" s="106">
        <f t="shared" si="2686"/>
        <v>17</v>
      </c>
      <c r="DN909" s="106">
        <f t="shared" si="2687"/>
        <v>17</v>
      </c>
      <c r="DO909" s="106">
        <f t="shared" si="2688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20"/>
      <c r="DY909" s="484"/>
    </row>
    <row r="910" spans="1:129" s="486" customFormat="1" ht="15.75" customHeight="1">
      <c r="A910" s="617" t="s">
        <v>376</v>
      </c>
      <c r="B910" s="799">
        <f>SUM(B135)</f>
        <v>0</v>
      </c>
      <c r="C910" s="799">
        <f>SUM(C135)</f>
        <v>0</v>
      </c>
      <c r="D910" s="799">
        <f>SUM(D135)</f>
        <v>0</v>
      </c>
      <c r="E910" s="799">
        <f>SUM(E135)</f>
        <v>0</v>
      </c>
      <c r="F910" s="799">
        <f>SUM(F135)</f>
        <v>0</v>
      </c>
      <c r="G910" s="799">
        <f>SUM(G135)</f>
        <v>0</v>
      </c>
      <c r="H910" s="799">
        <f>SUM(H135)</f>
        <v>0</v>
      </c>
      <c r="I910" s="799">
        <f>SUM(I135)</f>
        <v>0</v>
      </c>
      <c r="J910" s="799">
        <f>SUM(J135)</f>
        <v>0</v>
      </c>
      <c r="K910" s="799">
        <f>SUM(K135)</f>
        <v>0</v>
      </c>
      <c r="L910" s="799">
        <f>SUM(L135)</f>
        <v>0</v>
      </c>
      <c r="M910" s="799">
        <f>SUM(M135)</f>
        <v>0</v>
      </c>
      <c r="N910" s="799">
        <f>SUM(N135)</f>
        <v>0</v>
      </c>
      <c r="O910" s="799">
        <f>SUM(O135)</f>
        <v>0</v>
      </c>
      <c r="P910" s="799">
        <f>SUM(P135)</f>
        <v>0</v>
      </c>
      <c r="Q910" s="799">
        <f>SUM(Q135)</f>
        <v>0</v>
      </c>
      <c r="R910" s="799">
        <f>SUM(R135)</f>
        <v>0</v>
      </c>
      <c r="S910" s="798"/>
      <c r="T910" s="799">
        <f>SUM(T135)</f>
        <v>0</v>
      </c>
      <c r="U910" s="799">
        <f>SUM(U135)</f>
        <v>0</v>
      </c>
      <c r="V910" s="799">
        <f>SUM(V135)</f>
        <v>0</v>
      </c>
      <c r="W910" s="799">
        <f>SUM(W135)</f>
        <v>0</v>
      </c>
      <c r="X910" s="799">
        <f>SUM(X135)</f>
        <v>0</v>
      </c>
      <c r="Y910" s="799">
        <f>SUM(Y135)</f>
        <v>0</v>
      </c>
      <c r="Z910" s="799">
        <f>SUM(Z135)</f>
        <v>0</v>
      </c>
      <c r="AA910" s="799">
        <f>SUM(AA135)</f>
        <v>0</v>
      </c>
      <c r="AB910" s="799">
        <f>SUM(AB135)</f>
        <v>0</v>
      </c>
      <c r="AC910" s="799">
        <f>SUM(AC135)</f>
        <v>0</v>
      </c>
      <c r="AD910" s="799">
        <f>SUM(AD135)</f>
        <v>0</v>
      </c>
      <c r="AE910" s="799">
        <f>SUM(AE135)</f>
        <v>0</v>
      </c>
      <c r="AF910" s="799">
        <f>SUM(AF135)</f>
        <v>0</v>
      </c>
      <c r="AG910" s="799">
        <f>SUM(AG135)</f>
        <v>0</v>
      </c>
      <c r="AH910" s="799">
        <f>SUM(AH135)</f>
        <v>0</v>
      </c>
      <c r="AI910" s="799">
        <f>SUM(AI135)</f>
        <v>0</v>
      </c>
      <c r="AJ910" s="799">
        <f>SUM(AJ135)</f>
        <v>0</v>
      </c>
      <c r="AK910" s="798"/>
      <c r="AL910" s="799">
        <f>SUM(AL135)</f>
        <v>0</v>
      </c>
      <c r="AM910" s="799">
        <f>SUM(AM135)</f>
        <v>0</v>
      </c>
      <c r="AN910" s="799">
        <f>SUM(AN135)</f>
        <v>0</v>
      </c>
      <c r="AO910" s="799">
        <f>SUM(AO135)</f>
        <v>0</v>
      </c>
      <c r="AP910" s="799">
        <f>SUM(AP135)</f>
        <v>0</v>
      </c>
      <c r="AQ910" s="799">
        <f>SUM(AQ135)</f>
        <v>0</v>
      </c>
      <c r="AR910" s="799">
        <f>SUM(AR135)</f>
        <v>0</v>
      </c>
      <c r="AS910" s="799">
        <f>SUM(AS135)</f>
        <v>0</v>
      </c>
      <c r="AT910" s="799">
        <f>SUM(AT135)</f>
        <v>0</v>
      </c>
      <c r="AU910" s="799">
        <f>SUM(AU135)</f>
        <v>0</v>
      </c>
      <c r="AV910" s="799">
        <f>SUM(AV135)</f>
        <v>0</v>
      </c>
      <c r="AW910" s="799">
        <f>SUM(AW135)</f>
        <v>0</v>
      </c>
      <c r="AX910" s="799">
        <f>SUM(AX135)</f>
        <v>0</v>
      </c>
      <c r="AY910" s="799">
        <f>SUM(AY135)</f>
        <v>0</v>
      </c>
      <c r="AZ910" s="799">
        <f>SUM(AZ135)</f>
        <v>0</v>
      </c>
      <c r="BA910" s="799">
        <f>SUM(BA135)</f>
        <v>0</v>
      </c>
      <c r="BB910" s="799">
        <f>SUM(BB135)</f>
        <v>0</v>
      </c>
      <c r="BC910" s="798"/>
      <c r="BD910" s="799">
        <f>SUM(BD135)</f>
        <v>0</v>
      </c>
      <c r="BE910" s="799">
        <f>SUM(BE135)</f>
        <v>0</v>
      </c>
      <c r="BF910" s="799">
        <f>SUM(BF135)</f>
        <v>0</v>
      </c>
      <c r="BG910" s="799">
        <f>SUM(BG135)</f>
        <v>0</v>
      </c>
      <c r="BH910" s="799">
        <f>SUM(BH135)</f>
        <v>0</v>
      </c>
      <c r="BI910" s="799">
        <f>SUM(BI135)</f>
        <v>0</v>
      </c>
      <c r="BJ910" s="799">
        <f>SUM(BJ135)</f>
        <v>0</v>
      </c>
      <c r="BK910" s="799">
        <f>SUM(BK135)</f>
        <v>0</v>
      </c>
      <c r="BL910" s="799">
        <f>SUM(BL135)</f>
        <v>0</v>
      </c>
      <c r="BM910" s="799">
        <f>SUM(BM135)</f>
        <v>0</v>
      </c>
      <c r="BN910" s="799">
        <f>SUM(BN135)</f>
        <v>0</v>
      </c>
      <c r="BO910" s="799">
        <f>SUM(BO135)</f>
        <v>0</v>
      </c>
      <c r="BP910" s="799">
        <f>SUM(BP135)</f>
        <v>0</v>
      </c>
      <c r="BQ910" s="799">
        <f>SUM(BQ135)</f>
        <v>0</v>
      </c>
      <c r="BR910" s="799">
        <f>SUM(BR135)</f>
        <v>0</v>
      </c>
      <c r="BS910" s="799">
        <f>SUM(BS135)</f>
        <v>0</v>
      </c>
      <c r="BT910" s="799">
        <f>SUM(BT135)</f>
        <v>0</v>
      </c>
      <c r="BU910" s="798"/>
      <c r="BV910" s="799">
        <f>SUM(BV135)</f>
        <v>0</v>
      </c>
      <c r="BW910" s="799">
        <f>SUM(BW135)</f>
        <v>0</v>
      </c>
      <c r="BX910" s="799">
        <f>SUM(BX135)</f>
        <v>0</v>
      </c>
      <c r="BY910" s="799">
        <f>SUM(BY135)</f>
        <v>0</v>
      </c>
      <c r="BZ910" s="597">
        <f t="shared" si="2662"/>
        <v>0</v>
      </c>
      <c r="CA910" s="597">
        <f t="shared" si="2663"/>
        <v>0</v>
      </c>
      <c r="CB910" s="597">
        <f t="shared" si="2664"/>
        <v>0</v>
      </c>
      <c r="CC910" s="597">
        <f t="shared" si="2665"/>
        <v>0</v>
      </c>
      <c r="CD910" s="1344">
        <f t="shared" si="2689"/>
        <v>0</v>
      </c>
      <c r="CE910" s="1345">
        <f t="shared" si="2667"/>
        <v>0</v>
      </c>
      <c r="CF910" s="1346">
        <f t="shared" si="2667"/>
        <v>0</v>
      </c>
      <c r="CG910" s="1346">
        <f t="shared" si="2667"/>
        <v>0</v>
      </c>
      <c r="CH910" s="1346">
        <f t="shared" si="2667"/>
        <v>0</v>
      </c>
      <c r="CI910" s="1346">
        <f t="shared" si="2667"/>
        <v>0</v>
      </c>
      <c r="CJ910" s="1346">
        <f t="shared" si="2667"/>
        <v>0</v>
      </c>
      <c r="CK910" s="1347">
        <f t="shared" si="2667"/>
        <v>0</v>
      </c>
      <c r="CL910" s="1347">
        <f t="shared" si="2667"/>
        <v>0</v>
      </c>
      <c r="CM910" s="1347">
        <f t="shared" si="2667"/>
        <v>0</v>
      </c>
      <c r="CN910" s="1346">
        <f t="shared" si="2667"/>
        <v>0</v>
      </c>
      <c r="CO910" s="1346">
        <f t="shared" si="2667"/>
        <v>0</v>
      </c>
      <c r="CP910" s="1346">
        <f t="shared" si="2667"/>
        <v>0</v>
      </c>
      <c r="CQ910" s="1346">
        <f t="shared" si="2667"/>
        <v>0</v>
      </c>
      <c r="CR910" s="1346">
        <f t="shared" si="2667"/>
        <v>0</v>
      </c>
      <c r="CS910" s="1345">
        <f t="shared" si="2667"/>
        <v>0</v>
      </c>
      <c r="CT910" s="1348">
        <f t="shared" si="2667"/>
        <v>0</v>
      </c>
      <c r="CU910" s="548">
        <f t="shared" si="2668"/>
        <v>0</v>
      </c>
      <c r="CV910" s="549">
        <f t="shared" si="2669"/>
        <v>0</v>
      </c>
      <c r="CW910" s="550">
        <f t="shared" si="2670"/>
        <v>0</v>
      </c>
      <c r="CX910" s="550">
        <f t="shared" si="2671"/>
        <v>0</v>
      </c>
      <c r="CY910" s="550">
        <f t="shared" si="2672"/>
        <v>0</v>
      </c>
      <c r="CZ910" s="550">
        <f t="shared" si="2673"/>
        <v>0</v>
      </c>
      <c r="DA910" s="550">
        <f t="shared" si="2674"/>
        <v>0</v>
      </c>
      <c r="DB910" s="551">
        <f t="shared" si="2675"/>
        <v>0</v>
      </c>
      <c r="DC910" s="551">
        <f t="shared" si="2676"/>
        <v>0</v>
      </c>
      <c r="DD910" s="551">
        <f t="shared" si="2677"/>
        <v>0</v>
      </c>
      <c r="DE910" s="550">
        <f t="shared" si="2678"/>
        <v>0</v>
      </c>
      <c r="DF910" s="550">
        <f t="shared" si="2679"/>
        <v>0</v>
      </c>
      <c r="DG910" s="550">
        <f t="shared" si="2680"/>
        <v>0</v>
      </c>
      <c r="DH910" s="550">
        <f t="shared" si="2681"/>
        <v>0</v>
      </c>
      <c r="DI910" s="550">
        <f t="shared" si="2682"/>
        <v>0</v>
      </c>
      <c r="DJ910" s="549">
        <f t="shared" si="2683"/>
        <v>0</v>
      </c>
      <c r="DK910" s="548">
        <f t="shared" si="2684"/>
        <v>0</v>
      </c>
      <c r="DL910" s="653">
        <f t="shared" si="2685"/>
        <v>17</v>
      </c>
      <c r="DM910" s="106">
        <f t="shared" si="2686"/>
        <v>17</v>
      </c>
      <c r="DN910" s="106">
        <f t="shared" si="2687"/>
        <v>17</v>
      </c>
      <c r="DO910" s="106">
        <f t="shared" si="2688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20"/>
      <c r="DY910" s="484"/>
    </row>
    <row r="911" spans="1:129" s="486" customFormat="1" ht="15.75" customHeight="1">
      <c r="A911" s="617" t="s">
        <v>377</v>
      </c>
      <c r="B911" s="799">
        <f>SUM(B143)</f>
        <v>0</v>
      </c>
      <c r="C911" s="799">
        <f>SUM(C143)</f>
        <v>0</v>
      </c>
      <c r="D911" s="799">
        <f>SUM(D143)</f>
        <v>0</v>
      </c>
      <c r="E911" s="799">
        <f>SUM(E143)</f>
        <v>0</v>
      </c>
      <c r="F911" s="799">
        <f>SUM(F143)</f>
        <v>0</v>
      </c>
      <c r="G911" s="799">
        <f>SUM(G143)</f>
        <v>0</v>
      </c>
      <c r="H911" s="799">
        <f>SUM(H143)</f>
        <v>0</v>
      </c>
      <c r="I911" s="799">
        <f>SUM(I143)</f>
        <v>0</v>
      </c>
      <c r="J911" s="799">
        <f>SUM(J143)</f>
        <v>0</v>
      </c>
      <c r="K911" s="799">
        <f>SUM(K143)</f>
        <v>0</v>
      </c>
      <c r="L911" s="799">
        <f>SUM(L143)</f>
        <v>0</v>
      </c>
      <c r="M911" s="799">
        <f>SUM(M143)</f>
        <v>0</v>
      </c>
      <c r="N911" s="799">
        <f>SUM(N143)</f>
        <v>0</v>
      </c>
      <c r="O911" s="799">
        <f>SUM(O143)</f>
        <v>0</v>
      </c>
      <c r="P911" s="799">
        <f>SUM(P143)</f>
        <v>0</v>
      </c>
      <c r="Q911" s="799">
        <f>SUM(Q143)</f>
        <v>0</v>
      </c>
      <c r="R911" s="799">
        <f>SUM(R143)</f>
        <v>0</v>
      </c>
      <c r="S911" s="798"/>
      <c r="T911" s="799">
        <f>SUM(T143)</f>
        <v>0</v>
      </c>
      <c r="U911" s="799">
        <f>SUM(U143)</f>
        <v>0</v>
      </c>
      <c r="V911" s="799">
        <f>SUM(V143)</f>
        <v>0</v>
      </c>
      <c r="W911" s="799">
        <f>SUM(W143)</f>
        <v>0</v>
      </c>
      <c r="X911" s="799">
        <f>SUM(X143)</f>
        <v>0</v>
      </c>
      <c r="Y911" s="799">
        <f>SUM(Y143)</f>
        <v>0</v>
      </c>
      <c r="Z911" s="799">
        <f>SUM(Z143)</f>
        <v>0</v>
      </c>
      <c r="AA911" s="799">
        <f>SUM(AA143)</f>
        <v>0</v>
      </c>
      <c r="AB911" s="799">
        <f>SUM(AB143)</f>
        <v>0</v>
      </c>
      <c r="AC911" s="799">
        <f>SUM(AC143)</f>
        <v>0</v>
      </c>
      <c r="AD911" s="799">
        <f>SUM(AD143)</f>
        <v>0</v>
      </c>
      <c r="AE911" s="799">
        <f>SUM(AE143)</f>
        <v>0</v>
      </c>
      <c r="AF911" s="799">
        <f>SUM(AF143)</f>
        <v>0</v>
      </c>
      <c r="AG911" s="799">
        <f>SUM(AG143)</f>
        <v>0</v>
      </c>
      <c r="AH911" s="799">
        <f>SUM(AH143)</f>
        <v>0</v>
      </c>
      <c r="AI911" s="799">
        <f>SUM(AI143)</f>
        <v>0</v>
      </c>
      <c r="AJ911" s="799">
        <f>SUM(AJ143)</f>
        <v>0</v>
      </c>
      <c r="AK911" s="798"/>
      <c r="AL911" s="799">
        <f>SUM(AL143)</f>
        <v>0</v>
      </c>
      <c r="AM911" s="799">
        <f>SUM(AM143)</f>
        <v>0</v>
      </c>
      <c r="AN911" s="799">
        <f>SUM(AN143)</f>
        <v>0</v>
      </c>
      <c r="AO911" s="799">
        <f>SUM(AO143)</f>
        <v>0</v>
      </c>
      <c r="AP911" s="799">
        <f>SUM(AP143)</f>
        <v>0</v>
      </c>
      <c r="AQ911" s="799">
        <f>SUM(AQ143)</f>
        <v>0</v>
      </c>
      <c r="AR911" s="799">
        <f>SUM(AR143)</f>
        <v>0</v>
      </c>
      <c r="AS911" s="799">
        <f>SUM(AS143)</f>
        <v>0</v>
      </c>
      <c r="AT911" s="799">
        <f>SUM(AT143)</f>
        <v>0</v>
      </c>
      <c r="AU911" s="799">
        <f>SUM(AU143)</f>
        <v>0</v>
      </c>
      <c r="AV911" s="799">
        <f>SUM(AV143)</f>
        <v>0</v>
      </c>
      <c r="AW911" s="799">
        <f>SUM(AW143)</f>
        <v>0</v>
      </c>
      <c r="AX911" s="799">
        <f>SUM(AX143)</f>
        <v>0</v>
      </c>
      <c r="AY911" s="799">
        <f>SUM(AY143)</f>
        <v>0</v>
      </c>
      <c r="AZ911" s="799">
        <f>SUM(AZ143)</f>
        <v>0</v>
      </c>
      <c r="BA911" s="799">
        <f>SUM(BA143)</f>
        <v>0</v>
      </c>
      <c r="BB911" s="799">
        <f>SUM(BB143)</f>
        <v>0</v>
      </c>
      <c r="BC911" s="798"/>
      <c r="BD911" s="799">
        <f>SUM(BD143)</f>
        <v>0</v>
      </c>
      <c r="BE911" s="799">
        <f>SUM(BE143)</f>
        <v>0</v>
      </c>
      <c r="BF911" s="799">
        <f>SUM(BF143)</f>
        <v>0</v>
      </c>
      <c r="BG911" s="799">
        <f>SUM(BG143)</f>
        <v>0</v>
      </c>
      <c r="BH911" s="799">
        <f>SUM(BH143)</f>
        <v>0</v>
      </c>
      <c r="BI911" s="799">
        <f>SUM(BI143)</f>
        <v>0</v>
      </c>
      <c r="BJ911" s="799">
        <f>SUM(BJ143)</f>
        <v>0</v>
      </c>
      <c r="BK911" s="799">
        <f>SUM(BK143)</f>
        <v>0</v>
      </c>
      <c r="BL911" s="799">
        <f>SUM(BL143)</f>
        <v>0</v>
      </c>
      <c r="BM911" s="799">
        <f>SUM(BM143)</f>
        <v>0</v>
      </c>
      <c r="BN911" s="799">
        <f>SUM(BN143)</f>
        <v>0</v>
      </c>
      <c r="BO911" s="799">
        <f>SUM(BO143)</f>
        <v>0</v>
      </c>
      <c r="BP911" s="799">
        <f>SUM(BP143)</f>
        <v>0</v>
      </c>
      <c r="BQ911" s="799">
        <f>SUM(BQ143)</f>
        <v>0</v>
      </c>
      <c r="BR911" s="799">
        <f>SUM(BR143)</f>
        <v>0</v>
      </c>
      <c r="BS911" s="799">
        <f>SUM(BS143)</f>
        <v>0</v>
      </c>
      <c r="BT911" s="799">
        <f>SUM(BT143)</f>
        <v>0</v>
      </c>
      <c r="BU911" s="798"/>
      <c r="BV911" s="799">
        <f>SUM(BV143)</f>
        <v>0</v>
      </c>
      <c r="BW911" s="799">
        <f>SUM(BW143)</f>
        <v>0</v>
      </c>
      <c r="BX911" s="799">
        <f>SUM(BX143)</f>
        <v>0</v>
      </c>
      <c r="BY911" s="799">
        <f>SUM(BY143)</f>
        <v>0</v>
      </c>
      <c r="BZ911" s="597">
        <f t="shared" si="2662"/>
        <v>0</v>
      </c>
      <c r="CA911" s="597">
        <f t="shared" si="2663"/>
        <v>0</v>
      </c>
      <c r="CB911" s="597">
        <f t="shared" si="2664"/>
        <v>0</v>
      </c>
      <c r="CC911" s="597">
        <f t="shared" si="2665"/>
        <v>0</v>
      </c>
      <c r="CD911" s="1344">
        <f t="shared" si="2689"/>
        <v>0</v>
      </c>
      <c r="CE911" s="1345">
        <f t="shared" si="2667"/>
        <v>0</v>
      </c>
      <c r="CF911" s="1346">
        <f t="shared" si="2667"/>
        <v>0</v>
      </c>
      <c r="CG911" s="1346">
        <f t="shared" si="2667"/>
        <v>0</v>
      </c>
      <c r="CH911" s="1346">
        <f t="shared" si="2667"/>
        <v>0</v>
      </c>
      <c r="CI911" s="1346">
        <f t="shared" si="2667"/>
        <v>0</v>
      </c>
      <c r="CJ911" s="1346">
        <f t="shared" si="2667"/>
        <v>0</v>
      </c>
      <c r="CK911" s="1347">
        <f t="shared" si="2667"/>
        <v>0</v>
      </c>
      <c r="CL911" s="1347">
        <f t="shared" si="2667"/>
        <v>0</v>
      </c>
      <c r="CM911" s="1347">
        <f t="shared" si="2667"/>
        <v>0</v>
      </c>
      <c r="CN911" s="1346">
        <f t="shared" si="2667"/>
        <v>0</v>
      </c>
      <c r="CO911" s="1346">
        <f t="shared" si="2667"/>
        <v>0</v>
      </c>
      <c r="CP911" s="1346">
        <f t="shared" si="2667"/>
        <v>0</v>
      </c>
      <c r="CQ911" s="1346">
        <f t="shared" si="2667"/>
        <v>0</v>
      </c>
      <c r="CR911" s="1346">
        <f t="shared" si="2667"/>
        <v>0</v>
      </c>
      <c r="CS911" s="1345">
        <f t="shared" si="2667"/>
        <v>0</v>
      </c>
      <c r="CT911" s="1348">
        <f t="shared" si="2667"/>
        <v>0</v>
      </c>
      <c r="CU911" s="548">
        <f t="shared" si="2668"/>
        <v>0</v>
      </c>
      <c r="CV911" s="549">
        <f t="shared" si="2669"/>
        <v>0</v>
      </c>
      <c r="CW911" s="550">
        <f t="shared" si="2670"/>
        <v>0</v>
      </c>
      <c r="CX911" s="550">
        <f t="shared" si="2671"/>
        <v>0</v>
      </c>
      <c r="CY911" s="550">
        <f t="shared" si="2672"/>
        <v>0</v>
      </c>
      <c r="CZ911" s="550">
        <f t="shared" si="2673"/>
        <v>0</v>
      </c>
      <c r="DA911" s="550">
        <f t="shared" si="2674"/>
        <v>0</v>
      </c>
      <c r="DB911" s="551">
        <f t="shared" si="2675"/>
        <v>0</v>
      </c>
      <c r="DC911" s="551">
        <f t="shared" si="2676"/>
        <v>0</v>
      </c>
      <c r="DD911" s="551">
        <f t="shared" si="2677"/>
        <v>0</v>
      </c>
      <c r="DE911" s="550">
        <f t="shared" si="2678"/>
        <v>0</v>
      </c>
      <c r="DF911" s="550">
        <f t="shared" si="2679"/>
        <v>0</v>
      </c>
      <c r="DG911" s="550">
        <f t="shared" si="2680"/>
        <v>0</v>
      </c>
      <c r="DH911" s="550">
        <f t="shared" si="2681"/>
        <v>0</v>
      </c>
      <c r="DI911" s="550">
        <f t="shared" si="2682"/>
        <v>0</v>
      </c>
      <c r="DJ911" s="549">
        <f t="shared" si="2683"/>
        <v>0</v>
      </c>
      <c r="DK911" s="548">
        <f t="shared" si="2684"/>
        <v>0</v>
      </c>
      <c r="DL911" s="653">
        <f t="shared" si="2685"/>
        <v>17</v>
      </c>
      <c r="DM911" s="106">
        <f t="shared" si="2686"/>
        <v>17</v>
      </c>
      <c r="DN911" s="106">
        <f t="shared" si="2687"/>
        <v>17</v>
      </c>
      <c r="DO911" s="106">
        <f t="shared" si="2688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20"/>
      <c r="DY911" s="484"/>
    </row>
    <row r="912" spans="1:129" s="486" customFormat="1" ht="15.75" customHeight="1">
      <c r="A912" s="808" t="s">
        <v>378</v>
      </c>
      <c r="B912" s="799">
        <f>SUM(B154)</f>
        <v>0</v>
      </c>
      <c r="C912" s="799">
        <f>SUM(C154)</f>
        <v>0</v>
      </c>
      <c r="D912" s="799">
        <f>SUM(D154)</f>
        <v>0</v>
      </c>
      <c r="E912" s="799">
        <f>SUM(E154)</f>
        <v>0</v>
      </c>
      <c r="F912" s="799">
        <f>SUM(F154)</f>
        <v>0</v>
      </c>
      <c r="G912" s="799">
        <f>SUM(G154)</f>
        <v>0</v>
      </c>
      <c r="H912" s="799">
        <f>SUM(H154)</f>
        <v>0</v>
      </c>
      <c r="I912" s="799">
        <f>SUM(I154)</f>
        <v>0</v>
      </c>
      <c r="J912" s="799">
        <f>SUM(J154)</f>
        <v>0</v>
      </c>
      <c r="K912" s="799">
        <f>SUM(K154)</f>
        <v>0</v>
      </c>
      <c r="L912" s="799">
        <f>SUM(L154)</f>
        <v>0</v>
      </c>
      <c r="M912" s="799">
        <f>SUM(M154)</f>
        <v>0</v>
      </c>
      <c r="N912" s="799">
        <f>SUM(N154)</f>
        <v>0</v>
      </c>
      <c r="O912" s="799">
        <f>SUM(O154)</f>
        <v>0</v>
      </c>
      <c r="P912" s="799">
        <f>SUM(P154)</f>
        <v>0</v>
      </c>
      <c r="Q912" s="799">
        <f>SUM(Q154)</f>
        <v>0</v>
      </c>
      <c r="R912" s="799">
        <f>SUM(R154)</f>
        <v>0</v>
      </c>
      <c r="S912" s="798"/>
      <c r="T912" s="799">
        <f>SUM(T154)</f>
        <v>0</v>
      </c>
      <c r="U912" s="799">
        <f>SUM(U154)</f>
        <v>0</v>
      </c>
      <c r="V912" s="799">
        <f>SUM(V154)</f>
        <v>0</v>
      </c>
      <c r="W912" s="799">
        <f>SUM(W154)</f>
        <v>0</v>
      </c>
      <c r="X912" s="799">
        <f>SUM(X154)</f>
        <v>0</v>
      </c>
      <c r="Y912" s="799">
        <f>SUM(Y154)</f>
        <v>0</v>
      </c>
      <c r="Z912" s="799">
        <f>SUM(Z154)</f>
        <v>0</v>
      </c>
      <c r="AA912" s="799">
        <f>SUM(AA154)</f>
        <v>0</v>
      </c>
      <c r="AB912" s="799">
        <f>SUM(AB154)</f>
        <v>0</v>
      </c>
      <c r="AC912" s="799">
        <f>SUM(AC154)</f>
        <v>0</v>
      </c>
      <c r="AD912" s="799">
        <f>SUM(AD154)</f>
        <v>0</v>
      </c>
      <c r="AE912" s="799">
        <f>SUM(AE154)</f>
        <v>0</v>
      </c>
      <c r="AF912" s="799">
        <f>SUM(AF154)</f>
        <v>0</v>
      </c>
      <c r="AG912" s="799">
        <f>SUM(AG154)</f>
        <v>0</v>
      </c>
      <c r="AH912" s="799">
        <f>SUM(AH154)</f>
        <v>0</v>
      </c>
      <c r="AI912" s="799">
        <f>SUM(AI154)</f>
        <v>0</v>
      </c>
      <c r="AJ912" s="799">
        <f>SUM(AJ154)</f>
        <v>0</v>
      </c>
      <c r="AK912" s="798"/>
      <c r="AL912" s="799">
        <f>SUM(AL154)</f>
        <v>0</v>
      </c>
      <c r="AM912" s="799">
        <f>SUM(AM154)</f>
        <v>0</v>
      </c>
      <c r="AN912" s="799">
        <f>SUM(AN154)</f>
        <v>0</v>
      </c>
      <c r="AO912" s="799">
        <f>SUM(AO154)</f>
        <v>0</v>
      </c>
      <c r="AP912" s="799">
        <f>SUM(AP154)</f>
        <v>0</v>
      </c>
      <c r="AQ912" s="799">
        <f>SUM(AQ154)</f>
        <v>0</v>
      </c>
      <c r="AR912" s="799">
        <f>SUM(AR154)</f>
        <v>0</v>
      </c>
      <c r="AS912" s="799">
        <f>SUM(AS154)</f>
        <v>0</v>
      </c>
      <c r="AT912" s="799">
        <f>SUM(AT154)</f>
        <v>0</v>
      </c>
      <c r="AU912" s="799">
        <f>SUM(AU154)</f>
        <v>0</v>
      </c>
      <c r="AV912" s="799">
        <f>SUM(AV154)</f>
        <v>0</v>
      </c>
      <c r="AW912" s="799">
        <f>SUM(AW154)</f>
        <v>0</v>
      </c>
      <c r="AX912" s="799">
        <f>SUM(AX154)</f>
        <v>0</v>
      </c>
      <c r="AY912" s="799">
        <f>SUM(AY154)</f>
        <v>0</v>
      </c>
      <c r="AZ912" s="799">
        <f>SUM(AZ154)</f>
        <v>0</v>
      </c>
      <c r="BA912" s="799">
        <f>SUM(BA154)</f>
        <v>0</v>
      </c>
      <c r="BB912" s="799">
        <f>SUM(BB154)</f>
        <v>0</v>
      </c>
      <c r="BC912" s="798"/>
      <c r="BD912" s="799">
        <f>SUM(BD154)</f>
        <v>0</v>
      </c>
      <c r="BE912" s="799">
        <f>SUM(BE154)</f>
        <v>0</v>
      </c>
      <c r="BF912" s="799">
        <f>SUM(BF154)</f>
        <v>0</v>
      </c>
      <c r="BG912" s="799">
        <f>SUM(BG154)</f>
        <v>0</v>
      </c>
      <c r="BH912" s="799">
        <f>SUM(BH154)</f>
        <v>0</v>
      </c>
      <c r="BI912" s="799">
        <f>SUM(BI154)</f>
        <v>0</v>
      </c>
      <c r="BJ912" s="799">
        <f>SUM(BJ154)</f>
        <v>0</v>
      </c>
      <c r="BK912" s="799">
        <f>SUM(BK154)</f>
        <v>0</v>
      </c>
      <c r="BL912" s="799">
        <f>SUM(BL154)</f>
        <v>0</v>
      </c>
      <c r="BM912" s="799">
        <f>SUM(BM154)</f>
        <v>0</v>
      </c>
      <c r="BN912" s="799">
        <f>SUM(BN154)</f>
        <v>0</v>
      </c>
      <c r="BO912" s="799">
        <f>SUM(BO154)</f>
        <v>0</v>
      </c>
      <c r="BP912" s="799">
        <f>SUM(BP154)</f>
        <v>0</v>
      </c>
      <c r="BQ912" s="799">
        <f>SUM(BQ154)</f>
        <v>0</v>
      </c>
      <c r="BR912" s="799">
        <f>SUM(BR154)</f>
        <v>0</v>
      </c>
      <c r="BS912" s="799">
        <f>SUM(BS154)</f>
        <v>0</v>
      </c>
      <c r="BT912" s="799">
        <f>SUM(BT154)</f>
        <v>0</v>
      </c>
      <c r="BU912" s="798"/>
      <c r="BV912" s="799">
        <f>SUM(BV154)</f>
        <v>0</v>
      </c>
      <c r="BW912" s="799">
        <f>SUM(BW154)</f>
        <v>0</v>
      </c>
      <c r="BX912" s="799">
        <f>SUM(BX154)</f>
        <v>0</v>
      </c>
      <c r="BY912" s="799">
        <f>SUM(BY154)</f>
        <v>0</v>
      </c>
      <c r="BZ912" s="597">
        <f t="shared" si="2662"/>
        <v>0</v>
      </c>
      <c r="CA912" s="597">
        <f t="shared" si="2663"/>
        <v>0</v>
      </c>
      <c r="CB912" s="597">
        <f t="shared" si="2664"/>
        <v>0</v>
      </c>
      <c r="CC912" s="597">
        <f t="shared" si="2665"/>
        <v>0</v>
      </c>
      <c r="CD912" s="1344">
        <f t="shared" si="2689"/>
        <v>0</v>
      </c>
      <c r="CE912" s="1345">
        <f t="shared" si="2667"/>
        <v>0</v>
      </c>
      <c r="CF912" s="1346">
        <f t="shared" si="2667"/>
        <v>0</v>
      </c>
      <c r="CG912" s="1346">
        <f t="shared" si="2667"/>
        <v>0</v>
      </c>
      <c r="CH912" s="1346">
        <f t="shared" si="2667"/>
        <v>0</v>
      </c>
      <c r="CI912" s="1346">
        <f t="shared" si="2667"/>
        <v>0</v>
      </c>
      <c r="CJ912" s="1346">
        <f t="shared" si="2667"/>
        <v>0</v>
      </c>
      <c r="CK912" s="1347">
        <f t="shared" si="2667"/>
        <v>0</v>
      </c>
      <c r="CL912" s="1347">
        <f t="shared" si="2667"/>
        <v>0</v>
      </c>
      <c r="CM912" s="1347">
        <f t="shared" si="2667"/>
        <v>0</v>
      </c>
      <c r="CN912" s="1346">
        <f t="shared" si="2667"/>
        <v>0</v>
      </c>
      <c r="CO912" s="1346">
        <f t="shared" si="2667"/>
        <v>0</v>
      </c>
      <c r="CP912" s="1346">
        <f t="shared" si="2667"/>
        <v>0</v>
      </c>
      <c r="CQ912" s="1346">
        <f t="shared" si="2667"/>
        <v>0</v>
      </c>
      <c r="CR912" s="1346">
        <f t="shared" si="2667"/>
        <v>0</v>
      </c>
      <c r="CS912" s="1345">
        <f t="shared" si="2667"/>
        <v>0</v>
      </c>
      <c r="CT912" s="1348">
        <f t="shared" si="2667"/>
        <v>0</v>
      </c>
      <c r="CU912" s="548">
        <f t="shared" si="2668"/>
        <v>0</v>
      </c>
      <c r="CV912" s="549">
        <f t="shared" si="2669"/>
        <v>0</v>
      </c>
      <c r="CW912" s="550">
        <f t="shared" si="2670"/>
        <v>0</v>
      </c>
      <c r="CX912" s="550">
        <f t="shared" si="2671"/>
        <v>0</v>
      </c>
      <c r="CY912" s="550">
        <f t="shared" si="2672"/>
        <v>0</v>
      </c>
      <c r="CZ912" s="550">
        <f t="shared" si="2673"/>
        <v>0</v>
      </c>
      <c r="DA912" s="550">
        <f t="shared" si="2674"/>
        <v>0</v>
      </c>
      <c r="DB912" s="551">
        <f t="shared" si="2675"/>
        <v>0</v>
      </c>
      <c r="DC912" s="551">
        <f t="shared" si="2676"/>
        <v>0</v>
      </c>
      <c r="DD912" s="551">
        <f t="shared" si="2677"/>
        <v>0</v>
      </c>
      <c r="DE912" s="550">
        <f t="shared" si="2678"/>
        <v>0</v>
      </c>
      <c r="DF912" s="550">
        <f t="shared" si="2679"/>
        <v>0</v>
      </c>
      <c r="DG912" s="550">
        <f t="shared" si="2680"/>
        <v>0</v>
      </c>
      <c r="DH912" s="550">
        <f t="shared" si="2681"/>
        <v>0</v>
      </c>
      <c r="DI912" s="550">
        <f t="shared" si="2682"/>
        <v>0</v>
      </c>
      <c r="DJ912" s="549">
        <f t="shared" si="2683"/>
        <v>0</v>
      </c>
      <c r="DK912" s="548">
        <f t="shared" si="2684"/>
        <v>0</v>
      </c>
      <c r="DL912" s="653">
        <f t="shared" si="2685"/>
        <v>17</v>
      </c>
      <c r="DM912" s="106">
        <f t="shared" si="2686"/>
        <v>17</v>
      </c>
      <c r="DN912" s="106">
        <f t="shared" si="2687"/>
        <v>17</v>
      </c>
      <c r="DO912" s="106">
        <f t="shared" si="2688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20"/>
      <c r="DY912" s="484"/>
    </row>
    <row r="913" spans="1:129" s="486" customFormat="1" ht="15.75" customHeight="1">
      <c r="A913" s="617" t="s">
        <v>379</v>
      </c>
      <c r="B913" s="799">
        <f>SUM(B163)</f>
        <v>0</v>
      </c>
      <c r="C913" s="799">
        <f>SUM(C163)</f>
        <v>0</v>
      </c>
      <c r="D913" s="799">
        <f>SUM(D163)</f>
        <v>0</v>
      </c>
      <c r="E913" s="799">
        <f>SUM(E163)</f>
        <v>0</v>
      </c>
      <c r="F913" s="799">
        <f>SUM(F163)</f>
        <v>0</v>
      </c>
      <c r="G913" s="799">
        <f>SUM(G163)</f>
        <v>0</v>
      </c>
      <c r="H913" s="799">
        <f>SUM(H163)</f>
        <v>0</v>
      </c>
      <c r="I913" s="799">
        <f>SUM(I163)</f>
        <v>0</v>
      </c>
      <c r="J913" s="799">
        <f>SUM(J163)</f>
        <v>0</v>
      </c>
      <c r="K913" s="799">
        <f>SUM(K163)</f>
        <v>0</v>
      </c>
      <c r="L913" s="799">
        <f>SUM(L163)</f>
        <v>0</v>
      </c>
      <c r="M913" s="799">
        <f>SUM(M163)</f>
        <v>0</v>
      </c>
      <c r="N913" s="799">
        <f>SUM(N163)</f>
        <v>0</v>
      </c>
      <c r="O913" s="799">
        <f>SUM(O163)</f>
        <v>0</v>
      </c>
      <c r="P913" s="799">
        <f>SUM(P163)</f>
        <v>0</v>
      </c>
      <c r="Q913" s="799">
        <f>SUM(Q163)</f>
        <v>0</v>
      </c>
      <c r="R913" s="799">
        <f>SUM(R163)</f>
        <v>0</v>
      </c>
      <c r="S913" s="798"/>
      <c r="T913" s="799">
        <f>SUM(T163)</f>
        <v>0</v>
      </c>
      <c r="U913" s="799">
        <f>SUM(U163)</f>
        <v>0</v>
      </c>
      <c r="V913" s="799">
        <f>SUM(V163)</f>
        <v>0</v>
      </c>
      <c r="W913" s="799">
        <f>SUM(W163)</f>
        <v>0</v>
      </c>
      <c r="X913" s="799">
        <f>SUM(X163)</f>
        <v>0</v>
      </c>
      <c r="Y913" s="799">
        <f>SUM(Y163)</f>
        <v>0</v>
      </c>
      <c r="Z913" s="799">
        <f>SUM(Z163)</f>
        <v>0</v>
      </c>
      <c r="AA913" s="799">
        <f>SUM(AA163)</f>
        <v>0</v>
      </c>
      <c r="AB913" s="799">
        <f>SUM(AB163)</f>
        <v>0</v>
      </c>
      <c r="AC913" s="799">
        <f>SUM(AC163)</f>
        <v>0</v>
      </c>
      <c r="AD913" s="799">
        <f>SUM(AD163)</f>
        <v>0</v>
      </c>
      <c r="AE913" s="799">
        <f>SUM(AE163)</f>
        <v>0</v>
      </c>
      <c r="AF913" s="799">
        <f>SUM(AF163)</f>
        <v>0</v>
      </c>
      <c r="AG913" s="799">
        <f>SUM(AG163)</f>
        <v>0</v>
      </c>
      <c r="AH913" s="799">
        <f>SUM(AH163)</f>
        <v>0</v>
      </c>
      <c r="AI913" s="799">
        <f>SUM(AI163)</f>
        <v>0</v>
      </c>
      <c r="AJ913" s="799">
        <f>SUM(AJ163)</f>
        <v>0</v>
      </c>
      <c r="AK913" s="798"/>
      <c r="AL913" s="799">
        <f>SUM(AL163)</f>
        <v>0</v>
      </c>
      <c r="AM913" s="799">
        <f>SUM(AM163)</f>
        <v>0</v>
      </c>
      <c r="AN913" s="799">
        <f>SUM(AN163)</f>
        <v>0</v>
      </c>
      <c r="AO913" s="799">
        <f>SUM(AO163)</f>
        <v>0</v>
      </c>
      <c r="AP913" s="799">
        <f>SUM(AP163)</f>
        <v>0</v>
      </c>
      <c r="AQ913" s="799">
        <f>SUM(AQ163)</f>
        <v>0</v>
      </c>
      <c r="AR913" s="799">
        <f>SUM(AR163)</f>
        <v>0</v>
      </c>
      <c r="AS913" s="799">
        <f>SUM(AS163)</f>
        <v>0</v>
      </c>
      <c r="AT913" s="799">
        <f>SUM(AT163)</f>
        <v>0</v>
      </c>
      <c r="AU913" s="799">
        <f>SUM(AU163)</f>
        <v>0</v>
      </c>
      <c r="AV913" s="799">
        <f>SUM(AV163)</f>
        <v>0</v>
      </c>
      <c r="AW913" s="799">
        <f>SUM(AW163)</f>
        <v>0</v>
      </c>
      <c r="AX913" s="799">
        <f>SUM(AX163)</f>
        <v>0</v>
      </c>
      <c r="AY913" s="799">
        <f>SUM(AY163)</f>
        <v>0</v>
      </c>
      <c r="AZ913" s="799">
        <f>SUM(AZ163)</f>
        <v>0</v>
      </c>
      <c r="BA913" s="799">
        <f>SUM(BA163)</f>
        <v>0</v>
      </c>
      <c r="BB913" s="799">
        <f>SUM(BB163)</f>
        <v>0</v>
      </c>
      <c r="BC913" s="798"/>
      <c r="BD913" s="799">
        <f>SUM(BD163)</f>
        <v>0</v>
      </c>
      <c r="BE913" s="799">
        <f>SUM(BE163)</f>
        <v>0</v>
      </c>
      <c r="BF913" s="799">
        <f>SUM(BF163)</f>
        <v>0</v>
      </c>
      <c r="BG913" s="799">
        <f>SUM(BG163)</f>
        <v>0</v>
      </c>
      <c r="BH913" s="799">
        <f>SUM(BH163)</f>
        <v>0</v>
      </c>
      <c r="BI913" s="799">
        <f>SUM(BI163)</f>
        <v>0</v>
      </c>
      <c r="BJ913" s="799">
        <f>SUM(BJ163)</f>
        <v>0</v>
      </c>
      <c r="BK913" s="799">
        <f>SUM(BK163)</f>
        <v>0</v>
      </c>
      <c r="BL913" s="799">
        <f>SUM(BL163)</f>
        <v>0</v>
      </c>
      <c r="BM913" s="799">
        <f>SUM(BM163)</f>
        <v>0</v>
      </c>
      <c r="BN913" s="799">
        <f>SUM(BN163)</f>
        <v>0</v>
      </c>
      <c r="BO913" s="799">
        <f>SUM(BO163)</f>
        <v>0</v>
      </c>
      <c r="BP913" s="799">
        <f>SUM(BP163)</f>
        <v>0</v>
      </c>
      <c r="BQ913" s="799">
        <f>SUM(BQ163)</f>
        <v>0</v>
      </c>
      <c r="BR913" s="799">
        <f>SUM(BR163)</f>
        <v>0</v>
      </c>
      <c r="BS913" s="799">
        <f>SUM(BS163)</f>
        <v>0</v>
      </c>
      <c r="BT913" s="799">
        <f>SUM(BT163)</f>
        <v>0</v>
      </c>
      <c r="BU913" s="798"/>
      <c r="BV913" s="799">
        <f>SUM(BV163)</f>
        <v>0</v>
      </c>
      <c r="BW913" s="799">
        <f>SUM(BW163)</f>
        <v>0</v>
      </c>
      <c r="BX913" s="799">
        <f>SUM(BX163)</f>
        <v>0</v>
      </c>
      <c r="BY913" s="799">
        <f>SUM(BY163)</f>
        <v>0</v>
      </c>
      <c r="BZ913" s="597">
        <f t="shared" si="2662"/>
        <v>0</v>
      </c>
      <c r="CA913" s="597">
        <f t="shared" si="2663"/>
        <v>0</v>
      </c>
      <c r="CB913" s="597">
        <f t="shared" si="2664"/>
        <v>0</v>
      </c>
      <c r="CC913" s="597">
        <f t="shared" si="2665"/>
        <v>0</v>
      </c>
      <c r="CD913" s="1344">
        <f t="shared" si="2689"/>
        <v>0</v>
      </c>
      <c r="CE913" s="1345">
        <f t="shared" si="2667"/>
        <v>0</v>
      </c>
      <c r="CF913" s="1346">
        <f t="shared" si="2667"/>
        <v>0</v>
      </c>
      <c r="CG913" s="1346">
        <f t="shared" si="2667"/>
        <v>0</v>
      </c>
      <c r="CH913" s="1346">
        <f t="shared" si="2667"/>
        <v>0</v>
      </c>
      <c r="CI913" s="1346">
        <f t="shared" si="2667"/>
        <v>0</v>
      </c>
      <c r="CJ913" s="1346">
        <f t="shared" si="2667"/>
        <v>0</v>
      </c>
      <c r="CK913" s="1347">
        <f t="shared" si="2667"/>
        <v>0</v>
      </c>
      <c r="CL913" s="1347">
        <f t="shared" si="2667"/>
        <v>0</v>
      </c>
      <c r="CM913" s="1347">
        <f t="shared" si="2667"/>
        <v>0</v>
      </c>
      <c r="CN913" s="1346">
        <f t="shared" si="2667"/>
        <v>0</v>
      </c>
      <c r="CO913" s="1346">
        <f t="shared" si="2667"/>
        <v>0</v>
      </c>
      <c r="CP913" s="1346">
        <f t="shared" si="2667"/>
        <v>0</v>
      </c>
      <c r="CQ913" s="1346">
        <f t="shared" si="2667"/>
        <v>0</v>
      </c>
      <c r="CR913" s="1346">
        <f t="shared" si="2667"/>
        <v>0</v>
      </c>
      <c r="CS913" s="1345">
        <f t="shared" si="2667"/>
        <v>0</v>
      </c>
      <c r="CT913" s="1348">
        <f t="shared" si="2667"/>
        <v>0</v>
      </c>
      <c r="CU913" s="548">
        <f t="shared" si="2668"/>
        <v>0</v>
      </c>
      <c r="CV913" s="549">
        <f t="shared" si="2669"/>
        <v>0</v>
      </c>
      <c r="CW913" s="550">
        <f t="shared" si="2670"/>
        <v>0</v>
      </c>
      <c r="CX913" s="550">
        <f t="shared" si="2671"/>
        <v>0</v>
      </c>
      <c r="CY913" s="550">
        <f t="shared" si="2672"/>
        <v>0</v>
      </c>
      <c r="CZ913" s="550">
        <f t="shared" si="2673"/>
        <v>0</v>
      </c>
      <c r="DA913" s="550">
        <f t="shared" si="2674"/>
        <v>0</v>
      </c>
      <c r="DB913" s="551">
        <f t="shared" si="2675"/>
        <v>0</v>
      </c>
      <c r="DC913" s="551">
        <f t="shared" si="2676"/>
        <v>0</v>
      </c>
      <c r="DD913" s="551">
        <f t="shared" si="2677"/>
        <v>0</v>
      </c>
      <c r="DE913" s="550">
        <f t="shared" si="2678"/>
        <v>0</v>
      </c>
      <c r="DF913" s="550">
        <f t="shared" si="2679"/>
        <v>0</v>
      </c>
      <c r="DG913" s="550">
        <f t="shared" si="2680"/>
        <v>0</v>
      </c>
      <c r="DH913" s="550">
        <f t="shared" si="2681"/>
        <v>0</v>
      </c>
      <c r="DI913" s="550">
        <f t="shared" si="2682"/>
        <v>0</v>
      </c>
      <c r="DJ913" s="549">
        <f t="shared" si="2683"/>
        <v>0</v>
      </c>
      <c r="DK913" s="548">
        <f t="shared" si="2684"/>
        <v>0</v>
      </c>
      <c r="DL913" s="653">
        <f t="shared" si="2685"/>
        <v>17</v>
      </c>
      <c r="DM913" s="106">
        <f t="shared" si="2686"/>
        <v>17</v>
      </c>
      <c r="DN913" s="106">
        <f t="shared" si="2687"/>
        <v>17</v>
      </c>
      <c r="DO913" s="106">
        <f t="shared" si="2688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20"/>
      <c r="DY913" s="484"/>
    </row>
    <row r="914" spans="1:129" s="486" customFormat="1" ht="15.75" customHeight="1">
      <c r="A914" s="617" t="s">
        <v>380</v>
      </c>
      <c r="B914" s="799">
        <f>SUM(B171)</f>
        <v>0</v>
      </c>
      <c r="C914" s="799">
        <f>SUM(C171)</f>
        <v>0</v>
      </c>
      <c r="D914" s="799">
        <f>SUM(D171)</f>
        <v>0</v>
      </c>
      <c r="E914" s="799">
        <f>SUM(E171)</f>
        <v>0</v>
      </c>
      <c r="F914" s="799">
        <f>SUM(F171)</f>
        <v>0</v>
      </c>
      <c r="G914" s="799">
        <f>SUM(G171)</f>
        <v>0</v>
      </c>
      <c r="H914" s="799">
        <f>SUM(H171)</f>
        <v>0</v>
      </c>
      <c r="I914" s="799">
        <f>SUM(I171)</f>
        <v>0</v>
      </c>
      <c r="J914" s="799">
        <f>SUM(J171)</f>
        <v>0</v>
      </c>
      <c r="K914" s="799">
        <f>SUM(K171)</f>
        <v>0</v>
      </c>
      <c r="L914" s="799">
        <f>SUM(L171)</f>
        <v>0</v>
      </c>
      <c r="M914" s="799">
        <f>SUM(M171)</f>
        <v>0</v>
      </c>
      <c r="N914" s="799">
        <f>SUM(N171)</f>
        <v>0</v>
      </c>
      <c r="O914" s="799">
        <f>SUM(O171)</f>
        <v>0</v>
      </c>
      <c r="P914" s="799">
        <f>SUM(P171)</f>
        <v>0</v>
      </c>
      <c r="Q914" s="799">
        <f>SUM(Q171)</f>
        <v>0</v>
      </c>
      <c r="R914" s="799">
        <f>SUM(R171)</f>
        <v>0</v>
      </c>
      <c r="S914" s="798"/>
      <c r="T914" s="799">
        <f>SUM(T171)</f>
        <v>0</v>
      </c>
      <c r="U914" s="799">
        <f>SUM(U171)</f>
        <v>0</v>
      </c>
      <c r="V914" s="799">
        <f>SUM(V171)</f>
        <v>0</v>
      </c>
      <c r="W914" s="799">
        <f>SUM(W171)</f>
        <v>0</v>
      </c>
      <c r="X914" s="799">
        <f>SUM(X171)</f>
        <v>0</v>
      </c>
      <c r="Y914" s="799">
        <f>SUM(Y171)</f>
        <v>0</v>
      </c>
      <c r="Z914" s="799">
        <f>SUM(Z171)</f>
        <v>0</v>
      </c>
      <c r="AA914" s="799">
        <f>SUM(AA171)</f>
        <v>0</v>
      </c>
      <c r="AB914" s="799">
        <f>SUM(AB171)</f>
        <v>0</v>
      </c>
      <c r="AC914" s="799">
        <f>SUM(AC171)</f>
        <v>0</v>
      </c>
      <c r="AD914" s="799">
        <f>SUM(AD171)</f>
        <v>0</v>
      </c>
      <c r="AE914" s="799">
        <f>SUM(AE171)</f>
        <v>0</v>
      </c>
      <c r="AF914" s="799">
        <f>SUM(AF171)</f>
        <v>0</v>
      </c>
      <c r="AG914" s="799">
        <f>SUM(AG171)</f>
        <v>0</v>
      </c>
      <c r="AH914" s="799">
        <f>SUM(AH171)</f>
        <v>0</v>
      </c>
      <c r="AI914" s="799">
        <f>SUM(AI171)</f>
        <v>0</v>
      </c>
      <c r="AJ914" s="799">
        <f>SUM(AJ171)</f>
        <v>0</v>
      </c>
      <c r="AK914" s="798"/>
      <c r="AL914" s="799">
        <f>SUM(AL171)</f>
        <v>0</v>
      </c>
      <c r="AM914" s="799">
        <f>SUM(AM171)</f>
        <v>0</v>
      </c>
      <c r="AN914" s="799">
        <f>SUM(AN171)</f>
        <v>0</v>
      </c>
      <c r="AO914" s="799">
        <f>SUM(AO171)</f>
        <v>0</v>
      </c>
      <c r="AP914" s="799">
        <f>SUM(AP171)</f>
        <v>0</v>
      </c>
      <c r="AQ914" s="799">
        <f>SUM(AQ171)</f>
        <v>0</v>
      </c>
      <c r="AR914" s="799">
        <f>SUM(AR171)</f>
        <v>0</v>
      </c>
      <c r="AS914" s="799">
        <f>SUM(AS171)</f>
        <v>0</v>
      </c>
      <c r="AT914" s="799">
        <f>SUM(AT171)</f>
        <v>0</v>
      </c>
      <c r="AU914" s="799">
        <f>SUM(AU171)</f>
        <v>0</v>
      </c>
      <c r="AV914" s="799">
        <f>SUM(AV171)</f>
        <v>0</v>
      </c>
      <c r="AW914" s="799">
        <f>SUM(AW171)</f>
        <v>0</v>
      </c>
      <c r="AX914" s="799">
        <f>SUM(AX171)</f>
        <v>0</v>
      </c>
      <c r="AY914" s="799">
        <f>SUM(AY171)</f>
        <v>0</v>
      </c>
      <c r="AZ914" s="799">
        <f>SUM(AZ171)</f>
        <v>0</v>
      </c>
      <c r="BA914" s="799">
        <f>SUM(BA171)</f>
        <v>0</v>
      </c>
      <c r="BB914" s="799">
        <f>SUM(BB171)</f>
        <v>0</v>
      </c>
      <c r="BC914" s="798"/>
      <c r="BD914" s="799">
        <f>SUM(BD171)</f>
        <v>0</v>
      </c>
      <c r="BE914" s="799">
        <f>SUM(BE171)</f>
        <v>0</v>
      </c>
      <c r="BF914" s="799">
        <f>SUM(BF171)</f>
        <v>0</v>
      </c>
      <c r="BG914" s="799">
        <f>SUM(BG171)</f>
        <v>0</v>
      </c>
      <c r="BH914" s="799">
        <f>SUM(BH171)</f>
        <v>0</v>
      </c>
      <c r="BI914" s="799">
        <f>SUM(BI171)</f>
        <v>0</v>
      </c>
      <c r="BJ914" s="799">
        <f>SUM(BJ171)</f>
        <v>0</v>
      </c>
      <c r="BK914" s="799">
        <f>SUM(BK171)</f>
        <v>0</v>
      </c>
      <c r="BL914" s="799">
        <f>SUM(BL171)</f>
        <v>0</v>
      </c>
      <c r="BM914" s="799">
        <f>SUM(BM171)</f>
        <v>0</v>
      </c>
      <c r="BN914" s="799">
        <f>SUM(BN171)</f>
        <v>0</v>
      </c>
      <c r="BO914" s="799">
        <f>SUM(BO171)</f>
        <v>0</v>
      </c>
      <c r="BP914" s="799">
        <f>SUM(BP171)</f>
        <v>0</v>
      </c>
      <c r="BQ914" s="799">
        <f>SUM(BQ171)</f>
        <v>0</v>
      </c>
      <c r="BR914" s="799">
        <f>SUM(BR171)</f>
        <v>0</v>
      </c>
      <c r="BS914" s="799">
        <f>SUM(BS171)</f>
        <v>0</v>
      </c>
      <c r="BT914" s="799">
        <f>SUM(BT171)</f>
        <v>0</v>
      </c>
      <c r="BU914" s="798"/>
      <c r="BV914" s="799">
        <f>SUM(BV171)</f>
        <v>0</v>
      </c>
      <c r="BW914" s="799">
        <f>SUM(BW171)</f>
        <v>0</v>
      </c>
      <c r="BX914" s="799">
        <f>SUM(BX171)</f>
        <v>0</v>
      </c>
      <c r="BY914" s="799">
        <f>SUM(BY171)</f>
        <v>0</v>
      </c>
      <c r="BZ914" s="597">
        <f t="shared" si="2662"/>
        <v>0</v>
      </c>
      <c r="CA914" s="597">
        <f t="shared" si="2663"/>
        <v>0</v>
      </c>
      <c r="CB914" s="597">
        <f t="shared" si="2664"/>
        <v>0</v>
      </c>
      <c r="CC914" s="597">
        <f t="shared" si="2665"/>
        <v>0</v>
      </c>
      <c r="CD914" s="1344">
        <f t="shared" si="2689"/>
        <v>0</v>
      </c>
      <c r="CE914" s="1345">
        <f t="shared" si="2667"/>
        <v>0</v>
      </c>
      <c r="CF914" s="1346">
        <f t="shared" si="2667"/>
        <v>0</v>
      </c>
      <c r="CG914" s="1346">
        <f t="shared" si="2667"/>
        <v>0</v>
      </c>
      <c r="CH914" s="1346">
        <f t="shared" si="2667"/>
        <v>0</v>
      </c>
      <c r="CI914" s="1346">
        <f t="shared" si="2667"/>
        <v>0</v>
      </c>
      <c r="CJ914" s="1346">
        <f t="shared" si="2667"/>
        <v>0</v>
      </c>
      <c r="CK914" s="1347">
        <f t="shared" si="2667"/>
        <v>0</v>
      </c>
      <c r="CL914" s="1347">
        <f t="shared" si="2667"/>
        <v>0</v>
      </c>
      <c r="CM914" s="1347">
        <f t="shared" si="2667"/>
        <v>0</v>
      </c>
      <c r="CN914" s="1346">
        <f t="shared" si="2667"/>
        <v>0</v>
      </c>
      <c r="CO914" s="1346">
        <f t="shared" si="2667"/>
        <v>0</v>
      </c>
      <c r="CP914" s="1346">
        <f t="shared" si="2667"/>
        <v>0</v>
      </c>
      <c r="CQ914" s="1346">
        <f t="shared" si="2667"/>
        <v>0</v>
      </c>
      <c r="CR914" s="1346">
        <f t="shared" si="2667"/>
        <v>0</v>
      </c>
      <c r="CS914" s="1345">
        <f t="shared" si="2667"/>
        <v>0</v>
      </c>
      <c r="CT914" s="1348">
        <f t="shared" si="2667"/>
        <v>0</v>
      </c>
      <c r="CU914" s="548">
        <f t="shared" si="2668"/>
        <v>0</v>
      </c>
      <c r="CV914" s="549">
        <f t="shared" si="2669"/>
        <v>0</v>
      </c>
      <c r="CW914" s="550">
        <f t="shared" si="2670"/>
        <v>0</v>
      </c>
      <c r="CX914" s="550">
        <f t="shared" si="2671"/>
        <v>0</v>
      </c>
      <c r="CY914" s="550">
        <f t="shared" si="2672"/>
        <v>0</v>
      </c>
      <c r="CZ914" s="550">
        <f t="shared" si="2673"/>
        <v>0</v>
      </c>
      <c r="DA914" s="550">
        <f t="shared" si="2674"/>
        <v>0</v>
      </c>
      <c r="DB914" s="551">
        <f t="shared" si="2675"/>
        <v>0</v>
      </c>
      <c r="DC914" s="551">
        <f t="shared" si="2676"/>
        <v>0</v>
      </c>
      <c r="DD914" s="551">
        <f t="shared" si="2677"/>
        <v>0</v>
      </c>
      <c r="DE914" s="550">
        <f t="shared" si="2678"/>
        <v>0</v>
      </c>
      <c r="DF914" s="550">
        <f t="shared" si="2679"/>
        <v>0</v>
      </c>
      <c r="DG914" s="550">
        <f t="shared" si="2680"/>
        <v>0</v>
      </c>
      <c r="DH914" s="550">
        <f t="shared" si="2681"/>
        <v>0</v>
      </c>
      <c r="DI914" s="550">
        <f t="shared" si="2682"/>
        <v>0</v>
      </c>
      <c r="DJ914" s="549">
        <f t="shared" si="2683"/>
        <v>0</v>
      </c>
      <c r="DK914" s="548">
        <f t="shared" si="2684"/>
        <v>0</v>
      </c>
      <c r="DL914" s="653">
        <f t="shared" si="2685"/>
        <v>17</v>
      </c>
      <c r="DM914" s="106">
        <f t="shared" si="2686"/>
        <v>17</v>
      </c>
      <c r="DN914" s="106">
        <f t="shared" si="2687"/>
        <v>17</v>
      </c>
      <c r="DO914" s="106">
        <f t="shared" si="2688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20"/>
      <c r="DY914" s="484"/>
    </row>
    <row r="915" spans="1:129" s="486" customFormat="1" ht="15.75" customHeight="1">
      <c r="A915" s="617" t="str">
        <f>A217</f>
        <v>Egg sales: no. sold</v>
      </c>
      <c r="B915" s="799">
        <f t="shared" ref="B915:R915" si="2690">SUM(B219)</f>
        <v>0</v>
      </c>
      <c r="C915" s="799">
        <f t="shared" si="2690"/>
        <v>0</v>
      </c>
      <c r="D915" s="799">
        <f t="shared" si="2690"/>
        <v>0</v>
      </c>
      <c r="E915" s="799">
        <f t="shared" si="2690"/>
        <v>0</v>
      </c>
      <c r="F915" s="799">
        <f t="shared" si="2690"/>
        <v>0</v>
      </c>
      <c r="G915" s="799">
        <f t="shared" si="2690"/>
        <v>0</v>
      </c>
      <c r="H915" s="799">
        <f t="shared" si="2690"/>
        <v>0</v>
      </c>
      <c r="I915" s="799">
        <f t="shared" si="2690"/>
        <v>0</v>
      </c>
      <c r="J915" s="799">
        <f t="shared" si="2690"/>
        <v>0</v>
      </c>
      <c r="K915" s="799">
        <f t="shared" si="2690"/>
        <v>0</v>
      </c>
      <c r="L915" s="799">
        <f t="shared" si="2690"/>
        <v>0</v>
      </c>
      <c r="M915" s="799">
        <f t="shared" si="2690"/>
        <v>0</v>
      </c>
      <c r="N915" s="799">
        <f t="shared" si="2690"/>
        <v>0</v>
      </c>
      <c r="O915" s="799">
        <f t="shared" si="2690"/>
        <v>0</v>
      </c>
      <c r="P915" s="799">
        <f t="shared" si="2690"/>
        <v>0</v>
      </c>
      <c r="Q915" s="799">
        <f t="shared" si="2690"/>
        <v>0</v>
      </c>
      <c r="R915" s="799">
        <f t="shared" si="2690"/>
        <v>0</v>
      </c>
      <c r="S915" s="798"/>
      <c r="T915" s="799">
        <f t="shared" ref="T915:AJ915" si="2691">SUM(T219)</f>
        <v>0</v>
      </c>
      <c r="U915" s="799">
        <f t="shared" si="2691"/>
        <v>0</v>
      </c>
      <c r="V915" s="799">
        <f t="shared" si="2691"/>
        <v>0</v>
      </c>
      <c r="W915" s="799">
        <f t="shared" si="2691"/>
        <v>0</v>
      </c>
      <c r="X915" s="799">
        <f t="shared" si="2691"/>
        <v>0</v>
      </c>
      <c r="Y915" s="799">
        <f t="shared" si="2691"/>
        <v>0</v>
      </c>
      <c r="Z915" s="799">
        <f t="shared" si="2691"/>
        <v>0</v>
      </c>
      <c r="AA915" s="799">
        <f t="shared" si="2691"/>
        <v>0</v>
      </c>
      <c r="AB915" s="799">
        <f t="shared" si="2691"/>
        <v>0</v>
      </c>
      <c r="AC915" s="799">
        <f t="shared" si="2691"/>
        <v>0</v>
      </c>
      <c r="AD915" s="799">
        <f t="shared" si="2691"/>
        <v>0</v>
      </c>
      <c r="AE915" s="799">
        <f t="shared" si="2691"/>
        <v>0</v>
      </c>
      <c r="AF915" s="799">
        <f t="shared" si="2691"/>
        <v>0</v>
      </c>
      <c r="AG915" s="799">
        <f t="shared" si="2691"/>
        <v>0</v>
      </c>
      <c r="AH915" s="799">
        <f t="shared" si="2691"/>
        <v>0</v>
      </c>
      <c r="AI915" s="799">
        <f t="shared" si="2691"/>
        <v>0</v>
      </c>
      <c r="AJ915" s="799">
        <f t="shared" si="2691"/>
        <v>0</v>
      </c>
      <c r="AK915" s="798"/>
      <c r="AL915" s="799">
        <f t="shared" ref="AL915:BB915" si="2692">SUM(AL219)</f>
        <v>0</v>
      </c>
      <c r="AM915" s="799">
        <f t="shared" si="2692"/>
        <v>0</v>
      </c>
      <c r="AN915" s="799">
        <f t="shared" si="2692"/>
        <v>0</v>
      </c>
      <c r="AO915" s="799">
        <f t="shared" si="2692"/>
        <v>0</v>
      </c>
      <c r="AP915" s="799">
        <f t="shared" si="2692"/>
        <v>0</v>
      </c>
      <c r="AQ915" s="799">
        <f t="shared" si="2692"/>
        <v>0</v>
      </c>
      <c r="AR915" s="799">
        <f t="shared" si="2692"/>
        <v>0</v>
      </c>
      <c r="AS915" s="799">
        <f t="shared" si="2692"/>
        <v>0</v>
      </c>
      <c r="AT915" s="799">
        <f t="shared" si="2692"/>
        <v>0</v>
      </c>
      <c r="AU915" s="799">
        <f t="shared" si="2692"/>
        <v>0</v>
      </c>
      <c r="AV915" s="799">
        <f t="shared" si="2692"/>
        <v>0</v>
      </c>
      <c r="AW915" s="799">
        <f t="shared" si="2692"/>
        <v>0</v>
      </c>
      <c r="AX915" s="799">
        <f t="shared" si="2692"/>
        <v>0</v>
      </c>
      <c r="AY915" s="799">
        <f t="shared" si="2692"/>
        <v>0</v>
      </c>
      <c r="AZ915" s="799">
        <f t="shared" si="2692"/>
        <v>0</v>
      </c>
      <c r="BA915" s="799">
        <f t="shared" si="2692"/>
        <v>0</v>
      </c>
      <c r="BB915" s="799">
        <f t="shared" si="2692"/>
        <v>0</v>
      </c>
      <c r="BC915" s="798"/>
      <c r="BD915" s="799">
        <f t="shared" ref="BD915:BT915" si="2693">SUM(BD219)</f>
        <v>0</v>
      </c>
      <c r="BE915" s="799">
        <f t="shared" si="2693"/>
        <v>0</v>
      </c>
      <c r="BF915" s="799">
        <f t="shared" si="2693"/>
        <v>0</v>
      </c>
      <c r="BG915" s="799">
        <f t="shared" si="2693"/>
        <v>0</v>
      </c>
      <c r="BH915" s="799">
        <f t="shared" si="2693"/>
        <v>0</v>
      </c>
      <c r="BI915" s="799">
        <f t="shared" si="2693"/>
        <v>0</v>
      </c>
      <c r="BJ915" s="799">
        <f t="shared" si="2693"/>
        <v>0</v>
      </c>
      <c r="BK915" s="799">
        <f t="shared" si="2693"/>
        <v>0</v>
      </c>
      <c r="BL915" s="799">
        <f t="shared" si="2693"/>
        <v>0</v>
      </c>
      <c r="BM915" s="799">
        <f t="shared" si="2693"/>
        <v>0</v>
      </c>
      <c r="BN915" s="799">
        <f t="shared" si="2693"/>
        <v>0</v>
      </c>
      <c r="BO915" s="799">
        <f t="shared" si="2693"/>
        <v>0</v>
      </c>
      <c r="BP915" s="799">
        <f t="shared" si="2693"/>
        <v>0</v>
      </c>
      <c r="BQ915" s="799">
        <f t="shared" si="2693"/>
        <v>0</v>
      </c>
      <c r="BR915" s="799">
        <f t="shared" si="2693"/>
        <v>0</v>
      </c>
      <c r="BS915" s="799">
        <f t="shared" si="2693"/>
        <v>0</v>
      </c>
      <c r="BT915" s="799">
        <f t="shared" si="2693"/>
        <v>0</v>
      </c>
      <c r="BU915" s="798"/>
      <c r="BV915" s="799">
        <f>SUM(BV219)</f>
        <v>0</v>
      </c>
      <c r="BW915" s="799">
        <f>SUM(BW219)</f>
        <v>0</v>
      </c>
      <c r="BX915" s="799">
        <f>SUM(BX219)</f>
        <v>0</v>
      </c>
      <c r="BY915" s="799">
        <f>SUM(BY219)</f>
        <v>0</v>
      </c>
      <c r="BZ915" s="597">
        <f t="shared" si="2662"/>
        <v>0</v>
      </c>
      <c r="CA915" s="597">
        <f t="shared" si="2663"/>
        <v>0</v>
      </c>
      <c r="CB915" s="597">
        <f t="shared" si="2664"/>
        <v>0</v>
      </c>
      <c r="CC915" s="597">
        <f t="shared" si="2665"/>
        <v>0</v>
      </c>
      <c r="CD915" s="1344">
        <f t="shared" si="2689"/>
        <v>0</v>
      </c>
      <c r="CE915" s="1345">
        <f t="shared" si="2667"/>
        <v>0</v>
      </c>
      <c r="CF915" s="1346">
        <f t="shared" si="2667"/>
        <v>0</v>
      </c>
      <c r="CG915" s="1346">
        <f t="shared" si="2667"/>
        <v>0</v>
      </c>
      <c r="CH915" s="1346">
        <f t="shared" si="2667"/>
        <v>0</v>
      </c>
      <c r="CI915" s="1346">
        <f t="shared" si="2667"/>
        <v>0</v>
      </c>
      <c r="CJ915" s="1346">
        <f t="shared" si="2667"/>
        <v>0</v>
      </c>
      <c r="CK915" s="1347">
        <f t="shared" si="2667"/>
        <v>0</v>
      </c>
      <c r="CL915" s="1347">
        <f t="shared" si="2667"/>
        <v>0</v>
      </c>
      <c r="CM915" s="1347">
        <f t="shared" si="2667"/>
        <v>0</v>
      </c>
      <c r="CN915" s="1346">
        <f t="shared" si="2667"/>
        <v>0</v>
      </c>
      <c r="CO915" s="1346">
        <f t="shared" si="2667"/>
        <v>0</v>
      </c>
      <c r="CP915" s="1346">
        <f t="shared" si="2667"/>
        <v>0</v>
      </c>
      <c r="CQ915" s="1346">
        <f t="shared" si="2667"/>
        <v>0</v>
      </c>
      <c r="CR915" s="1346">
        <f t="shared" si="2667"/>
        <v>0</v>
      </c>
      <c r="CS915" s="1345">
        <f t="shared" si="2667"/>
        <v>0</v>
      </c>
      <c r="CT915" s="1348">
        <f t="shared" si="2667"/>
        <v>0</v>
      </c>
      <c r="CU915" s="548">
        <f t="shared" si="2668"/>
        <v>0</v>
      </c>
      <c r="CV915" s="549">
        <f t="shared" si="2669"/>
        <v>0</v>
      </c>
      <c r="CW915" s="550">
        <f t="shared" si="2670"/>
        <v>0</v>
      </c>
      <c r="CX915" s="550">
        <f t="shared" si="2671"/>
        <v>0</v>
      </c>
      <c r="CY915" s="550">
        <f t="shared" si="2672"/>
        <v>0</v>
      </c>
      <c r="CZ915" s="550">
        <f t="shared" si="2673"/>
        <v>0</v>
      </c>
      <c r="DA915" s="550">
        <f t="shared" si="2674"/>
        <v>0</v>
      </c>
      <c r="DB915" s="551">
        <f t="shared" si="2675"/>
        <v>0</v>
      </c>
      <c r="DC915" s="551">
        <f t="shared" si="2676"/>
        <v>0</v>
      </c>
      <c r="DD915" s="551">
        <f t="shared" si="2677"/>
        <v>0</v>
      </c>
      <c r="DE915" s="550">
        <f t="shared" si="2678"/>
        <v>0</v>
      </c>
      <c r="DF915" s="550">
        <f t="shared" si="2679"/>
        <v>0</v>
      </c>
      <c r="DG915" s="550">
        <f t="shared" si="2680"/>
        <v>0</v>
      </c>
      <c r="DH915" s="550">
        <f t="shared" si="2681"/>
        <v>0</v>
      </c>
      <c r="DI915" s="550">
        <f t="shared" si="2682"/>
        <v>0</v>
      </c>
      <c r="DJ915" s="549">
        <f t="shared" si="2683"/>
        <v>0</v>
      </c>
      <c r="DK915" s="548">
        <f t="shared" si="2684"/>
        <v>0</v>
      </c>
      <c r="DL915" s="653">
        <f t="shared" si="2685"/>
        <v>17</v>
      </c>
      <c r="DM915" s="106">
        <f t="shared" si="2686"/>
        <v>17</v>
      </c>
      <c r="DN915" s="106">
        <f t="shared" si="2687"/>
        <v>17</v>
      </c>
      <c r="DO915" s="106">
        <f t="shared" si="2688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20"/>
      <c r="DY915" s="484"/>
    </row>
    <row r="916" spans="1:129" s="486" customFormat="1" ht="15.75" customHeight="1">
      <c r="A916" s="617" t="str">
        <f>A220</f>
        <v>Beef sales: qty Sold</v>
      </c>
      <c r="B916" s="799">
        <f t="shared" ref="B916:R916" si="2694">SUM(B222)</f>
        <v>0</v>
      </c>
      <c r="C916" s="799">
        <f t="shared" si="2694"/>
        <v>0</v>
      </c>
      <c r="D916" s="799">
        <f t="shared" si="2694"/>
        <v>0</v>
      </c>
      <c r="E916" s="799">
        <f t="shared" si="2694"/>
        <v>0</v>
      </c>
      <c r="F916" s="799">
        <f t="shared" si="2694"/>
        <v>0</v>
      </c>
      <c r="G916" s="799">
        <f t="shared" si="2694"/>
        <v>0</v>
      </c>
      <c r="H916" s="799">
        <f t="shared" si="2694"/>
        <v>0</v>
      </c>
      <c r="I916" s="799">
        <f t="shared" si="2694"/>
        <v>0</v>
      </c>
      <c r="J916" s="799">
        <f t="shared" si="2694"/>
        <v>0</v>
      </c>
      <c r="K916" s="799">
        <f t="shared" si="2694"/>
        <v>0</v>
      </c>
      <c r="L916" s="799">
        <f t="shared" si="2694"/>
        <v>0</v>
      </c>
      <c r="M916" s="799">
        <f t="shared" si="2694"/>
        <v>0</v>
      </c>
      <c r="N916" s="799">
        <f t="shared" si="2694"/>
        <v>0</v>
      </c>
      <c r="O916" s="799">
        <f t="shared" si="2694"/>
        <v>0</v>
      </c>
      <c r="P916" s="799">
        <f t="shared" si="2694"/>
        <v>0</v>
      </c>
      <c r="Q916" s="799">
        <f t="shared" si="2694"/>
        <v>0</v>
      </c>
      <c r="R916" s="799">
        <f t="shared" si="2694"/>
        <v>0</v>
      </c>
      <c r="S916" s="798"/>
      <c r="T916" s="799">
        <f t="shared" ref="T916:AJ916" si="2695">SUM(T222)</f>
        <v>0</v>
      </c>
      <c r="U916" s="799">
        <f t="shared" si="2695"/>
        <v>0</v>
      </c>
      <c r="V916" s="799">
        <f t="shared" si="2695"/>
        <v>0</v>
      </c>
      <c r="W916" s="799">
        <f t="shared" si="2695"/>
        <v>0</v>
      </c>
      <c r="X916" s="799">
        <f t="shared" si="2695"/>
        <v>0</v>
      </c>
      <c r="Y916" s="799">
        <f t="shared" si="2695"/>
        <v>0</v>
      </c>
      <c r="Z916" s="799">
        <f t="shared" si="2695"/>
        <v>0</v>
      </c>
      <c r="AA916" s="799">
        <f t="shared" si="2695"/>
        <v>0</v>
      </c>
      <c r="AB916" s="799">
        <f t="shared" si="2695"/>
        <v>0</v>
      </c>
      <c r="AC916" s="799">
        <f t="shared" si="2695"/>
        <v>0</v>
      </c>
      <c r="AD916" s="799">
        <f t="shared" si="2695"/>
        <v>0</v>
      </c>
      <c r="AE916" s="799">
        <f t="shared" si="2695"/>
        <v>0</v>
      </c>
      <c r="AF916" s="799">
        <f t="shared" si="2695"/>
        <v>0</v>
      </c>
      <c r="AG916" s="799">
        <f t="shared" si="2695"/>
        <v>0</v>
      </c>
      <c r="AH916" s="799">
        <f t="shared" si="2695"/>
        <v>0</v>
      </c>
      <c r="AI916" s="799">
        <f t="shared" si="2695"/>
        <v>0</v>
      </c>
      <c r="AJ916" s="799">
        <f t="shared" si="2695"/>
        <v>0</v>
      </c>
      <c r="AK916" s="798"/>
      <c r="AL916" s="799">
        <f t="shared" ref="AL916:BB916" si="2696">SUM(AL222)</f>
        <v>0</v>
      </c>
      <c r="AM916" s="799">
        <f t="shared" si="2696"/>
        <v>0</v>
      </c>
      <c r="AN916" s="799">
        <f t="shared" si="2696"/>
        <v>0</v>
      </c>
      <c r="AO916" s="799">
        <f t="shared" si="2696"/>
        <v>0</v>
      </c>
      <c r="AP916" s="799">
        <f t="shared" si="2696"/>
        <v>0</v>
      </c>
      <c r="AQ916" s="799">
        <f t="shared" si="2696"/>
        <v>0</v>
      </c>
      <c r="AR916" s="799">
        <f t="shared" si="2696"/>
        <v>0</v>
      </c>
      <c r="AS916" s="799">
        <f t="shared" si="2696"/>
        <v>0</v>
      </c>
      <c r="AT916" s="799">
        <f t="shared" si="2696"/>
        <v>0</v>
      </c>
      <c r="AU916" s="799">
        <f t="shared" si="2696"/>
        <v>0</v>
      </c>
      <c r="AV916" s="799">
        <f t="shared" si="2696"/>
        <v>0</v>
      </c>
      <c r="AW916" s="799">
        <f t="shared" si="2696"/>
        <v>0</v>
      </c>
      <c r="AX916" s="799">
        <f t="shared" si="2696"/>
        <v>0</v>
      </c>
      <c r="AY916" s="799">
        <f t="shared" si="2696"/>
        <v>0</v>
      </c>
      <c r="AZ916" s="799">
        <f t="shared" si="2696"/>
        <v>0</v>
      </c>
      <c r="BA916" s="799">
        <f t="shared" si="2696"/>
        <v>0</v>
      </c>
      <c r="BB916" s="799">
        <f t="shared" si="2696"/>
        <v>0</v>
      </c>
      <c r="BC916" s="798"/>
      <c r="BD916" s="799">
        <f t="shared" ref="BD916:BT916" si="2697">SUM(BD222)</f>
        <v>0</v>
      </c>
      <c r="BE916" s="799">
        <f t="shared" si="2697"/>
        <v>0</v>
      </c>
      <c r="BF916" s="799">
        <f t="shared" si="2697"/>
        <v>0</v>
      </c>
      <c r="BG916" s="799">
        <f t="shared" si="2697"/>
        <v>0</v>
      </c>
      <c r="BH916" s="799">
        <f t="shared" si="2697"/>
        <v>0</v>
      </c>
      <c r="BI916" s="799">
        <f t="shared" si="2697"/>
        <v>0</v>
      </c>
      <c r="BJ916" s="799">
        <f t="shared" si="2697"/>
        <v>0</v>
      </c>
      <c r="BK916" s="799">
        <f t="shared" si="2697"/>
        <v>1150</v>
      </c>
      <c r="BL916" s="799">
        <f t="shared" si="2697"/>
        <v>0</v>
      </c>
      <c r="BM916" s="799">
        <f t="shared" si="2697"/>
        <v>0</v>
      </c>
      <c r="BN916" s="799">
        <f t="shared" si="2697"/>
        <v>0</v>
      </c>
      <c r="BO916" s="799">
        <f t="shared" si="2697"/>
        <v>0</v>
      </c>
      <c r="BP916" s="799">
        <f t="shared" si="2697"/>
        <v>0</v>
      </c>
      <c r="BQ916" s="799">
        <f t="shared" si="2697"/>
        <v>0</v>
      </c>
      <c r="BR916" s="799">
        <f t="shared" si="2697"/>
        <v>0</v>
      </c>
      <c r="BS916" s="799">
        <f t="shared" si="2697"/>
        <v>0</v>
      </c>
      <c r="BT916" s="799">
        <f t="shared" si="2697"/>
        <v>0</v>
      </c>
      <c r="BU916" s="798"/>
      <c r="BV916" s="799">
        <f>SUM(BV222)</f>
        <v>0</v>
      </c>
      <c r="BW916" s="799">
        <f>SUM(BW222)</f>
        <v>0</v>
      </c>
      <c r="BX916" s="799">
        <f>SUM(BX222)</f>
        <v>0</v>
      </c>
      <c r="BY916" s="799">
        <f>SUM(BY222)</f>
        <v>0</v>
      </c>
      <c r="BZ916" s="597">
        <f t="shared" si="2662"/>
        <v>0</v>
      </c>
      <c r="CA916" s="597">
        <f t="shared" si="2663"/>
        <v>0</v>
      </c>
      <c r="CB916" s="597">
        <f t="shared" si="2664"/>
        <v>0</v>
      </c>
      <c r="CC916" s="597">
        <f t="shared" si="2665"/>
        <v>0</v>
      </c>
      <c r="CD916" s="1344">
        <f t="shared" si="2689"/>
        <v>0</v>
      </c>
      <c r="CE916" s="1345">
        <f t="shared" si="2667"/>
        <v>0</v>
      </c>
      <c r="CF916" s="1346">
        <f t="shared" si="2667"/>
        <v>0</v>
      </c>
      <c r="CG916" s="1346">
        <f t="shared" si="2667"/>
        <v>0</v>
      </c>
      <c r="CH916" s="1346">
        <f t="shared" si="2667"/>
        <v>0</v>
      </c>
      <c r="CI916" s="1346">
        <f t="shared" si="2667"/>
        <v>0</v>
      </c>
      <c r="CJ916" s="1346">
        <f t="shared" si="2667"/>
        <v>0</v>
      </c>
      <c r="CK916" s="1347">
        <f t="shared" si="2667"/>
        <v>0</v>
      </c>
      <c r="CL916" s="1347">
        <f t="shared" si="2667"/>
        <v>0</v>
      </c>
      <c r="CM916" s="1347">
        <f t="shared" si="2667"/>
        <v>0</v>
      </c>
      <c r="CN916" s="1346">
        <f t="shared" si="2667"/>
        <v>0</v>
      </c>
      <c r="CO916" s="1346">
        <f t="shared" si="2667"/>
        <v>0</v>
      </c>
      <c r="CP916" s="1346">
        <f t="shared" si="2667"/>
        <v>0</v>
      </c>
      <c r="CQ916" s="1346">
        <f t="shared" si="2667"/>
        <v>0</v>
      </c>
      <c r="CR916" s="1346">
        <f t="shared" si="2667"/>
        <v>0</v>
      </c>
      <c r="CS916" s="1345">
        <f t="shared" si="2667"/>
        <v>0</v>
      </c>
      <c r="CT916" s="1348">
        <f t="shared" si="2667"/>
        <v>0</v>
      </c>
      <c r="CU916" s="548">
        <f t="shared" si="2668"/>
        <v>0</v>
      </c>
      <c r="CV916" s="549">
        <f t="shared" si="2669"/>
        <v>0</v>
      </c>
      <c r="CW916" s="550">
        <f t="shared" si="2670"/>
        <v>0</v>
      </c>
      <c r="CX916" s="550">
        <f t="shared" si="2671"/>
        <v>0</v>
      </c>
      <c r="CY916" s="550">
        <f t="shared" si="2672"/>
        <v>0</v>
      </c>
      <c r="CZ916" s="550">
        <f t="shared" si="2673"/>
        <v>0</v>
      </c>
      <c r="DA916" s="550">
        <f t="shared" si="2674"/>
        <v>0</v>
      </c>
      <c r="DB916" s="551">
        <f t="shared" si="2675"/>
        <v>0</v>
      </c>
      <c r="DC916" s="551">
        <f t="shared" si="2676"/>
        <v>0</v>
      </c>
      <c r="DD916" s="551">
        <f t="shared" si="2677"/>
        <v>0</v>
      </c>
      <c r="DE916" s="550">
        <f t="shared" si="2678"/>
        <v>0</v>
      </c>
      <c r="DF916" s="550">
        <f t="shared" si="2679"/>
        <v>0</v>
      </c>
      <c r="DG916" s="550">
        <f t="shared" si="2680"/>
        <v>0</v>
      </c>
      <c r="DH916" s="550">
        <f t="shared" si="2681"/>
        <v>0</v>
      </c>
      <c r="DI916" s="550">
        <f t="shared" si="2682"/>
        <v>0</v>
      </c>
      <c r="DJ916" s="549">
        <f t="shared" si="2683"/>
        <v>0</v>
      </c>
      <c r="DK916" s="548">
        <f t="shared" si="2684"/>
        <v>0</v>
      </c>
      <c r="DL916" s="653">
        <f t="shared" si="2685"/>
        <v>17</v>
      </c>
      <c r="DM916" s="106">
        <f t="shared" si="2686"/>
        <v>17</v>
      </c>
      <c r="DN916" s="106">
        <f t="shared" si="2687"/>
        <v>17</v>
      </c>
      <c r="DO916" s="106">
        <f t="shared" si="2688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20"/>
      <c r="DY916" s="484"/>
    </row>
    <row r="917" spans="1:129" s="486" customFormat="1" ht="15.75" customHeight="1">
      <c r="A917" s="617" t="str">
        <f>A223</f>
        <v>Goat meat sales - kg sold</v>
      </c>
      <c r="B917" s="799">
        <f t="shared" ref="B917:R917" si="2698">SUM(B225)</f>
        <v>0</v>
      </c>
      <c r="C917" s="799">
        <f t="shared" si="2698"/>
        <v>0</v>
      </c>
      <c r="D917" s="799">
        <f t="shared" si="2698"/>
        <v>0</v>
      </c>
      <c r="E917" s="799">
        <f t="shared" si="2698"/>
        <v>0</v>
      </c>
      <c r="F917" s="799">
        <f t="shared" si="2698"/>
        <v>0</v>
      </c>
      <c r="G917" s="799">
        <f t="shared" si="2698"/>
        <v>0</v>
      </c>
      <c r="H917" s="799">
        <f t="shared" si="2698"/>
        <v>0</v>
      </c>
      <c r="I917" s="799">
        <f t="shared" si="2698"/>
        <v>0</v>
      </c>
      <c r="J917" s="799">
        <f t="shared" si="2698"/>
        <v>0</v>
      </c>
      <c r="K917" s="799">
        <f t="shared" si="2698"/>
        <v>0</v>
      </c>
      <c r="L917" s="799">
        <f t="shared" si="2698"/>
        <v>0</v>
      </c>
      <c r="M917" s="799">
        <f t="shared" si="2698"/>
        <v>0</v>
      </c>
      <c r="N917" s="799">
        <f t="shared" si="2698"/>
        <v>0</v>
      </c>
      <c r="O917" s="799">
        <f t="shared" si="2698"/>
        <v>0</v>
      </c>
      <c r="P917" s="799">
        <f t="shared" si="2698"/>
        <v>0</v>
      </c>
      <c r="Q917" s="799">
        <f t="shared" si="2698"/>
        <v>0</v>
      </c>
      <c r="R917" s="799">
        <f t="shared" si="2698"/>
        <v>0</v>
      </c>
      <c r="S917" s="798"/>
      <c r="T917" s="799">
        <f t="shared" ref="T917:AJ917" si="2699">SUM(T225)</f>
        <v>0</v>
      </c>
      <c r="U917" s="799">
        <f t="shared" si="2699"/>
        <v>0</v>
      </c>
      <c r="V917" s="799">
        <f t="shared" si="2699"/>
        <v>0</v>
      </c>
      <c r="W917" s="799">
        <f t="shared" si="2699"/>
        <v>0</v>
      </c>
      <c r="X917" s="799">
        <f t="shared" si="2699"/>
        <v>0</v>
      </c>
      <c r="Y917" s="799">
        <f t="shared" si="2699"/>
        <v>0</v>
      </c>
      <c r="Z917" s="799">
        <f t="shared" si="2699"/>
        <v>0</v>
      </c>
      <c r="AA917" s="799">
        <f t="shared" si="2699"/>
        <v>0</v>
      </c>
      <c r="AB917" s="799">
        <f t="shared" si="2699"/>
        <v>0</v>
      </c>
      <c r="AC917" s="799">
        <f t="shared" si="2699"/>
        <v>0</v>
      </c>
      <c r="AD917" s="799">
        <f t="shared" si="2699"/>
        <v>0</v>
      </c>
      <c r="AE917" s="799">
        <f t="shared" si="2699"/>
        <v>0</v>
      </c>
      <c r="AF917" s="799">
        <f t="shared" si="2699"/>
        <v>0</v>
      </c>
      <c r="AG917" s="799">
        <f t="shared" si="2699"/>
        <v>0</v>
      </c>
      <c r="AH917" s="799">
        <f t="shared" si="2699"/>
        <v>0</v>
      </c>
      <c r="AI917" s="799">
        <f t="shared" si="2699"/>
        <v>0</v>
      </c>
      <c r="AJ917" s="799">
        <f t="shared" si="2699"/>
        <v>0</v>
      </c>
      <c r="AK917" s="798"/>
      <c r="AL917" s="799">
        <f t="shared" ref="AL917:BB917" si="2700">SUM(AL225)</f>
        <v>0</v>
      </c>
      <c r="AM917" s="799">
        <f t="shared" si="2700"/>
        <v>0</v>
      </c>
      <c r="AN917" s="799">
        <f t="shared" si="2700"/>
        <v>0</v>
      </c>
      <c r="AO917" s="799">
        <f t="shared" si="2700"/>
        <v>0</v>
      </c>
      <c r="AP917" s="799">
        <f t="shared" si="2700"/>
        <v>0</v>
      </c>
      <c r="AQ917" s="799">
        <f t="shared" si="2700"/>
        <v>150</v>
      </c>
      <c r="AR917" s="799">
        <f t="shared" si="2700"/>
        <v>0</v>
      </c>
      <c r="AS917" s="799">
        <f t="shared" si="2700"/>
        <v>0</v>
      </c>
      <c r="AT917" s="799">
        <f t="shared" si="2700"/>
        <v>0</v>
      </c>
      <c r="AU917" s="799">
        <f t="shared" si="2700"/>
        <v>0</v>
      </c>
      <c r="AV917" s="799">
        <f t="shared" si="2700"/>
        <v>0</v>
      </c>
      <c r="AW917" s="799">
        <f t="shared" si="2700"/>
        <v>0</v>
      </c>
      <c r="AX917" s="799">
        <f t="shared" si="2700"/>
        <v>0</v>
      </c>
      <c r="AY917" s="799">
        <f t="shared" si="2700"/>
        <v>0</v>
      </c>
      <c r="AZ917" s="799">
        <f t="shared" si="2700"/>
        <v>0</v>
      </c>
      <c r="BA917" s="799">
        <f t="shared" si="2700"/>
        <v>0</v>
      </c>
      <c r="BB917" s="799">
        <f t="shared" si="2700"/>
        <v>0</v>
      </c>
      <c r="BC917" s="798"/>
      <c r="BD917" s="799">
        <f t="shared" ref="BD917:BT917" si="2701">SUM(BD225)</f>
        <v>380</v>
      </c>
      <c r="BE917" s="799">
        <f t="shared" si="2701"/>
        <v>50</v>
      </c>
      <c r="BF917" s="799">
        <f t="shared" si="2701"/>
        <v>120</v>
      </c>
      <c r="BG917" s="799">
        <f t="shared" si="2701"/>
        <v>100</v>
      </c>
      <c r="BH917" s="799">
        <f t="shared" si="2701"/>
        <v>500</v>
      </c>
      <c r="BI917" s="799">
        <f t="shared" si="2701"/>
        <v>400</v>
      </c>
      <c r="BJ917" s="799">
        <f t="shared" si="2701"/>
        <v>62.5</v>
      </c>
      <c r="BK917" s="799">
        <f t="shared" si="2701"/>
        <v>125</v>
      </c>
      <c r="BL917" s="799">
        <f t="shared" si="2701"/>
        <v>420</v>
      </c>
      <c r="BM917" s="799">
        <f t="shared" si="2701"/>
        <v>0</v>
      </c>
      <c r="BN917" s="799">
        <f t="shared" si="2701"/>
        <v>0</v>
      </c>
      <c r="BO917" s="799">
        <f t="shared" si="2701"/>
        <v>0</v>
      </c>
      <c r="BP917" s="799">
        <f t="shared" si="2701"/>
        <v>0</v>
      </c>
      <c r="BQ917" s="799">
        <f t="shared" si="2701"/>
        <v>0</v>
      </c>
      <c r="BR917" s="799">
        <f t="shared" si="2701"/>
        <v>0</v>
      </c>
      <c r="BS917" s="799">
        <f t="shared" si="2701"/>
        <v>0</v>
      </c>
      <c r="BT917" s="799">
        <f t="shared" si="2701"/>
        <v>0</v>
      </c>
      <c r="BU917" s="798"/>
      <c r="BV917" s="799">
        <f>SUM(BV225)</f>
        <v>0</v>
      </c>
      <c r="BW917" s="799">
        <f>SUM(BW225)</f>
        <v>0</v>
      </c>
      <c r="BX917" s="799">
        <f>SUM(BX225)</f>
        <v>0</v>
      </c>
      <c r="BY917" s="799">
        <f>SUM(BY225)</f>
        <v>0</v>
      </c>
      <c r="BZ917" s="597">
        <f t="shared" si="2662"/>
        <v>0</v>
      </c>
      <c r="CA917" s="597">
        <f t="shared" si="2663"/>
        <v>0</v>
      </c>
      <c r="CB917" s="597">
        <f t="shared" si="2664"/>
        <v>0</v>
      </c>
      <c r="CC917" s="597">
        <f t="shared" si="2665"/>
        <v>110.5</v>
      </c>
      <c r="CD917" s="1344">
        <f t="shared" si="2689"/>
        <v>0</v>
      </c>
      <c r="CE917" s="1345">
        <f t="shared" si="2667"/>
        <v>0</v>
      </c>
      <c r="CF917" s="1346">
        <f t="shared" si="2667"/>
        <v>0</v>
      </c>
      <c r="CG917" s="1346">
        <f t="shared" si="2667"/>
        <v>0</v>
      </c>
      <c r="CH917" s="1346">
        <f t="shared" si="2667"/>
        <v>0</v>
      </c>
      <c r="CI917" s="1346">
        <f t="shared" si="2667"/>
        <v>0</v>
      </c>
      <c r="CJ917" s="1346">
        <f t="shared" si="2667"/>
        <v>0</v>
      </c>
      <c r="CK917" s="1347">
        <f t="shared" si="2667"/>
        <v>0</v>
      </c>
      <c r="CL917" s="1347">
        <f t="shared" si="2667"/>
        <v>0</v>
      </c>
      <c r="CM917" s="1347">
        <f t="shared" si="2667"/>
        <v>0</v>
      </c>
      <c r="CN917" s="1346">
        <f t="shared" si="2667"/>
        <v>0</v>
      </c>
      <c r="CO917" s="1346">
        <f t="shared" si="2667"/>
        <v>0</v>
      </c>
      <c r="CP917" s="1346">
        <f t="shared" si="2667"/>
        <v>0</v>
      </c>
      <c r="CQ917" s="1346">
        <f t="shared" si="2667"/>
        <v>0</v>
      </c>
      <c r="CR917" s="1346">
        <f t="shared" si="2667"/>
        <v>0</v>
      </c>
      <c r="CS917" s="1345">
        <f t="shared" si="2667"/>
        <v>0</v>
      </c>
      <c r="CT917" s="1348">
        <f t="shared" si="2667"/>
        <v>0</v>
      </c>
      <c r="CU917" s="548">
        <f t="shared" si="2668"/>
        <v>0</v>
      </c>
      <c r="CV917" s="549">
        <f t="shared" si="2669"/>
        <v>0</v>
      </c>
      <c r="CW917" s="550">
        <f t="shared" si="2670"/>
        <v>0</v>
      </c>
      <c r="CX917" s="550">
        <f t="shared" si="2671"/>
        <v>0</v>
      </c>
      <c r="CY917" s="550">
        <f t="shared" si="2672"/>
        <v>0</v>
      </c>
      <c r="CZ917" s="550">
        <f t="shared" si="2673"/>
        <v>0</v>
      </c>
      <c r="DA917" s="550">
        <f t="shared" si="2674"/>
        <v>0</v>
      </c>
      <c r="DB917" s="551">
        <f t="shared" si="2675"/>
        <v>0</v>
      </c>
      <c r="DC917" s="551">
        <f t="shared" si="2676"/>
        <v>0</v>
      </c>
      <c r="DD917" s="551">
        <f t="shared" si="2677"/>
        <v>0</v>
      </c>
      <c r="DE917" s="550">
        <f t="shared" si="2678"/>
        <v>0</v>
      </c>
      <c r="DF917" s="550">
        <f t="shared" si="2679"/>
        <v>0</v>
      </c>
      <c r="DG917" s="550">
        <f t="shared" si="2680"/>
        <v>0</v>
      </c>
      <c r="DH917" s="550">
        <f t="shared" si="2681"/>
        <v>0</v>
      </c>
      <c r="DI917" s="550">
        <f t="shared" si="2682"/>
        <v>0</v>
      </c>
      <c r="DJ917" s="549">
        <f t="shared" si="2683"/>
        <v>0</v>
      </c>
      <c r="DK917" s="548">
        <f t="shared" si="2684"/>
        <v>0</v>
      </c>
      <c r="DL917" s="653">
        <f t="shared" si="2685"/>
        <v>17</v>
      </c>
      <c r="DM917" s="106">
        <f t="shared" si="2686"/>
        <v>17</v>
      </c>
      <c r="DN917" s="106">
        <f t="shared" si="2687"/>
        <v>17</v>
      </c>
      <c r="DO917" s="106">
        <f t="shared" si="2688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20"/>
      <c r="DY917" s="484"/>
    </row>
    <row r="918" spans="1:129" s="486" customFormat="1" ht="15.75" customHeight="1">
      <c r="A918" s="807" t="s">
        <v>26</v>
      </c>
      <c r="B918" s="798"/>
      <c r="C918" s="798"/>
      <c r="D918" s="798"/>
      <c r="E918" s="798"/>
      <c r="F918" s="798"/>
      <c r="G918" s="798"/>
      <c r="H918" s="798"/>
      <c r="I918" s="798"/>
      <c r="J918" s="798"/>
      <c r="K918" s="798"/>
      <c r="L918" s="798"/>
      <c r="M918" s="798"/>
      <c r="N918" s="798"/>
      <c r="O918" s="798"/>
      <c r="P918" s="798"/>
      <c r="Q918" s="798"/>
      <c r="R918" s="798"/>
      <c r="S918" s="783"/>
      <c r="T918" s="798"/>
      <c r="U918" s="798"/>
      <c r="V918" s="798"/>
      <c r="W918" s="798"/>
      <c r="X918" s="798"/>
      <c r="Y918" s="798"/>
      <c r="Z918" s="798"/>
      <c r="AA918" s="798"/>
      <c r="AB918" s="798"/>
      <c r="AC918" s="798"/>
      <c r="AD918" s="798"/>
      <c r="AE918" s="798"/>
      <c r="AF918" s="798"/>
      <c r="AG918" s="798"/>
      <c r="AH918" s="798"/>
      <c r="AI918" s="798"/>
      <c r="AJ918" s="798"/>
      <c r="AK918" s="783"/>
      <c r="AL918" s="798"/>
      <c r="AM918" s="798"/>
      <c r="AN918" s="798"/>
      <c r="AO918" s="798"/>
      <c r="AP918" s="798"/>
      <c r="AQ918" s="798"/>
      <c r="AR918" s="798"/>
      <c r="AS918" s="798"/>
      <c r="AT918" s="798"/>
      <c r="AU918" s="798"/>
      <c r="AV918" s="798"/>
      <c r="AW918" s="798"/>
      <c r="AX918" s="798"/>
      <c r="AY918" s="798"/>
      <c r="AZ918" s="798"/>
      <c r="BA918" s="798"/>
      <c r="BB918" s="798"/>
      <c r="BC918" s="783"/>
      <c r="BD918" s="798"/>
      <c r="BE918" s="798"/>
      <c r="BF918" s="798"/>
      <c r="BG918" s="798"/>
      <c r="BH918" s="798"/>
      <c r="BI918" s="798"/>
      <c r="BJ918" s="798"/>
      <c r="BK918" s="798"/>
      <c r="BL918" s="798"/>
      <c r="BM918" s="798"/>
      <c r="BN918" s="798"/>
      <c r="BO918" s="798"/>
      <c r="BP918" s="798"/>
      <c r="BQ918" s="798"/>
      <c r="BR918" s="798"/>
      <c r="BS918" s="798"/>
      <c r="BT918" s="798"/>
      <c r="BU918" s="783"/>
      <c r="BV918" s="798"/>
      <c r="BW918" s="798"/>
      <c r="BX918" s="798"/>
      <c r="BY918" s="798"/>
      <c r="BZ918" s="813"/>
      <c r="CA918" s="813"/>
      <c r="CB918" s="813"/>
      <c r="CC918" s="813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7"/>
      <c r="CV918" s="200"/>
      <c r="CW918" s="200"/>
      <c r="CX918" s="200"/>
      <c r="CY918" s="200"/>
      <c r="CZ918" s="200"/>
      <c r="DA918" s="617"/>
      <c r="DB918" s="617"/>
      <c r="DC918" s="617"/>
      <c r="DD918" s="617"/>
      <c r="DE918" s="617"/>
      <c r="DF918" s="617"/>
      <c r="DG918" s="617"/>
      <c r="DH918" s="617"/>
      <c r="DI918" s="617"/>
      <c r="DJ918" s="617"/>
      <c r="DK918" s="617"/>
      <c r="DL918" s="482"/>
      <c r="DM918" s="202"/>
      <c r="DN918" s="202"/>
      <c r="DO918" s="202"/>
      <c r="DP918" s="483"/>
      <c r="DQ918" s="484"/>
      <c r="DR918" s="484"/>
      <c r="DS918" s="484"/>
      <c r="DT918" s="484"/>
      <c r="DU918" s="484"/>
      <c r="DV918" s="484"/>
      <c r="DW918" s="484"/>
      <c r="DX918" s="719"/>
      <c r="DY918" s="484"/>
    </row>
    <row r="919" spans="1:129" s="486" customFormat="1" ht="15.75" customHeight="1">
      <c r="A919" s="808" t="str">
        <f>A184</f>
        <v>Pig sales: no sold</v>
      </c>
      <c r="B919" s="799">
        <f>SUM(B186)</f>
        <v>0</v>
      </c>
      <c r="C919" s="799">
        <f>SUM(C186)</f>
        <v>0</v>
      </c>
      <c r="D919" s="799">
        <f>SUM(D186)</f>
        <v>0</v>
      </c>
      <c r="E919" s="799">
        <f>SUM(E186)</f>
        <v>0</v>
      </c>
      <c r="F919" s="799">
        <f>SUM(F186)</f>
        <v>0</v>
      </c>
      <c r="G919" s="799">
        <f>SUM(G186)</f>
        <v>0</v>
      </c>
      <c r="H919" s="799">
        <f>SUM(H186)</f>
        <v>0</v>
      </c>
      <c r="I919" s="799">
        <f>SUM(I186)</f>
        <v>0</v>
      </c>
      <c r="J919" s="799">
        <f>SUM(J186)</f>
        <v>0</v>
      </c>
      <c r="K919" s="799">
        <f>SUM(K186)</f>
        <v>0</v>
      </c>
      <c r="L919" s="799">
        <f>SUM(L186)</f>
        <v>0</v>
      </c>
      <c r="M919" s="799">
        <f>SUM(M186)</f>
        <v>0</v>
      </c>
      <c r="N919" s="799">
        <f>SUM(N186)</f>
        <v>0</v>
      </c>
      <c r="O919" s="799">
        <f>SUM(O186)</f>
        <v>0</v>
      </c>
      <c r="P919" s="799">
        <f>SUM(P186)</f>
        <v>0</v>
      </c>
      <c r="Q919" s="799">
        <f>SUM(Q186)</f>
        <v>0</v>
      </c>
      <c r="R919" s="799">
        <f>SUM(R186)</f>
        <v>0</v>
      </c>
      <c r="S919" s="798"/>
      <c r="T919" s="799">
        <f>SUM(T186)</f>
        <v>0</v>
      </c>
      <c r="U919" s="799">
        <f>SUM(U186)</f>
        <v>0</v>
      </c>
      <c r="V919" s="799">
        <f>SUM(V186)</f>
        <v>0</v>
      </c>
      <c r="W919" s="799">
        <f>SUM(W186)</f>
        <v>0</v>
      </c>
      <c r="X919" s="799">
        <f>SUM(X186)</f>
        <v>0</v>
      </c>
      <c r="Y919" s="799">
        <f>SUM(Y186)</f>
        <v>0</v>
      </c>
      <c r="Z919" s="799">
        <f>SUM(Z186)</f>
        <v>0</v>
      </c>
      <c r="AA919" s="799">
        <f>SUM(AA186)</f>
        <v>350</v>
      </c>
      <c r="AB919" s="799">
        <f>SUM(AB186)</f>
        <v>0</v>
      </c>
      <c r="AC919" s="799">
        <f>SUM(AC186)</f>
        <v>0</v>
      </c>
      <c r="AD919" s="799">
        <f>SUM(AD186)</f>
        <v>0</v>
      </c>
      <c r="AE919" s="799">
        <f>SUM(AE186)</f>
        <v>0</v>
      </c>
      <c r="AF919" s="799">
        <f>SUM(AF186)</f>
        <v>0</v>
      </c>
      <c r="AG919" s="799">
        <f>SUM(AG186)</f>
        <v>0</v>
      </c>
      <c r="AH919" s="799">
        <f>SUM(AH186)</f>
        <v>0</v>
      </c>
      <c r="AI919" s="799">
        <f>SUM(AI186)</f>
        <v>0</v>
      </c>
      <c r="AJ919" s="799">
        <f>SUM(AJ186)</f>
        <v>0</v>
      </c>
      <c r="AK919" s="798"/>
      <c r="AL919" s="799">
        <f>SUM(AL186)</f>
        <v>0</v>
      </c>
      <c r="AM919" s="799">
        <f>SUM(AM186)</f>
        <v>0</v>
      </c>
      <c r="AN919" s="799">
        <f>SUM(AN186)</f>
        <v>0</v>
      </c>
      <c r="AO919" s="799">
        <f>SUM(AO186)</f>
        <v>200</v>
      </c>
      <c r="AP919" s="799">
        <f>SUM(AP186)</f>
        <v>0</v>
      </c>
      <c r="AQ919" s="799">
        <f>SUM(AQ186)</f>
        <v>600</v>
      </c>
      <c r="AR919" s="799">
        <f>SUM(AR186)</f>
        <v>8550</v>
      </c>
      <c r="AS919" s="799">
        <f>SUM(AS186)</f>
        <v>0</v>
      </c>
      <c r="AT919" s="799">
        <f>SUM(AT186)</f>
        <v>0</v>
      </c>
      <c r="AU919" s="799">
        <f>SUM(AU186)</f>
        <v>0</v>
      </c>
      <c r="AV919" s="799">
        <f>SUM(AV186)</f>
        <v>0</v>
      </c>
      <c r="AW919" s="799">
        <f>SUM(AW186)</f>
        <v>0</v>
      </c>
      <c r="AX919" s="799">
        <f>SUM(AX186)</f>
        <v>0</v>
      </c>
      <c r="AY919" s="799">
        <f>SUM(AY186)</f>
        <v>0</v>
      </c>
      <c r="AZ919" s="799">
        <f>SUM(AZ186)</f>
        <v>0</v>
      </c>
      <c r="BA919" s="799">
        <f>SUM(BA186)</f>
        <v>0</v>
      </c>
      <c r="BB919" s="799">
        <f>SUM(BB186)</f>
        <v>0</v>
      </c>
      <c r="BC919" s="798"/>
      <c r="BD919" s="799">
        <f>SUM(BD186)</f>
        <v>1200</v>
      </c>
      <c r="BE919" s="799">
        <f>SUM(BE186)</f>
        <v>0</v>
      </c>
      <c r="BF919" s="799">
        <f>SUM(BF186)</f>
        <v>1500</v>
      </c>
      <c r="BG919" s="799">
        <f>SUM(BG186)</f>
        <v>1350</v>
      </c>
      <c r="BH919" s="799">
        <f>SUM(BH186)</f>
        <v>150</v>
      </c>
      <c r="BI919" s="799">
        <f>SUM(BI186)</f>
        <v>940</v>
      </c>
      <c r="BJ919" s="799">
        <f>SUM(BJ186)</f>
        <v>375</v>
      </c>
      <c r="BK919" s="799">
        <f>SUM(BK186)</f>
        <v>0</v>
      </c>
      <c r="BL919" s="799">
        <f>SUM(BL186)</f>
        <v>4000</v>
      </c>
      <c r="BM919" s="799">
        <f>SUM(BM186)</f>
        <v>0</v>
      </c>
      <c r="BN919" s="799">
        <f>SUM(BN186)</f>
        <v>0</v>
      </c>
      <c r="BO919" s="799">
        <f>SUM(BO186)</f>
        <v>0</v>
      </c>
      <c r="BP919" s="799">
        <f>SUM(BP186)</f>
        <v>0</v>
      </c>
      <c r="BQ919" s="799">
        <f>SUM(BQ186)</f>
        <v>0</v>
      </c>
      <c r="BR919" s="799">
        <f>SUM(BR186)</f>
        <v>0</v>
      </c>
      <c r="BS919" s="799">
        <f>SUM(BS186)</f>
        <v>0</v>
      </c>
      <c r="BT919" s="799">
        <f>SUM(BT186)</f>
        <v>0</v>
      </c>
      <c r="BU919" s="798"/>
      <c r="BV919" s="799">
        <f>SUM(BV186)</f>
        <v>0</v>
      </c>
      <c r="BW919" s="799">
        <f>SUM(BW186)</f>
        <v>0</v>
      </c>
      <c r="BX919" s="799">
        <f>SUM(BX186)</f>
        <v>0</v>
      </c>
      <c r="BY919" s="799">
        <f>SUM(BY186)</f>
        <v>0</v>
      </c>
      <c r="BZ919" s="597">
        <f t="shared" ref="BZ919:BZ928" si="2702">IF(DL919&lt;3,"",(SUM(B919:R919)-MIN(B919:R919)-MAX(B919:R919))/(DL919-2))</f>
        <v>0</v>
      </c>
      <c r="CA919" s="597">
        <f t="shared" ref="CA919:CA928" si="2703">IF(DM919&lt;3,"",(SUM(T919:AJ919)-MIN(T919:AJ919)-MAX(T919:AJ919))/(DM919-2))</f>
        <v>0</v>
      </c>
      <c r="CB919" s="597">
        <f t="shared" ref="CB919:CB928" si="2704">IF(DN919&lt;3,"",(SUM(AL919:BB919)-MIN(AL919:BB919)-MAX(AL919:BB919))/(DN919-2))</f>
        <v>53.333333333333336</v>
      </c>
      <c r="CC919" s="597">
        <f t="shared" ref="CC919:CC928" si="2705">IF(DO919&lt;3,"",(SUM(BD919:BT919)-MIN(BD919:BT919)-MAX(BD919:BT919))/(DO919-2))</f>
        <v>367.66666666666669</v>
      </c>
      <c r="CD919" s="1344">
        <f t="shared" ref="CD919:CS919" si="27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06"/>
        <v>0</v>
      </c>
      <c r="CF919" s="1346">
        <f t="shared" si="2706"/>
        <v>0</v>
      </c>
      <c r="CG919" s="1346">
        <f t="shared" si="2706"/>
        <v>0</v>
      </c>
      <c r="CH919" s="1346">
        <f t="shared" si="2706"/>
        <v>0</v>
      </c>
      <c r="CI919" s="1346">
        <f t="shared" si="2706"/>
        <v>0</v>
      </c>
      <c r="CJ919" s="1346">
        <f t="shared" si="2706"/>
        <v>0</v>
      </c>
      <c r="CK919" s="1347">
        <f t="shared" si="2706"/>
        <v>0</v>
      </c>
      <c r="CL919" s="1347">
        <f t="shared" si="2706"/>
        <v>0</v>
      </c>
      <c r="CM919" s="1347">
        <f t="shared" si="2706"/>
        <v>0</v>
      </c>
      <c r="CN919" s="1346">
        <f t="shared" si="2706"/>
        <v>0</v>
      </c>
      <c r="CO919" s="1346">
        <f t="shared" si="2706"/>
        <v>0</v>
      </c>
      <c r="CP919" s="1346">
        <f t="shared" si="2706"/>
        <v>0</v>
      </c>
      <c r="CQ919" s="1346">
        <f t="shared" si="2706"/>
        <v>0</v>
      </c>
      <c r="CR919" s="1346">
        <f t="shared" si="2706"/>
        <v>0</v>
      </c>
      <c r="CS919" s="1345">
        <f t="shared" si="2706"/>
        <v>0</v>
      </c>
      <c r="CT919" s="1348">
        <f t="shared" ref="CE919:CT928" si="27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8">
        <f t="shared" ref="CU919:CU928" si="27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9">
        <f t="shared" ref="CV919:CV928" si="27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0">
        <f t="shared" ref="CW919:CW928" si="27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0">
        <f t="shared" ref="CX919:CX928" si="27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0">
        <f t="shared" ref="CY919:CY928" si="27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0">
        <f t="shared" ref="CZ919:CZ928" si="27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0">
        <f t="shared" ref="DA919:DA928" si="27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1">
        <f t="shared" ref="DB919:DB928" si="27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1">
        <f t="shared" ref="DC919:DC928" si="27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1">
        <f t="shared" ref="DD919:DD928" si="27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0">
        <f t="shared" ref="DE919:DE928" si="27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0">
        <f t="shared" ref="DF919:DF928" si="27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0">
        <f t="shared" ref="DG919:DG928" si="27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0">
        <f t="shared" ref="DH919:DH928" si="27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0">
        <f t="shared" ref="DI919:DI928" si="27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9">
        <f t="shared" ref="DJ919:DJ928" si="27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8">
        <f t="shared" ref="DK919:DK928" si="27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</v>
      </c>
      <c r="DL919" s="653">
        <f t="shared" ref="DL919:DL928" si="2725">COUNT(B919:R919)</f>
        <v>17</v>
      </c>
      <c r="DM919" s="106">
        <f t="shared" ref="DM919:DM928" si="2726">COUNT(T919:AJ919)</f>
        <v>17</v>
      </c>
      <c r="DN919" s="106">
        <f t="shared" ref="DN919:DN928" si="2727">COUNT(AL919:BB919)</f>
        <v>17</v>
      </c>
      <c r="DO919" s="106">
        <f t="shared" ref="DO919:DO928" si="2728">COUNT(BD919:BT919)</f>
        <v>17</v>
      </c>
      <c r="DP919" s="483"/>
      <c r="DQ919" s="618"/>
      <c r="DR919" s="618"/>
      <c r="DS919" s="618"/>
      <c r="DT919" s="618"/>
      <c r="DU919" s="618"/>
      <c r="DV919" s="618"/>
      <c r="DW919" s="618"/>
      <c r="DX919" s="820"/>
      <c r="DY919" s="484"/>
    </row>
    <row r="920" spans="1:129" s="486" customFormat="1" ht="15.75" customHeight="1">
      <c r="A920" s="617" t="str">
        <f>A187</f>
        <v>Other livestock sales: no. Sold</v>
      </c>
      <c r="B920" s="799">
        <f>SUM(B189)</f>
        <v>0</v>
      </c>
      <c r="C920" s="799">
        <f>SUM(C189)</f>
        <v>0</v>
      </c>
      <c r="D920" s="799">
        <f>SUM(D189)</f>
        <v>0</v>
      </c>
      <c r="E920" s="799">
        <f>SUM(E189)</f>
        <v>0</v>
      </c>
      <c r="F920" s="799">
        <f>SUM(F189)</f>
        <v>0</v>
      </c>
      <c r="G920" s="799">
        <f>SUM(G189)</f>
        <v>0</v>
      </c>
      <c r="H920" s="799">
        <f>SUM(H189)</f>
        <v>0</v>
      </c>
      <c r="I920" s="799">
        <f>SUM(I189)</f>
        <v>0</v>
      </c>
      <c r="J920" s="799">
        <f>SUM(J189)</f>
        <v>0</v>
      </c>
      <c r="K920" s="799">
        <f>SUM(K189)</f>
        <v>0</v>
      </c>
      <c r="L920" s="799">
        <f>SUM(L189)</f>
        <v>0</v>
      </c>
      <c r="M920" s="799">
        <f>SUM(M189)</f>
        <v>0</v>
      </c>
      <c r="N920" s="799">
        <f>SUM(N189)</f>
        <v>0</v>
      </c>
      <c r="O920" s="799">
        <f>SUM(O189)</f>
        <v>0</v>
      </c>
      <c r="P920" s="799">
        <f>SUM(P189)</f>
        <v>0</v>
      </c>
      <c r="Q920" s="799">
        <f>SUM(Q189)</f>
        <v>0</v>
      </c>
      <c r="R920" s="799">
        <f>SUM(R189)</f>
        <v>0</v>
      </c>
      <c r="S920" s="798"/>
      <c r="T920" s="799">
        <f>SUM(T189)</f>
        <v>0</v>
      </c>
      <c r="U920" s="799">
        <f>SUM(U189)</f>
        <v>0</v>
      </c>
      <c r="V920" s="799">
        <f>SUM(V189)</f>
        <v>0</v>
      </c>
      <c r="W920" s="799">
        <f>SUM(W189)</f>
        <v>0</v>
      </c>
      <c r="X920" s="799">
        <f>SUM(X189)</f>
        <v>0</v>
      </c>
      <c r="Y920" s="799">
        <f>SUM(Y189)</f>
        <v>0</v>
      </c>
      <c r="Z920" s="799">
        <f>SUM(Z189)</f>
        <v>0</v>
      </c>
      <c r="AA920" s="799">
        <f>SUM(AA189)</f>
        <v>0</v>
      </c>
      <c r="AB920" s="799">
        <f>SUM(AB189)</f>
        <v>0</v>
      </c>
      <c r="AC920" s="799">
        <f>SUM(AC189)</f>
        <v>0</v>
      </c>
      <c r="AD920" s="799">
        <f>SUM(AD189)</f>
        <v>0</v>
      </c>
      <c r="AE920" s="799">
        <f>SUM(AE189)</f>
        <v>0</v>
      </c>
      <c r="AF920" s="799">
        <f>SUM(AF189)</f>
        <v>0</v>
      </c>
      <c r="AG920" s="799">
        <f>SUM(AG189)</f>
        <v>0</v>
      </c>
      <c r="AH920" s="799">
        <f>SUM(AH189)</f>
        <v>0</v>
      </c>
      <c r="AI920" s="799">
        <f>SUM(AI189)</f>
        <v>0</v>
      </c>
      <c r="AJ920" s="799">
        <f>SUM(AJ189)</f>
        <v>0</v>
      </c>
      <c r="AK920" s="798"/>
      <c r="AL920" s="799">
        <f>SUM(AL189)</f>
        <v>0</v>
      </c>
      <c r="AM920" s="799">
        <f>SUM(AM189)</f>
        <v>0</v>
      </c>
      <c r="AN920" s="799">
        <f>SUM(AN189)</f>
        <v>0</v>
      </c>
      <c r="AO920" s="799">
        <f>SUM(AO189)</f>
        <v>0</v>
      </c>
      <c r="AP920" s="799">
        <f>SUM(AP189)</f>
        <v>0</v>
      </c>
      <c r="AQ920" s="799">
        <f>SUM(AQ189)</f>
        <v>0</v>
      </c>
      <c r="AR920" s="799">
        <f>SUM(AR189)</f>
        <v>0</v>
      </c>
      <c r="AS920" s="799">
        <f>SUM(AS189)</f>
        <v>0</v>
      </c>
      <c r="AT920" s="799">
        <f>SUM(AT189)</f>
        <v>0</v>
      </c>
      <c r="AU920" s="799">
        <f>SUM(AU189)</f>
        <v>0</v>
      </c>
      <c r="AV920" s="799">
        <f>SUM(AV189)</f>
        <v>0</v>
      </c>
      <c r="AW920" s="799">
        <f>SUM(AW189)</f>
        <v>0</v>
      </c>
      <c r="AX920" s="799">
        <f>SUM(AX189)</f>
        <v>0</v>
      </c>
      <c r="AY920" s="799">
        <f>SUM(AY189)</f>
        <v>0</v>
      </c>
      <c r="AZ920" s="799">
        <f>SUM(AZ189)</f>
        <v>0</v>
      </c>
      <c r="BA920" s="799">
        <f>SUM(BA189)</f>
        <v>0</v>
      </c>
      <c r="BB920" s="799">
        <f>SUM(BB189)</f>
        <v>0</v>
      </c>
      <c r="BC920" s="798"/>
      <c r="BD920" s="799">
        <f>SUM(BD189)</f>
        <v>0</v>
      </c>
      <c r="BE920" s="799">
        <f>SUM(BE189)</f>
        <v>0</v>
      </c>
      <c r="BF920" s="799">
        <f>SUM(BF189)</f>
        <v>0</v>
      </c>
      <c r="BG920" s="799">
        <f>SUM(BG189)</f>
        <v>0</v>
      </c>
      <c r="BH920" s="799">
        <f>SUM(BH189)</f>
        <v>0</v>
      </c>
      <c r="BI920" s="799">
        <f>SUM(BI189)</f>
        <v>0</v>
      </c>
      <c r="BJ920" s="799">
        <f>SUM(BJ189)</f>
        <v>0</v>
      </c>
      <c r="BK920" s="799">
        <f>SUM(BK189)</f>
        <v>0</v>
      </c>
      <c r="BL920" s="799">
        <f>SUM(BL189)</f>
        <v>0</v>
      </c>
      <c r="BM920" s="799">
        <f>SUM(BM189)</f>
        <v>0</v>
      </c>
      <c r="BN920" s="799">
        <f>SUM(BN189)</f>
        <v>0</v>
      </c>
      <c r="BO920" s="799">
        <f>SUM(BO189)</f>
        <v>0</v>
      </c>
      <c r="BP920" s="799">
        <f>SUM(BP189)</f>
        <v>0</v>
      </c>
      <c r="BQ920" s="799">
        <f>SUM(BQ189)</f>
        <v>0</v>
      </c>
      <c r="BR920" s="799">
        <f>SUM(BR189)</f>
        <v>0</v>
      </c>
      <c r="BS920" s="799">
        <f>SUM(BS189)</f>
        <v>0</v>
      </c>
      <c r="BT920" s="799">
        <f>SUM(BT189)</f>
        <v>0</v>
      </c>
      <c r="BU920" s="798"/>
      <c r="BV920" s="799">
        <f>SUM(BV189)</f>
        <v>0</v>
      </c>
      <c r="BW920" s="799">
        <f>SUM(BW189)</f>
        <v>0</v>
      </c>
      <c r="BX920" s="799">
        <f>SUM(BX189)</f>
        <v>0</v>
      </c>
      <c r="BY920" s="799">
        <f>SUM(BY189)</f>
        <v>0</v>
      </c>
      <c r="BZ920" s="597">
        <f t="shared" si="2702"/>
        <v>0</v>
      </c>
      <c r="CA920" s="597">
        <f t="shared" si="2703"/>
        <v>0</v>
      </c>
      <c r="CB920" s="597">
        <f t="shared" si="2704"/>
        <v>0</v>
      </c>
      <c r="CC920" s="597">
        <f t="shared" si="2705"/>
        <v>0</v>
      </c>
      <c r="CD920" s="1344">
        <f t="shared" ref="CD920:CD928" si="27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07"/>
        <v>0</v>
      </c>
      <c r="CF920" s="1346">
        <f t="shared" si="2707"/>
        <v>0</v>
      </c>
      <c r="CG920" s="1346">
        <f t="shared" si="2707"/>
        <v>0</v>
      </c>
      <c r="CH920" s="1346">
        <f t="shared" si="2707"/>
        <v>0</v>
      </c>
      <c r="CI920" s="1346">
        <f t="shared" si="2707"/>
        <v>0</v>
      </c>
      <c r="CJ920" s="1346">
        <f t="shared" si="2707"/>
        <v>0</v>
      </c>
      <c r="CK920" s="1347">
        <f t="shared" si="2707"/>
        <v>0</v>
      </c>
      <c r="CL920" s="1347">
        <f t="shared" si="2707"/>
        <v>0</v>
      </c>
      <c r="CM920" s="1347">
        <f t="shared" si="2707"/>
        <v>0</v>
      </c>
      <c r="CN920" s="1346">
        <f t="shared" si="2707"/>
        <v>0</v>
      </c>
      <c r="CO920" s="1346">
        <f t="shared" si="2707"/>
        <v>0</v>
      </c>
      <c r="CP920" s="1346">
        <f t="shared" si="2707"/>
        <v>0</v>
      </c>
      <c r="CQ920" s="1346">
        <f t="shared" si="2707"/>
        <v>0</v>
      </c>
      <c r="CR920" s="1346">
        <f t="shared" si="2707"/>
        <v>0</v>
      </c>
      <c r="CS920" s="1345">
        <f t="shared" si="2707"/>
        <v>0</v>
      </c>
      <c r="CT920" s="1348">
        <f t="shared" si="2707"/>
        <v>0</v>
      </c>
      <c r="CU920" s="548">
        <f t="shared" si="2708"/>
        <v>0</v>
      </c>
      <c r="CV920" s="549">
        <f t="shared" si="2709"/>
        <v>0</v>
      </c>
      <c r="CW920" s="550">
        <f t="shared" si="2710"/>
        <v>0</v>
      </c>
      <c r="CX920" s="550">
        <f t="shared" si="2711"/>
        <v>0</v>
      </c>
      <c r="CY920" s="550">
        <f t="shared" si="2712"/>
        <v>0</v>
      </c>
      <c r="CZ920" s="550">
        <f t="shared" si="2713"/>
        <v>0</v>
      </c>
      <c r="DA920" s="550">
        <f t="shared" si="2714"/>
        <v>0</v>
      </c>
      <c r="DB920" s="551">
        <f t="shared" si="2715"/>
        <v>0</v>
      </c>
      <c r="DC920" s="551">
        <f t="shared" si="2716"/>
        <v>0</v>
      </c>
      <c r="DD920" s="551">
        <f t="shared" si="2717"/>
        <v>0</v>
      </c>
      <c r="DE920" s="550">
        <f t="shared" si="2718"/>
        <v>0</v>
      </c>
      <c r="DF920" s="550">
        <f t="shared" si="2719"/>
        <v>0</v>
      </c>
      <c r="DG920" s="550">
        <f t="shared" si="2720"/>
        <v>0</v>
      </c>
      <c r="DH920" s="550">
        <f t="shared" si="2721"/>
        <v>0</v>
      </c>
      <c r="DI920" s="550">
        <f t="shared" si="2722"/>
        <v>0</v>
      </c>
      <c r="DJ920" s="549">
        <f t="shared" si="2723"/>
        <v>0</v>
      </c>
      <c r="DK920" s="548">
        <f t="shared" si="2724"/>
        <v>0</v>
      </c>
      <c r="DL920" s="653">
        <f t="shared" si="2725"/>
        <v>17</v>
      </c>
      <c r="DM920" s="106">
        <f t="shared" si="2726"/>
        <v>17</v>
      </c>
      <c r="DN920" s="106">
        <f t="shared" si="2727"/>
        <v>17</v>
      </c>
      <c r="DO920" s="106">
        <f t="shared" si="2728"/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20"/>
      <c r="DY920" s="484"/>
    </row>
    <row r="921" spans="1:129" s="486" customFormat="1" ht="15.75" customHeight="1">
      <c r="A921" s="617" t="str">
        <f>A190</f>
        <v>Fattened Ox sales: no. sold</v>
      </c>
      <c r="B921" s="799">
        <f t="shared" ref="B921:R921" si="2730">SUM(B193)</f>
        <v>0</v>
      </c>
      <c r="C921" s="799">
        <f t="shared" si="2730"/>
        <v>0</v>
      </c>
      <c r="D921" s="799">
        <f t="shared" si="2730"/>
        <v>0</v>
      </c>
      <c r="E921" s="799">
        <f t="shared" si="2730"/>
        <v>0</v>
      </c>
      <c r="F921" s="799">
        <f t="shared" si="2730"/>
        <v>0</v>
      </c>
      <c r="G921" s="799">
        <f t="shared" si="2730"/>
        <v>0</v>
      </c>
      <c r="H921" s="799">
        <f t="shared" si="2730"/>
        <v>0</v>
      </c>
      <c r="I921" s="799">
        <f t="shared" si="2730"/>
        <v>0</v>
      </c>
      <c r="J921" s="799">
        <f t="shared" si="2730"/>
        <v>0</v>
      </c>
      <c r="K921" s="799">
        <f t="shared" si="2730"/>
        <v>0</v>
      </c>
      <c r="L921" s="799">
        <f t="shared" si="2730"/>
        <v>0</v>
      </c>
      <c r="M921" s="799">
        <f t="shared" si="2730"/>
        <v>0</v>
      </c>
      <c r="N921" s="799">
        <f t="shared" si="2730"/>
        <v>0</v>
      </c>
      <c r="O921" s="799">
        <f t="shared" si="2730"/>
        <v>0</v>
      </c>
      <c r="P921" s="799">
        <f t="shared" si="2730"/>
        <v>0</v>
      </c>
      <c r="Q921" s="799">
        <f t="shared" si="2730"/>
        <v>0</v>
      </c>
      <c r="R921" s="799">
        <f t="shared" si="2730"/>
        <v>0</v>
      </c>
      <c r="S921" s="798"/>
      <c r="T921" s="799">
        <f t="shared" ref="T921:AJ921" si="2731">SUM(T193)</f>
        <v>0</v>
      </c>
      <c r="U921" s="799">
        <f t="shared" si="2731"/>
        <v>0</v>
      </c>
      <c r="V921" s="799">
        <f t="shared" si="2731"/>
        <v>0</v>
      </c>
      <c r="W921" s="799">
        <f t="shared" si="2731"/>
        <v>0</v>
      </c>
      <c r="X921" s="799">
        <f t="shared" si="2731"/>
        <v>0</v>
      </c>
      <c r="Y921" s="799">
        <f t="shared" si="2731"/>
        <v>0</v>
      </c>
      <c r="Z921" s="799">
        <f t="shared" si="2731"/>
        <v>0</v>
      </c>
      <c r="AA921" s="799">
        <f t="shared" si="2731"/>
        <v>0</v>
      </c>
      <c r="AB921" s="799">
        <f t="shared" si="2731"/>
        <v>0</v>
      </c>
      <c r="AC921" s="799">
        <f t="shared" si="2731"/>
        <v>0</v>
      </c>
      <c r="AD921" s="799">
        <f t="shared" si="2731"/>
        <v>0</v>
      </c>
      <c r="AE921" s="799">
        <f t="shared" si="2731"/>
        <v>0</v>
      </c>
      <c r="AF921" s="799">
        <f t="shared" si="2731"/>
        <v>0</v>
      </c>
      <c r="AG921" s="799">
        <f t="shared" si="2731"/>
        <v>0</v>
      </c>
      <c r="AH921" s="799">
        <f t="shared" si="2731"/>
        <v>0</v>
      </c>
      <c r="AI921" s="799">
        <f t="shared" si="2731"/>
        <v>0</v>
      </c>
      <c r="AJ921" s="799">
        <f t="shared" si="2731"/>
        <v>0</v>
      </c>
      <c r="AK921" s="798"/>
      <c r="AL921" s="799">
        <f t="shared" ref="AL921:BB921" si="2732">SUM(AL193)</f>
        <v>0</v>
      </c>
      <c r="AM921" s="799">
        <f t="shared" si="2732"/>
        <v>0</v>
      </c>
      <c r="AN921" s="799">
        <f t="shared" si="2732"/>
        <v>0</v>
      </c>
      <c r="AO921" s="799">
        <f t="shared" si="2732"/>
        <v>0</v>
      </c>
      <c r="AP921" s="799">
        <f t="shared" si="2732"/>
        <v>0</v>
      </c>
      <c r="AQ921" s="799">
        <f t="shared" si="2732"/>
        <v>0</v>
      </c>
      <c r="AR921" s="799">
        <f t="shared" si="2732"/>
        <v>0</v>
      </c>
      <c r="AS921" s="799">
        <f t="shared" si="2732"/>
        <v>0</v>
      </c>
      <c r="AT921" s="799">
        <f t="shared" si="2732"/>
        <v>0</v>
      </c>
      <c r="AU921" s="799">
        <f t="shared" si="2732"/>
        <v>0</v>
      </c>
      <c r="AV921" s="799">
        <f t="shared" si="2732"/>
        <v>0</v>
      </c>
      <c r="AW921" s="799">
        <f t="shared" si="2732"/>
        <v>0</v>
      </c>
      <c r="AX921" s="799">
        <f t="shared" si="2732"/>
        <v>0</v>
      </c>
      <c r="AY921" s="799">
        <f t="shared" si="2732"/>
        <v>0</v>
      </c>
      <c r="AZ921" s="799">
        <f t="shared" si="2732"/>
        <v>0</v>
      </c>
      <c r="BA921" s="799">
        <f t="shared" si="2732"/>
        <v>0</v>
      </c>
      <c r="BB921" s="799">
        <f t="shared" si="2732"/>
        <v>0</v>
      </c>
      <c r="BC921" s="798"/>
      <c r="BD921" s="799">
        <f t="shared" ref="BD921:BT921" si="2733">SUM(BD193)</f>
        <v>0</v>
      </c>
      <c r="BE921" s="799">
        <f t="shared" si="2733"/>
        <v>0</v>
      </c>
      <c r="BF921" s="799">
        <f t="shared" si="2733"/>
        <v>0</v>
      </c>
      <c r="BG921" s="799">
        <f t="shared" si="2733"/>
        <v>0</v>
      </c>
      <c r="BH921" s="799">
        <f t="shared" si="2733"/>
        <v>0</v>
      </c>
      <c r="BI921" s="799">
        <f t="shared" si="2733"/>
        <v>0</v>
      </c>
      <c r="BJ921" s="799">
        <f t="shared" si="2733"/>
        <v>0</v>
      </c>
      <c r="BK921" s="799">
        <f t="shared" si="2733"/>
        <v>0</v>
      </c>
      <c r="BL921" s="799">
        <f t="shared" si="2733"/>
        <v>0</v>
      </c>
      <c r="BM921" s="799">
        <f t="shared" si="2733"/>
        <v>0</v>
      </c>
      <c r="BN921" s="799">
        <f t="shared" si="2733"/>
        <v>0</v>
      </c>
      <c r="BO921" s="799">
        <f t="shared" si="2733"/>
        <v>0</v>
      </c>
      <c r="BP921" s="799">
        <f t="shared" si="2733"/>
        <v>0</v>
      </c>
      <c r="BQ921" s="799">
        <f t="shared" si="2733"/>
        <v>0</v>
      </c>
      <c r="BR921" s="799">
        <f t="shared" si="2733"/>
        <v>0</v>
      </c>
      <c r="BS921" s="799">
        <f t="shared" si="2733"/>
        <v>0</v>
      </c>
      <c r="BT921" s="799">
        <f t="shared" si="2733"/>
        <v>0</v>
      </c>
      <c r="BU921" s="798"/>
      <c r="BV921" s="799">
        <f>SUM(BV193)</f>
        <v>0</v>
      </c>
      <c r="BW921" s="799">
        <f>SUM(BW193)</f>
        <v>0</v>
      </c>
      <c r="BX921" s="799">
        <f>SUM(BX193)</f>
        <v>0</v>
      </c>
      <c r="BY921" s="799">
        <f>SUM(BY193)</f>
        <v>0</v>
      </c>
      <c r="BZ921" s="597">
        <f t="shared" si="2702"/>
        <v>0</v>
      </c>
      <c r="CA921" s="597">
        <f t="shared" si="2703"/>
        <v>0</v>
      </c>
      <c r="CB921" s="597">
        <f t="shared" si="2704"/>
        <v>0</v>
      </c>
      <c r="CC921" s="597">
        <f t="shared" si="2705"/>
        <v>0</v>
      </c>
      <c r="CD921" s="1344">
        <f t="shared" si="2729"/>
        <v>0</v>
      </c>
      <c r="CE921" s="1345">
        <f t="shared" si="2707"/>
        <v>0</v>
      </c>
      <c r="CF921" s="1346">
        <f t="shared" si="2707"/>
        <v>0</v>
      </c>
      <c r="CG921" s="1346">
        <f t="shared" si="2707"/>
        <v>0</v>
      </c>
      <c r="CH921" s="1346">
        <f t="shared" si="2707"/>
        <v>0</v>
      </c>
      <c r="CI921" s="1346">
        <f t="shared" si="2707"/>
        <v>0</v>
      </c>
      <c r="CJ921" s="1346">
        <f t="shared" si="2707"/>
        <v>0</v>
      </c>
      <c r="CK921" s="1347">
        <f t="shared" si="2707"/>
        <v>0</v>
      </c>
      <c r="CL921" s="1347">
        <f t="shared" si="2707"/>
        <v>0</v>
      </c>
      <c r="CM921" s="1347">
        <f t="shared" si="2707"/>
        <v>0</v>
      </c>
      <c r="CN921" s="1346">
        <f t="shared" si="2707"/>
        <v>0</v>
      </c>
      <c r="CO921" s="1346">
        <f t="shared" si="2707"/>
        <v>0</v>
      </c>
      <c r="CP921" s="1346">
        <f t="shared" si="2707"/>
        <v>0</v>
      </c>
      <c r="CQ921" s="1346">
        <f t="shared" si="2707"/>
        <v>0</v>
      </c>
      <c r="CR921" s="1346">
        <f t="shared" si="2707"/>
        <v>0</v>
      </c>
      <c r="CS921" s="1345">
        <f t="shared" si="2707"/>
        <v>0</v>
      </c>
      <c r="CT921" s="1348">
        <f t="shared" si="2707"/>
        <v>0</v>
      </c>
      <c r="CU921" s="548">
        <f t="shared" si="2708"/>
        <v>0</v>
      </c>
      <c r="CV921" s="549">
        <f t="shared" si="2709"/>
        <v>0</v>
      </c>
      <c r="CW921" s="550">
        <f t="shared" si="2710"/>
        <v>0</v>
      </c>
      <c r="CX921" s="550">
        <f t="shared" si="2711"/>
        <v>0</v>
      </c>
      <c r="CY921" s="550">
        <f t="shared" si="2712"/>
        <v>0</v>
      </c>
      <c r="CZ921" s="550">
        <f t="shared" si="2713"/>
        <v>0</v>
      </c>
      <c r="DA921" s="550">
        <f t="shared" si="2714"/>
        <v>0</v>
      </c>
      <c r="DB921" s="551">
        <f t="shared" si="2715"/>
        <v>0</v>
      </c>
      <c r="DC921" s="551">
        <f t="shared" si="2716"/>
        <v>0</v>
      </c>
      <c r="DD921" s="551">
        <f t="shared" si="2717"/>
        <v>0</v>
      </c>
      <c r="DE921" s="550">
        <f t="shared" si="2718"/>
        <v>0</v>
      </c>
      <c r="DF921" s="550">
        <f t="shared" si="2719"/>
        <v>0</v>
      </c>
      <c r="DG921" s="550">
        <f t="shared" si="2720"/>
        <v>0</v>
      </c>
      <c r="DH921" s="550">
        <f t="shared" si="2721"/>
        <v>0</v>
      </c>
      <c r="DI921" s="550">
        <f t="shared" si="2722"/>
        <v>0</v>
      </c>
      <c r="DJ921" s="549">
        <f t="shared" si="2723"/>
        <v>0</v>
      </c>
      <c r="DK921" s="548">
        <f t="shared" si="2724"/>
        <v>0</v>
      </c>
      <c r="DL921" s="653">
        <f t="shared" si="2725"/>
        <v>17</v>
      </c>
      <c r="DM921" s="106">
        <f t="shared" si="2726"/>
        <v>17</v>
      </c>
      <c r="DN921" s="106">
        <f t="shared" si="2727"/>
        <v>17</v>
      </c>
      <c r="DO921" s="106">
        <f t="shared" si="2728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20"/>
      <c r="DY921" s="484"/>
    </row>
    <row r="922" spans="1:129" s="486" customFormat="1" ht="15.75" customHeight="1">
      <c r="A922" s="617" t="str">
        <f>A194</f>
        <v>Cattle Exports: no. Sold</v>
      </c>
      <c r="B922" s="799">
        <f t="shared" ref="B922:R922" si="2734">SUM(B196)</f>
        <v>0</v>
      </c>
      <c r="C922" s="799">
        <f t="shared" si="2734"/>
        <v>0</v>
      </c>
      <c r="D922" s="799">
        <f t="shared" si="2734"/>
        <v>0</v>
      </c>
      <c r="E922" s="799">
        <f t="shared" si="2734"/>
        <v>0</v>
      </c>
      <c r="F922" s="799">
        <f t="shared" si="2734"/>
        <v>0</v>
      </c>
      <c r="G922" s="799">
        <f t="shared" si="2734"/>
        <v>0</v>
      </c>
      <c r="H922" s="799">
        <f t="shared" si="2734"/>
        <v>0</v>
      </c>
      <c r="I922" s="799">
        <f t="shared" si="2734"/>
        <v>0</v>
      </c>
      <c r="J922" s="799">
        <f t="shared" si="2734"/>
        <v>0</v>
      </c>
      <c r="K922" s="799">
        <f t="shared" si="2734"/>
        <v>0</v>
      </c>
      <c r="L922" s="799">
        <f t="shared" si="2734"/>
        <v>0</v>
      </c>
      <c r="M922" s="799">
        <f t="shared" si="2734"/>
        <v>0</v>
      </c>
      <c r="N922" s="799">
        <f t="shared" si="2734"/>
        <v>0</v>
      </c>
      <c r="O922" s="799">
        <f t="shared" si="2734"/>
        <v>0</v>
      </c>
      <c r="P922" s="799">
        <f t="shared" si="2734"/>
        <v>0</v>
      </c>
      <c r="Q922" s="799">
        <f t="shared" si="2734"/>
        <v>0</v>
      </c>
      <c r="R922" s="799">
        <f t="shared" si="2734"/>
        <v>0</v>
      </c>
      <c r="S922" s="798"/>
      <c r="T922" s="799">
        <f t="shared" ref="T922:AJ922" si="2735">SUM(T196)</f>
        <v>0</v>
      </c>
      <c r="U922" s="799">
        <f t="shared" si="2735"/>
        <v>0</v>
      </c>
      <c r="V922" s="799">
        <f t="shared" si="2735"/>
        <v>0</v>
      </c>
      <c r="W922" s="799">
        <f t="shared" si="2735"/>
        <v>0</v>
      </c>
      <c r="X922" s="799">
        <f t="shared" si="2735"/>
        <v>0</v>
      </c>
      <c r="Y922" s="799">
        <f t="shared" si="2735"/>
        <v>0</v>
      </c>
      <c r="Z922" s="799">
        <f t="shared" si="2735"/>
        <v>0</v>
      </c>
      <c r="AA922" s="799">
        <f t="shared" si="2735"/>
        <v>0</v>
      </c>
      <c r="AB922" s="799">
        <f t="shared" si="2735"/>
        <v>0</v>
      </c>
      <c r="AC922" s="799">
        <f t="shared" si="2735"/>
        <v>0</v>
      </c>
      <c r="AD922" s="799">
        <f t="shared" si="2735"/>
        <v>0</v>
      </c>
      <c r="AE922" s="799">
        <f t="shared" si="2735"/>
        <v>0</v>
      </c>
      <c r="AF922" s="799">
        <f t="shared" si="2735"/>
        <v>0</v>
      </c>
      <c r="AG922" s="799">
        <f t="shared" si="2735"/>
        <v>0</v>
      </c>
      <c r="AH922" s="799">
        <f t="shared" si="2735"/>
        <v>0</v>
      </c>
      <c r="AI922" s="799">
        <f t="shared" si="2735"/>
        <v>0</v>
      </c>
      <c r="AJ922" s="799">
        <f t="shared" si="2735"/>
        <v>0</v>
      </c>
      <c r="AK922" s="798"/>
      <c r="AL922" s="799">
        <f t="shared" ref="AL922:BB922" si="2736">SUM(AL196)</f>
        <v>0</v>
      </c>
      <c r="AM922" s="799">
        <f t="shared" si="2736"/>
        <v>0</v>
      </c>
      <c r="AN922" s="799">
        <f t="shared" si="2736"/>
        <v>0</v>
      </c>
      <c r="AO922" s="799">
        <f t="shared" si="2736"/>
        <v>0</v>
      </c>
      <c r="AP922" s="799">
        <f t="shared" si="2736"/>
        <v>0</v>
      </c>
      <c r="AQ922" s="799">
        <f t="shared" si="2736"/>
        <v>0</v>
      </c>
      <c r="AR922" s="799">
        <f t="shared" si="2736"/>
        <v>0</v>
      </c>
      <c r="AS922" s="799">
        <f t="shared" si="2736"/>
        <v>0</v>
      </c>
      <c r="AT922" s="799">
        <f t="shared" si="2736"/>
        <v>0</v>
      </c>
      <c r="AU922" s="799">
        <f t="shared" si="2736"/>
        <v>0</v>
      </c>
      <c r="AV922" s="799">
        <f t="shared" si="2736"/>
        <v>0</v>
      </c>
      <c r="AW922" s="799">
        <f t="shared" si="2736"/>
        <v>0</v>
      </c>
      <c r="AX922" s="799">
        <f t="shared" si="2736"/>
        <v>0</v>
      </c>
      <c r="AY922" s="799">
        <f t="shared" si="2736"/>
        <v>0</v>
      </c>
      <c r="AZ922" s="799">
        <f t="shared" si="2736"/>
        <v>0</v>
      </c>
      <c r="BA922" s="799">
        <f t="shared" si="2736"/>
        <v>0</v>
      </c>
      <c r="BB922" s="799">
        <f t="shared" si="2736"/>
        <v>0</v>
      </c>
      <c r="BC922" s="798"/>
      <c r="BD922" s="799">
        <f t="shared" ref="BD922:BT922" si="2737">SUM(BD196)</f>
        <v>0</v>
      </c>
      <c r="BE922" s="799">
        <f t="shared" si="2737"/>
        <v>0</v>
      </c>
      <c r="BF922" s="799">
        <f t="shared" si="2737"/>
        <v>0</v>
      </c>
      <c r="BG922" s="799">
        <f t="shared" si="2737"/>
        <v>0</v>
      </c>
      <c r="BH922" s="799">
        <f t="shared" si="2737"/>
        <v>0</v>
      </c>
      <c r="BI922" s="799">
        <f t="shared" si="2737"/>
        <v>0</v>
      </c>
      <c r="BJ922" s="799">
        <f t="shared" si="2737"/>
        <v>0</v>
      </c>
      <c r="BK922" s="799">
        <f t="shared" si="2737"/>
        <v>0</v>
      </c>
      <c r="BL922" s="799">
        <f t="shared" si="2737"/>
        <v>0</v>
      </c>
      <c r="BM922" s="799">
        <f t="shared" si="2737"/>
        <v>0</v>
      </c>
      <c r="BN922" s="799">
        <f t="shared" si="2737"/>
        <v>0</v>
      </c>
      <c r="BO922" s="799">
        <f t="shared" si="2737"/>
        <v>0</v>
      </c>
      <c r="BP922" s="799">
        <f t="shared" si="2737"/>
        <v>0</v>
      </c>
      <c r="BQ922" s="799">
        <f t="shared" si="2737"/>
        <v>0</v>
      </c>
      <c r="BR922" s="799">
        <f t="shared" si="2737"/>
        <v>0</v>
      </c>
      <c r="BS922" s="799">
        <f t="shared" si="2737"/>
        <v>0</v>
      </c>
      <c r="BT922" s="799">
        <f t="shared" si="2737"/>
        <v>0</v>
      </c>
      <c r="BU922" s="798"/>
      <c r="BV922" s="799">
        <f>SUM(BV196)</f>
        <v>0</v>
      </c>
      <c r="BW922" s="799">
        <f>SUM(BW196)</f>
        <v>0</v>
      </c>
      <c r="BX922" s="799">
        <f>SUM(BX196)</f>
        <v>0</v>
      </c>
      <c r="BY922" s="799">
        <f>SUM(BY196)</f>
        <v>0</v>
      </c>
      <c r="BZ922" s="597">
        <f t="shared" si="2702"/>
        <v>0</v>
      </c>
      <c r="CA922" s="597">
        <f t="shared" si="2703"/>
        <v>0</v>
      </c>
      <c r="CB922" s="597">
        <f t="shared" si="2704"/>
        <v>0</v>
      </c>
      <c r="CC922" s="597">
        <f t="shared" si="2705"/>
        <v>0</v>
      </c>
      <c r="CD922" s="1344">
        <f t="shared" si="2729"/>
        <v>0</v>
      </c>
      <c r="CE922" s="1345">
        <f t="shared" si="2707"/>
        <v>0</v>
      </c>
      <c r="CF922" s="1346">
        <f t="shared" si="2707"/>
        <v>0</v>
      </c>
      <c r="CG922" s="1346">
        <f t="shared" si="2707"/>
        <v>0</v>
      </c>
      <c r="CH922" s="1346">
        <f t="shared" si="2707"/>
        <v>0</v>
      </c>
      <c r="CI922" s="1346">
        <f t="shared" si="2707"/>
        <v>0</v>
      </c>
      <c r="CJ922" s="1346">
        <f t="shared" si="2707"/>
        <v>0</v>
      </c>
      <c r="CK922" s="1347">
        <f t="shared" si="2707"/>
        <v>0</v>
      </c>
      <c r="CL922" s="1347">
        <f t="shared" si="2707"/>
        <v>0</v>
      </c>
      <c r="CM922" s="1347">
        <f t="shared" si="2707"/>
        <v>0</v>
      </c>
      <c r="CN922" s="1346">
        <f t="shared" si="2707"/>
        <v>0</v>
      </c>
      <c r="CO922" s="1346">
        <f t="shared" si="2707"/>
        <v>0</v>
      </c>
      <c r="CP922" s="1346">
        <f t="shared" si="2707"/>
        <v>0</v>
      </c>
      <c r="CQ922" s="1346">
        <f t="shared" si="2707"/>
        <v>0</v>
      </c>
      <c r="CR922" s="1346">
        <f t="shared" si="2707"/>
        <v>0</v>
      </c>
      <c r="CS922" s="1345">
        <f t="shared" si="2707"/>
        <v>0</v>
      </c>
      <c r="CT922" s="1348">
        <f t="shared" si="2707"/>
        <v>0</v>
      </c>
      <c r="CU922" s="548">
        <f t="shared" si="2708"/>
        <v>0</v>
      </c>
      <c r="CV922" s="549">
        <f t="shared" si="2709"/>
        <v>0</v>
      </c>
      <c r="CW922" s="550">
        <f t="shared" si="2710"/>
        <v>0</v>
      </c>
      <c r="CX922" s="550">
        <f t="shared" si="2711"/>
        <v>0</v>
      </c>
      <c r="CY922" s="550">
        <f t="shared" si="2712"/>
        <v>0</v>
      </c>
      <c r="CZ922" s="550">
        <f t="shared" si="2713"/>
        <v>0</v>
      </c>
      <c r="DA922" s="550">
        <f t="shared" si="2714"/>
        <v>0</v>
      </c>
      <c r="DB922" s="551">
        <f t="shared" si="2715"/>
        <v>0</v>
      </c>
      <c r="DC922" s="551">
        <f t="shared" si="2716"/>
        <v>0</v>
      </c>
      <c r="DD922" s="551">
        <f t="shared" si="2717"/>
        <v>0</v>
      </c>
      <c r="DE922" s="550">
        <f t="shared" si="2718"/>
        <v>0</v>
      </c>
      <c r="DF922" s="550">
        <f t="shared" si="2719"/>
        <v>0</v>
      </c>
      <c r="DG922" s="550">
        <f t="shared" si="2720"/>
        <v>0</v>
      </c>
      <c r="DH922" s="550">
        <f t="shared" si="2721"/>
        <v>0</v>
      </c>
      <c r="DI922" s="550">
        <f t="shared" si="2722"/>
        <v>0</v>
      </c>
      <c r="DJ922" s="549">
        <f t="shared" si="2723"/>
        <v>0</v>
      </c>
      <c r="DK922" s="548">
        <f t="shared" si="2724"/>
        <v>0</v>
      </c>
      <c r="DL922" s="653">
        <f t="shared" si="2725"/>
        <v>17</v>
      </c>
      <c r="DM922" s="106">
        <f t="shared" si="2726"/>
        <v>17</v>
      </c>
      <c r="DN922" s="106">
        <f t="shared" si="2727"/>
        <v>17</v>
      </c>
      <c r="DO922" s="106">
        <f t="shared" si="2728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20"/>
      <c r="DY922" s="484"/>
    </row>
    <row r="923" spans="1:129" s="486" customFormat="1" ht="15.75" customHeight="1">
      <c r="A923" s="617" t="str">
        <f>A197</f>
        <v>Cattle sales - local: no. sold</v>
      </c>
      <c r="B923" s="799">
        <f t="shared" ref="B923:R923" si="2738">SUM(B199)</f>
        <v>0</v>
      </c>
      <c r="C923" s="799">
        <f t="shared" si="2738"/>
        <v>0</v>
      </c>
      <c r="D923" s="799">
        <f t="shared" si="2738"/>
        <v>0</v>
      </c>
      <c r="E923" s="799">
        <f t="shared" si="2738"/>
        <v>0</v>
      </c>
      <c r="F923" s="799">
        <f t="shared" si="2738"/>
        <v>0</v>
      </c>
      <c r="G923" s="799">
        <f t="shared" si="2738"/>
        <v>0</v>
      </c>
      <c r="H923" s="799">
        <f t="shared" si="2738"/>
        <v>0</v>
      </c>
      <c r="I923" s="799">
        <f t="shared" si="2738"/>
        <v>0</v>
      </c>
      <c r="J923" s="799">
        <f t="shared" si="2738"/>
        <v>0</v>
      </c>
      <c r="K923" s="799">
        <f t="shared" si="2738"/>
        <v>0</v>
      </c>
      <c r="L923" s="799">
        <f t="shared" si="2738"/>
        <v>0</v>
      </c>
      <c r="M923" s="799">
        <f t="shared" si="2738"/>
        <v>0</v>
      </c>
      <c r="N923" s="799">
        <f t="shared" si="2738"/>
        <v>0</v>
      </c>
      <c r="O923" s="799">
        <f t="shared" si="2738"/>
        <v>0</v>
      </c>
      <c r="P923" s="799">
        <f t="shared" si="2738"/>
        <v>0</v>
      </c>
      <c r="Q923" s="799">
        <f t="shared" si="2738"/>
        <v>0</v>
      </c>
      <c r="R923" s="799">
        <f t="shared" si="2738"/>
        <v>0</v>
      </c>
      <c r="S923" s="798"/>
      <c r="T923" s="799">
        <f t="shared" ref="T923:AJ923" si="2739">SUM(T199)</f>
        <v>0</v>
      </c>
      <c r="U923" s="799">
        <f t="shared" si="2739"/>
        <v>0</v>
      </c>
      <c r="V923" s="799">
        <f t="shared" si="2739"/>
        <v>0</v>
      </c>
      <c r="W923" s="799">
        <f t="shared" si="2739"/>
        <v>0</v>
      </c>
      <c r="X923" s="799">
        <f t="shared" si="2739"/>
        <v>0</v>
      </c>
      <c r="Y923" s="799">
        <f t="shared" si="2739"/>
        <v>0</v>
      </c>
      <c r="Z923" s="799">
        <f t="shared" si="2739"/>
        <v>0</v>
      </c>
      <c r="AA923" s="799">
        <f t="shared" si="2739"/>
        <v>0</v>
      </c>
      <c r="AB923" s="799">
        <f t="shared" si="2739"/>
        <v>0</v>
      </c>
      <c r="AC923" s="799">
        <f t="shared" si="2739"/>
        <v>0</v>
      </c>
      <c r="AD923" s="799">
        <f t="shared" si="2739"/>
        <v>0</v>
      </c>
      <c r="AE923" s="799">
        <f t="shared" si="2739"/>
        <v>0</v>
      </c>
      <c r="AF923" s="799">
        <f t="shared" si="2739"/>
        <v>0</v>
      </c>
      <c r="AG923" s="799">
        <f t="shared" si="2739"/>
        <v>0</v>
      </c>
      <c r="AH923" s="799">
        <f t="shared" si="2739"/>
        <v>0</v>
      </c>
      <c r="AI923" s="799">
        <f t="shared" si="2739"/>
        <v>0</v>
      </c>
      <c r="AJ923" s="799">
        <f t="shared" si="2739"/>
        <v>0</v>
      </c>
      <c r="AK923" s="798"/>
      <c r="AL923" s="799">
        <f t="shared" ref="AL923:BB923" si="2740">SUM(AL199)</f>
        <v>2400</v>
      </c>
      <c r="AM923" s="799">
        <f t="shared" si="2740"/>
        <v>1500</v>
      </c>
      <c r="AN923" s="799">
        <f t="shared" si="2740"/>
        <v>7800</v>
      </c>
      <c r="AO923" s="799">
        <f t="shared" si="2740"/>
        <v>1500</v>
      </c>
      <c r="AP923" s="799">
        <f t="shared" si="2740"/>
        <v>1500</v>
      </c>
      <c r="AQ923" s="799">
        <f t="shared" si="2740"/>
        <v>1300</v>
      </c>
      <c r="AR923" s="799">
        <f t="shared" si="2740"/>
        <v>0</v>
      </c>
      <c r="AS923" s="799">
        <f t="shared" si="2740"/>
        <v>1500</v>
      </c>
      <c r="AT923" s="799">
        <f t="shared" si="2740"/>
        <v>1400</v>
      </c>
      <c r="AU923" s="799">
        <f t="shared" si="2740"/>
        <v>0</v>
      </c>
      <c r="AV923" s="799">
        <f t="shared" si="2740"/>
        <v>0</v>
      </c>
      <c r="AW923" s="799">
        <f t="shared" si="2740"/>
        <v>0</v>
      </c>
      <c r="AX923" s="799">
        <f t="shared" si="2740"/>
        <v>0</v>
      </c>
      <c r="AY923" s="799">
        <f t="shared" si="2740"/>
        <v>0</v>
      </c>
      <c r="AZ923" s="799">
        <f t="shared" si="2740"/>
        <v>0</v>
      </c>
      <c r="BA923" s="799">
        <f t="shared" si="2740"/>
        <v>0</v>
      </c>
      <c r="BB923" s="799">
        <f t="shared" si="2740"/>
        <v>0</v>
      </c>
      <c r="BC923" s="798"/>
      <c r="BD923" s="799">
        <f t="shared" ref="BD923:BT923" si="2741">SUM(BD199)</f>
        <v>4500</v>
      </c>
      <c r="BE923" s="799">
        <f t="shared" si="2741"/>
        <v>1500</v>
      </c>
      <c r="BF923" s="799">
        <f t="shared" si="2741"/>
        <v>8000</v>
      </c>
      <c r="BG923" s="799">
        <f t="shared" si="2741"/>
        <v>3000</v>
      </c>
      <c r="BH923" s="799">
        <f t="shared" si="2741"/>
        <v>3000</v>
      </c>
      <c r="BI923" s="799">
        <f t="shared" si="2741"/>
        <v>1500</v>
      </c>
      <c r="BJ923" s="799">
        <f t="shared" si="2741"/>
        <v>0</v>
      </c>
      <c r="BK923" s="799">
        <f t="shared" si="2741"/>
        <v>6250</v>
      </c>
      <c r="BL923" s="799">
        <f t="shared" si="2741"/>
        <v>2250</v>
      </c>
      <c r="BM923" s="799">
        <f t="shared" si="2741"/>
        <v>0</v>
      </c>
      <c r="BN923" s="799">
        <f t="shared" si="2741"/>
        <v>0</v>
      </c>
      <c r="BO923" s="799">
        <f t="shared" si="2741"/>
        <v>0</v>
      </c>
      <c r="BP923" s="799">
        <f t="shared" si="2741"/>
        <v>0</v>
      </c>
      <c r="BQ923" s="799">
        <f t="shared" si="2741"/>
        <v>0</v>
      </c>
      <c r="BR923" s="799">
        <f t="shared" si="2741"/>
        <v>0</v>
      </c>
      <c r="BS923" s="799">
        <f t="shared" si="2741"/>
        <v>0</v>
      </c>
      <c r="BT923" s="799">
        <f t="shared" si="2741"/>
        <v>0</v>
      </c>
      <c r="BU923" s="798"/>
      <c r="BV923" s="799">
        <f>SUM(BV199)</f>
        <v>0</v>
      </c>
      <c r="BW923" s="799">
        <f>SUM(BW199)</f>
        <v>0</v>
      </c>
      <c r="BX923" s="799">
        <f>SUM(BX199)</f>
        <v>0</v>
      </c>
      <c r="BY923" s="799">
        <f>SUM(BY199)</f>
        <v>0</v>
      </c>
      <c r="BZ923" s="597">
        <f t="shared" si="2702"/>
        <v>0</v>
      </c>
      <c r="CA923" s="597">
        <f t="shared" si="2703"/>
        <v>0</v>
      </c>
      <c r="CB923" s="597">
        <f t="shared" si="2704"/>
        <v>740</v>
      </c>
      <c r="CC923" s="597">
        <f t="shared" si="2705"/>
        <v>1466.6666666666667</v>
      </c>
      <c r="CD923" s="1344">
        <f t="shared" si="2729"/>
        <v>0</v>
      </c>
      <c r="CE923" s="1345">
        <f t="shared" si="2707"/>
        <v>0</v>
      </c>
      <c r="CF923" s="1346">
        <f t="shared" si="2707"/>
        <v>0</v>
      </c>
      <c r="CG923" s="1346">
        <f t="shared" si="2707"/>
        <v>0</v>
      </c>
      <c r="CH923" s="1346">
        <f t="shared" si="2707"/>
        <v>0</v>
      </c>
      <c r="CI923" s="1346">
        <f t="shared" si="2707"/>
        <v>0</v>
      </c>
      <c r="CJ923" s="1346">
        <f t="shared" si="2707"/>
        <v>0</v>
      </c>
      <c r="CK923" s="1347">
        <f t="shared" si="2707"/>
        <v>0</v>
      </c>
      <c r="CL923" s="1347">
        <f t="shared" si="2707"/>
        <v>0</v>
      </c>
      <c r="CM923" s="1347">
        <f t="shared" si="2707"/>
        <v>0</v>
      </c>
      <c r="CN923" s="1346">
        <f t="shared" si="2707"/>
        <v>0</v>
      </c>
      <c r="CO923" s="1346">
        <f t="shared" si="2707"/>
        <v>0</v>
      </c>
      <c r="CP923" s="1346">
        <f t="shared" si="2707"/>
        <v>0</v>
      </c>
      <c r="CQ923" s="1346">
        <f t="shared" si="2707"/>
        <v>0</v>
      </c>
      <c r="CR923" s="1346">
        <f t="shared" si="2707"/>
        <v>0</v>
      </c>
      <c r="CS923" s="1345">
        <f t="shared" si="2707"/>
        <v>0</v>
      </c>
      <c r="CT923" s="1348">
        <f t="shared" si="2707"/>
        <v>0</v>
      </c>
      <c r="CU923" s="548">
        <f t="shared" si="2708"/>
        <v>0</v>
      </c>
      <c r="CV923" s="549">
        <f t="shared" si="2709"/>
        <v>0</v>
      </c>
      <c r="CW923" s="550">
        <f t="shared" si="2710"/>
        <v>0</v>
      </c>
      <c r="CX923" s="550">
        <f t="shared" si="2711"/>
        <v>0</v>
      </c>
      <c r="CY923" s="550">
        <f t="shared" si="2712"/>
        <v>0</v>
      </c>
      <c r="CZ923" s="550">
        <f t="shared" si="2713"/>
        <v>0</v>
      </c>
      <c r="DA923" s="550">
        <f t="shared" si="2714"/>
        <v>0</v>
      </c>
      <c r="DB923" s="551">
        <f t="shared" si="2715"/>
        <v>0</v>
      </c>
      <c r="DC923" s="551">
        <f t="shared" si="2716"/>
        <v>0</v>
      </c>
      <c r="DD923" s="551">
        <f t="shared" si="2717"/>
        <v>0</v>
      </c>
      <c r="DE923" s="550">
        <f t="shared" si="2718"/>
        <v>0</v>
      </c>
      <c r="DF923" s="550">
        <f t="shared" si="2719"/>
        <v>0</v>
      </c>
      <c r="DG923" s="550">
        <f t="shared" si="2720"/>
        <v>0</v>
      </c>
      <c r="DH923" s="550">
        <f t="shared" si="2721"/>
        <v>0</v>
      </c>
      <c r="DI923" s="550">
        <f t="shared" si="2722"/>
        <v>0</v>
      </c>
      <c r="DJ923" s="549">
        <f t="shared" si="2723"/>
        <v>0</v>
      </c>
      <c r="DK923" s="548">
        <f t="shared" si="2724"/>
        <v>0</v>
      </c>
      <c r="DL923" s="653">
        <f t="shared" si="2725"/>
        <v>17</v>
      </c>
      <c r="DM923" s="106">
        <f t="shared" si="2726"/>
        <v>17</v>
      </c>
      <c r="DN923" s="106">
        <f t="shared" si="2727"/>
        <v>17</v>
      </c>
      <c r="DO923" s="106">
        <f t="shared" si="2728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20"/>
      <c r="DY923" s="484"/>
    </row>
    <row r="924" spans="1:129" s="486" customFormat="1" ht="15.75" customHeight="1">
      <c r="A924" s="617" t="str">
        <f>A201</f>
        <v>Goat sales - export: no. sold</v>
      </c>
      <c r="B924" s="799">
        <f t="shared" ref="B924:R924" si="2742">SUM(B203)</f>
        <v>0</v>
      </c>
      <c r="C924" s="799">
        <f t="shared" si="2742"/>
        <v>0</v>
      </c>
      <c r="D924" s="799">
        <f t="shared" si="2742"/>
        <v>0</v>
      </c>
      <c r="E924" s="799">
        <f t="shared" si="2742"/>
        <v>0</v>
      </c>
      <c r="F924" s="799">
        <f t="shared" si="2742"/>
        <v>0</v>
      </c>
      <c r="G924" s="799">
        <f t="shared" si="2742"/>
        <v>0</v>
      </c>
      <c r="H924" s="799">
        <f t="shared" si="2742"/>
        <v>0</v>
      </c>
      <c r="I924" s="799">
        <f t="shared" si="2742"/>
        <v>0</v>
      </c>
      <c r="J924" s="799">
        <f t="shared" si="2742"/>
        <v>0</v>
      </c>
      <c r="K924" s="799">
        <f t="shared" si="2742"/>
        <v>0</v>
      </c>
      <c r="L924" s="799">
        <f t="shared" si="2742"/>
        <v>0</v>
      </c>
      <c r="M924" s="799">
        <f t="shared" si="2742"/>
        <v>0</v>
      </c>
      <c r="N924" s="799">
        <f t="shared" si="2742"/>
        <v>0</v>
      </c>
      <c r="O924" s="799">
        <f t="shared" si="2742"/>
        <v>0</v>
      </c>
      <c r="P924" s="799">
        <f t="shared" si="2742"/>
        <v>0</v>
      </c>
      <c r="Q924" s="799">
        <f t="shared" si="2742"/>
        <v>0</v>
      </c>
      <c r="R924" s="799">
        <f t="shared" si="2742"/>
        <v>0</v>
      </c>
      <c r="S924" s="798"/>
      <c r="T924" s="799">
        <f t="shared" ref="T924:AJ924" si="2743">SUM(T203)</f>
        <v>0</v>
      </c>
      <c r="U924" s="799">
        <f t="shared" si="2743"/>
        <v>0</v>
      </c>
      <c r="V924" s="799">
        <f t="shared" si="2743"/>
        <v>0</v>
      </c>
      <c r="W924" s="799">
        <f t="shared" si="2743"/>
        <v>0</v>
      </c>
      <c r="X924" s="799">
        <f t="shared" si="2743"/>
        <v>0</v>
      </c>
      <c r="Y924" s="799">
        <f t="shared" si="2743"/>
        <v>0</v>
      </c>
      <c r="Z924" s="799">
        <f t="shared" si="2743"/>
        <v>0</v>
      </c>
      <c r="AA924" s="799">
        <f t="shared" si="2743"/>
        <v>0</v>
      </c>
      <c r="AB924" s="799">
        <f t="shared" si="2743"/>
        <v>0</v>
      </c>
      <c r="AC924" s="799">
        <f t="shared" si="2743"/>
        <v>0</v>
      </c>
      <c r="AD924" s="799">
        <f t="shared" si="2743"/>
        <v>0</v>
      </c>
      <c r="AE924" s="799">
        <f t="shared" si="2743"/>
        <v>0</v>
      </c>
      <c r="AF924" s="799">
        <f t="shared" si="2743"/>
        <v>0</v>
      </c>
      <c r="AG924" s="799">
        <f t="shared" si="2743"/>
        <v>0</v>
      </c>
      <c r="AH924" s="799">
        <f t="shared" si="2743"/>
        <v>0</v>
      </c>
      <c r="AI924" s="799">
        <f t="shared" si="2743"/>
        <v>0</v>
      </c>
      <c r="AJ924" s="799">
        <f t="shared" si="2743"/>
        <v>0</v>
      </c>
      <c r="AK924" s="798"/>
      <c r="AL924" s="799">
        <f t="shared" ref="AL924:BB924" si="2744">SUM(AL203)</f>
        <v>0</v>
      </c>
      <c r="AM924" s="799">
        <f t="shared" si="2744"/>
        <v>0</v>
      </c>
      <c r="AN924" s="799">
        <f t="shared" si="2744"/>
        <v>0</v>
      </c>
      <c r="AO924" s="799">
        <f t="shared" si="2744"/>
        <v>0</v>
      </c>
      <c r="AP924" s="799">
        <f t="shared" si="2744"/>
        <v>0</v>
      </c>
      <c r="AQ924" s="799">
        <f t="shared" si="2744"/>
        <v>0</v>
      </c>
      <c r="AR924" s="799">
        <f t="shared" si="2744"/>
        <v>0</v>
      </c>
      <c r="AS924" s="799">
        <f t="shared" si="2744"/>
        <v>0</v>
      </c>
      <c r="AT924" s="799">
        <f t="shared" si="2744"/>
        <v>0</v>
      </c>
      <c r="AU924" s="799">
        <f t="shared" si="2744"/>
        <v>0</v>
      </c>
      <c r="AV924" s="799">
        <f t="shared" si="2744"/>
        <v>0</v>
      </c>
      <c r="AW924" s="799">
        <f t="shared" si="2744"/>
        <v>0</v>
      </c>
      <c r="AX924" s="799">
        <f t="shared" si="2744"/>
        <v>0</v>
      </c>
      <c r="AY924" s="799">
        <f t="shared" si="2744"/>
        <v>0</v>
      </c>
      <c r="AZ924" s="799">
        <f t="shared" si="2744"/>
        <v>0</v>
      </c>
      <c r="BA924" s="799">
        <f t="shared" si="2744"/>
        <v>0</v>
      </c>
      <c r="BB924" s="799">
        <f t="shared" si="2744"/>
        <v>0</v>
      </c>
      <c r="BC924" s="798"/>
      <c r="BD924" s="799">
        <f t="shared" ref="BD924:BT924" si="2745">SUM(BD203)</f>
        <v>0</v>
      </c>
      <c r="BE924" s="799">
        <f t="shared" si="2745"/>
        <v>0</v>
      </c>
      <c r="BF924" s="799">
        <f t="shared" si="2745"/>
        <v>0</v>
      </c>
      <c r="BG924" s="799">
        <f t="shared" si="2745"/>
        <v>0</v>
      </c>
      <c r="BH924" s="799">
        <f t="shared" si="2745"/>
        <v>0</v>
      </c>
      <c r="BI924" s="799">
        <f t="shared" si="2745"/>
        <v>0</v>
      </c>
      <c r="BJ924" s="799">
        <f t="shared" si="2745"/>
        <v>0</v>
      </c>
      <c r="BK924" s="799">
        <f t="shared" si="2745"/>
        <v>0</v>
      </c>
      <c r="BL924" s="799">
        <f t="shared" si="2745"/>
        <v>0</v>
      </c>
      <c r="BM924" s="799">
        <f t="shared" si="2745"/>
        <v>0</v>
      </c>
      <c r="BN924" s="799">
        <f t="shared" si="2745"/>
        <v>0</v>
      </c>
      <c r="BO924" s="799">
        <f t="shared" si="2745"/>
        <v>0</v>
      </c>
      <c r="BP924" s="799">
        <f t="shared" si="2745"/>
        <v>0</v>
      </c>
      <c r="BQ924" s="799">
        <f t="shared" si="2745"/>
        <v>0</v>
      </c>
      <c r="BR924" s="799">
        <f t="shared" si="2745"/>
        <v>0</v>
      </c>
      <c r="BS924" s="799">
        <f t="shared" si="2745"/>
        <v>0</v>
      </c>
      <c r="BT924" s="799">
        <f t="shared" si="2745"/>
        <v>0</v>
      </c>
      <c r="BU924" s="798"/>
      <c r="BV924" s="799">
        <f>SUM(BV203)</f>
        <v>0</v>
      </c>
      <c r="BW924" s="799">
        <f>SUM(BW203)</f>
        <v>0</v>
      </c>
      <c r="BX924" s="799">
        <f>SUM(BX203)</f>
        <v>0</v>
      </c>
      <c r="BY924" s="799">
        <f>SUM(BY203)</f>
        <v>0</v>
      </c>
      <c r="BZ924" s="597">
        <f t="shared" si="2702"/>
        <v>0</v>
      </c>
      <c r="CA924" s="597">
        <f t="shared" si="2703"/>
        <v>0</v>
      </c>
      <c r="CB924" s="597">
        <f t="shared" si="2704"/>
        <v>0</v>
      </c>
      <c r="CC924" s="597">
        <f t="shared" si="2705"/>
        <v>0</v>
      </c>
      <c r="CD924" s="1344">
        <f t="shared" si="2729"/>
        <v>0</v>
      </c>
      <c r="CE924" s="1345">
        <f t="shared" si="2707"/>
        <v>0</v>
      </c>
      <c r="CF924" s="1346">
        <f t="shared" si="2707"/>
        <v>0</v>
      </c>
      <c r="CG924" s="1346">
        <f t="shared" si="2707"/>
        <v>0</v>
      </c>
      <c r="CH924" s="1346">
        <f t="shared" si="2707"/>
        <v>0</v>
      </c>
      <c r="CI924" s="1346">
        <f t="shared" si="2707"/>
        <v>0</v>
      </c>
      <c r="CJ924" s="1346">
        <f t="shared" si="2707"/>
        <v>0</v>
      </c>
      <c r="CK924" s="1347">
        <f t="shared" si="2707"/>
        <v>0</v>
      </c>
      <c r="CL924" s="1347">
        <f t="shared" si="2707"/>
        <v>0</v>
      </c>
      <c r="CM924" s="1347">
        <f t="shared" si="2707"/>
        <v>0</v>
      </c>
      <c r="CN924" s="1346">
        <f t="shared" si="2707"/>
        <v>0</v>
      </c>
      <c r="CO924" s="1346">
        <f t="shared" si="2707"/>
        <v>0</v>
      </c>
      <c r="CP924" s="1346">
        <f t="shared" si="2707"/>
        <v>0</v>
      </c>
      <c r="CQ924" s="1346">
        <f t="shared" si="2707"/>
        <v>0</v>
      </c>
      <c r="CR924" s="1346">
        <f t="shared" si="2707"/>
        <v>0</v>
      </c>
      <c r="CS924" s="1345">
        <f t="shared" si="2707"/>
        <v>0</v>
      </c>
      <c r="CT924" s="1348">
        <f t="shared" si="2707"/>
        <v>0</v>
      </c>
      <c r="CU924" s="548">
        <f t="shared" si="2708"/>
        <v>0</v>
      </c>
      <c r="CV924" s="549">
        <f t="shared" si="2709"/>
        <v>0</v>
      </c>
      <c r="CW924" s="550">
        <f t="shared" si="2710"/>
        <v>0</v>
      </c>
      <c r="CX924" s="550">
        <f t="shared" si="2711"/>
        <v>0</v>
      </c>
      <c r="CY924" s="550">
        <f t="shared" si="2712"/>
        <v>0</v>
      </c>
      <c r="CZ924" s="550">
        <f t="shared" si="2713"/>
        <v>0</v>
      </c>
      <c r="DA924" s="550">
        <f t="shared" si="2714"/>
        <v>0</v>
      </c>
      <c r="DB924" s="551">
        <f t="shared" si="2715"/>
        <v>0</v>
      </c>
      <c r="DC924" s="551">
        <f t="shared" si="2716"/>
        <v>0</v>
      </c>
      <c r="DD924" s="551">
        <f t="shared" si="2717"/>
        <v>0</v>
      </c>
      <c r="DE924" s="550">
        <f t="shared" si="2718"/>
        <v>0</v>
      </c>
      <c r="DF924" s="550">
        <f t="shared" si="2719"/>
        <v>0</v>
      </c>
      <c r="DG924" s="550">
        <f t="shared" si="2720"/>
        <v>0</v>
      </c>
      <c r="DH924" s="550">
        <f t="shared" si="2721"/>
        <v>0</v>
      </c>
      <c r="DI924" s="550">
        <f t="shared" si="2722"/>
        <v>0</v>
      </c>
      <c r="DJ924" s="549">
        <f t="shared" si="2723"/>
        <v>0</v>
      </c>
      <c r="DK924" s="548">
        <f t="shared" si="2724"/>
        <v>0</v>
      </c>
      <c r="DL924" s="653">
        <f t="shared" si="2725"/>
        <v>17</v>
      </c>
      <c r="DM924" s="106">
        <f t="shared" si="2726"/>
        <v>17</v>
      </c>
      <c r="DN924" s="106">
        <f t="shared" si="2727"/>
        <v>17</v>
      </c>
      <c r="DO924" s="106">
        <f t="shared" si="2728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20"/>
      <c r="DY924" s="484"/>
    </row>
    <row r="925" spans="1:129" s="486" customFormat="1" ht="15.75" customHeight="1">
      <c r="A925" s="617" t="str">
        <f>A204</f>
        <v>Goat sales - local: no. sold</v>
      </c>
      <c r="B925" s="799">
        <f t="shared" ref="B925:R925" si="2746">SUM(B206)</f>
        <v>150</v>
      </c>
      <c r="C925" s="799">
        <f t="shared" si="2746"/>
        <v>0</v>
      </c>
      <c r="D925" s="799">
        <f t="shared" si="2746"/>
        <v>720</v>
      </c>
      <c r="E925" s="799">
        <f t="shared" si="2746"/>
        <v>0</v>
      </c>
      <c r="F925" s="799">
        <f t="shared" si="2746"/>
        <v>0</v>
      </c>
      <c r="G925" s="799">
        <f t="shared" si="2746"/>
        <v>0</v>
      </c>
      <c r="H925" s="799">
        <f t="shared" si="2746"/>
        <v>0</v>
      </c>
      <c r="I925" s="799">
        <f t="shared" si="2746"/>
        <v>0</v>
      </c>
      <c r="J925" s="799">
        <f t="shared" si="2746"/>
        <v>0</v>
      </c>
      <c r="K925" s="799">
        <f t="shared" si="2746"/>
        <v>0</v>
      </c>
      <c r="L925" s="799">
        <f t="shared" si="2746"/>
        <v>0</v>
      </c>
      <c r="M925" s="799">
        <f t="shared" si="2746"/>
        <v>0</v>
      </c>
      <c r="N925" s="799">
        <f t="shared" si="2746"/>
        <v>0</v>
      </c>
      <c r="O925" s="799">
        <f t="shared" si="2746"/>
        <v>0</v>
      </c>
      <c r="P925" s="799">
        <f t="shared" si="2746"/>
        <v>0</v>
      </c>
      <c r="Q925" s="799">
        <f t="shared" si="2746"/>
        <v>0</v>
      </c>
      <c r="R925" s="799">
        <f t="shared" si="2746"/>
        <v>0</v>
      </c>
      <c r="S925" s="798"/>
      <c r="T925" s="799">
        <f t="shared" ref="T925:AJ925" si="2747">SUM(T206)</f>
        <v>200</v>
      </c>
      <c r="U925" s="799">
        <f t="shared" si="2747"/>
        <v>150</v>
      </c>
      <c r="V925" s="799">
        <f t="shared" si="2747"/>
        <v>120</v>
      </c>
      <c r="W925" s="799">
        <f t="shared" si="2747"/>
        <v>0</v>
      </c>
      <c r="X925" s="799">
        <f t="shared" si="2747"/>
        <v>0</v>
      </c>
      <c r="Y925" s="799">
        <f t="shared" si="2747"/>
        <v>0</v>
      </c>
      <c r="Z925" s="799">
        <f t="shared" si="2747"/>
        <v>0</v>
      </c>
      <c r="AA925" s="799">
        <f t="shared" si="2747"/>
        <v>200</v>
      </c>
      <c r="AB925" s="799">
        <f t="shared" si="2747"/>
        <v>200</v>
      </c>
      <c r="AC925" s="799">
        <f t="shared" si="2747"/>
        <v>0</v>
      </c>
      <c r="AD925" s="799">
        <f t="shared" si="2747"/>
        <v>0</v>
      </c>
      <c r="AE925" s="799">
        <f t="shared" si="2747"/>
        <v>0</v>
      </c>
      <c r="AF925" s="799">
        <f t="shared" si="2747"/>
        <v>0</v>
      </c>
      <c r="AG925" s="799">
        <f t="shared" si="2747"/>
        <v>0</v>
      </c>
      <c r="AH925" s="799">
        <f t="shared" si="2747"/>
        <v>0</v>
      </c>
      <c r="AI925" s="799">
        <f t="shared" si="2747"/>
        <v>0</v>
      </c>
      <c r="AJ925" s="799">
        <f t="shared" si="2747"/>
        <v>0</v>
      </c>
      <c r="AK925" s="798"/>
      <c r="AL925" s="799">
        <f t="shared" ref="AL925:BB925" si="2748">SUM(AL206)</f>
        <v>170</v>
      </c>
      <c r="AM925" s="799">
        <f t="shared" si="2748"/>
        <v>170</v>
      </c>
      <c r="AN925" s="799">
        <f t="shared" si="2748"/>
        <v>150</v>
      </c>
      <c r="AO925" s="799">
        <f t="shared" si="2748"/>
        <v>150</v>
      </c>
      <c r="AP925" s="799">
        <f t="shared" si="2748"/>
        <v>0</v>
      </c>
      <c r="AQ925" s="799">
        <f t="shared" si="2748"/>
        <v>0</v>
      </c>
      <c r="AR925" s="799">
        <f t="shared" si="2748"/>
        <v>100</v>
      </c>
      <c r="AS925" s="799">
        <f t="shared" si="2748"/>
        <v>0</v>
      </c>
      <c r="AT925" s="799">
        <f t="shared" si="2748"/>
        <v>0</v>
      </c>
      <c r="AU925" s="799">
        <f t="shared" si="2748"/>
        <v>0</v>
      </c>
      <c r="AV925" s="799">
        <f t="shared" si="2748"/>
        <v>0</v>
      </c>
      <c r="AW925" s="799">
        <f t="shared" si="2748"/>
        <v>0</v>
      </c>
      <c r="AX925" s="799">
        <f t="shared" si="2748"/>
        <v>0</v>
      </c>
      <c r="AY925" s="799">
        <f t="shared" si="2748"/>
        <v>0</v>
      </c>
      <c r="AZ925" s="799">
        <f t="shared" si="2748"/>
        <v>0</v>
      </c>
      <c r="BA925" s="799">
        <f t="shared" si="2748"/>
        <v>0</v>
      </c>
      <c r="BB925" s="799">
        <f t="shared" si="2748"/>
        <v>0</v>
      </c>
      <c r="BC925" s="798"/>
      <c r="BD925" s="799">
        <f t="shared" ref="BD925:BT925" si="2749">SUM(BD206)</f>
        <v>1800</v>
      </c>
      <c r="BE925" s="799">
        <f t="shared" si="2749"/>
        <v>260</v>
      </c>
      <c r="BF925" s="799">
        <f t="shared" si="2749"/>
        <v>520</v>
      </c>
      <c r="BG925" s="799">
        <f t="shared" si="2749"/>
        <v>210</v>
      </c>
      <c r="BH925" s="799">
        <f t="shared" si="2749"/>
        <v>0</v>
      </c>
      <c r="BI925" s="799">
        <f t="shared" si="2749"/>
        <v>400</v>
      </c>
      <c r="BJ925" s="799">
        <f t="shared" si="2749"/>
        <v>600</v>
      </c>
      <c r="BK925" s="799">
        <f t="shared" si="2749"/>
        <v>0</v>
      </c>
      <c r="BL925" s="799">
        <f t="shared" si="2749"/>
        <v>450</v>
      </c>
      <c r="BM925" s="799">
        <f t="shared" si="2749"/>
        <v>0</v>
      </c>
      <c r="BN925" s="799">
        <f t="shared" si="2749"/>
        <v>0</v>
      </c>
      <c r="BO925" s="799">
        <f t="shared" si="2749"/>
        <v>0</v>
      </c>
      <c r="BP925" s="799">
        <f t="shared" si="2749"/>
        <v>0</v>
      </c>
      <c r="BQ925" s="799">
        <f t="shared" si="2749"/>
        <v>0</v>
      </c>
      <c r="BR925" s="799">
        <f t="shared" si="2749"/>
        <v>0</v>
      </c>
      <c r="BS925" s="799">
        <f t="shared" si="2749"/>
        <v>0</v>
      </c>
      <c r="BT925" s="799">
        <f t="shared" si="2749"/>
        <v>0</v>
      </c>
      <c r="BU925" s="798"/>
      <c r="BV925" s="799">
        <f>SUM(BV206)</f>
        <v>0</v>
      </c>
      <c r="BW925" s="799">
        <f>SUM(BW206)</f>
        <v>0</v>
      </c>
      <c r="BX925" s="799">
        <f>SUM(BX206)</f>
        <v>0</v>
      </c>
      <c r="BY925" s="799">
        <f>SUM(BY206)</f>
        <v>0</v>
      </c>
      <c r="BZ925" s="597">
        <f t="shared" si="2702"/>
        <v>10</v>
      </c>
      <c r="CA925" s="597">
        <f t="shared" si="2703"/>
        <v>44.666666666666664</v>
      </c>
      <c r="CB925" s="597">
        <f t="shared" si="2704"/>
        <v>38</v>
      </c>
      <c r="CC925" s="597">
        <f t="shared" si="2705"/>
        <v>162.66666666666666</v>
      </c>
      <c r="CD925" s="1344">
        <f t="shared" si="2729"/>
        <v>0</v>
      </c>
      <c r="CE925" s="1345">
        <f t="shared" si="2707"/>
        <v>0</v>
      </c>
      <c r="CF925" s="1346">
        <f t="shared" si="2707"/>
        <v>0</v>
      </c>
      <c r="CG925" s="1346">
        <f t="shared" si="2707"/>
        <v>0</v>
      </c>
      <c r="CH925" s="1346">
        <f t="shared" si="2707"/>
        <v>0</v>
      </c>
      <c r="CI925" s="1346">
        <f t="shared" si="2707"/>
        <v>0</v>
      </c>
      <c r="CJ925" s="1346">
        <f t="shared" si="2707"/>
        <v>0</v>
      </c>
      <c r="CK925" s="1347">
        <f t="shared" si="2707"/>
        <v>0</v>
      </c>
      <c r="CL925" s="1347">
        <f t="shared" si="2707"/>
        <v>0</v>
      </c>
      <c r="CM925" s="1347">
        <f t="shared" si="2707"/>
        <v>0</v>
      </c>
      <c r="CN925" s="1346">
        <f t="shared" si="2707"/>
        <v>0</v>
      </c>
      <c r="CO925" s="1346">
        <f t="shared" si="2707"/>
        <v>0</v>
      </c>
      <c r="CP925" s="1346">
        <f t="shared" si="2707"/>
        <v>0</v>
      </c>
      <c r="CQ925" s="1346">
        <f t="shared" si="2707"/>
        <v>0</v>
      </c>
      <c r="CR925" s="1346">
        <f t="shared" si="2707"/>
        <v>0</v>
      </c>
      <c r="CS925" s="1345">
        <f t="shared" si="2707"/>
        <v>150</v>
      </c>
      <c r="CT925" s="1348">
        <f t="shared" si="2707"/>
        <v>720</v>
      </c>
      <c r="CU925" s="548">
        <f t="shared" si="2708"/>
        <v>0</v>
      </c>
      <c r="CV925" s="549">
        <f t="shared" si="2709"/>
        <v>0</v>
      </c>
      <c r="CW925" s="550">
        <f t="shared" si="2710"/>
        <v>0</v>
      </c>
      <c r="CX925" s="550">
        <f t="shared" si="2711"/>
        <v>0</v>
      </c>
      <c r="CY925" s="550">
        <f t="shared" si="2712"/>
        <v>0</v>
      </c>
      <c r="CZ925" s="550">
        <f t="shared" si="2713"/>
        <v>0</v>
      </c>
      <c r="DA925" s="550">
        <f t="shared" si="2714"/>
        <v>0</v>
      </c>
      <c r="DB925" s="551">
        <f t="shared" si="2715"/>
        <v>0</v>
      </c>
      <c r="DC925" s="551">
        <f t="shared" si="2716"/>
        <v>0</v>
      </c>
      <c r="DD925" s="551">
        <f t="shared" si="2717"/>
        <v>0</v>
      </c>
      <c r="DE925" s="550">
        <f t="shared" si="2718"/>
        <v>0</v>
      </c>
      <c r="DF925" s="550">
        <f t="shared" si="2719"/>
        <v>0</v>
      </c>
      <c r="DG925" s="550">
        <f t="shared" si="2720"/>
        <v>120</v>
      </c>
      <c r="DH925" s="550">
        <f t="shared" si="2721"/>
        <v>150</v>
      </c>
      <c r="DI925" s="550">
        <f t="shared" si="2722"/>
        <v>200</v>
      </c>
      <c r="DJ925" s="549">
        <f t="shared" si="2723"/>
        <v>200</v>
      </c>
      <c r="DK925" s="548">
        <f t="shared" si="2724"/>
        <v>200</v>
      </c>
      <c r="DL925" s="653">
        <f t="shared" si="2725"/>
        <v>17</v>
      </c>
      <c r="DM925" s="106">
        <f t="shared" si="2726"/>
        <v>17</v>
      </c>
      <c r="DN925" s="106">
        <f t="shared" si="2727"/>
        <v>17</v>
      </c>
      <c r="DO925" s="106">
        <f t="shared" si="2728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20"/>
      <c r="DY925" s="484"/>
    </row>
    <row r="926" spans="1:129" s="486" customFormat="1" ht="15.75" customHeight="1">
      <c r="A926" s="617" t="str">
        <f>A207</f>
        <v>Sheep sales - export: no. sold</v>
      </c>
      <c r="B926" s="799">
        <f t="shared" ref="B926:R926" si="2750">SUM(B209)</f>
        <v>0</v>
      </c>
      <c r="C926" s="799">
        <f t="shared" si="2750"/>
        <v>0</v>
      </c>
      <c r="D926" s="799">
        <f t="shared" si="2750"/>
        <v>0</v>
      </c>
      <c r="E926" s="799">
        <f t="shared" si="2750"/>
        <v>0</v>
      </c>
      <c r="F926" s="799">
        <f t="shared" si="2750"/>
        <v>0</v>
      </c>
      <c r="G926" s="799">
        <f t="shared" si="2750"/>
        <v>0</v>
      </c>
      <c r="H926" s="799">
        <f t="shared" si="2750"/>
        <v>0</v>
      </c>
      <c r="I926" s="799">
        <f t="shared" si="2750"/>
        <v>0</v>
      </c>
      <c r="J926" s="799">
        <f t="shared" si="2750"/>
        <v>0</v>
      </c>
      <c r="K926" s="799">
        <f t="shared" si="2750"/>
        <v>0</v>
      </c>
      <c r="L926" s="799">
        <f t="shared" si="2750"/>
        <v>0</v>
      </c>
      <c r="M926" s="799">
        <f t="shared" si="2750"/>
        <v>0</v>
      </c>
      <c r="N926" s="799">
        <f t="shared" si="2750"/>
        <v>0</v>
      </c>
      <c r="O926" s="799">
        <f t="shared" si="2750"/>
        <v>0</v>
      </c>
      <c r="P926" s="799">
        <f t="shared" si="2750"/>
        <v>0</v>
      </c>
      <c r="Q926" s="799">
        <f t="shared" si="2750"/>
        <v>0</v>
      </c>
      <c r="R926" s="799">
        <f t="shared" si="2750"/>
        <v>0</v>
      </c>
      <c r="S926" s="798"/>
      <c r="T926" s="799">
        <f t="shared" ref="T926:AJ926" si="2751">SUM(T209)</f>
        <v>0</v>
      </c>
      <c r="U926" s="799">
        <f t="shared" si="2751"/>
        <v>0</v>
      </c>
      <c r="V926" s="799">
        <f t="shared" si="2751"/>
        <v>0</v>
      </c>
      <c r="W926" s="799">
        <f t="shared" si="2751"/>
        <v>0</v>
      </c>
      <c r="X926" s="799">
        <f t="shared" si="2751"/>
        <v>0</v>
      </c>
      <c r="Y926" s="799">
        <f t="shared" si="2751"/>
        <v>0</v>
      </c>
      <c r="Z926" s="799">
        <f t="shared" si="2751"/>
        <v>0</v>
      </c>
      <c r="AA926" s="799">
        <f t="shared" si="2751"/>
        <v>0</v>
      </c>
      <c r="AB926" s="799">
        <f t="shared" si="2751"/>
        <v>0</v>
      </c>
      <c r="AC926" s="799">
        <f t="shared" si="2751"/>
        <v>0</v>
      </c>
      <c r="AD926" s="799">
        <f t="shared" si="2751"/>
        <v>0</v>
      </c>
      <c r="AE926" s="799">
        <f t="shared" si="2751"/>
        <v>0</v>
      </c>
      <c r="AF926" s="799">
        <f t="shared" si="2751"/>
        <v>0</v>
      </c>
      <c r="AG926" s="799">
        <f t="shared" si="2751"/>
        <v>0</v>
      </c>
      <c r="AH926" s="799">
        <f t="shared" si="2751"/>
        <v>0</v>
      </c>
      <c r="AI926" s="799">
        <f t="shared" si="2751"/>
        <v>0</v>
      </c>
      <c r="AJ926" s="799">
        <f t="shared" si="2751"/>
        <v>0</v>
      </c>
      <c r="AK926" s="798"/>
      <c r="AL926" s="799">
        <f t="shared" ref="AL926:BB926" si="2752">SUM(AL209)</f>
        <v>0</v>
      </c>
      <c r="AM926" s="799">
        <f t="shared" si="2752"/>
        <v>0</v>
      </c>
      <c r="AN926" s="799">
        <f t="shared" si="2752"/>
        <v>0</v>
      </c>
      <c r="AO926" s="799">
        <f t="shared" si="2752"/>
        <v>0</v>
      </c>
      <c r="AP926" s="799">
        <f t="shared" si="2752"/>
        <v>0</v>
      </c>
      <c r="AQ926" s="799">
        <f t="shared" si="2752"/>
        <v>0</v>
      </c>
      <c r="AR926" s="799">
        <f t="shared" si="2752"/>
        <v>0</v>
      </c>
      <c r="AS926" s="799">
        <f t="shared" si="2752"/>
        <v>0</v>
      </c>
      <c r="AT926" s="799">
        <f t="shared" si="2752"/>
        <v>0</v>
      </c>
      <c r="AU926" s="799">
        <f t="shared" si="2752"/>
        <v>0</v>
      </c>
      <c r="AV926" s="799">
        <f t="shared" si="2752"/>
        <v>0</v>
      </c>
      <c r="AW926" s="799">
        <f t="shared" si="2752"/>
        <v>0</v>
      </c>
      <c r="AX926" s="799">
        <f t="shared" si="2752"/>
        <v>0</v>
      </c>
      <c r="AY926" s="799">
        <f t="shared" si="2752"/>
        <v>0</v>
      </c>
      <c r="AZ926" s="799">
        <f t="shared" si="2752"/>
        <v>0</v>
      </c>
      <c r="BA926" s="799">
        <f t="shared" si="2752"/>
        <v>0</v>
      </c>
      <c r="BB926" s="799">
        <f t="shared" si="2752"/>
        <v>0</v>
      </c>
      <c r="BC926" s="798"/>
      <c r="BD926" s="799">
        <f t="shared" ref="BD926:BT926" si="2753">SUM(BD209)</f>
        <v>0</v>
      </c>
      <c r="BE926" s="799">
        <f t="shared" si="2753"/>
        <v>0</v>
      </c>
      <c r="BF926" s="799">
        <f t="shared" si="2753"/>
        <v>0</v>
      </c>
      <c r="BG926" s="799">
        <f t="shared" si="2753"/>
        <v>0</v>
      </c>
      <c r="BH926" s="799">
        <f t="shared" si="2753"/>
        <v>0</v>
      </c>
      <c r="BI926" s="799">
        <f t="shared" si="2753"/>
        <v>0</v>
      </c>
      <c r="BJ926" s="799">
        <f t="shared" si="2753"/>
        <v>0</v>
      </c>
      <c r="BK926" s="799">
        <f t="shared" si="2753"/>
        <v>0</v>
      </c>
      <c r="BL926" s="799">
        <f t="shared" si="2753"/>
        <v>0</v>
      </c>
      <c r="BM926" s="799">
        <f t="shared" si="2753"/>
        <v>0</v>
      </c>
      <c r="BN926" s="799">
        <f t="shared" si="2753"/>
        <v>0</v>
      </c>
      <c r="BO926" s="799">
        <f t="shared" si="2753"/>
        <v>0</v>
      </c>
      <c r="BP926" s="799">
        <f t="shared" si="2753"/>
        <v>0</v>
      </c>
      <c r="BQ926" s="799">
        <f t="shared" si="2753"/>
        <v>0</v>
      </c>
      <c r="BR926" s="799">
        <f t="shared" si="2753"/>
        <v>0</v>
      </c>
      <c r="BS926" s="799">
        <f t="shared" si="2753"/>
        <v>0</v>
      </c>
      <c r="BT926" s="799">
        <f t="shared" si="2753"/>
        <v>0</v>
      </c>
      <c r="BU926" s="798"/>
      <c r="BV926" s="799">
        <f>SUM(BV209)</f>
        <v>0</v>
      </c>
      <c r="BW926" s="799">
        <f>SUM(BW209)</f>
        <v>0</v>
      </c>
      <c r="BX926" s="799">
        <f>SUM(BX209)</f>
        <v>0</v>
      </c>
      <c r="BY926" s="799">
        <f>SUM(BY209)</f>
        <v>0</v>
      </c>
      <c r="BZ926" s="597">
        <f t="shared" si="2702"/>
        <v>0</v>
      </c>
      <c r="CA926" s="597">
        <f t="shared" si="2703"/>
        <v>0</v>
      </c>
      <c r="CB926" s="597">
        <f t="shared" si="2704"/>
        <v>0</v>
      </c>
      <c r="CC926" s="597">
        <f t="shared" si="2705"/>
        <v>0</v>
      </c>
      <c r="CD926" s="1344">
        <f t="shared" si="2729"/>
        <v>0</v>
      </c>
      <c r="CE926" s="1345">
        <f t="shared" si="2707"/>
        <v>0</v>
      </c>
      <c r="CF926" s="1346">
        <f t="shared" si="2707"/>
        <v>0</v>
      </c>
      <c r="CG926" s="1346">
        <f t="shared" si="2707"/>
        <v>0</v>
      </c>
      <c r="CH926" s="1346">
        <f t="shared" si="2707"/>
        <v>0</v>
      </c>
      <c r="CI926" s="1346">
        <f t="shared" si="2707"/>
        <v>0</v>
      </c>
      <c r="CJ926" s="1346">
        <f t="shared" si="2707"/>
        <v>0</v>
      </c>
      <c r="CK926" s="1347">
        <f t="shared" si="2707"/>
        <v>0</v>
      </c>
      <c r="CL926" s="1347">
        <f t="shared" si="2707"/>
        <v>0</v>
      </c>
      <c r="CM926" s="1347">
        <f t="shared" si="2707"/>
        <v>0</v>
      </c>
      <c r="CN926" s="1346">
        <f t="shared" si="2707"/>
        <v>0</v>
      </c>
      <c r="CO926" s="1346">
        <f t="shared" si="2707"/>
        <v>0</v>
      </c>
      <c r="CP926" s="1346">
        <f t="shared" si="2707"/>
        <v>0</v>
      </c>
      <c r="CQ926" s="1346">
        <f t="shared" si="2707"/>
        <v>0</v>
      </c>
      <c r="CR926" s="1346">
        <f t="shared" si="2707"/>
        <v>0</v>
      </c>
      <c r="CS926" s="1345">
        <f t="shared" si="2707"/>
        <v>0</v>
      </c>
      <c r="CT926" s="1348">
        <f t="shared" si="2707"/>
        <v>0</v>
      </c>
      <c r="CU926" s="548">
        <f t="shared" si="2708"/>
        <v>0</v>
      </c>
      <c r="CV926" s="549">
        <f t="shared" si="2709"/>
        <v>0</v>
      </c>
      <c r="CW926" s="550">
        <f t="shared" si="2710"/>
        <v>0</v>
      </c>
      <c r="CX926" s="550">
        <f t="shared" si="2711"/>
        <v>0</v>
      </c>
      <c r="CY926" s="550">
        <f t="shared" si="2712"/>
        <v>0</v>
      </c>
      <c r="CZ926" s="550">
        <f t="shared" si="2713"/>
        <v>0</v>
      </c>
      <c r="DA926" s="550">
        <f t="shared" si="2714"/>
        <v>0</v>
      </c>
      <c r="DB926" s="551">
        <f t="shared" si="2715"/>
        <v>0</v>
      </c>
      <c r="DC926" s="551">
        <f t="shared" si="2716"/>
        <v>0</v>
      </c>
      <c r="DD926" s="551">
        <f t="shared" si="2717"/>
        <v>0</v>
      </c>
      <c r="DE926" s="550">
        <f t="shared" si="2718"/>
        <v>0</v>
      </c>
      <c r="DF926" s="550">
        <f t="shared" si="2719"/>
        <v>0</v>
      </c>
      <c r="DG926" s="550">
        <f t="shared" si="2720"/>
        <v>0</v>
      </c>
      <c r="DH926" s="550">
        <f t="shared" si="2721"/>
        <v>0</v>
      </c>
      <c r="DI926" s="550">
        <f t="shared" si="2722"/>
        <v>0</v>
      </c>
      <c r="DJ926" s="549">
        <f t="shared" si="2723"/>
        <v>0</v>
      </c>
      <c r="DK926" s="548">
        <f t="shared" si="2724"/>
        <v>0</v>
      </c>
      <c r="DL926" s="653">
        <f t="shared" si="2725"/>
        <v>17</v>
      </c>
      <c r="DM926" s="106">
        <f t="shared" si="2726"/>
        <v>17</v>
      </c>
      <c r="DN926" s="106">
        <f t="shared" si="2727"/>
        <v>17</v>
      </c>
      <c r="DO926" s="106">
        <f t="shared" si="2728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20"/>
      <c r="DY926" s="484"/>
    </row>
    <row r="927" spans="1:129" s="486" customFormat="1" ht="15.75" customHeight="1">
      <c r="A927" s="617" t="str">
        <f>A210</f>
        <v>Sheep sales: no sold</v>
      </c>
      <c r="B927" s="799">
        <f t="shared" ref="B927:R927" si="2754">SUM(B212)</f>
        <v>0</v>
      </c>
      <c r="C927" s="799">
        <f t="shared" si="2754"/>
        <v>0</v>
      </c>
      <c r="D927" s="799">
        <f t="shared" si="2754"/>
        <v>0</v>
      </c>
      <c r="E927" s="799">
        <f t="shared" si="2754"/>
        <v>0</v>
      </c>
      <c r="F927" s="799">
        <f t="shared" si="2754"/>
        <v>0</v>
      </c>
      <c r="G927" s="799">
        <f t="shared" si="2754"/>
        <v>0</v>
      </c>
      <c r="H927" s="799">
        <f t="shared" si="2754"/>
        <v>0</v>
      </c>
      <c r="I927" s="799">
        <f t="shared" si="2754"/>
        <v>0</v>
      </c>
      <c r="J927" s="799">
        <f t="shared" si="2754"/>
        <v>0</v>
      </c>
      <c r="K927" s="799">
        <f t="shared" si="2754"/>
        <v>0</v>
      </c>
      <c r="L927" s="799">
        <f t="shared" si="2754"/>
        <v>0</v>
      </c>
      <c r="M927" s="799">
        <f t="shared" si="2754"/>
        <v>0</v>
      </c>
      <c r="N927" s="799">
        <f t="shared" si="2754"/>
        <v>0</v>
      </c>
      <c r="O927" s="799">
        <f t="shared" si="2754"/>
        <v>0</v>
      </c>
      <c r="P927" s="799">
        <f t="shared" si="2754"/>
        <v>0</v>
      </c>
      <c r="Q927" s="799">
        <f t="shared" si="2754"/>
        <v>0</v>
      </c>
      <c r="R927" s="799">
        <f t="shared" si="2754"/>
        <v>0</v>
      </c>
      <c r="S927" s="798"/>
      <c r="T927" s="799">
        <f t="shared" ref="T927:AJ927" si="2755">SUM(T212)</f>
        <v>0</v>
      </c>
      <c r="U927" s="799">
        <f t="shared" si="2755"/>
        <v>0</v>
      </c>
      <c r="V927" s="799">
        <f t="shared" si="2755"/>
        <v>0</v>
      </c>
      <c r="W927" s="799">
        <f t="shared" si="2755"/>
        <v>0</v>
      </c>
      <c r="X927" s="799">
        <f t="shared" si="2755"/>
        <v>0</v>
      </c>
      <c r="Y927" s="799">
        <f t="shared" si="2755"/>
        <v>0</v>
      </c>
      <c r="Z927" s="799">
        <f t="shared" si="2755"/>
        <v>0</v>
      </c>
      <c r="AA927" s="799">
        <f t="shared" si="2755"/>
        <v>0</v>
      </c>
      <c r="AB927" s="799">
        <f t="shared" si="2755"/>
        <v>0</v>
      </c>
      <c r="AC927" s="799">
        <f t="shared" si="2755"/>
        <v>0</v>
      </c>
      <c r="AD927" s="799">
        <f t="shared" si="2755"/>
        <v>0</v>
      </c>
      <c r="AE927" s="799">
        <f t="shared" si="2755"/>
        <v>0</v>
      </c>
      <c r="AF927" s="799">
        <f t="shared" si="2755"/>
        <v>0</v>
      </c>
      <c r="AG927" s="799">
        <f t="shared" si="2755"/>
        <v>0</v>
      </c>
      <c r="AH927" s="799">
        <f t="shared" si="2755"/>
        <v>0</v>
      </c>
      <c r="AI927" s="799">
        <f t="shared" si="2755"/>
        <v>0</v>
      </c>
      <c r="AJ927" s="799">
        <f t="shared" si="2755"/>
        <v>0</v>
      </c>
      <c r="AK927" s="798"/>
      <c r="AL927" s="799">
        <f t="shared" ref="AL927:BB927" si="2756">SUM(AL212)</f>
        <v>0</v>
      </c>
      <c r="AM927" s="799">
        <f t="shared" si="2756"/>
        <v>0</v>
      </c>
      <c r="AN927" s="799">
        <f t="shared" si="2756"/>
        <v>0</v>
      </c>
      <c r="AO927" s="799">
        <f t="shared" si="2756"/>
        <v>0</v>
      </c>
      <c r="AP927" s="799">
        <f t="shared" si="2756"/>
        <v>0</v>
      </c>
      <c r="AQ927" s="799">
        <f t="shared" si="2756"/>
        <v>0</v>
      </c>
      <c r="AR927" s="799">
        <f t="shared" si="2756"/>
        <v>0</v>
      </c>
      <c r="AS927" s="799">
        <f t="shared" si="2756"/>
        <v>0</v>
      </c>
      <c r="AT927" s="799">
        <f t="shared" si="2756"/>
        <v>0</v>
      </c>
      <c r="AU927" s="799">
        <f t="shared" si="2756"/>
        <v>0</v>
      </c>
      <c r="AV927" s="799">
        <f t="shared" si="2756"/>
        <v>0</v>
      </c>
      <c r="AW927" s="799">
        <f t="shared" si="2756"/>
        <v>0</v>
      </c>
      <c r="AX927" s="799">
        <f t="shared" si="2756"/>
        <v>0</v>
      </c>
      <c r="AY927" s="799">
        <f t="shared" si="2756"/>
        <v>0</v>
      </c>
      <c r="AZ927" s="799">
        <f t="shared" si="2756"/>
        <v>0</v>
      </c>
      <c r="BA927" s="799">
        <f t="shared" si="2756"/>
        <v>0</v>
      </c>
      <c r="BB927" s="799">
        <f t="shared" si="2756"/>
        <v>0</v>
      </c>
      <c r="BC927" s="798"/>
      <c r="BD927" s="799">
        <f t="shared" ref="BD927:BT927" si="2757">SUM(BD212)</f>
        <v>0</v>
      </c>
      <c r="BE927" s="799">
        <f t="shared" si="2757"/>
        <v>0</v>
      </c>
      <c r="BF927" s="799">
        <f t="shared" si="2757"/>
        <v>0</v>
      </c>
      <c r="BG927" s="799">
        <f t="shared" si="2757"/>
        <v>0</v>
      </c>
      <c r="BH927" s="799">
        <f t="shared" si="2757"/>
        <v>0</v>
      </c>
      <c r="BI927" s="799">
        <f t="shared" si="2757"/>
        <v>0</v>
      </c>
      <c r="BJ927" s="799">
        <f t="shared" si="2757"/>
        <v>0</v>
      </c>
      <c r="BK927" s="799">
        <f t="shared" si="2757"/>
        <v>0</v>
      </c>
      <c r="BL927" s="799">
        <f t="shared" si="2757"/>
        <v>0</v>
      </c>
      <c r="BM927" s="799">
        <f t="shared" si="2757"/>
        <v>0</v>
      </c>
      <c r="BN927" s="799">
        <f t="shared" si="2757"/>
        <v>0</v>
      </c>
      <c r="BO927" s="799">
        <f t="shared" si="2757"/>
        <v>0</v>
      </c>
      <c r="BP927" s="799">
        <f t="shared" si="2757"/>
        <v>0</v>
      </c>
      <c r="BQ927" s="799">
        <f t="shared" si="2757"/>
        <v>0</v>
      </c>
      <c r="BR927" s="799">
        <f t="shared" si="2757"/>
        <v>0</v>
      </c>
      <c r="BS927" s="799">
        <f t="shared" si="2757"/>
        <v>0</v>
      </c>
      <c r="BT927" s="799">
        <f t="shared" si="2757"/>
        <v>0</v>
      </c>
      <c r="BU927" s="798"/>
      <c r="BV927" s="799">
        <f>SUM(BV212)</f>
        <v>0</v>
      </c>
      <c r="BW927" s="799">
        <f>SUM(BW212)</f>
        <v>0</v>
      </c>
      <c r="BX927" s="799">
        <f>SUM(BX212)</f>
        <v>0</v>
      </c>
      <c r="BY927" s="799">
        <f>SUM(BY212)</f>
        <v>0</v>
      </c>
      <c r="BZ927" s="597">
        <f t="shared" si="2702"/>
        <v>0</v>
      </c>
      <c r="CA927" s="597">
        <f t="shared" si="2703"/>
        <v>0</v>
      </c>
      <c r="CB927" s="597">
        <f t="shared" si="2704"/>
        <v>0</v>
      </c>
      <c r="CC927" s="597">
        <f t="shared" si="2705"/>
        <v>0</v>
      </c>
      <c r="CD927" s="1344">
        <f t="shared" si="2729"/>
        <v>0</v>
      </c>
      <c r="CE927" s="1345">
        <f t="shared" si="2707"/>
        <v>0</v>
      </c>
      <c r="CF927" s="1346">
        <f t="shared" si="2707"/>
        <v>0</v>
      </c>
      <c r="CG927" s="1346">
        <f t="shared" si="2707"/>
        <v>0</v>
      </c>
      <c r="CH927" s="1346">
        <f t="shared" si="2707"/>
        <v>0</v>
      </c>
      <c r="CI927" s="1346">
        <f t="shared" si="2707"/>
        <v>0</v>
      </c>
      <c r="CJ927" s="1346">
        <f t="shared" si="2707"/>
        <v>0</v>
      </c>
      <c r="CK927" s="1347">
        <f t="shared" si="2707"/>
        <v>0</v>
      </c>
      <c r="CL927" s="1347">
        <f t="shared" si="2707"/>
        <v>0</v>
      </c>
      <c r="CM927" s="1347">
        <f t="shared" si="2707"/>
        <v>0</v>
      </c>
      <c r="CN927" s="1346">
        <f t="shared" si="2707"/>
        <v>0</v>
      </c>
      <c r="CO927" s="1346">
        <f t="shared" si="2707"/>
        <v>0</v>
      </c>
      <c r="CP927" s="1346">
        <f t="shared" si="2707"/>
        <v>0</v>
      </c>
      <c r="CQ927" s="1346">
        <f t="shared" si="2707"/>
        <v>0</v>
      </c>
      <c r="CR927" s="1346">
        <f t="shared" si="2707"/>
        <v>0</v>
      </c>
      <c r="CS927" s="1345">
        <f t="shared" si="2707"/>
        <v>0</v>
      </c>
      <c r="CT927" s="1348">
        <f t="shared" si="2707"/>
        <v>0</v>
      </c>
      <c r="CU927" s="548">
        <f t="shared" si="2708"/>
        <v>0</v>
      </c>
      <c r="CV927" s="549">
        <f t="shared" si="2709"/>
        <v>0</v>
      </c>
      <c r="CW927" s="550">
        <f t="shared" si="2710"/>
        <v>0</v>
      </c>
      <c r="CX927" s="550">
        <f t="shared" si="2711"/>
        <v>0</v>
      </c>
      <c r="CY927" s="550">
        <f t="shared" si="2712"/>
        <v>0</v>
      </c>
      <c r="CZ927" s="550">
        <f t="shared" si="2713"/>
        <v>0</v>
      </c>
      <c r="DA927" s="550">
        <f t="shared" si="2714"/>
        <v>0</v>
      </c>
      <c r="DB927" s="551">
        <f t="shared" si="2715"/>
        <v>0</v>
      </c>
      <c r="DC927" s="551">
        <f t="shared" si="2716"/>
        <v>0</v>
      </c>
      <c r="DD927" s="551">
        <f t="shared" si="2717"/>
        <v>0</v>
      </c>
      <c r="DE927" s="550">
        <f t="shared" si="2718"/>
        <v>0</v>
      </c>
      <c r="DF927" s="550">
        <f t="shared" si="2719"/>
        <v>0</v>
      </c>
      <c r="DG927" s="550">
        <f t="shared" si="2720"/>
        <v>0</v>
      </c>
      <c r="DH927" s="550">
        <f t="shared" si="2721"/>
        <v>0</v>
      </c>
      <c r="DI927" s="550">
        <f t="shared" si="2722"/>
        <v>0</v>
      </c>
      <c r="DJ927" s="549">
        <f t="shared" si="2723"/>
        <v>0</v>
      </c>
      <c r="DK927" s="548">
        <f t="shared" si="2724"/>
        <v>0</v>
      </c>
      <c r="DL927" s="653">
        <f t="shared" si="2725"/>
        <v>17</v>
      </c>
      <c r="DM927" s="106">
        <f t="shared" si="2726"/>
        <v>17</v>
      </c>
      <c r="DN927" s="106">
        <f t="shared" si="2727"/>
        <v>17</v>
      </c>
      <c r="DO927" s="106">
        <f t="shared" si="2728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20"/>
      <c r="DY927" s="484"/>
    </row>
    <row r="928" spans="1:129" s="486" customFormat="1" ht="15.75" customHeight="1">
      <c r="A928" s="617" t="str">
        <f>A214</f>
        <v>Chicken sales: no. sold</v>
      </c>
      <c r="B928" s="799">
        <f t="shared" ref="B928:R928" si="2758">SUM(B216)</f>
        <v>150</v>
      </c>
      <c r="C928" s="799">
        <f t="shared" si="2758"/>
        <v>225</v>
      </c>
      <c r="D928" s="799">
        <f t="shared" si="2758"/>
        <v>75</v>
      </c>
      <c r="E928" s="799">
        <f t="shared" si="2758"/>
        <v>0</v>
      </c>
      <c r="F928" s="799">
        <f t="shared" si="2758"/>
        <v>0</v>
      </c>
      <c r="G928" s="799">
        <f t="shared" si="2758"/>
        <v>0</v>
      </c>
      <c r="H928" s="799">
        <f t="shared" si="2758"/>
        <v>70</v>
      </c>
      <c r="I928" s="799">
        <f t="shared" si="2758"/>
        <v>32</v>
      </c>
      <c r="J928" s="799">
        <f t="shared" si="2758"/>
        <v>40</v>
      </c>
      <c r="K928" s="799">
        <f t="shared" si="2758"/>
        <v>0</v>
      </c>
      <c r="L928" s="799">
        <f t="shared" si="2758"/>
        <v>0</v>
      </c>
      <c r="M928" s="799">
        <f t="shared" si="2758"/>
        <v>0</v>
      </c>
      <c r="N928" s="799">
        <f t="shared" si="2758"/>
        <v>0</v>
      </c>
      <c r="O928" s="799">
        <f t="shared" si="2758"/>
        <v>0</v>
      </c>
      <c r="P928" s="799">
        <f t="shared" si="2758"/>
        <v>0</v>
      </c>
      <c r="Q928" s="799">
        <f t="shared" si="2758"/>
        <v>0</v>
      </c>
      <c r="R928" s="799">
        <f t="shared" si="2758"/>
        <v>0</v>
      </c>
      <c r="S928" s="798"/>
      <c r="T928" s="799">
        <f t="shared" ref="T928:AJ928" si="2759">SUM(T216)</f>
        <v>0</v>
      </c>
      <c r="U928" s="799">
        <f t="shared" si="2759"/>
        <v>20</v>
      </c>
      <c r="V928" s="799">
        <f t="shared" si="2759"/>
        <v>30</v>
      </c>
      <c r="W928" s="799">
        <f t="shared" si="2759"/>
        <v>0</v>
      </c>
      <c r="X928" s="799">
        <f t="shared" si="2759"/>
        <v>30</v>
      </c>
      <c r="Y928" s="799">
        <f t="shared" si="2759"/>
        <v>30</v>
      </c>
      <c r="Z928" s="799">
        <f t="shared" si="2759"/>
        <v>50</v>
      </c>
      <c r="AA928" s="799">
        <f t="shared" si="2759"/>
        <v>60</v>
      </c>
      <c r="AB928" s="799">
        <f t="shared" si="2759"/>
        <v>45</v>
      </c>
      <c r="AC928" s="799">
        <f t="shared" si="2759"/>
        <v>0</v>
      </c>
      <c r="AD928" s="799">
        <f t="shared" si="2759"/>
        <v>0</v>
      </c>
      <c r="AE928" s="799">
        <f t="shared" si="2759"/>
        <v>0</v>
      </c>
      <c r="AF928" s="799">
        <f t="shared" si="2759"/>
        <v>0</v>
      </c>
      <c r="AG928" s="799">
        <f t="shared" si="2759"/>
        <v>0</v>
      </c>
      <c r="AH928" s="799">
        <f t="shared" si="2759"/>
        <v>0</v>
      </c>
      <c r="AI928" s="799">
        <f t="shared" si="2759"/>
        <v>0</v>
      </c>
      <c r="AJ928" s="799">
        <f t="shared" si="2759"/>
        <v>0</v>
      </c>
      <c r="AK928" s="798"/>
      <c r="AL928" s="799">
        <f t="shared" ref="AL928:BB928" si="2760">SUM(AL216)</f>
        <v>0</v>
      </c>
      <c r="AM928" s="799">
        <f t="shared" si="2760"/>
        <v>100</v>
      </c>
      <c r="AN928" s="799">
        <f t="shared" si="2760"/>
        <v>75</v>
      </c>
      <c r="AO928" s="799">
        <f t="shared" si="2760"/>
        <v>0</v>
      </c>
      <c r="AP928" s="799">
        <f t="shared" si="2760"/>
        <v>60</v>
      </c>
      <c r="AQ928" s="799">
        <f t="shared" si="2760"/>
        <v>100</v>
      </c>
      <c r="AR928" s="799">
        <f t="shared" si="2760"/>
        <v>180</v>
      </c>
      <c r="AS928" s="799">
        <f t="shared" si="2760"/>
        <v>210</v>
      </c>
      <c r="AT928" s="799">
        <f t="shared" si="2760"/>
        <v>30</v>
      </c>
      <c r="AU928" s="799">
        <f t="shared" si="2760"/>
        <v>0</v>
      </c>
      <c r="AV928" s="799">
        <f t="shared" si="2760"/>
        <v>0</v>
      </c>
      <c r="AW928" s="799">
        <f t="shared" si="2760"/>
        <v>0</v>
      </c>
      <c r="AX928" s="799">
        <f t="shared" si="2760"/>
        <v>0</v>
      </c>
      <c r="AY928" s="799">
        <f t="shared" si="2760"/>
        <v>0</v>
      </c>
      <c r="AZ928" s="799">
        <f t="shared" si="2760"/>
        <v>0</v>
      </c>
      <c r="BA928" s="799">
        <f t="shared" si="2760"/>
        <v>0</v>
      </c>
      <c r="BB928" s="799">
        <f t="shared" si="2760"/>
        <v>0</v>
      </c>
      <c r="BC928" s="798"/>
      <c r="BD928" s="799">
        <f t="shared" ref="BD928:BT928" si="2761">SUM(BD216)</f>
        <v>150</v>
      </c>
      <c r="BE928" s="799">
        <f t="shared" si="2761"/>
        <v>0</v>
      </c>
      <c r="BF928" s="799">
        <f t="shared" si="2761"/>
        <v>90</v>
      </c>
      <c r="BG928" s="799">
        <f t="shared" si="2761"/>
        <v>450</v>
      </c>
      <c r="BH928" s="799">
        <f t="shared" si="2761"/>
        <v>300</v>
      </c>
      <c r="BI928" s="799">
        <f t="shared" si="2761"/>
        <v>0</v>
      </c>
      <c r="BJ928" s="799">
        <f t="shared" si="2761"/>
        <v>0</v>
      </c>
      <c r="BK928" s="799">
        <f t="shared" si="2761"/>
        <v>0</v>
      </c>
      <c r="BL928" s="799">
        <f t="shared" si="2761"/>
        <v>225</v>
      </c>
      <c r="BM928" s="799">
        <f t="shared" si="2761"/>
        <v>0</v>
      </c>
      <c r="BN928" s="799">
        <f t="shared" si="2761"/>
        <v>0</v>
      </c>
      <c r="BO928" s="799">
        <f t="shared" si="2761"/>
        <v>0</v>
      </c>
      <c r="BP928" s="799">
        <f t="shared" si="2761"/>
        <v>0</v>
      </c>
      <c r="BQ928" s="799">
        <f t="shared" si="2761"/>
        <v>0</v>
      </c>
      <c r="BR928" s="799">
        <f t="shared" si="2761"/>
        <v>0</v>
      </c>
      <c r="BS928" s="799">
        <f t="shared" si="2761"/>
        <v>0</v>
      </c>
      <c r="BT928" s="799">
        <f t="shared" si="2761"/>
        <v>0</v>
      </c>
      <c r="BU928" s="798"/>
      <c r="BV928" s="799">
        <f>SUM(BV216)</f>
        <v>0</v>
      </c>
      <c r="BW928" s="799">
        <f>SUM(BW216)</f>
        <v>0</v>
      </c>
      <c r="BX928" s="799">
        <f>SUM(BX216)</f>
        <v>0</v>
      </c>
      <c r="BY928" s="799">
        <f>SUM(BY216)</f>
        <v>0</v>
      </c>
      <c r="BZ928" s="597">
        <f t="shared" si="2702"/>
        <v>24.466666666666665</v>
      </c>
      <c r="CA928" s="597">
        <f t="shared" si="2703"/>
        <v>13.666666666666666</v>
      </c>
      <c r="CB928" s="597">
        <f t="shared" si="2704"/>
        <v>36.333333333333336</v>
      </c>
      <c r="CC928" s="597">
        <f t="shared" si="2705"/>
        <v>51</v>
      </c>
      <c r="CD928" s="1344">
        <f t="shared" si="2729"/>
        <v>0</v>
      </c>
      <c r="CE928" s="1345">
        <f t="shared" si="2707"/>
        <v>0</v>
      </c>
      <c r="CF928" s="1346">
        <f t="shared" si="2707"/>
        <v>0</v>
      </c>
      <c r="CG928" s="1346">
        <f t="shared" si="2707"/>
        <v>0</v>
      </c>
      <c r="CH928" s="1346">
        <f t="shared" si="2707"/>
        <v>0</v>
      </c>
      <c r="CI928" s="1346">
        <f t="shared" si="2707"/>
        <v>0</v>
      </c>
      <c r="CJ928" s="1346">
        <f t="shared" si="2707"/>
        <v>0</v>
      </c>
      <c r="CK928" s="1347">
        <f t="shared" si="2707"/>
        <v>0</v>
      </c>
      <c r="CL928" s="1347">
        <f t="shared" si="2707"/>
        <v>0</v>
      </c>
      <c r="CM928" s="1347">
        <f t="shared" si="2707"/>
        <v>0</v>
      </c>
      <c r="CN928" s="1346">
        <f t="shared" si="2707"/>
        <v>0</v>
      </c>
      <c r="CO928" s="1346">
        <f t="shared" si="2707"/>
        <v>32</v>
      </c>
      <c r="CP928" s="1346">
        <f t="shared" si="2707"/>
        <v>40</v>
      </c>
      <c r="CQ928" s="1346">
        <f t="shared" si="2707"/>
        <v>70</v>
      </c>
      <c r="CR928" s="1346">
        <f t="shared" si="2707"/>
        <v>75</v>
      </c>
      <c r="CS928" s="1345">
        <f t="shared" si="2707"/>
        <v>150</v>
      </c>
      <c r="CT928" s="1348">
        <f t="shared" si="2707"/>
        <v>225</v>
      </c>
      <c r="CU928" s="548">
        <f t="shared" si="2708"/>
        <v>0</v>
      </c>
      <c r="CV928" s="549">
        <f t="shared" si="2709"/>
        <v>0</v>
      </c>
      <c r="CW928" s="550">
        <f t="shared" si="2710"/>
        <v>0</v>
      </c>
      <c r="CX928" s="550">
        <f t="shared" si="2711"/>
        <v>0</v>
      </c>
      <c r="CY928" s="550">
        <f t="shared" si="2712"/>
        <v>0</v>
      </c>
      <c r="CZ928" s="550">
        <f t="shared" si="2713"/>
        <v>0</v>
      </c>
      <c r="DA928" s="550">
        <f t="shared" si="2714"/>
        <v>0</v>
      </c>
      <c r="DB928" s="551">
        <f t="shared" si="2715"/>
        <v>0</v>
      </c>
      <c r="DC928" s="551">
        <f t="shared" si="2716"/>
        <v>0</v>
      </c>
      <c r="DD928" s="551">
        <f t="shared" si="2717"/>
        <v>0</v>
      </c>
      <c r="DE928" s="550">
        <f t="shared" si="2718"/>
        <v>20</v>
      </c>
      <c r="DF928" s="550">
        <f t="shared" si="2719"/>
        <v>30</v>
      </c>
      <c r="DG928" s="550">
        <f t="shared" si="2720"/>
        <v>30</v>
      </c>
      <c r="DH928" s="550">
        <f t="shared" si="2721"/>
        <v>30</v>
      </c>
      <c r="DI928" s="550">
        <f t="shared" si="2722"/>
        <v>45</v>
      </c>
      <c r="DJ928" s="549">
        <f t="shared" si="2723"/>
        <v>50</v>
      </c>
      <c r="DK928" s="548">
        <f t="shared" si="2724"/>
        <v>60</v>
      </c>
      <c r="DL928" s="653">
        <f t="shared" si="2725"/>
        <v>17</v>
      </c>
      <c r="DM928" s="106">
        <f t="shared" si="2726"/>
        <v>17</v>
      </c>
      <c r="DN928" s="106">
        <f t="shared" si="2727"/>
        <v>17</v>
      </c>
      <c r="DO928" s="106">
        <f t="shared" si="2728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20"/>
      <c r="DY928" s="484"/>
    </row>
    <row r="929" spans="1:129" s="486" customFormat="1" ht="15.75" customHeight="1">
      <c r="A929" s="807" t="s">
        <v>27</v>
      </c>
      <c r="B929" s="798"/>
      <c r="C929" s="798"/>
      <c r="D929" s="798"/>
      <c r="E929" s="798"/>
      <c r="F929" s="798"/>
      <c r="G929" s="798"/>
      <c r="H929" s="798"/>
      <c r="I929" s="798"/>
      <c r="J929" s="798"/>
      <c r="K929" s="798"/>
      <c r="L929" s="798"/>
      <c r="M929" s="798"/>
      <c r="N929" s="798"/>
      <c r="O929" s="798"/>
      <c r="P929" s="798"/>
      <c r="Q929" s="798"/>
      <c r="R929" s="798"/>
      <c r="S929" s="783"/>
      <c r="T929" s="798"/>
      <c r="U929" s="798"/>
      <c r="V929" s="798"/>
      <c r="W929" s="798"/>
      <c r="X929" s="798"/>
      <c r="Y929" s="798"/>
      <c r="Z929" s="798"/>
      <c r="AA929" s="798"/>
      <c r="AB929" s="798"/>
      <c r="AC929" s="798"/>
      <c r="AD929" s="798"/>
      <c r="AE929" s="798"/>
      <c r="AF929" s="798"/>
      <c r="AG929" s="798"/>
      <c r="AH929" s="798"/>
      <c r="AI929" s="798"/>
      <c r="AJ929" s="798"/>
      <c r="AK929" s="783"/>
      <c r="AL929" s="798"/>
      <c r="AM929" s="798"/>
      <c r="AN929" s="798"/>
      <c r="AO929" s="798"/>
      <c r="AP929" s="798"/>
      <c r="AQ929" s="798"/>
      <c r="AR929" s="798"/>
      <c r="AS929" s="798"/>
      <c r="AT929" s="798"/>
      <c r="AU929" s="798"/>
      <c r="AV929" s="798"/>
      <c r="AW929" s="798"/>
      <c r="AX929" s="798"/>
      <c r="AY929" s="798"/>
      <c r="AZ929" s="798"/>
      <c r="BA929" s="798"/>
      <c r="BB929" s="798"/>
      <c r="BC929" s="783"/>
      <c r="BD929" s="798"/>
      <c r="BE929" s="798"/>
      <c r="BF929" s="798"/>
      <c r="BG929" s="798"/>
      <c r="BH929" s="798"/>
      <c r="BI929" s="798"/>
      <c r="BJ929" s="798"/>
      <c r="BK929" s="798"/>
      <c r="BL929" s="798"/>
      <c r="BM929" s="798"/>
      <c r="BN929" s="798"/>
      <c r="BO929" s="798"/>
      <c r="BP929" s="798"/>
      <c r="BQ929" s="798"/>
      <c r="BR929" s="798"/>
      <c r="BS929" s="798"/>
      <c r="BT929" s="798"/>
      <c r="BU929" s="783"/>
      <c r="BV929" s="798"/>
      <c r="BW929" s="798"/>
      <c r="BX929" s="798"/>
      <c r="BY929" s="798"/>
      <c r="BZ929" s="813"/>
      <c r="CA929" s="813"/>
      <c r="CB929" s="813"/>
      <c r="CC929" s="813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7"/>
      <c r="CV929" s="200"/>
      <c r="CW929" s="200"/>
      <c r="CX929" s="200"/>
      <c r="CY929" s="200"/>
      <c r="CZ929" s="200"/>
      <c r="DA929" s="617"/>
      <c r="DB929" s="617"/>
      <c r="DC929" s="617"/>
      <c r="DD929" s="617"/>
      <c r="DE929" s="617"/>
      <c r="DF929" s="617"/>
      <c r="DG929" s="617"/>
      <c r="DH929" s="617"/>
      <c r="DI929" s="617"/>
      <c r="DJ929" s="617"/>
      <c r="DK929" s="617"/>
      <c r="DL929" s="482"/>
      <c r="DM929" s="202"/>
      <c r="DN929" s="202"/>
      <c r="DO929" s="202"/>
      <c r="DP929" s="483"/>
      <c r="DQ929" s="484"/>
      <c r="DR929" s="484"/>
      <c r="DS929" s="484"/>
      <c r="DT929" s="484"/>
      <c r="DU929" s="484"/>
      <c r="DV929" s="484"/>
      <c r="DW929" s="484"/>
      <c r="DX929" s="719"/>
      <c r="DY929" s="484"/>
    </row>
    <row r="930" spans="1:129" s="486" customFormat="1" ht="15.75" customHeight="1">
      <c r="A930" s="617" t="str">
        <f>A233</f>
        <v>Green maize sold: quantity</v>
      </c>
      <c r="B930" s="799">
        <f t="shared" ref="B930:R930" si="2762">SUM(B235)</f>
        <v>0</v>
      </c>
      <c r="C930" s="799">
        <f t="shared" si="2762"/>
        <v>0</v>
      </c>
      <c r="D930" s="799">
        <f t="shared" si="2762"/>
        <v>0</v>
      </c>
      <c r="E930" s="799">
        <f t="shared" si="2762"/>
        <v>0</v>
      </c>
      <c r="F930" s="799">
        <f t="shared" si="2762"/>
        <v>0</v>
      </c>
      <c r="G930" s="799">
        <f t="shared" si="2762"/>
        <v>0</v>
      </c>
      <c r="H930" s="799">
        <f t="shared" si="2762"/>
        <v>0</v>
      </c>
      <c r="I930" s="799">
        <f t="shared" si="2762"/>
        <v>0</v>
      </c>
      <c r="J930" s="799">
        <f t="shared" si="2762"/>
        <v>0</v>
      </c>
      <c r="K930" s="799">
        <f t="shared" si="2762"/>
        <v>0</v>
      </c>
      <c r="L930" s="799">
        <f t="shared" si="2762"/>
        <v>0</v>
      </c>
      <c r="M930" s="799">
        <f t="shared" si="2762"/>
        <v>0</v>
      </c>
      <c r="N930" s="799">
        <f t="shared" si="2762"/>
        <v>0</v>
      </c>
      <c r="O930" s="799">
        <f t="shared" si="2762"/>
        <v>0</v>
      </c>
      <c r="P930" s="799">
        <f t="shared" si="2762"/>
        <v>0</v>
      </c>
      <c r="Q930" s="799">
        <f t="shared" si="2762"/>
        <v>0</v>
      </c>
      <c r="R930" s="799">
        <f t="shared" si="2762"/>
        <v>0</v>
      </c>
      <c r="S930" s="798"/>
      <c r="T930" s="799">
        <f t="shared" ref="T930:AJ930" si="2763">SUM(T235)</f>
        <v>0</v>
      </c>
      <c r="U930" s="799">
        <f t="shared" si="2763"/>
        <v>0</v>
      </c>
      <c r="V930" s="799">
        <f t="shared" si="2763"/>
        <v>90</v>
      </c>
      <c r="W930" s="799">
        <f t="shared" si="2763"/>
        <v>0</v>
      </c>
      <c r="X930" s="799">
        <f t="shared" si="2763"/>
        <v>0</v>
      </c>
      <c r="Y930" s="799">
        <f t="shared" si="2763"/>
        <v>0</v>
      </c>
      <c r="Z930" s="799">
        <f t="shared" si="2763"/>
        <v>0</v>
      </c>
      <c r="AA930" s="799">
        <f t="shared" si="2763"/>
        <v>0</v>
      </c>
      <c r="AB930" s="799">
        <f t="shared" si="2763"/>
        <v>0</v>
      </c>
      <c r="AC930" s="799">
        <f t="shared" si="2763"/>
        <v>0</v>
      </c>
      <c r="AD930" s="799">
        <f t="shared" si="2763"/>
        <v>0</v>
      </c>
      <c r="AE930" s="799">
        <f t="shared" si="2763"/>
        <v>0</v>
      </c>
      <c r="AF930" s="799">
        <f t="shared" si="2763"/>
        <v>0</v>
      </c>
      <c r="AG930" s="799">
        <f t="shared" si="2763"/>
        <v>0</v>
      </c>
      <c r="AH930" s="799">
        <f t="shared" si="2763"/>
        <v>0</v>
      </c>
      <c r="AI930" s="799">
        <f t="shared" si="2763"/>
        <v>0</v>
      </c>
      <c r="AJ930" s="799">
        <f t="shared" si="2763"/>
        <v>0</v>
      </c>
      <c r="AK930" s="798"/>
      <c r="AL930" s="799">
        <f t="shared" ref="AL930:BB930" si="2764">SUM(AL235)</f>
        <v>0</v>
      </c>
      <c r="AM930" s="799">
        <f t="shared" si="2764"/>
        <v>0</v>
      </c>
      <c r="AN930" s="799">
        <f t="shared" si="2764"/>
        <v>0</v>
      </c>
      <c r="AO930" s="799">
        <f t="shared" si="2764"/>
        <v>0</v>
      </c>
      <c r="AP930" s="799">
        <f t="shared" si="2764"/>
        <v>0</v>
      </c>
      <c r="AQ930" s="799">
        <f t="shared" si="2764"/>
        <v>0</v>
      </c>
      <c r="AR930" s="799">
        <f t="shared" si="2764"/>
        <v>0</v>
      </c>
      <c r="AS930" s="799">
        <f t="shared" si="2764"/>
        <v>0</v>
      </c>
      <c r="AT930" s="799">
        <f t="shared" si="2764"/>
        <v>0</v>
      </c>
      <c r="AU930" s="799">
        <f t="shared" si="2764"/>
        <v>0</v>
      </c>
      <c r="AV930" s="799">
        <f t="shared" si="2764"/>
        <v>0</v>
      </c>
      <c r="AW930" s="799">
        <f t="shared" si="2764"/>
        <v>0</v>
      </c>
      <c r="AX930" s="799">
        <f t="shared" si="2764"/>
        <v>0</v>
      </c>
      <c r="AY930" s="799">
        <f t="shared" si="2764"/>
        <v>0</v>
      </c>
      <c r="AZ930" s="799">
        <f t="shared" si="2764"/>
        <v>0</v>
      </c>
      <c r="BA930" s="799">
        <f t="shared" si="2764"/>
        <v>0</v>
      </c>
      <c r="BB930" s="799">
        <f t="shared" si="2764"/>
        <v>0</v>
      </c>
      <c r="BC930" s="798"/>
      <c r="BD930" s="799">
        <f t="shared" ref="BD930:BT930" si="2765">SUM(BD235)</f>
        <v>0</v>
      </c>
      <c r="BE930" s="799">
        <f t="shared" si="2765"/>
        <v>0</v>
      </c>
      <c r="BF930" s="799">
        <f t="shared" si="2765"/>
        <v>0</v>
      </c>
      <c r="BG930" s="799">
        <f t="shared" si="2765"/>
        <v>0</v>
      </c>
      <c r="BH930" s="799">
        <f t="shared" si="2765"/>
        <v>0</v>
      </c>
      <c r="BI930" s="799">
        <f t="shared" si="2765"/>
        <v>0</v>
      </c>
      <c r="BJ930" s="799">
        <f t="shared" si="2765"/>
        <v>0</v>
      </c>
      <c r="BK930" s="799">
        <f t="shared" si="2765"/>
        <v>0</v>
      </c>
      <c r="BL930" s="799">
        <f t="shared" si="2765"/>
        <v>0</v>
      </c>
      <c r="BM930" s="799">
        <f t="shared" si="2765"/>
        <v>0</v>
      </c>
      <c r="BN930" s="799">
        <f t="shared" si="2765"/>
        <v>0</v>
      </c>
      <c r="BO930" s="799">
        <f t="shared" si="2765"/>
        <v>0</v>
      </c>
      <c r="BP930" s="799">
        <f t="shared" si="2765"/>
        <v>0</v>
      </c>
      <c r="BQ930" s="799">
        <f t="shared" si="2765"/>
        <v>0</v>
      </c>
      <c r="BR930" s="799">
        <f t="shared" si="2765"/>
        <v>0</v>
      </c>
      <c r="BS930" s="799">
        <f t="shared" si="2765"/>
        <v>0</v>
      </c>
      <c r="BT930" s="799">
        <f t="shared" si="2765"/>
        <v>0</v>
      </c>
      <c r="BU930" s="798"/>
      <c r="BV930" s="799">
        <f>SUM(BV235)</f>
        <v>0</v>
      </c>
      <c r="BW930" s="799">
        <f>SUM(BW235)</f>
        <v>0</v>
      </c>
      <c r="BX930" s="799">
        <f>SUM(BX235)</f>
        <v>0</v>
      </c>
      <c r="BY930" s="799">
        <f>SUM(BY235)</f>
        <v>0</v>
      </c>
      <c r="BZ930" s="597">
        <f t="shared" ref="BZ930:BZ959" si="2766">IF(DL930&lt;3,"",(SUM(B930:R930)-MIN(B930:R930)-MAX(B930:R930))/(DL930-2))</f>
        <v>0</v>
      </c>
      <c r="CA930" s="597">
        <f t="shared" ref="CA930:CA959" si="2767">IF(DM930&lt;3,"",(SUM(T930:AJ930)-MIN(T930:AJ930)-MAX(T930:AJ930))/(DM930-2))</f>
        <v>0</v>
      </c>
      <c r="CB930" s="597">
        <f t="shared" ref="CB930:CB959" si="2768">IF(DN930&lt;3,"",(SUM(AL930:BB930)-MIN(AL930:BB930)-MAX(AL930:BB930))/(DN930-2))</f>
        <v>0</v>
      </c>
      <c r="CC930" s="597">
        <f t="shared" ref="CC930:CC959" si="2769">IF(DO930&lt;3,"",(SUM(BD930:BT930)-MIN(BD930:BT930)-MAX(BD930:BT930))/(DO930-2))</f>
        <v>0</v>
      </c>
      <c r="CD930" s="1344">
        <f t="shared" ref="CD930:CS930" si="277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770"/>
        <v>0</v>
      </c>
      <c r="CF930" s="1346">
        <f t="shared" si="2770"/>
        <v>0</v>
      </c>
      <c r="CG930" s="1346">
        <f t="shared" si="2770"/>
        <v>0</v>
      </c>
      <c r="CH930" s="1346">
        <f t="shared" si="2770"/>
        <v>0</v>
      </c>
      <c r="CI930" s="1346">
        <f t="shared" si="2770"/>
        <v>0</v>
      </c>
      <c r="CJ930" s="1346">
        <f t="shared" si="2770"/>
        <v>0</v>
      </c>
      <c r="CK930" s="1347">
        <f t="shared" si="2770"/>
        <v>0</v>
      </c>
      <c r="CL930" s="1347">
        <f t="shared" si="2770"/>
        <v>0</v>
      </c>
      <c r="CM930" s="1347">
        <f t="shared" si="2770"/>
        <v>0</v>
      </c>
      <c r="CN930" s="1346">
        <f t="shared" si="2770"/>
        <v>0</v>
      </c>
      <c r="CO930" s="1346">
        <f t="shared" si="2770"/>
        <v>0</v>
      </c>
      <c r="CP930" s="1346">
        <f t="shared" si="2770"/>
        <v>0</v>
      </c>
      <c r="CQ930" s="1346">
        <f t="shared" si="2770"/>
        <v>0</v>
      </c>
      <c r="CR930" s="1346">
        <f t="shared" si="2770"/>
        <v>0</v>
      </c>
      <c r="CS930" s="1345">
        <f t="shared" si="2770"/>
        <v>0</v>
      </c>
      <c r="CT930" s="1348">
        <f t="shared" ref="CE930:CT946" si="277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8">
        <f t="shared" ref="CU930:CU959" si="277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9">
        <f t="shared" ref="CV930:CV959" si="277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0">
        <f t="shared" ref="CW930:CW959" si="277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0">
        <f t="shared" ref="CX930:CX959" si="277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0">
        <f t="shared" ref="CY930:CY959" si="277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0">
        <f t="shared" ref="CZ930:CZ959" si="277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0">
        <f t="shared" ref="DA930:DA959" si="277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1">
        <f t="shared" ref="DB930:DB959" si="277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1">
        <f t="shared" ref="DC930:DC959" si="278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1">
        <f t="shared" ref="DD930:DD959" si="278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0">
        <f t="shared" ref="DE930:DE959" si="278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0">
        <f t="shared" ref="DF930:DF959" si="278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0">
        <f t="shared" ref="DG930:DG959" si="278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0">
        <f t="shared" ref="DH930:DH959" si="278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0">
        <f t="shared" ref="DI930:DI959" si="278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9">
        <f t="shared" ref="DJ930:DJ959" si="278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8">
        <f t="shared" ref="DK930:DK959" si="278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90</v>
      </c>
      <c r="DL930" s="653">
        <f t="shared" ref="DL930:DL959" si="2789">COUNT(B930:R930)</f>
        <v>17</v>
      </c>
      <c r="DM930" s="106">
        <f t="shared" ref="DM930:DM959" si="2790">COUNT(T930:AJ930)</f>
        <v>17</v>
      </c>
      <c r="DN930" s="106">
        <f t="shared" ref="DN930:DN959" si="2791">COUNT(AL930:BB930)</f>
        <v>17</v>
      </c>
      <c r="DO930" s="106">
        <f t="shared" ref="DO930:DO959" si="2792">COUNT(BD930:BT930)</f>
        <v>17</v>
      </c>
      <c r="DP930" s="483"/>
      <c r="DQ930" s="618"/>
      <c r="DR930" s="618"/>
      <c r="DS930" s="618"/>
      <c r="DT930" s="618"/>
      <c r="DU930" s="618"/>
      <c r="DV930" s="618"/>
      <c r="DW930" s="618"/>
      <c r="DX930" s="820"/>
      <c r="DY930" s="484"/>
    </row>
    <row r="931" spans="1:129" s="486" customFormat="1" ht="15.75" customHeight="1">
      <c r="A931" s="617" t="str">
        <f>A236</f>
        <v>Maize: kg produced</v>
      </c>
      <c r="B931" s="799">
        <f t="shared" ref="B931:R931" si="2793">SUM(B240)</f>
        <v>0</v>
      </c>
      <c r="C931" s="799">
        <f t="shared" si="2793"/>
        <v>325</v>
      </c>
      <c r="D931" s="799">
        <f t="shared" si="2793"/>
        <v>650</v>
      </c>
      <c r="E931" s="799">
        <f t="shared" si="2793"/>
        <v>130</v>
      </c>
      <c r="F931" s="799">
        <f t="shared" si="2793"/>
        <v>455</v>
      </c>
      <c r="G931" s="799">
        <f t="shared" si="2793"/>
        <v>0</v>
      </c>
      <c r="H931" s="799">
        <f t="shared" si="2793"/>
        <v>260</v>
      </c>
      <c r="I931" s="799">
        <f t="shared" si="2793"/>
        <v>650</v>
      </c>
      <c r="J931" s="799">
        <f t="shared" si="2793"/>
        <v>650</v>
      </c>
      <c r="K931" s="799">
        <f t="shared" si="2793"/>
        <v>0</v>
      </c>
      <c r="L931" s="799">
        <f t="shared" si="2793"/>
        <v>0</v>
      </c>
      <c r="M931" s="799">
        <f t="shared" si="2793"/>
        <v>0</v>
      </c>
      <c r="N931" s="799">
        <f t="shared" si="2793"/>
        <v>0</v>
      </c>
      <c r="O931" s="799">
        <f t="shared" si="2793"/>
        <v>0</v>
      </c>
      <c r="P931" s="799">
        <f t="shared" si="2793"/>
        <v>0</v>
      </c>
      <c r="Q931" s="799">
        <f t="shared" si="2793"/>
        <v>0</v>
      </c>
      <c r="R931" s="799">
        <f t="shared" si="2793"/>
        <v>0</v>
      </c>
      <c r="S931" s="798"/>
      <c r="T931" s="799">
        <f t="shared" ref="T931:AJ931" si="2794">SUM(T240)</f>
        <v>325</v>
      </c>
      <c r="U931" s="799">
        <f t="shared" si="2794"/>
        <v>0</v>
      </c>
      <c r="V931" s="799">
        <f t="shared" si="2794"/>
        <v>0</v>
      </c>
      <c r="W931" s="799">
        <f t="shared" si="2794"/>
        <v>650</v>
      </c>
      <c r="X931" s="799">
        <f t="shared" si="2794"/>
        <v>650</v>
      </c>
      <c r="Y931" s="799">
        <f t="shared" si="2794"/>
        <v>0</v>
      </c>
      <c r="Z931" s="799">
        <f t="shared" si="2794"/>
        <v>650</v>
      </c>
      <c r="AA931" s="799">
        <f t="shared" si="2794"/>
        <v>520</v>
      </c>
      <c r="AB931" s="799">
        <f t="shared" si="2794"/>
        <v>325</v>
      </c>
      <c r="AC931" s="799">
        <f t="shared" si="2794"/>
        <v>0</v>
      </c>
      <c r="AD931" s="799">
        <f t="shared" si="2794"/>
        <v>0</v>
      </c>
      <c r="AE931" s="799">
        <f t="shared" si="2794"/>
        <v>0</v>
      </c>
      <c r="AF931" s="799">
        <f t="shared" si="2794"/>
        <v>0</v>
      </c>
      <c r="AG931" s="799">
        <f t="shared" si="2794"/>
        <v>0</v>
      </c>
      <c r="AH931" s="799">
        <f t="shared" si="2794"/>
        <v>0</v>
      </c>
      <c r="AI931" s="799">
        <f t="shared" si="2794"/>
        <v>0</v>
      </c>
      <c r="AJ931" s="799">
        <f t="shared" si="2794"/>
        <v>0</v>
      </c>
      <c r="AK931" s="798"/>
      <c r="AL931" s="799">
        <f t="shared" ref="AL931:BB931" si="2795">SUM(AL240)</f>
        <v>910</v>
      </c>
      <c r="AM931" s="799">
        <f t="shared" si="2795"/>
        <v>4550</v>
      </c>
      <c r="AN931" s="799">
        <f t="shared" si="2795"/>
        <v>3900</v>
      </c>
      <c r="AO931" s="799">
        <f t="shared" si="2795"/>
        <v>1950</v>
      </c>
      <c r="AP931" s="799">
        <f t="shared" si="2795"/>
        <v>2275</v>
      </c>
      <c r="AQ931" s="799">
        <f t="shared" si="2795"/>
        <v>7150</v>
      </c>
      <c r="AR931" s="799">
        <f t="shared" si="2795"/>
        <v>13650</v>
      </c>
      <c r="AS931" s="799">
        <f t="shared" si="2795"/>
        <v>2600</v>
      </c>
      <c r="AT931" s="799">
        <f t="shared" si="2795"/>
        <v>3250</v>
      </c>
      <c r="AU931" s="799">
        <f t="shared" si="2795"/>
        <v>0</v>
      </c>
      <c r="AV931" s="799">
        <f t="shared" si="2795"/>
        <v>0</v>
      </c>
      <c r="AW931" s="799">
        <f t="shared" si="2795"/>
        <v>0</v>
      </c>
      <c r="AX931" s="799">
        <f t="shared" si="2795"/>
        <v>0</v>
      </c>
      <c r="AY931" s="799">
        <f t="shared" si="2795"/>
        <v>0</v>
      </c>
      <c r="AZ931" s="799">
        <f t="shared" si="2795"/>
        <v>0</v>
      </c>
      <c r="BA931" s="799">
        <f t="shared" si="2795"/>
        <v>0</v>
      </c>
      <c r="BB931" s="799">
        <f t="shared" si="2795"/>
        <v>0</v>
      </c>
      <c r="BC931" s="798"/>
      <c r="BD931" s="799">
        <f t="shared" ref="BD931:BT931" si="2796">SUM(BD240)</f>
        <v>78000</v>
      </c>
      <c r="BE931" s="799">
        <f t="shared" si="2796"/>
        <v>22295</v>
      </c>
      <c r="BF931" s="799">
        <f t="shared" si="2796"/>
        <v>20800</v>
      </c>
      <c r="BG931" s="799">
        <f t="shared" si="2796"/>
        <v>23400</v>
      </c>
      <c r="BH931" s="799">
        <f t="shared" si="2796"/>
        <v>23790</v>
      </c>
      <c r="BI931" s="799">
        <f t="shared" si="2796"/>
        <v>45630</v>
      </c>
      <c r="BJ931" s="799">
        <f t="shared" si="2796"/>
        <v>29900</v>
      </c>
      <c r="BK931" s="799">
        <f t="shared" si="2796"/>
        <v>65000</v>
      </c>
      <c r="BL931" s="799">
        <f t="shared" si="2796"/>
        <v>32500</v>
      </c>
      <c r="BM931" s="799">
        <f t="shared" si="2796"/>
        <v>0</v>
      </c>
      <c r="BN931" s="799">
        <f t="shared" si="2796"/>
        <v>0</v>
      </c>
      <c r="BO931" s="799">
        <f t="shared" si="2796"/>
        <v>0</v>
      </c>
      <c r="BP931" s="799">
        <f t="shared" si="2796"/>
        <v>0</v>
      </c>
      <c r="BQ931" s="799">
        <f t="shared" si="2796"/>
        <v>0</v>
      </c>
      <c r="BR931" s="799">
        <f t="shared" si="2796"/>
        <v>0</v>
      </c>
      <c r="BS931" s="799">
        <f t="shared" si="2796"/>
        <v>0</v>
      </c>
      <c r="BT931" s="799">
        <f t="shared" si="2796"/>
        <v>0</v>
      </c>
      <c r="BU931" s="798"/>
      <c r="BV931" s="799">
        <f>SUM(BV240)</f>
        <v>0</v>
      </c>
      <c r="BW931" s="799">
        <f>SUM(BW240)</f>
        <v>0</v>
      </c>
      <c r="BX931" s="799">
        <f>SUM(BX240)</f>
        <v>0</v>
      </c>
      <c r="BY931" s="799">
        <f>SUM(BY240)</f>
        <v>0</v>
      </c>
      <c r="BZ931" s="597">
        <f t="shared" si="2766"/>
        <v>164.66666666666666</v>
      </c>
      <c r="CA931" s="597">
        <f t="shared" si="2767"/>
        <v>164.66666666666666</v>
      </c>
      <c r="CB931" s="597">
        <f t="shared" si="2768"/>
        <v>1772.3333333333333</v>
      </c>
      <c r="CC931" s="597">
        <f t="shared" si="2769"/>
        <v>17554.333333333332</v>
      </c>
      <c r="CD931" s="1344">
        <f t="shared" ref="CD931:CD959" si="279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771"/>
        <v>0</v>
      </c>
      <c r="CF931" s="1346">
        <f t="shared" si="2771"/>
        <v>0</v>
      </c>
      <c r="CG931" s="1346">
        <f t="shared" si="2771"/>
        <v>0</v>
      </c>
      <c r="CH931" s="1346">
        <f t="shared" si="2771"/>
        <v>0</v>
      </c>
      <c r="CI931" s="1346">
        <f t="shared" si="2771"/>
        <v>0</v>
      </c>
      <c r="CJ931" s="1346">
        <f t="shared" si="2771"/>
        <v>0</v>
      </c>
      <c r="CK931" s="1347">
        <f t="shared" si="2771"/>
        <v>0</v>
      </c>
      <c r="CL931" s="1347">
        <f t="shared" si="2771"/>
        <v>0</v>
      </c>
      <c r="CM931" s="1347">
        <f t="shared" si="2771"/>
        <v>0</v>
      </c>
      <c r="CN931" s="1346">
        <f t="shared" si="2771"/>
        <v>130</v>
      </c>
      <c r="CO931" s="1346">
        <f t="shared" si="2771"/>
        <v>260</v>
      </c>
      <c r="CP931" s="1346">
        <f t="shared" si="2771"/>
        <v>325</v>
      </c>
      <c r="CQ931" s="1346">
        <f t="shared" si="2771"/>
        <v>455</v>
      </c>
      <c r="CR931" s="1346">
        <f t="shared" si="2771"/>
        <v>650</v>
      </c>
      <c r="CS931" s="1345">
        <f t="shared" si="2771"/>
        <v>650</v>
      </c>
      <c r="CT931" s="1348">
        <f t="shared" si="2771"/>
        <v>650</v>
      </c>
      <c r="CU931" s="548">
        <f t="shared" si="2772"/>
        <v>0</v>
      </c>
      <c r="CV931" s="549">
        <f t="shared" si="2773"/>
        <v>0</v>
      </c>
      <c r="CW931" s="550">
        <f t="shared" si="2774"/>
        <v>0</v>
      </c>
      <c r="CX931" s="550">
        <f t="shared" si="2775"/>
        <v>0</v>
      </c>
      <c r="CY931" s="550">
        <f t="shared" si="2776"/>
        <v>0</v>
      </c>
      <c r="CZ931" s="550">
        <f t="shared" si="2777"/>
        <v>0</v>
      </c>
      <c r="DA931" s="550">
        <f t="shared" si="2778"/>
        <v>0</v>
      </c>
      <c r="DB931" s="551">
        <f t="shared" si="2779"/>
        <v>0</v>
      </c>
      <c r="DC931" s="551">
        <f t="shared" si="2780"/>
        <v>0</v>
      </c>
      <c r="DD931" s="551">
        <f t="shared" si="2781"/>
        <v>0</v>
      </c>
      <c r="DE931" s="550">
        <f t="shared" si="2782"/>
        <v>0</v>
      </c>
      <c r="DF931" s="550">
        <f t="shared" si="2783"/>
        <v>325</v>
      </c>
      <c r="DG931" s="550">
        <f t="shared" si="2784"/>
        <v>325</v>
      </c>
      <c r="DH931" s="550">
        <f t="shared" si="2785"/>
        <v>520</v>
      </c>
      <c r="DI931" s="550">
        <f t="shared" si="2786"/>
        <v>650</v>
      </c>
      <c r="DJ931" s="549">
        <f t="shared" si="2787"/>
        <v>650</v>
      </c>
      <c r="DK931" s="548">
        <f t="shared" si="2788"/>
        <v>650</v>
      </c>
      <c r="DL931" s="653">
        <f t="shared" si="2789"/>
        <v>17</v>
      </c>
      <c r="DM931" s="106">
        <f t="shared" si="2790"/>
        <v>17</v>
      </c>
      <c r="DN931" s="106">
        <f t="shared" si="2791"/>
        <v>17</v>
      </c>
      <c r="DO931" s="106">
        <f t="shared" si="2792"/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20"/>
      <c r="DY931" s="484"/>
    </row>
    <row r="932" spans="1:129" s="486" customFormat="1" ht="15.75" customHeight="1">
      <c r="A932" s="808" t="str">
        <f>A243</f>
        <v>Kg- Carry over stocks: Maize</v>
      </c>
      <c r="B932" s="799">
        <f t="shared" ref="B932:R932" si="2798">SUM(B247)</f>
        <v>0</v>
      </c>
      <c r="C932" s="799">
        <f t="shared" si="2798"/>
        <v>0</v>
      </c>
      <c r="D932" s="799">
        <f t="shared" si="2798"/>
        <v>0</v>
      </c>
      <c r="E932" s="799">
        <f t="shared" si="2798"/>
        <v>0</v>
      </c>
      <c r="F932" s="799">
        <f t="shared" si="2798"/>
        <v>0</v>
      </c>
      <c r="G932" s="799">
        <f t="shared" si="2798"/>
        <v>0</v>
      </c>
      <c r="H932" s="799">
        <f t="shared" si="2798"/>
        <v>0</v>
      </c>
      <c r="I932" s="799">
        <f t="shared" si="2798"/>
        <v>0</v>
      </c>
      <c r="J932" s="799">
        <f t="shared" si="2798"/>
        <v>0</v>
      </c>
      <c r="K932" s="799">
        <f t="shared" si="2798"/>
        <v>0</v>
      </c>
      <c r="L932" s="799">
        <f t="shared" si="2798"/>
        <v>0</v>
      </c>
      <c r="M932" s="799">
        <f t="shared" si="2798"/>
        <v>0</v>
      </c>
      <c r="N932" s="799">
        <f t="shared" si="2798"/>
        <v>0</v>
      </c>
      <c r="O932" s="799">
        <f t="shared" si="2798"/>
        <v>0</v>
      </c>
      <c r="P932" s="799">
        <f t="shared" si="2798"/>
        <v>0</v>
      </c>
      <c r="Q932" s="799">
        <f t="shared" si="2798"/>
        <v>0</v>
      </c>
      <c r="R932" s="799">
        <f t="shared" si="2798"/>
        <v>0</v>
      </c>
      <c r="S932" s="798"/>
      <c r="T932" s="799">
        <f t="shared" ref="T932:AJ932" si="2799">SUM(T247)</f>
        <v>0</v>
      </c>
      <c r="U932" s="799">
        <f t="shared" si="2799"/>
        <v>0</v>
      </c>
      <c r="V932" s="799">
        <f t="shared" si="2799"/>
        <v>0</v>
      </c>
      <c r="W932" s="799">
        <f t="shared" si="2799"/>
        <v>0</v>
      </c>
      <c r="X932" s="799">
        <f t="shared" si="2799"/>
        <v>0</v>
      </c>
      <c r="Y932" s="799">
        <f t="shared" si="2799"/>
        <v>0</v>
      </c>
      <c r="Z932" s="799">
        <f t="shared" si="2799"/>
        <v>0</v>
      </c>
      <c r="AA932" s="799">
        <f t="shared" si="2799"/>
        <v>0</v>
      </c>
      <c r="AB932" s="799">
        <f t="shared" si="2799"/>
        <v>0</v>
      </c>
      <c r="AC932" s="799">
        <f t="shared" si="2799"/>
        <v>0</v>
      </c>
      <c r="AD932" s="799">
        <f t="shared" si="2799"/>
        <v>0</v>
      </c>
      <c r="AE932" s="799">
        <f t="shared" si="2799"/>
        <v>0</v>
      </c>
      <c r="AF932" s="799">
        <f t="shared" si="2799"/>
        <v>0</v>
      </c>
      <c r="AG932" s="799">
        <f t="shared" si="2799"/>
        <v>0</v>
      </c>
      <c r="AH932" s="799">
        <f t="shared" si="2799"/>
        <v>0</v>
      </c>
      <c r="AI932" s="799">
        <f t="shared" si="2799"/>
        <v>0</v>
      </c>
      <c r="AJ932" s="799">
        <f t="shared" si="2799"/>
        <v>0</v>
      </c>
      <c r="AK932" s="798"/>
      <c r="AL932" s="799">
        <f t="shared" ref="AL932:BB932" si="2800">SUM(AL247)</f>
        <v>0</v>
      </c>
      <c r="AM932" s="799">
        <f t="shared" si="2800"/>
        <v>0</v>
      </c>
      <c r="AN932" s="799">
        <f t="shared" si="2800"/>
        <v>0</v>
      </c>
      <c r="AO932" s="799">
        <f t="shared" si="2800"/>
        <v>0</v>
      </c>
      <c r="AP932" s="799">
        <f t="shared" si="2800"/>
        <v>0</v>
      </c>
      <c r="AQ932" s="799">
        <f t="shared" si="2800"/>
        <v>0</v>
      </c>
      <c r="AR932" s="799">
        <f t="shared" si="2800"/>
        <v>0</v>
      </c>
      <c r="AS932" s="799">
        <f t="shared" si="2800"/>
        <v>0</v>
      </c>
      <c r="AT932" s="799">
        <f t="shared" si="2800"/>
        <v>0</v>
      </c>
      <c r="AU932" s="799">
        <f t="shared" si="2800"/>
        <v>0</v>
      </c>
      <c r="AV932" s="799">
        <f t="shared" si="2800"/>
        <v>0</v>
      </c>
      <c r="AW932" s="799">
        <f t="shared" si="2800"/>
        <v>0</v>
      </c>
      <c r="AX932" s="799">
        <f t="shared" si="2800"/>
        <v>0</v>
      </c>
      <c r="AY932" s="799">
        <f t="shared" si="2800"/>
        <v>0</v>
      </c>
      <c r="AZ932" s="799">
        <f t="shared" si="2800"/>
        <v>0</v>
      </c>
      <c r="BA932" s="799">
        <f t="shared" si="2800"/>
        <v>0</v>
      </c>
      <c r="BB932" s="799">
        <f t="shared" si="2800"/>
        <v>0</v>
      </c>
      <c r="BC932" s="798"/>
      <c r="BD932" s="799">
        <f t="shared" ref="BD932:BT932" si="2801">SUM(BD247)</f>
        <v>0</v>
      </c>
      <c r="BE932" s="799">
        <f t="shared" si="2801"/>
        <v>0</v>
      </c>
      <c r="BF932" s="799">
        <f t="shared" si="2801"/>
        <v>0</v>
      </c>
      <c r="BG932" s="799">
        <f t="shared" si="2801"/>
        <v>0</v>
      </c>
      <c r="BH932" s="799">
        <f t="shared" si="2801"/>
        <v>0</v>
      </c>
      <c r="BI932" s="799">
        <f t="shared" si="2801"/>
        <v>0</v>
      </c>
      <c r="BJ932" s="799">
        <f t="shared" si="2801"/>
        <v>0</v>
      </c>
      <c r="BK932" s="799">
        <f t="shared" si="2801"/>
        <v>0</v>
      </c>
      <c r="BL932" s="799">
        <f t="shared" si="2801"/>
        <v>0</v>
      </c>
      <c r="BM932" s="799">
        <f t="shared" si="2801"/>
        <v>0</v>
      </c>
      <c r="BN932" s="799">
        <f t="shared" si="2801"/>
        <v>0</v>
      </c>
      <c r="BO932" s="799">
        <f t="shared" si="2801"/>
        <v>0</v>
      </c>
      <c r="BP932" s="799">
        <f t="shared" si="2801"/>
        <v>0</v>
      </c>
      <c r="BQ932" s="799">
        <f t="shared" si="2801"/>
        <v>0</v>
      </c>
      <c r="BR932" s="799">
        <f t="shared" si="2801"/>
        <v>0</v>
      </c>
      <c r="BS932" s="799">
        <f t="shared" si="2801"/>
        <v>0</v>
      </c>
      <c r="BT932" s="799">
        <f t="shared" si="2801"/>
        <v>0</v>
      </c>
      <c r="BU932" s="798"/>
      <c r="BV932" s="799">
        <f>SUM(BV247)</f>
        <v>0</v>
      </c>
      <c r="BW932" s="799">
        <f>SUM(BW247)</f>
        <v>0</v>
      </c>
      <c r="BX932" s="799">
        <f>SUM(BX247)</f>
        <v>0</v>
      </c>
      <c r="BY932" s="799">
        <f>SUM(BY247)</f>
        <v>0</v>
      </c>
      <c r="BZ932" s="597">
        <f t="shared" si="2766"/>
        <v>0</v>
      </c>
      <c r="CA932" s="597">
        <f t="shared" si="2767"/>
        <v>0</v>
      </c>
      <c r="CB932" s="597">
        <f t="shared" si="2768"/>
        <v>0</v>
      </c>
      <c r="CC932" s="597">
        <f t="shared" si="2769"/>
        <v>0</v>
      </c>
      <c r="CD932" s="1344">
        <f t="shared" si="2797"/>
        <v>0</v>
      </c>
      <c r="CE932" s="1345">
        <f t="shared" si="2771"/>
        <v>0</v>
      </c>
      <c r="CF932" s="1346">
        <f t="shared" si="2771"/>
        <v>0</v>
      </c>
      <c r="CG932" s="1346">
        <f t="shared" si="2771"/>
        <v>0</v>
      </c>
      <c r="CH932" s="1346">
        <f t="shared" si="2771"/>
        <v>0</v>
      </c>
      <c r="CI932" s="1346">
        <f t="shared" si="2771"/>
        <v>0</v>
      </c>
      <c r="CJ932" s="1346">
        <f t="shared" si="2771"/>
        <v>0</v>
      </c>
      <c r="CK932" s="1347">
        <f t="shared" si="2771"/>
        <v>0</v>
      </c>
      <c r="CL932" s="1347">
        <f t="shared" si="2771"/>
        <v>0</v>
      </c>
      <c r="CM932" s="1347">
        <f t="shared" si="2771"/>
        <v>0</v>
      </c>
      <c r="CN932" s="1346">
        <f t="shared" si="2771"/>
        <v>0</v>
      </c>
      <c r="CO932" s="1346">
        <f t="shared" si="2771"/>
        <v>0</v>
      </c>
      <c r="CP932" s="1346">
        <f t="shared" si="2771"/>
        <v>0</v>
      </c>
      <c r="CQ932" s="1346">
        <f t="shared" si="2771"/>
        <v>0</v>
      </c>
      <c r="CR932" s="1346">
        <f t="shared" si="2771"/>
        <v>0</v>
      </c>
      <c r="CS932" s="1345">
        <f t="shared" si="2771"/>
        <v>0</v>
      </c>
      <c r="CT932" s="1348">
        <f t="shared" si="2771"/>
        <v>0</v>
      </c>
      <c r="CU932" s="548">
        <f t="shared" si="2772"/>
        <v>0</v>
      </c>
      <c r="CV932" s="549">
        <f t="shared" si="2773"/>
        <v>0</v>
      </c>
      <c r="CW932" s="550">
        <f t="shared" si="2774"/>
        <v>0</v>
      </c>
      <c r="CX932" s="550">
        <f t="shared" si="2775"/>
        <v>0</v>
      </c>
      <c r="CY932" s="550">
        <f t="shared" si="2776"/>
        <v>0</v>
      </c>
      <c r="CZ932" s="550">
        <f t="shared" si="2777"/>
        <v>0</v>
      </c>
      <c r="DA932" s="550">
        <f t="shared" si="2778"/>
        <v>0</v>
      </c>
      <c r="DB932" s="551">
        <f t="shared" si="2779"/>
        <v>0</v>
      </c>
      <c r="DC932" s="551">
        <f t="shared" si="2780"/>
        <v>0</v>
      </c>
      <c r="DD932" s="551">
        <f t="shared" si="2781"/>
        <v>0</v>
      </c>
      <c r="DE932" s="550">
        <f t="shared" si="2782"/>
        <v>0</v>
      </c>
      <c r="DF932" s="550">
        <f t="shared" si="2783"/>
        <v>0</v>
      </c>
      <c r="DG932" s="550">
        <f t="shared" si="2784"/>
        <v>0</v>
      </c>
      <c r="DH932" s="550">
        <f t="shared" si="2785"/>
        <v>0</v>
      </c>
      <c r="DI932" s="550">
        <f t="shared" si="2786"/>
        <v>0</v>
      </c>
      <c r="DJ932" s="549">
        <f t="shared" si="2787"/>
        <v>0</v>
      </c>
      <c r="DK932" s="548">
        <f t="shared" si="2788"/>
        <v>0</v>
      </c>
      <c r="DL932" s="653">
        <f t="shared" si="2789"/>
        <v>17</v>
      </c>
      <c r="DM932" s="106">
        <f t="shared" si="2790"/>
        <v>17</v>
      </c>
      <c r="DN932" s="106">
        <f t="shared" si="2791"/>
        <v>17</v>
      </c>
      <c r="DO932" s="106">
        <f t="shared" si="2792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20"/>
      <c r="DY932" s="484"/>
    </row>
    <row r="933" spans="1:129" s="486" customFormat="1" ht="15.75" customHeight="1">
      <c r="A933" s="617" t="str">
        <f>A250</f>
        <v>kg produced (Soya beans)</v>
      </c>
      <c r="B933" s="799">
        <f t="shared" ref="B933:R933" si="2802">SUM(B254)</f>
        <v>0</v>
      </c>
      <c r="C933" s="799">
        <f t="shared" si="2802"/>
        <v>0</v>
      </c>
      <c r="D933" s="799">
        <f t="shared" si="2802"/>
        <v>85</v>
      </c>
      <c r="E933" s="799">
        <f t="shared" si="2802"/>
        <v>0</v>
      </c>
      <c r="F933" s="799">
        <f t="shared" si="2802"/>
        <v>0</v>
      </c>
      <c r="G933" s="799">
        <f t="shared" si="2802"/>
        <v>0</v>
      </c>
      <c r="H933" s="799">
        <f t="shared" si="2802"/>
        <v>0</v>
      </c>
      <c r="I933" s="799">
        <f t="shared" si="2802"/>
        <v>360</v>
      </c>
      <c r="J933" s="799">
        <f t="shared" si="2802"/>
        <v>1428</v>
      </c>
      <c r="K933" s="799">
        <f t="shared" si="2802"/>
        <v>0</v>
      </c>
      <c r="L933" s="799">
        <f t="shared" si="2802"/>
        <v>0</v>
      </c>
      <c r="M933" s="799">
        <f t="shared" si="2802"/>
        <v>0</v>
      </c>
      <c r="N933" s="799">
        <f t="shared" si="2802"/>
        <v>0</v>
      </c>
      <c r="O933" s="799">
        <f t="shared" si="2802"/>
        <v>0</v>
      </c>
      <c r="P933" s="799">
        <f t="shared" si="2802"/>
        <v>0</v>
      </c>
      <c r="Q933" s="799">
        <f t="shared" si="2802"/>
        <v>0</v>
      </c>
      <c r="R933" s="799">
        <f t="shared" si="2802"/>
        <v>0</v>
      </c>
      <c r="S933" s="798"/>
      <c r="T933" s="799">
        <f t="shared" ref="T933:AJ933" si="2803">SUM(T254)</f>
        <v>300</v>
      </c>
      <c r="U933" s="799">
        <f t="shared" si="2803"/>
        <v>187.5</v>
      </c>
      <c r="V933" s="799">
        <f t="shared" si="2803"/>
        <v>50</v>
      </c>
      <c r="W933" s="799">
        <f t="shared" si="2803"/>
        <v>0</v>
      </c>
      <c r="X933" s="799">
        <f t="shared" si="2803"/>
        <v>200</v>
      </c>
      <c r="Y933" s="799">
        <f t="shared" si="2803"/>
        <v>0</v>
      </c>
      <c r="Z933" s="799">
        <f t="shared" si="2803"/>
        <v>525</v>
      </c>
      <c r="AA933" s="799">
        <f t="shared" si="2803"/>
        <v>400</v>
      </c>
      <c r="AB933" s="799">
        <f t="shared" si="2803"/>
        <v>1237.5</v>
      </c>
      <c r="AC933" s="799">
        <f t="shared" si="2803"/>
        <v>0</v>
      </c>
      <c r="AD933" s="799">
        <f t="shared" si="2803"/>
        <v>0</v>
      </c>
      <c r="AE933" s="799">
        <f t="shared" si="2803"/>
        <v>0</v>
      </c>
      <c r="AF933" s="799">
        <f t="shared" si="2803"/>
        <v>0</v>
      </c>
      <c r="AG933" s="799">
        <f t="shared" si="2803"/>
        <v>0</v>
      </c>
      <c r="AH933" s="799">
        <f t="shared" si="2803"/>
        <v>0</v>
      </c>
      <c r="AI933" s="799">
        <f t="shared" si="2803"/>
        <v>0</v>
      </c>
      <c r="AJ933" s="799">
        <f t="shared" si="2803"/>
        <v>0</v>
      </c>
      <c r="AK933" s="798"/>
      <c r="AL933" s="799">
        <f t="shared" ref="AL933:BB933" si="2804">SUM(AL254)</f>
        <v>1050</v>
      </c>
      <c r="AM933" s="799">
        <f t="shared" si="2804"/>
        <v>900</v>
      </c>
      <c r="AN933" s="799">
        <f t="shared" si="2804"/>
        <v>880</v>
      </c>
      <c r="AO933" s="799">
        <f t="shared" si="2804"/>
        <v>700</v>
      </c>
      <c r="AP933" s="799">
        <f t="shared" si="2804"/>
        <v>420</v>
      </c>
      <c r="AQ933" s="799">
        <f t="shared" si="2804"/>
        <v>1750</v>
      </c>
      <c r="AR933" s="799">
        <f t="shared" si="2804"/>
        <v>11700</v>
      </c>
      <c r="AS933" s="799">
        <f t="shared" si="2804"/>
        <v>5400</v>
      </c>
      <c r="AT933" s="799">
        <f t="shared" si="2804"/>
        <v>3000</v>
      </c>
      <c r="AU933" s="799">
        <f t="shared" si="2804"/>
        <v>0</v>
      </c>
      <c r="AV933" s="799">
        <f t="shared" si="2804"/>
        <v>0</v>
      </c>
      <c r="AW933" s="799">
        <f t="shared" si="2804"/>
        <v>0</v>
      </c>
      <c r="AX933" s="799">
        <f t="shared" si="2804"/>
        <v>0</v>
      </c>
      <c r="AY933" s="799">
        <f t="shared" si="2804"/>
        <v>0</v>
      </c>
      <c r="AZ933" s="799">
        <f t="shared" si="2804"/>
        <v>0</v>
      </c>
      <c r="BA933" s="799">
        <f t="shared" si="2804"/>
        <v>0</v>
      </c>
      <c r="BB933" s="799">
        <f t="shared" si="2804"/>
        <v>0</v>
      </c>
      <c r="BC933" s="798"/>
      <c r="BD933" s="799">
        <f t="shared" ref="BD933:BT933" si="2805">SUM(BD254)</f>
        <v>95000</v>
      </c>
      <c r="BE933" s="799">
        <f t="shared" si="2805"/>
        <v>14500</v>
      </c>
      <c r="BF933" s="799">
        <f t="shared" si="2805"/>
        <v>3750</v>
      </c>
      <c r="BG933" s="799">
        <f t="shared" si="2805"/>
        <v>7125</v>
      </c>
      <c r="BH933" s="799">
        <f t="shared" si="2805"/>
        <v>675</v>
      </c>
      <c r="BI933" s="799">
        <f t="shared" si="2805"/>
        <v>800</v>
      </c>
      <c r="BJ933" s="799">
        <f t="shared" si="2805"/>
        <v>5610</v>
      </c>
      <c r="BK933" s="799">
        <f t="shared" si="2805"/>
        <v>31187.5</v>
      </c>
      <c r="BL933" s="799">
        <f t="shared" si="2805"/>
        <v>4500</v>
      </c>
      <c r="BM933" s="799">
        <f t="shared" si="2805"/>
        <v>0</v>
      </c>
      <c r="BN933" s="799">
        <f t="shared" si="2805"/>
        <v>0</v>
      </c>
      <c r="BO933" s="799">
        <f t="shared" si="2805"/>
        <v>0</v>
      </c>
      <c r="BP933" s="799">
        <f t="shared" si="2805"/>
        <v>0</v>
      </c>
      <c r="BQ933" s="799">
        <f t="shared" si="2805"/>
        <v>0</v>
      </c>
      <c r="BR933" s="799">
        <f t="shared" si="2805"/>
        <v>0</v>
      </c>
      <c r="BS933" s="799">
        <f t="shared" si="2805"/>
        <v>0</v>
      </c>
      <c r="BT933" s="799">
        <f t="shared" si="2805"/>
        <v>0</v>
      </c>
      <c r="BU933" s="798"/>
      <c r="BV933" s="799">
        <f>SUM(BV254)</f>
        <v>0</v>
      </c>
      <c r="BW933" s="799">
        <f>SUM(BW254)</f>
        <v>0</v>
      </c>
      <c r="BX933" s="799">
        <f>SUM(BX254)</f>
        <v>0</v>
      </c>
      <c r="BY933" s="799">
        <f>SUM(BY254)</f>
        <v>0</v>
      </c>
      <c r="BZ933" s="597">
        <f t="shared" si="2766"/>
        <v>29.666666666666668</v>
      </c>
      <c r="CA933" s="597">
        <f t="shared" si="2767"/>
        <v>110.83333333333333</v>
      </c>
      <c r="CB933" s="597">
        <f t="shared" si="2768"/>
        <v>940</v>
      </c>
      <c r="CC933" s="597">
        <f t="shared" si="2769"/>
        <v>4543.166666666667</v>
      </c>
      <c r="CD933" s="1344">
        <f t="shared" si="2797"/>
        <v>0</v>
      </c>
      <c r="CE933" s="1345">
        <f t="shared" si="2771"/>
        <v>0</v>
      </c>
      <c r="CF933" s="1346">
        <f t="shared" si="2771"/>
        <v>0</v>
      </c>
      <c r="CG933" s="1346">
        <f t="shared" si="2771"/>
        <v>0</v>
      </c>
      <c r="CH933" s="1346">
        <f t="shared" si="2771"/>
        <v>0</v>
      </c>
      <c r="CI933" s="1346">
        <f t="shared" si="2771"/>
        <v>0</v>
      </c>
      <c r="CJ933" s="1346">
        <f t="shared" si="2771"/>
        <v>0</v>
      </c>
      <c r="CK933" s="1347">
        <f t="shared" si="2771"/>
        <v>0</v>
      </c>
      <c r="CL933" s="1347">
        <f t="shared" si="2771"/>
        <v>0</v>
      </c>
      <c r="CM933" s="1347">
        <f t="shared" si="2771"/>
        <v>0</v>
      </c>
      <c r="CN933" s="1346">
        <f t="shared" si="2771"/>
        <v>0</v>
      </c>
      <c r="CO933" s="1346">
        <f t="shared" si="2771"/>
        <v>0</v>
      </c>
      <c r="CP933" s="1346">
        <f t="shared" si="2771"/>
        <v>0</v>
      </c>
      <c r="CQ933" s="1346">
        <f t="shared" si="2771"/>
        <v>0</v>
      </c>
      <c r="CR933" s="1346">
        <f t="shared" si="2771"/>
        <v>85</v>
      </c>
      <c r="CS933" s="1345">
        <f t="shared" si="2771"/>
        <v>360</v>
      </c>
      <c r="CT933" s="1348">
        <f t="shared" si="2771"/>
        <v>1428</v>
      </c>
      <c r="CU933" s="548">
        <f t="shared" si="2772"/>
        <v>0</v>
      </c>
      <c r="CV933" s="549">
        <f t="shared" si="2773"/>
        <v>0</v>
      </c>
      <c r="CW933" s="550">
        <f t="shared" si="2774"/>
        <v>0</v>
      </c>
      <c r="CX933" s="550">
        <f t="shared" si="2775"/>
        <v>0</v>
      </c>
      <c r="CY933" s="550">
        <f t="shared" si="2776"/>
        <v>0</v>
      </c>
      <c r="CZ933" s="550">
        <f t="shared" si="2777"/>
        <v>0</v>
      </c>
      <c r="DA933" s="550">
        <f t="shared" si="2778"/>
        <v>0</v>
      </c>
      <c r="DB933" s="551">
        <f t="shared" si="2779"/>
        <v>0</v>
      </c>
      <c r="DC933" s="551">
        <f t="shared" si="2780"/>
        <v>0</v>
      </c>
      <c r="DD933" s="551">
        <f t="shared" si="2781"/>
        <v>0</v>
      </c>
      <c r="DE933" s="550">
        <f t="shared" si="2782"/>
        <v>50</v>
      </c>
      <c r="DF933" s="550">
        <f t="shared" si="2783"/>
        <v>187.5</v>
      </c>
      <c r="DG933" s="550">
        <f t="shared" si="2784"/>
        <v>200</v>
      </c>
      <c r="DH933" s="550">
        <f t="shared" si="2785"/>
        <v>300</v>
      </c>
      <c r="DI933" s="550">
        <f t="shared" si="2786"/>
        <v>400</v>
      </c>
      <c r="DJ933" s="549">
        <f t="shared" si="2787"/>
        <v>525</v>
      </c>
      <c r="DK933" s="548">
        <f t="shared" si="2788"/>
        <v>1237.5</v>
      </c>
      <c r="DL933" s="653">
        <f t="shared" si="2789"/>
        <v>17</v>
      </c>
      <c r="DM933" s="106">
        <f t="shared" si="2790"/>
        <v>17</v>
      </c>
      <c r="DN933" s="106">
        <f t="shared" si="2791"/>
        <v>17</v>
      </c>
      <c r="DO933" s="106">
        <f t="shared" si="2792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20"/>
      <c r="DY933" s="484"/>
    </row>
    <row r="934" spans="1:129" s="486" customFormat="1" ht="15.75" customHeight="1">
      <c r="A934" s="617" t="str">
        <f>A257</f>
        <v>kg produced (Sun Flower)</v>
      </c>
      <c r="B934" s="799">
        <f t="shared" ref="B934:R934" si="2806">SUM(B261)</f>
        <v>0</v>
      </c>
      <c r="C934" s="799">
        <f t="shared" si="2806"/>
        <v>0</v>
      </c>
      <c r="D934" s="799">
        <f t="shared" si="2806"/>
        <v>70</v>
      </c>
      <c r="E934" s="799">
        <f t="shared" si="2806"/>
        <v>0</v>
      </c>
      <c r="F934" s="799">
        <f t="shared" si="2806"/>
        <v>140</v>
      </c>
      <c r="G934" s="799">
        <f t="shared" si="2806"/>
        <v>200</v>
      </c>
      <c r="H934" s="799">
        <f t="shared" si="2806"/>
        <v>0</v>
      </c>
      <c r="I934" s="799">
        <f t="shared" si="2806"/>
        <v>0</v>
      </c>
      <c r="J934" s="799">
        <f t="shared" si="2806"/>
        <v>0</v>
      </c>
      <c r="K934" s="799">
        <f t="shared" si="2806"/>
        <v>0</v>
      </c>
      <c r="L934" s="799">
        <f t="shared" si="2806"/>
        <v>0</v>
      </c>
      <c r="M934" s="799">
        <f t="shared" si="2806"/>
        <v>0</v>
      </c>
      <c r="N934" s="799">
        <f t="shared" si="2806"/>
        <v>0</v>
      </c>
      <c r="O934" s="799">
        <f t="shared" si="2806"/>
        <v>0</v>
      </c>
      <c r="P934" s="799">
        <f t="shared" si="2806"/>
        <v>0</v>
      </c>
      <c r="Q934" s="799">
        <f t="shared" si="2806"/>
        <v>0</v>
      </c>
      <c r="R934" s="799">
        <f t="shared" si="2806"/>
        <v>0</v>
      </c>
      <c r="S934" s="798"/>
      <c r="T934" s="799">
        <f t="shared" ref="T934:AJ934" si="2807">SUM(T261)</f>
        <v>0</v>
      </c>
      <c r="U934" s="799">
        <f t="shared" si="2807"/>
        <v>0</v>
      </c>
      <c r="V934" s="799">
        <f t="shared" si="2807"/>
        <v>0</v>
      </c>
      <c r="W934" s="799">
        <f t="shared" si="2807"/>
        <v>100</v>
      </c>
      <c r="X934" s="799">
        <f t="shared" si="2807"/>
        <v>280</v>
      </c>
      <c r="Y934" s="799">
        <f t="shared" si="2807"/>
        <v>0</v>
      </c>
      <c r="Z934" s="799">
        <f t="shared" si="2807"/>
        <v>0</v>
      </c>
      <c r="AA934" s="799">
        <f t="shared" si="2807"/>
        <v>0</v>
      </c>
      <c r="AB934" s="799">
        <f t="shared" si="2807"/>
        <v>160</v>
      </c>
      <c r="AC934" s="799">
        <f t="shared" si="2807"/>
        <v>0</v>
      </c>
      <c r="AD934" s="799">
        <f t="shared" si="2807"/>
        <v>0</v>
      </c>
      <c r="AE934" s="799">
        <f t="shared" si="2807"/>
        <v>0</v>
      </c>
      <c r="AF934" s="799">
        <f t="shared" si="2807"/>
        <v>0</v>
      </c>
      <c r="AG934" s="799">
        <f t="shared" si="2807"/>
        <v>0</v>
      </c>
      <c r="AH934" s="799">
        <f t="shared" si="2807"/>
        <v>0</v>
      </c>
      <c r="AI934" s="799">
        <f t="shared" si="2807"/>
        <v>0</v>
      </c>
      <c r="AJ934" s="799">
        <f t="shared" si="2807"/>
        <v>0</v>
      </c>
      <c r="AK934" s="798"/>
      <c r="AL934" s="799">
        <f t="shared" ref="AL934:BB934" si="2808">SUM(AL261)</f>
        <v>280</v>
      </c>
      <c r="AM934" s="799">
        <f t="shared" si="2808"/>
        <v>0</v>
      </c>
      <c r="AN934" s="799">
        <f t="shared" si="2808"/>
        <v>280</v>
      </c>
      <c r="AO934" s="799">
        <f t="shared" si="2808"/>
        <v>525</v>
      </c>
      <c r="AP934" s="799">
        <f t="shared" si="2808"/>
        <v>1309.3500000000001</v>
      </c>
      <c r="AQ934" s="799">
        <f t="shared" si="2808"/>
        <v>525</v>
      </c>
      <c r="AR934" s="799">
        <f t="shared" si="2808"/>
        <v>315</v>
      </c>
      <c r="AS934" s="799">
        <f t="shared" si="2808"/>
        <v>521.5</v>
      </c>
      <c r="AT934" s="799">
        <f t="shared" si="2808"/>
        <v>140</v>
      </c>
      <c r="AU934" s="799">
        <f t="shared" si="2808"/>
        <v>0</v>
      </c>
      <c r="AV934" s="799">
        <f t="shared" si="2808"/>
        <v>0</v>
      </c>
      <c r="AW934" s="799">
        <f t="shared" si="2808"/>
        <v>0</v>
      </c>
      <c r="AX934" s="799">
        <f t="shared" si="2808"/>
        <v>0</v>
      </c>
      <c r="AY934" s="799">
        <f t="shared" si="2808"/>
        <v>0</v>
      </c>
      <c r="AZ934" s="799">
        <f t="shared" si="2808"/>
        <v>0</v>
      </c>
      <c r="BA934" s="799">
        <f t="shared" si="2808"/>
        <v>0</v>
      </c>
      <c r="BB934" s="799">
        <f t="shared" si="2808"/>
        <v>0</v>
      </c>
      <c r="BC934" s="798"/>
      <c r="BD934" s="799">
        <f t="shared" ref="BD934:BT934" si="2809">SUM(BD261)</f>
        <v>11250</v>
      </c>
      <c r="BE934" s="799">
        <f t="shared" si="2809"/>
        <v>1735</v>
      </c>
      <c r="BF934" s="799">
        <f t="shared" si="2809"/>
        <v>0</v>
      </c>
      <c r="BG934" s="799">
        <f t="shared" si="2809"/>
        <v>2100</v>
      </c>
      <c r="BH934" s="799">
        <f t="shared" si="2809"/>
        <v>1140</v>
      </c>
      <c r="BI934" s="799">
        <f t="shared" si="2809"/>
        <v>836</v>
      </c>
      <c r="BJ934" s="799">
        <f t="shared" si="2809"/>
        <v>2477.6</v>
      </c>
      <c r="BK934" s="799">
        <f t="shared" si="2809"/>
        <v>0</v>
      </c>
      <c r="BL934" s="799">
        <f t="shared" si="2809"/>
        <v>228</v>
      </c>
      <c r="BM934" s="799">
        <f t="shared" si="2809"/>
        <v>0</v>
      </c>
      <c r="BN934" s="799">
        <f t="shared" si="2809"/>
        <v>0</v>
      </c>
      <c r="BO934" s="799">
        <f t="shared" si="2809"/>
        <v>0</v>
      </c>
      <c r="BP934" s="799">
        <f t="shared" si="2809"/>
        <v>0</v>
      </c>
      <c r="BQ934" s="799">
        <f t="shared" si="2809"/>
        <v>0</v>
      </c>
      <c r="BR934" s="799">
        <f t="shared" si="2809"/>
        <v>0</v>
      </c>
      <c r="BS934" s="799">
        <f t="shared" si="2809"/>
        <v>0</v>
      </c>
      <c r="BT934" s="799">
        <f t="shared" si="2809"/>
        <v>0</v>
      </c>
      <c r="BU934" s="798"/>
      <c r="BV934" s="799">
        <f>SUM(BV261)</f>
        <v>0</v>
      </c>
      <c r="BW934" s="799">
        <f>SUM(BW261)</f>
        <v>0</v>
      </c>
      <c r="BX934" s="799">
        <f>SUM(BX261)</f>
        <v>0</v>
      </c>
      <c r="BY934" s="799">
        <f>SUM(BY261)</f>
        <v>0</v>
      </c>
      <c r="BZ934" s="597">
        <f t="shared" si="2766"/>
        <v>14</v>
      </c>
      <c r="CA934" s="597">
        <f t="shared" si="2767"/>
        <v>17.333333333333332</v>
      </c>
      <c r="CB934" s="597">
        <f t="shared" si="2768"/>
        <v>172.43333333333334</v>
      </c>
      <c r="CC934" s="597">
        <f t="shared" si="2769"/>
        <v>567.7733333333332</v>
      </c>
      <c r="CD934" s="1344">
        <f t="shared" si="2797"/>
        <v>0</v>
      </c>
      <c r="CE934" s="1345">
        <f t="shared" si="2771"/>
        <v>0</v>
      </c>
      <c r="CF934" s="1346">
        <f t="shared" si="2771"/>
        <v>0</v>
      </c>
      <c r="CG934" s="1346">
        <f t="shared" si="2771"/>
        <v>0</v>
      </c>
      <c r="CH934" s="1346">
        <f t="shared" si="2771"/>
        <v>0</v>
      </c>
      <c r="CI934" s="1346">
        <f t="shared" si="2771"/>
        <v>0</v>
      </c>
      <c r="CJ934" s="1346">
        <f t="shared" si="2771"/>
        <v>0</v>
      </c>
      <c r="CK934" s="1347">
        <f t="shared" si="2771"/>
        <v>0</v>
      </c>
      <c r="CL934" s="1347">
        <f t="shared" si="2771"/>
        <v>0</v>
      </c>
      <c r="CM934" s="1347">
        <f t="shared" si="2771"/>
        <v>0</v>
      </c>
      <c r="CN934" s="1346">
        <f t="shared" si="2771"/>
        <v>0</v>
      </c>
      <c r="CO934" s="1346">
        <f t="shared" si="2771"/>
        <v>0</v>
      </c>
      <c r="CP934" s="1346">
        <f t="shared" si="2771"/>
        <v>0</v>
      </c>
      <c r="CQ934" s="1346">
        <f t="shared" si="2771"/>
        <v>0</v>
      </c>
      <c r="CR934" s="1346">
        <f t="shared" si="2771"/>
        <v>70</v>
      </c>
      <c r="CS934" s="1345">
        <f t="shared" si="2771"/>
        <v>140</v>
      </c>
      <c r="CT934" s="1348">
        <f t="shared" si="2771"/>
        <v>200</v>
      </c>
      <c r="CU934" s="548">
        <f t="shared" si="2772"/>
        <v>0</v>
      </c>
      <c r="CV934" s="549">
        <f t="shared" si="2773"/>
        <v>0</v>
      </c>
      <c r="CW934" s="550">
        <f t="shared" si="2774"/>
        <v>0</v>
      </c>
      <c r="CX934" s="550">
        <f t="shared" si="2775"/>
        <v>0</v>
      </c>
      <c r="CY934" s="550">
        <f t="shared" si="2776"/>
        <v>0</v>
      </c>
      <c r="CZ934" s="550">
        <f t="shared" si="2777"/>
        <v>0</v>
      </c>
      <c r="DA934" s="550">
        <f t="shared" si="2778"/>
        <v>0</v>
      </c>
      <c r="DB934" s="551">
        <f t="shared" si="2779"/>
        <v>0</v>
      </c>
      <c r="DC934" s="551">
        <f t="shared" si="2780"/>
        <v>0</v>
      </c>
      <c r="DD934" s="551">
        <f t="shared" si="2781"/>
        <v>0</v>
      </c>
      <c r="DE934" s="550">
        <f t="shared" si="2782"/>
        <v>0</v>
      </c>
      <c r="DF934" s="550">
        <f t="shared" si="2783"/>
        <v>0</v>
      </c>
      <c r="DG934" s="550">
        <f t="shared" si="2784"/>
        <v>0</v>
      </c>
      <c r="DH934" s="550">
        <f t="shared" si="2785"/>
        <v>0</v>
      </c>
      <c r="DI934" s="550">
        <f t="shared" si="2786"/>
        <v>100</v>
      </c>
      <c r="DJ934" s="549">
        <f t="shared" si="2787"/>
        <v>160</v>
      </c>
      <c r="DK934" s="548">
        <f t="shared" si="2788"/>
        <v>280</v>
      </c>
      <c r="DL934" s="653">
        <f t="shared" si="2789"/>
        <v>17</v>
      </c>
      <c r="DM934" s="106">
        <f t="shared" si="2790"/>
        <v>17</v>
      </c>
      <c r="DN934" s="106">
        <f t="shared" si="2791"/>
        <v>17</v>
      </c>
      <c r="DO934" s="106">
        <f t="shared" si="2792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20"/>
      <c r="DY934" s="484"/>
    </row>
    <row r="935" spans="1:129" s="486" customFormat="1" ht="15.75" customHeight="1">
      <c r="A935" s="617" t="str">
        <f>A264</f>
        <v>Cowpeas: kg produced</v>
      </c>
      <c r="B935" s="799">
        <f t="shared" ref="B935:R935" si="2810">SUM(B268)</f>
        <v>0</v>
      </c>
      <c r="C935" s="799">
        <f t="shared" si="2810"/>
        <v>0</v>
      </c>
      <c r="D935" s="799">
        <f t="shared" si="2810"/>
        <v>0</v>
      </c>
      <c r="E935" s="799">
        <f t="shared" si="2810"/>
        <v>0</v>
      </c>
      <c r="F935" s="799">
        <f t="shared" si="2810"/>
        <v>0</v>
      </c>
      <c r="G935" s="799">
        <f t="shared" si="2810"/>
        <v>0</v>
      </c>
      <c r="H935" s="799">
        <f t="shared" si="2810"/>
        <v>0</v>
      </c>
      <c r="I935" s="799">
        <f t="shared" si="2810"/>
        <v>0</v>
      </c>
      <c r="J935" s="799">
        <f t="shared" si="2810"/>
        <v>0</v>
      </c>
      <c r="K935" s="799">
        <f t="shared" si="2810"/>
        <v>0</v>
      </c>
      <c r="L935" s="799">
        <f t="shared" si="2810"/>
        <v>0</v>
      </c>
      <c r="M935" s="799">
        <f t="shared" si="2810"/>
        <v>0</v>
      </c>
      <c r="N935" s="799">
        <f t="shared" si="2810"/>
        <v>0</v>
      </c>
      <c r="O935" s="799">
        <f t="shared" si="2810"/>
        <v>0</v>
      </c>
      <c r="P935" s="799">
        <f t="shared" si="2810"/>
        <v>0</v>
      </c>
      <c r="Q935" s="799">
        <f t="shared" si="2810"/>
        <v>0</v>
      </c>
      <c r="R935" s="799">
        <f t="shared" si="2810"/>
        <v>0</v>
      </c>
      <c r="S935" s="798"/>
      <c r="T935" s="799">
        <f t="shared" ref="T935:AJ935" si="2811">SUM(T268)</f>
        <v>0</v>
      </c>
      <c r="U935" s="799">
        <f t="shared" si="2811"/>
        <v>0</v>
      </c>
      <c r="V935" s="799">
        <f t="shared" si="2811"/>
        <v>0</v>
      </c>
      <c r="W935" s="799">
        <f t="shared" si="2811"/>
        <v>0</v>
      </c>
      <c r="X935" s="799">
        <f t="shared" si="2811"/>
        <v>0</v>
      </c>
      <c r="Y935" s="799">
        <f t="shared" si="2811"/>
        <v>0</v>
      </c>
      <c r="Z935" s="799">
        <f t="shared" si="2811"/>
        <v>0</v>
      </c>
      <c r="AA935" s="799">
        <f t="shared" si="2811"/>
        <v>0</v>
      </c>
      <c r="AB935" s="799">
        <f t="shared" si="2811"/>
        <v>0</v>
      </c>
      <c r="AC935" s="799">
        <f t="shared" si="2811"/>
        <v>0</v>
      </c>
      <c r="AD935" s="799">
        <f t="shared" si="2811"/>
        <v>0</v>
      </c>
      <c r="AE935" s="799">
        <f t="shared" si="2811"/>
        <v>0</v>
      </c>
      <c r="AF935" s="799">
        <f t="shared" si="2811"/>
        <v>0</v>
      </c>
      <c r="AG935" s="799">
        <f t="shared" si="2811"/>
        <v>0</v>
      </c>
      <c r="AH935" s="799">
        <f t="shared" si="2811"/>
        <v>0</v>
      </c>
      <c r="AI935" s="799">
        <f t="shared" si="2811"/>
        <v>0</v>
      </c>
      <c r="AJ935" s="799">
        <f t="shared" si="2811"/>
        <v>0</v>
      </c>
      <c r="AK935" s="798"/>
      <c r="AL935" s="799">
        <f t="shared" ref="AL935:BB935" si="2812">SUM(AL268)</f>
        <v>0</v>
      </c>
      <c r="AM935" s="799">
        <f t="shared" si="2812"/>
        <v>0</v>
      </c>
      <c r="AN935" s="799">
        <f t="shared" si="2812"/>
        <v>450</v>
      </c>
      <c r="AO935" s="799">
        <f t="shared" si="2812"/>
        <v>250</v>
      </c>
      <c r="AP935" s="799">
        <f t="shared" si="2812"/>
        <v>0</v>
      </c>
      <c r="AQ935" s="799">
        <f t="shared" si="2812"/>
        <v>0</v>
      </c>
      <c r="AR935" s="799">
        <f t="shared" si="2812"/>
        <v>0</v>
      </c>
      <c r="AS935" s="799">
        <f t="shared" si="2812"/>
        <v>0</v>
      </c>
      <c r="AT935" s="799">
        <f t="shared" si="2812"/>
        <v>0</v>
      </c>
      <c r="AU935" s="799">
        <f t="shared" si="2812"/>
        <v>0</v>
      </c>
      <c r="AV935" s="799">
        <f t="shared" si="2812"/>
        <v>0</v>
      </c>
      <c r="AW935" s="799">
        <f t="shared" si="2812"/>
        <v>0</v>
      </c>
      <c r="AX935" s="799">
        <f t="shared" si="2812"/>
        <v>0</v>
      </c>
      <c r="AY935" s="799">
        <f t="shared" si="2812"/>
        <v>0</v>
      </c>
      <c r="AZ935" s="799">
        <f t="shared" si="2812"/>
        <v>0</v>
      </c>
      <c r="BA935" s="799">
        <f t="shared" si="2812"/>
        <v>0</v>
      </c>
      <c r="BB935" s="799">
        <f t="shared" si="2812"/>
        <v>0</v>
      </c>
      <c r="BC935" s="798"/>
      <c r="BD935" s="799">
        <f t="shared" ref="BD935:BT935" si="2813">SUM(BD268)</f>
        <v>0</v>
      </c>
      <c r="BE935" s="799">
        <f t="shared" si="2813"/>
        <v>0</v>
      </c>
      <c r="BF935" s="799">
        <f t="shared" si="2813"/>
        <v>0</v>
      </c>
      <c r="BG935" s="799">
        <f t="shared" si="2813"/>
        <v>0</v>
      </c>
      <c r="BH935" s="799">
        <f t="shared" si="2813"/>
        <v>0</v>
      </c>
      <c r="BI935" s="799">
        <f t="shared" si="2813"/>
        <v>0</v>
      </c>
      <c r="BJ935" s="799">
        <f t="shared" si="2813"/>
        <v>0</v>
      </c>
      <c r="BK935" s="799">
        <f t="shared" si="2813"/>
        <v>0</v>
      </c>
      <c r="BL935" s="799">
        <f t="shared" si="2813"/>
        <v>0</v>
      </c>
      <c r="BM935" s="799">
        <f t="shared" si="2813"/>
        <v>0</v>
      </c>
      <c r="BN935" s="799">
        <f t="shared" si="2813"/>
        <v>0</v>
      </c>
      <c r="BO935" s="799">
        <f t="shared" si="2813"/>
        <v>0</v>
      </c>
      <c r="BP935" s="799">
        <f t="shared" si="2813"/>
        <v>0</v>
      </c>
      <c r="BQ935" s="799">
        <f t="shared" si="2813"/>
        <v>0</v>
      </c>
      <c r="BR935" s="799">
        <f t="shared" si="2813"/>
        <v>0</v>
      </c>
      <c r="BS935" s="799">
        <f t="shared" si="2813"/>
        <v>0</v>
      </c>
      <c r="BT935" s="799">
        <f t="shared" si="2813"/>
        <v>0</v>
      </c>
      <c r="BU935" s="798"/>
      <c r="BV935" s="799">
        <f>SUM(BV268)</f>
        <v>0</v>
      </c>
      <c r="BW935" s="799">
        <f>SUM(BW268)</f>
        <v>0</v>
      </c>
      <c r="BX935" s="799">
        <f>SUM(BX268)</f>
        <v>0</v>
      </c>
      <c r="BY935" s="799">
        <f>SUM(BY268)</f>
        <v>0</v>
      </c>
      <c r="BZ935" s="597">
        <f t="shared" si="2766"/>
        <v>0</v>
      </c>
      <c r="CA935" s="597">
        <f t="shared" si="2767"/>
        <v>0</v>
      </c>
      <c r="CB935" s="597">
        <f t="shared" si="2768"/>
        <v>16.666666666666668</v>
      </c>
      <c r="CC935" s="597">
        <f t="shared" si="2769"/>
        <v>0</v>
      </c>
      <c r="CD935" s="1344">
        <f t="shared" si="2797"/>
        <v>0</v>
      </c>
      <c r="CE935" s="1345">
        <f t="shared" si="2771"/>
        <v>0</v>
      </c>
      <c r="CF935" s="1346">
        <f t="shared" si="2771"/>
        <v>0</v>
      </c>
      <c r="CG935" s="1346">
        <f t="shared" si="2771"/>
        <v>0</v>
      </c>
      <c r="CH935" s="1346">
        <f t="shared" si="2771"/>
        <v>0</v>
      </c>
      <c r="CI935" s="1346">
        <f t="shared" si="2771"/>
        <v>0</v>
      </c>
      <c r="CJ935" s="1346">
        <f t="shared" si="2771"/>
        <v>0</v>
      </c>
      <c r="CK935" s="1347">
        <f t="shared" si="2771"/>
        <v>0</v>
      </c>
      <c r="CL935" s="1347">
        <f t="shared" si="2771"/>
        <v>0</v>
      </c>
      <c r="CM935" s="1347">
        <f t="shared" si="2771"/>
        <v>0</v>
      </c>
      <c r="CN935" s="1346">
        <f t="shared" si="2771"/>
        <v>0</v>
      </c>
      <c r="CO935" s="1346">
        <f t="shared" si="2771"/>
        <v>0</v>
      </c>
      <c r="CP935" s="1346">
        <f t="shared" si="2771"/>
        <v>0</v>
      </c>
      <c r="CQ935" s="1346">
        <f t="shared" si="2771"/>
        <v>0</v>
      </c>
      <c r="CR935" s="1346">
        <f t="shared" si="2771"/>
        <v>0</v>
      </c>
      <c r="CS935" s="1345">
        <f t="shared" si="2771"/>
        <v>0</v>
      </c>
      <c r="CT935" s="1348">
        <f t="shared" si="2771"/>
        <v>0</v>
      </c>
      <c r="CU935" s="548">
        <f t="shared" si="2772"/>
        <v>0</v>
      </c>
      <c r="CV935" s="549">
        <f t="shared" si="2773"/>
        <v>0</v>
      </c>
      <c r="CW935" s="550">
        <f t="shared" si="2774"/>
        <v>0</v>
      </c>
      <c r="CX935" s="550">
        <f t="shared" si="2775"/>
        <v>0</v>
      </c>
      <c r="CY935" s="550">
        <f t="shared" si="2776"/>
        <v>0</v>
      </c>
      <c r="CZ935" s="550">
        <f t="shared" si="2777"/>
        <v>0</v>
      </c>
      <c r="DA935" s="550">
        <f t="shared" si="2778"/>
        <v>0</v>
      </c>
      <c r="DB935" s="551">
        <f t="shared" si="2779"/>
        <v>0</v>
      </c>
      <c r="DC935" s="551">
        <f t="shared" si="2780"/>
        <v>0</v>
      </c>
      <c r="DD935" s="551">
        <f t="shared" si="2781"/>
        <v>0</v>
      </c>
      <c r="DE935" s="550">
        <f t="shared" si="2782"/>
        <v>0</v>
      </c>
      <c r="DF935" s="550">
        <f t="shared" si="2783"/>
        <v>0</v>
      </c>
      <c r="DG935" s="550">
        <f t="shared" si="2784"/>
        <v>0</v>
      </c>
      <c r="DH935" s="550">
        <f t="shared" si="2785"/>
        <v>0</v>
      </c>
      <c r="DI935" s="550">
        <f t="shared" si="2786"/>
        <v>0</v>
      </c>
      <c r="DJ935" s="549">
        <f t="shared" si="2787"/>
        <v>0</v>
      </c>
      <c r="DK935" s="548">
        <f t="shared" si="2788"/>
        <v>0</v>
      </c>
      <c r="DL935" s="653">
        <f t="shared" si="2789"/>
        <v>17</v>
      </c>
      <c r="DM935" s="106">
        <f t="shared" si="2790"/>
        <v>17</v>
      </c>
      <c r="DN935" s="106">
        <f t="shared" si="2791"/>
        <v>17</v>
      </c>
      <c r="DO935" s="106">
        <f t="shared" si="2792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20"/>
      <c r="DY935" s="484"/>
    </row>
    <row r="936" spans="1:129" s="486" customFormat="1" ht="15.75" customHeight="1">
      <c r="A936" s="617" t="str">
        <f>A271</f>
        <v>Beans: kg produced</v>
      </c>
      <c r="B936" s="799">
        <f t="shared" ref="B936:R936" si="2814">SUM(B275)</f>
        <v>0</v>
      </c>
      <c r="C936" s="799">
        <f t="shared" si="2814"/>
        <v>187.5</v>
      </c>
      <c r="D936" s="799">
        <f t="shared" si="2814"/>
        <v>150</v>
      </c>
      <c r="E936" s="799">
        <f t="shared" si="2814"/>
        <v>0</v>
      </c>
      <c r="F936" s="799">
        <f t="shared" si="2814"/>
        <v>0</v>
      </c>
      <c r="G936" s="799">
        <f t="shared" si="2814"/>
        <v>0</v>
      </c>
      <c r="H936" s="799">
        <f t="shared" si="2814"/>
        <v>0</v>
      </c>
      <c r="I936" s="799">
        <f t="shared" si="2814"/>
        <v>0</v>
      </c>
      <c r="J936" s="799">
        <f t="shared" si="2814"/>
        <v>0</v>
      </c>
      <c r="K936" s="799">
        <f t="shared" si="2814"/>
        <v>0</v>
      </c>
      <c r="L936" s="799">
        <f t="shared" si="2814"/>
        <v>0</v>
      </c>
      <c r="M936" s="799">
        <f t="shared" si="2814"/>
        <v>0</v>
      </c>
      <c r="N936" s="799">
        <f t="shared" si="2814"/>
        <v>0</v>
      </c>
      <c r="O936" s="799">
        <f t="shared" si="2814"/>
        <v>0</v>
      </c>
      <c r="P936" s="799">
        <f t="shared" si="2814"/>
        <v>0</v>
      </c>
      <c r="Q936" s="799">
        <f t="shared" si="2814"/>
        <v>0</v>
      </c>
      <c r="R936" s="799">
        <f t="shared" si="2814"/>
        <v>0</v>
      </c>
      <c r="S936" s="798"/>
      <c r="T936" s="799">
        <f t="shared" ref="T936:AJ936" si="2815">SUM(T275)</f>
        <v>0</v>
      </c>
      <c r="U936" s="799">
        <f t="shared" si="2815"/>
        <v>125</v>
      </c>
      <c r="V936" s="799">
        <f t="shared" si="2815"/>
        <v>15</v>
      </c>
      <c r="W936" s="799">
        <f t="shared" si="2815"/>
        <v>15</v>
      </c>
      <c r="X936" s="799">
        <f t="shared" si="2815"/>
        <v>39</v>
      </c>
      <c r="Y936" s="799">
        <f t="shared" si="2815"/>
        <v>0</v>
      </c>
      <c r="Z936" s="799">
        <f t="shared" si="2815"/>
        <v>0</v>
      </c>
      <c r="AA936" s="799">
        <f t="shared" si="2815"/>
        <v>0</v>
      </c>
      <c r="AB936" s="799">
        <f t="shared" si="2815"/>
        <v>7.5</v>
      </c>
      <c r="AC936" s="799">
        <f t="shared" si="2815"/>
        <v>0</v>
      </c>
      <c r="AD936" s="799">
        <f t="shared" si="2815"/>
        <v>0</v>
      </c>
      <c r="AE936" s="799">
        <f t="shared" si="2815"/>
        <v>0</v>
      </c>
      <c r="AF936" s="799">
        <f t="shared" si="2815"/>
        <v>0</v>
      </c>
      <c r="AG936" s="799">
        <f t="shared" si="2815"/>
        <v>0</v>
      </c>
      <c r="AH936" s="799">
        <f t="shared" si="2815"/>
        <v>0</v>
      </c>
      <c r="AI936" s="799">
        <f t="shared" si="2815"/>
        <v>0</v>
      </c>
      <c r="AJ936" s="799">
        <f t="shared" si="2815"/>
        <v>0</v>
      </c>
      <c r="AK936" s="798"/>
      <c r="AL936" s="799">
        <f t="shared" ref="AL936:BB936" si="2816">SUM(AL275)</f>
        <v>0</v>
      </c>
      <c r="AM936" s="799">
        <f t="shared" si="2816"/>
        <v>119.88</v>
      </c>
      <c r="AN936" s="799">
        <f t="shared" si="2816"/>
        <v>900</v>
      </c>
      <c r="AO936" s="799">
        <f t="shared" si="2816"/>
        <v>2160</v>
      </c>
      <c r="AP936" s="799">
        <f t="shared" si="2816"/>
        <v>3240</v>
      </c>
      <c r="AQ936" s="799">
        <f t="shared" si="2816"/>
        <v>559.95000000000005</v>
      </c>
      <c r="AR936" s="799">
        <f t="shared" si="2816"/>
        <v>200</v>
      </c>
      <c r="AS936" s="799">
        <f t="shared" si="2816"/>
        <v>3600</v>
      </c>
      <c r="AT936" s="799">
        <f t="shared" si="2816"/>
        <v>0</v>
      </c>
      <c r="AU936" s="799">
        <f t="shared" si="2816"/>
        <v>0</v>
      </c>
      <c r="AV936" s="799">
        <f t="shared" si="2816"/>
        <v>0</v>
      </c>
      <c r="AW936" s="799">
        <f t="shared" si="2816"/>
        <v>0</v>
      </c>
      <c r="AX936" s="799">
        <f t="shared" si="2816"/>
        <v>0</v>
      </c>
      <c r="AY936" s="799">
        <f t="shared" si="2816"/>
        <v>0</v>
      </c>
      <c r="AZ936" s="799">
        <f t="shared" si="2816"/>
        <v>0</v>
      </c>
      <c r="BA936" s="799">
        <f t="shared" si="2816"/>
        <v>0</v>
      </c>
      <c r="BB936" s="799">
        <f t="shared" si="2816"/>
        <v>0</v>
      </c>
      <c r="BC936" s="798"/>
      <c r="BD936" s="799">
        <f t="shared" ref="BD936:BT936" si="2817">SUM(BD275)</f>
        <v>37500</v>
      </c>
      <c r="BE936" s="799">
        <f t="shared" si="2817"/>
        <v>3600</v>
      </c>
      <c r="BF936" s="799">
        <f t="shared" si="2817"/>
        <v>0</v>
      </c>
      <c r="BG936" s="799">
        <f t="shared" si="2817"/>
        <v>1900</v>
      </c>
      <c r="BH936" s="799">
        <f t="shared" si="2817"/>
        <v>675</v>
      </c>
      <c r="BI936" s="799">
        <f t="shared" si="2817"/>
        <v>4800</v>
      </c>
      <c r="BJ936" s="799">
        <f t="shared" si="2817"/>
        <v>0</v>
      </c>
      <c r="BK936" s="799">
        <f t="shared" si="2817"/>
        <v>0</v>
      </c>
      <c r="BL936" s="799">
        <f t="shared" si="2817"/>
        <v>0</v>
      </c>
      <c r="BM936" s="799">
        <f t="shared" si="2817"/>
        <v>0</v>
      </c>
      <c r="BN936" s="799">
        <f t="shared" si="2817"/>
        <v>0</v>
      </c>
      <c r="BO936" s="799">
        <f t="shared" si="2817"/>
        <v>0</v>
      </c>
      <c r="BP936" s="799">
        <f t="shared" si="2817"/>
        <v>0</v>
      </c>
      <c r="BQ936" s="799">
        <f t="shared" si="2817"/>
        <v>0</v>
      </c>
      <c r="BR936" s="799">
        <f t="shared" si="2817"/>
        <v>0</v>
      </c>
      <c r="BS936" s="799">
        <f t="shared" si="2817"/>
        <v>0</v>
      </c>
      <c r="BT936" s="799">
        <f t="shared" si="2817"/>
        <v>0</v>
      </c>
      <c r="BU936" s="798"/>
      <c r="BV936" s="799">
        <f>SUM(BV275)</f>
        <v>0</v>
      </c>
      <c r="BW936" s="799">
        <f>SUM(BW275)</f>
        <v>0</v>
      </c>
      <c r="BX936" s="799">
        <f>SUM(BX275)</f>
        <v>0</v>
      </c>
      <c r="BY936" s="799">
        <f>SUM(BY275)</f>
        <v>0</v>
      </c>
      <c r="BZ936" s="597">
        <f t="shared" si="2766"/>
        <v>10</v>
      </c>
      <c r="CA936" s="597">
        <f t="shared" si="2767"/>
        <v>5.0999999999999996</v>
      </c>
      <c r="CB936" s="597">
        <f t="shared" si="2768"/>
        <v>478.65533333333332</v>
      </c>
      <c r="CC936" s="597">
        <f t="shared" si="2769"/>
        <v>731.66666666666663</v>
      </c>
      <c r="CD936" s="1344">
        <f t="shared" si="2797"/>
        <v>0</v>
      </c>
      <c r="CE936" s="1345">
        <f t="shared" si="2771"/>
        <v>0</v>
      </c>
      <c r="CF936" s="1346">
        <f t="shared" si="2771"/>
        <v>0</v>
      </c>
      <c r="CG936" s="1346">
        <f t="shared" si="2771"/>
        <v>0</v>
      </c>
      <c r="CH936" s="1346">
        <f t="shared" si="2771"/>
        <v>0</v>
      </c>
      <c r="CI936" s="1346">
        <f t="shared" si="2771"/>
        <v>0</v>
      </c>
      <c r="CJ936" s="1346">
        <f t="shared" si="2771"/>
        <v>0</v>
      </c>
      <c r="CK936" s="1347">
        <f t="shared" si="2771"/>
        <v>0</v>
      </c>
      <c r="CL936" s="1347">
        <f t="shared" si="2771"/>
        <v>0</v>
      </c>
      <c r="CM936" s="1347">
        <f t="shared" si="2771"/>
        <v>0</v>
      </c>
      <c r="CN936" s="1346">
        <f t="shared" si="2771"/>
        <v>0</v>
      </c>
      <c r="CO936" s="1346">
        <f t="shared" si="2771"/>
        <v>0</v>
      </c>
      <c r="CP936" s="1346">
        <f t="shared" si="2771"/>
        <v>0</v>
      </c>
      <c r="CQ936" s="1346">
        <f t="shared" si="2771"/>
        <v>0</v>
      </c>
      <c r="CR936" s="1346">
        <f t="shared" si="2771"/>
        <v>0</v>
      </c>
      <c r="CS936" s="1345">
        <f t="shared" si="2771"/>
        <v>150</v>
      </c>
      <c r="CT936" s="1348">
        <f t="shared" si="2771"/>
        <v>187.5</v>
      </c>
      <c r="CU936" s="548">
        <f t="shared" si="2772"/>
        <v>0</v>
      </c>
      <c r="CV936" s="549">
        <f t="shared" si="2773"/>
        <v>0</v>
      </c>
      <c r="CW936" s="550">
        <f t="shared" si="2774"/>
        <v>0</v>
      </c>
      <c r="CX936" s="550">
        <f t="shared" si="2775"/>
        <v>0</v>
      </c>
      <c r="CY936" s="550">
        <f t="shared" si="2776"/>
        <v>0</v>
      </c>
      <c r="CZ936" s="550">
        <f t="shared" si="2777"/>
        <v>0</v>
      </c>
      <c r="DA936" s="550">
        <f t="shared" si="2778"/>
        <v>0</v>
      </c>
      <c r="DB936" s="551">
        <f t="shared" si="2779"/>
        <v>0</v>
      </c>
      <c r="DC936" s="551">
        <f t="shared" si="2780"/>
        <v>0</v>
      </c>
      <c r="DD936" s="551">
        <f t="shared" si="2781"/>
        <v>0</v>
      </c>
      <c r="DE936" s="550">
        <f t="shared" si="2782"/>
        <v>0</v>
      </c>
      <c r="DF936" s="550">
        <f t="shared" si="2783"/>
        <v>0</v>
      </c>
      <c r="DG936" s="550">
        <f t="shared" si="2784"/>
        <v>7.5</v>
      </c>
      <c r="DH936" s="550">
        <f t="shared" si="2785"/>
        <v>15</v>
      </c>
      <c r="DI936" s="550">
        <f t="shared" si="2786"/>
        <v>15</v>
      </c>
      <c r="DJ936" s="549">
        <f t="shared" si="2787"/>
        <v>39</v>
      </c>
      <c r="DK936" s="548">
        <f t="shared" si="2788"/>
        <v>125</v>
      </c>
      <c r="DL936" s="653">
        <f t="shared" si="2789"/>
        <v>17</v>
      </c>
      <c r="DM936" s="106">
        <f t="shared" si="2790"/>
        <v>17</v>
      </c>
      <c r="DN936" s="106">
        <f t="shared" si="2791"/>
        <v>17</v>
      </c>
      <c r="DO936" s="106">
        <f t="shared" si="2792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20"/>
      <c r="DY936" s="484"/>
    </row>
    <row r="937" spans="1:129" s="486" customFormat="1" ht="15.75" customHeight="1">
      <c r="A937" s="617" t="str">
        <f>A278</f>
        <v xml:space="preserve"> kg carried over: soya beans</v>
      </c>
      <c r="B937" s="799">
        <f t="shared" ref="B937:R937" si="2818">SUM(B282)</f>
        <v>0</v>
      </c>
      <c r="C937" s="799">
        <f t="shared" si="2818"/>
        <v>0</v>
      </c>
      <c r="D937" s="799">
        <f t="shared" si="2818"/>
        <v>0</v>
      </c>
      <c r="E937" s="799">
        <f t="shared" si="2818"/>
        <v>0</v>
      </c>
      <c r="F937" s="799">
        <f t="shared" si="2818"/>
        <v>0</v>
      </c>
      <c r="G937" s="799">
        <f t="shared" si="2818"/>
        <v>0</v>
      </c>
      <c r="H937" s="799">
        <f t="shared" si="2818"/>
        <v>0</v>
      </c>
      <c r="I937" s="799">
        <f t="shared" si="2818"/>
        <v>0</v>
      </c>
      <c r="J937" s="799">
        <f t="shared" si="2818"/>
        <v>0</v>
      </c>
      <c r="K937" s="799">
        <f t="shared" si="2818"/>
        <v>0</v>
      </c>
      <c r="L937" s="799">
        <f t="shared" si="2818"/>
        <v>0</v>
      </c>
      <c r="M937" s="799">
        <f t="shared" si="2818"/>
        <v>0</v>
      </c>
      <c r="N937" s="799">
        <f t="shared" si="2818"/>
        <v>0</v>
      </c>
      <c r="O937" s="799">
        <f t="shared" si="2818"/>
        <v>0</v>
      </c>
      <c r="P937" s="799">
        <f t="shared" si="2818"/>
        <v>0</v>
      </c>
      <c r="Q937" s="799">
        <f t="shared" si="2818"/>
        <v>0</v>
      </c>
      <c r="R937" s="799">
        <f t="shared" si="2818"/>
        <v>0</v>
      </c>
      <c r="S937" s="798"/>
      <c r="T937" s="799">
        <f t="shared" ref="T937:AJ937" si="2819">SUM(T282)</f>
        <v>0</v>
      </c>
      <c r="U937" s="799">
        <f t="shared" si="2819"/>
        <v>0</v>
      </c>
      <c r="V937" s="799">
        <f t="shared" si="2819"/>
        <v>0</v>
      </c>
      <c r="W937" s="799">
        <f t="shared" si="2819"/>
        <v>0</v>
      </c>
      <c r="X937" s="799">
        <f t="shared" si="2819"/>
        <v>0</v>
      </c>
      <c r="Y937" s="799">
        <f t="shared" si="2819"/>
        <v>0</v>
      </c>
      <c r="Z937" s="799">
        <f t="shared" si="2819"/>
        <v>0</v>
      </c>
      <c r="AA937" s="799">
        <f t="shared" si="2819"/>
        <v>0</v>
      </c>
      <c r="AB937" s="799">
        <f t="shared" si="2819"/>
        <v>0</v>
      </c>
      <c r="AC937" s="799">
        <f t="shared" si="2819"/>
        <v>0</v>
      </c>
      <c r="AD937" s="799">
        <f t="shared" si="2819"/>
        <v>0</v>
      </c>
      <c r="AE937" s="799">
        <f t="shared" si="2819"/>
        <v>0</v>
      </c>
      <c r="AF937" s="799">
        <f t="shared" si="2819"/>
        <v>0</v>
      </c>
      <c r="AG937" s="799">
        <f t="shared" si="2819"/>
        <v>0</v>
      </c>
      <c r="AH937" s="799">
        <f t="shared" si="2819"/>
        <v>0</v>
      </c>
      <c r="AI937" s="799">
        <f t="shared" si="2819"/>
        <v>0</v>
      </c>
      <c r="AJ937" s="799">
        <f t="shared" si="2819"/>
        <v>0</v>
      </c>
      <c r="AK937" s="798"/>
      <c r="AL937" s="799">
        <f t="shared" ref="AL937:BB937" si="2820">SUM(AL282)</f>
        <v>0</v>
      </c>
      <c r="AM937" s="799">
        <f t="shared" si="2820"/>
        <v>0</v>
      </c>
      <c r="AN937" s="799">
        <f t="shared" si="2820"/>
        <v>0</v>
      </c>
      <c r="AO937" s="799">
        <f t="shared" si="2820"/>
        <v>0</v>
      </c>
      <c r="AP937" s="799">
        <f t="shared" si="2820"/>
        <v>0</v>
      </c>
      <c r="AQ937" s="799">
        <f t="shared" si="2820"/>
        <v>0</v>
      </c>
      <c r="AR937" s="799">
        <f t="shared" si="2820"/>
        <v>0</v>
      </c>
      <c r="AS937" s="799">
        <f t="shared" si="2820"/>
        <v>0</v>
      </c>
      <c r="AT937" s="799">
        <f t="shared" si="2820"/>
        <v>0</v>
      </c>
      <c r="AU937" s="799">
        <f t="shared" si="2820"/>
        <v>0</v>
      </c>
      <c r="AV937" s="799">
        <f t="shared" si="2820"/>
        <v>0</v>
      </c>
      <c r="AW937" s="799">
        <f t="shared" si="2820"/>
        <v>0</v>
      </c>
      <c r="AX937" s="799">
        <f t="shared" si="2820"/>
        <v>0</v>
      </c>
      <c r="AY937" s="799">
        <f t="shared" si="2820"/>
        <v>0</v>
      </c>
      <c r="AZ937" s="799">
        <f t="shared" si="2820"/>
        <v>0</v>
      </c>
      <c r="BA937" s="799">
        <f t="shared" si="2820"/>
        <v>0</v>
      </c>
      <c r="BB937" s="799">
        <f t="shared" si="2820"/>
        <v>0</v>
      </c>
      <c r="BC937" s="798"/>
      <c r="BD937" s="799">
        <f t="shared" ref="BD937:BT937" si="2821">SUM(BD282)</f>
        <v>0</v>
      </c>
      <c r="BE937" s="799">
        <f t="shared" si="2821"/>
        <v>0</v>
      </c>
      <c r="BF937" s="799">
        <f t="shared" si="2821"/>
        <v>0</v>
      </c>
      <c r="BG937" s="799">
        <f t="shared" si="2821"/>
        <v>0</v>
      </c>
      <c r="BH937" s="799">
        <f t="shared" si="2821"/>
        <v>0</v>
      </c>
      <c r="BI937" s="799">
        <f t="shared" si="2821"/>
        <v>0</v>
      </c>
      <c r="BJ937" s="799">
        <f t="shared" si="2821"/>
        <v>0</v>
      </c>
      <c r="BK937" s="799">
        <f t="shared" si="2821"/>
        <v>0</v>
      </c>
      <c r="BL937" s="799">
        <f t="shared" si="2821"/>
        <v>0</v>
      </c>
      <c r="BM937" s="799">
        <f t="shared" si="2821"/>
        <v>0</v>
      </c>
      <c r="BN937" s="799">
        <f t="shared" si="2821"/>
        <v>0</v>
      </c>
      <c r="BO937" s="799">
        <f t="shared" si="2821"/>
        <v>0</v>
      </c>
      <c r="BP937" s="799">
        <f t="shared" si="2821"/>
        <v>0</v>
      </c>
      <c r="BQ937" s="799">
        <f t="shared" si="2821"/>
        <v>0</v>
      </c>
      <c r="BR937" s="799">
        <f t="shared" si="2821"/>
        <v>0</v>
      </c>
      <c r="BS937" s="799">
        <f t="shared" si="2821"/>
        <v>0</v>
      </c>
      <c r="BT937" s="799">
        <f t="shared" si="2821"/>
        <v>0</v>
      </c>
      <c r="BU937" s="798"/>
      <c r="BV937" s="799">
        <f>SUM(BV282)</f>
        <v>0</v>
      </c>
      <c r="BW937" s="799">
        <f>SUM(BW282)</f>
        <v>0</v>
      </c>
      <c r="BX937" s="799">
        <f>SUM(BX282)</f>
        <v>0</v>
      </c>
      <c r="BY937" s="799">
        <f>SUM(BY282)</f>
        <v>0</v>
      </c>
      <c r="BZ937" s="597">
        <f t="shared" si="2766"/>
        <v>0</v>
      </c>
      <c r="CA937" s="597">
        <f t="shared" si="2767"/>
        <v>0</v>
      </c>
      <c r="CB937" s="597">
        <f t="shared" si="2768"/>
        <v>0</v>
      </c>
      <c r="CC937" s="597">
        <f t="shared" si="2769"/>
        <v>0</v>
      </c>
      <c r="CD937" s="1344">
        <f t="shared" si="2797"/>
        <v>0</v>
      </c>
      <c r="CE937" s="1345">
        <f t="shared" si="2771"/>
        <v>0</v>
      </c>
      <c r="CF937" s="1346">
        <f t="shared" si="2771"/>
        <v>0</v>
      </c>
      <c r="CG937" s="1346">
        <f t="shared" si="2771"/>
        <v>0</v>
      </c>
      <c r="CH937" s="1346">
        <f t="shared" si="2771"/>
        <v>0</v>
      </c>
      <c r="CI937" s="1346">
        <f t="shared" si="2771"/>
        <v>0</v>
      </c>
      <c r="CJ937" s="1346">
        <f t="shared" si="2771"/>
        <v>0</v>
      </c>
      <c r="CK937" s="1347">
        <f t="shared" si="2771"/>
        <v>0</v>
      </c>
      <c r="CL937" s="1347">
        <f t="shared" si="2771"/>
        <v>0</v>
      </c>
      <c r="CM937" s="1347">
        <f t="shared" si="2771"/>
        <v>0</v>
      </c>
      <c r="CN937" s="1346">
        <f t="shared" si="2771"/>
        <v>0</v>
      </c>
      <c r="CO937" s="1346">
        <f t="shared" si="2771"/>
        <v>0</v>
      </c>
      <c r="CP937" s="1346">
        <f t="shared" si="2771"/>
        <v>0</v>
      </c>
      <c r="CQ937" s="1346">
        <f t="shared" si="2771"/>
        <v>0</v>
      </c>
      <c r="CR937" s="1346">
        <f t="shared" si="2771"/>
        <v>0</v>
      </c>
      <c r="CS937" s="1345">
        <f t="shared" si="2771"/>
        <v>0</v>
      </c>
      <c r="CT937" s="1348">
        <f t="shared" si="2771"/>
        <v>0</v>
      </c>
      <c r="CU937" s="548">
        <f t="shared" si="2772"/>
        <v>0</v>
      </c>
      <c r="CV937" s="549">
        <f t="shared" si="2773"/>
        <v>0</v>
      </c>
      <c r="CW937" s="550">
        <f t="shared" si="2774"/>
        <v>0</v>
      </c>
      <c r="CX937" s="550">
        <f t="shared" si="2775"/>
        <v>0</v>
      </c>
      <c r="CY937" s="550">
        <f t="shared" si="2776"/>
        <v>0</v>
      </c>
      <c r="CZ937" s="550">
        <f t="shared" si="2777"/>
        <v>0</v>
      </c>
      <c r="DA937" s="550">
        <f t="shared" si="2778"/>
        <v>0</v>
      </c>
      <c r="DB937" s="551">
        <f t="shared" si="2779"/>
        <v>0</v>
      </c>
      <c r="DC937" s="551">
        <f t="shared" si="2780"/>
        <v>0</v>
      </c>
      <c r="DD937" s="551">
        <f t="shared" si="2781"/>
        <v>0</v>
      </c>
      <c r="DE937" s="550">
        <f t="shared" si="2782"/>
        <v>0</v>
      </c>
      <c r="DF937" s="550">
        <f t="shared" si="2783"/>
        <v>0</v>
      </c>
      <c r="DG937" s="550">
        <f t="shared" si="2784"/>
        <v>0</v>
      </c>
      <c r="DH937" s="550">
        <f t="shared" si="2785"/>
        <v>0</v>
      </c>
      <c r="DI937" s="550">
        <f t="shared" si="2786"/>
        <v>0</v>
      </c>
      <c r="DJ937" s="549">
        <f t="shared" si="2787"/>
        <v>0</v>
      </c>
      <c r="DK937" s="548">
        <f t="shared" si="2788"/>
        <v>0</v>
      </c>
      <c r="DL937" s="653">
        <f t="shared" si="2789"/>
        <v>17</v>
      </c>
      <c r="DM937" s="106">
        <f t="shared" si="2790"/>
        <v>17</v>
      </c>
      <c r="DN937" s="106">
        <f t="shared" si="2791"/>
        <v>17</v>
      </c>
      <c r="DO937" s="106">
        <f t="shared" si="2792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20"/>
      <c r="DY937" s="484"/>
    </row>
    <row r="938" spans="1:129" s="486" customFormat="1" ht="15.75" customHeight="1">
      <c r="A938" s="617" t="str">
        <f>A285</f>
        <v>kg produced (Onion)</v>
      </c>
      <c r="B938" s="799">
        <f t="shared" ref="B938:R938" si="2822">SUM(B289)</f>
        <v>0</v>
      </c>
      <c r="C938" s="799">
        <f t="shared" si="2822"/>
        <v>0</v>
      </c>
      <c r="D938" s="799">
        <f t="shared" si="2822"/>
        <v>0</v>
      </c>
      <c r="E938" s="799">
        <f t="shared" si="2822"/>
        <v>0</v>
      </c>
      <c r="F938" s="799">
        <f t="shared" si="2822"/>
        <v>0</v>
      </c>
      <c r="G938" s="799">
        <f t="shared" si="2822"/>
        <v>0</v>
      </c>
      <c r="H938" s="799">
        <f t="shared" si="2822"/>
        <v>0</v>
      </c>
      <c r="I938" s="799">
        <f t="shared" si="2822"/>
        <v>0</v>
      </c>
      <c r="J938" s="799">
        <f t="shared" si="2822"/>
        <v>0</v>
      </c>
      <c r="K938" s="799">
        <f t="shared" si="2822"/>
        <v>0</v>
      </c>
      <c r="L938" s="799">
        <f t="shared" si="2822"/>
        <v>0</v>
      </c>
      <c r="M938" s="799">
        <f t="shared" si="2822"/>
        <v>0</v>
      </c>
      <c r="N938" s="799">
        <f t="shared" si="2822"/>
        <v>0</v>
      </c>
      <c r="O938" s="799">
        <f t="shared" si="2822"/>
        <v>0</v>
      </c>
      <c r="P938" s="799">
        <f t="shared" si="2822"/>
        <v>0</v>
      </c>
      <c r="Q938" s="799">
        <f t="shared" si="2822"/>
        <v>0</v>
      </c>
      <c r="R938" s="799">
        <f t="shared" si="2822"/>
        <v>0</v>
      </c>
      <c r="S938" s="798"/>
      <c r="T938" s="799">
        <f t="shared" ref="T938:AJ938" si="2823">SUM(T289)</f>
        <v>0</v>
      </c>
      <c r="U938" s="799">
        <f t="shared" si="2823"/>
        <v>500</v>
      </c>
      <c r="V938" s="799">
        <f t="shared" si="2823"/>
        <v>0</v>
      </c>
      <c r="W938" s="799">
        <f t="shared" si="2823"/>
        <v>3</v>
      </c>
      <c r="X938" s="799">
        <f t="shared" si="2823"/>
        <v>0</v>
      </c>
      <c r="Y938" s="799">
        <f t="shared" si="2823"/>
        <v>80</v>
      </c>
      <c r="Z938" s="799">
        <f t="shared" si="2823"/>
        <v>50</v>
      </c>
      <c r="AA938" s="799">
        <f t="shared" si="2823"/>
        <v>125</v>
      </c>
      <c r="AB938" s="799">
        <f t="shared" si="2823"/>
        <v>0</v>
      </c>
      <c r="AC938" s="799">
        <f t="shared" si="2823"/>
        <v>0</v>
      </c>
      <c r="AD938" s="799">
        <f t="shared" si="2823"/>
        <v>0</v>
      </c>
      <c r="AE938" s="799">
        <f t="shared" si="2823"/>
        <v>0</v>
      </c>
      <c r="AF938" s="799">
        <f t="shared" si="2823"/>
        <v>0</v>
      </c>
      <c r="AG938" s="799">
        <f t="shared" si="2823"/>
        <v>0</v>
      </c>
      <c r="AH938" s="799">
        <f t="shared" si="2823"/>
        <v>0</v>
      </c>
      <c r="AI938" s="799">
        <f t="shared" si="2823"/>
        <v>0</v>
      </c>
      <c r="AJ938" s="799">
        <f t="shared" si="2823"/>
        <v>0</v>
      </c>
      <c r="AK938" s="798"/>
      <c r="AL938" s="799">
        <f t="shared" ref="AL938:BB938" si="2824">SUM(AL289)</f>
        <v>0</v>
      </c>
      <c r="AM938" s="799">
        <f t="shared" si="2824"/>
        <v>0</v>
      </c>
      <c r="AN938" s="799">
        <f t="shared" si="2824"/>
        <v>0</v>
      </c>
      <c r="AO938" s="799">
        <f t="shared" si="2824"/>
        <v>0</v>
      </c>
      <c r="AP938" s="799">
        <f t="shared" si="2824"/>
        <v>0</v>
      </c>
      <c r="AQ938" s="799">
        <f t="shared" si="2824"/>
        <v>0</v>
      </c>
      <c r="AR938" s="799">
        <f t="shared" si="2824"/>
        <v>0</v>
      </c>
      <c r="AS938" s="799">
        <f t="shared" si="2824"/>
        <v>0</v>
      </c>
      <c r="AT938" s="799">
        <f t="shared" si="2824"/>
        <v>0</v>
      </c>
      <c r="AU938" s="799">
        <f t="shared" si="2824"/>
        <v>0</v>
      </c>
      <c r="AV938" s="799">
        <f t="shared" si="2824"/>
        <v>0</v>
      </c>
      <c r="AW938" s="799">
        <f t="shared" si="2824"/>
        <v>0</v>
      </c>
      <c r="AX938" s="799">
        <f t="shared" si="2824"/>
        <v>0</v>
      </c>
      <c r="AY938" s="799">
        <f t="shared" si="2824"/>
        <v>0</v>
      </c>
      <c r="AZ938" s="799">
        <f t="shared" si="2824"/>
        <v>0</v>
      </c>
      <c r="BA938" s="799">
        <f t="shared" si="2824"/>
        <v>0</v>
      </c>
      <c r="BB938" s="799">
        <f t="shared" si="2824"/>
        <v>0</v>
      </c>
      <c r="BC938" s="798"/>
      <c r="BD938" s="799">
        <f t="shared" ref="BD938:BT938" si="2825">SUM(BD289)</f>
        <v>0</v>
      </c>
      <c r="BE938" s="799">
        <f t="shared" si="2825"/>
        <v>1330</v>
      </c>
      <c r="BF938" s="799">
        <f t="shared" si="2825"/>
        <v>3395</v>
      </c>
      <c r="BG938" s="799">
        <f t="shared" si="2825"/>
        <v>1350</v>
      </c>
      <c r="BH938" s="799">
        <f t="shared" si="2825"/>
        <v>175</v>
      </c>
      <c r="BI938" s="799">
        <f t="shared" si="2825"/>
        <v>0</v>
      </c>
      <c r="BJ938" s="799">
        <f t="shared" si="2825"/>
        <v>0</v>
      </c>
      <c r="BK938" s="799">
        <f t="shared" si="2825"/>
        <v>0</v>
      </c>
      <c r="BL938" s="799">
        <f t="shared" si="2825"/>
        <v>0</v>
      </c>
      <c r="BM938" s="799">
        <f t="shared" si="2825"/>
        <v>0</v>
      </c>
      <c r="BN938" s="799">
        <f t="shared" si="2825"/>
        <v>0</v>
      </c>
      <c r="BO938" s="799">
        <f t="shared" si="2825"/>
        <v>0</v>
      </c>
      <c r="BP938" s="799">
        <f t="shared" si="2825"/>
        <v>0</v>
      </c>
      <c r="BQ938" s="799">
        <f t="shared" si="2825"/>
        <v>0</v>
      </c>
      <c r="BR938" s="799">
        <f t="shared" si="2825"/>
        <v>0</v>
      </c>
      <c r="BS938" s="799">
        <f t="shared" si="2825"/>
        <v>0</v>
      </c>
      <c r="BT938" s="799">
        <f t="shared" si="2825"/>
        <v>0</v>
      </c>
      <c r="BU938" s="798"/>
      <c r="BV938" s="799">
        <f>SUM(BV289)</f>
        <v>0</v>
      </c>
      <c r="BW938" s="799">
        <f>SUM(BW289)</f>
        <v>0</v>
      </c>
      <c r="BX938" s="799">
        <f>SUM(BX289)</f>
        <v>0</v>
      </c>
      <c r="BY938" s="799">
        <f>SUM(BY289)</f>
        <v>0</v>
      </c>
      <c r="BZ938" s="597">
        <f t="shared" si="2766"/>
        <v>0</v>
      </c>
      <c r="CA938" s="597">
        <f t="shared" si="2767"/>
        <v>17.2</v>
      </c>
      <c r="CB938" s="597">
        <f t="shared" si="2768"/>
        <v>0</v>
      </c>
      <c r="CC938" s="597">
        <f t="shared" si="2769"/>
        <v>190.33333333333334</v>
      </c>
      <c r="CD938" s="1344">
        <f t="shared" si="2797"/>
        <v>0</v>
      </c>
      <c r="CE938" s="1345">
        <f t="shared" si="2771"/>
        <v>0</v>
      </c>
      <c r="CF938" s="1346">
        <f t="shared" si="2771"/>
        <v>0</v>
      </c>
      <c r="CG938" s="1346">
        <f t="shared" si="2771"/>
        <v>0</v>
      </c>
      <c r="CH938" s="1346">
        <f t="shared" si="2771"/>
        <v>0</v>
      </c>
      <c r="CI938" s="1346">
        <f t="shared" si="2771"/>
        <v>0</v>
      </c>
      <c r="CJ938" s="1346">
        <f t="shared" si="2771"/>
        <v>0</v>
      </c>
      <c r="CK938" s="1347">
        <f t="shared" si="2771"/>
        <v>0</v>
      </c>
      <c r="CL938" s="1347">
        <f t="shared" si="2771"/>
        <v>0</v>
      </c>
      <c r="CM938" s="1347">
        <f t="shared" si="2771"/>
        <v>0</v>
      </c>
      <c r="CN938" s="1346">
        <f t="shared" si="2771"/>
        <v>0</v>
      </c>
      <c r="CO938" s="1346">
        <f t="shared" si="2771"/>
        <v>0</v>
      </c>
      <c r="CP938" s="1346">
        <f t="shared" si="2771"/>
        <v>0</v>
      </c>
      <c r="CQ938" s="1346">
        <f t="shared" si="2771"/>
        <v>0</v>
      </c>
      <c r="CR938" s="1346">
        <f t="shared" si="2771"/>
        <v>0</v>
      </c>
      <c r="CS938" s="1345">
        <f t="shared" si="2771"/>
        <v>0</v>
      </c>
      <c r="CT938" s="1348">
        <f t="shared" si="2771"/>
        <v>0</v>
      </c>
      <c r="CU938" s="548">
        <f t="shared" si="2772"/>
        <v>0</v>
      </c>
      <c r="CV938" s="549">
        <f t="shared" si="2773"/>
        <v>0</v>
      </c>
      <c r="CW938" s="550">
        <f t="shared" si="2774"/>
        <v>0</v>
      </c>
      <c r="CX938" s="550">
        <f t="shared" si="2775"/>
        <v>0</v>
      </c>
      <c r="CY938" s="550">
        <f t="shared" si="2776"/>
        <v>0</v>
      </c>
      <c r="CZ938" s="550">
        <f t="shared" si="2777"/>
        <v>0</v>
      </c>
      <c r="DA938" s="550">
        <f t="shared" si="2778"/>
        <v>0</v>
      </c>
      <c r="DB938" s="551">
        <f t="shared" si="2779"/>
        <v>0</v>
      </c>
      <c r="DC938" s="551">
        <f t="shared" si="2780"/>
        <v>0</v>
      </c>
      <c r="DD938" s="551">
        <f t="shared" si="2781"/>
        <v>0</v>
      </c>
      <c r="DE938" s="550">
        <f t="shared" si="2782"/>
        <v>0</v>
      </c>
      <c r="DF938" s="550">
        <f t="shared" si="2783"/>
        <v>0</v>
      </c>
      <c r="DG938" s="550">
        <f t="shared" si="2784"/>
        <v>3</v>
      </c>
      <c r="DH938" s="550">
        <f t="shared" si="2785"/>
        <v>50</v>
      </c>
      <c r="DI938" s="550">
        <f t="shared" si="2786"/>
        <v>80</v>
      </c>
      <c r="DJ938" s="549">
        <f t="shared" si="2787"/>
        <v>125</v>
      </c>
      <c r="DK938" s="548">
        <f t="shared" si="2788"/>
        <v>500</v>
      </c>
      <c r="DL938" s="653">
        <f t="shared" si="2789"/>
        <v>17</v>
      </c>
      <c r="DM938" s="106">
        <f t="shared" si="2790"/>
        <v>17</v>
      </c>
      <c r="DN938" s="106">
        <f t="shared" si="2791"/>
        <v>17</v>
      </c>
      <c r="DO938" s="106">
        <f t="shared" si="2792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20"/>
      <c r="DY938" s="484"/>
    </row>
    <row r="939" spans="1:129" s="486" customFormat="1" ht="15.75" customHeight="1">
      <c r="A939" s="617" t="str">
        <f>A292</f>
        <v>kg produced (Cabbage)</v>
      </c>
      <c r="B939" s="799">
        <f t="shared" ref="B939:R939" si="2826">SUM(B296)</f>
        <v>0</v>
      </c>
      <c r="C939" s="799">
        <f t="shared" si="2826"/>
        <v>0</v>
      </c>
      <c r="D939" s="799">
        <f t="shared" si="2826"/>
        <v>0</v>
      </c>
      <c r="E939" s="799">
        <f t="shared" si="2826"/>
        <v>0</v>
      </c>
      <c r="F939" s="799">
        <f t="shared" si="2826"/>
        <v>0</v>
      </c>
      <c r="G939" s="799">
        <f t="shared" si="2826"/>
        <v>0</v>
      </c>
      <c r="H939" s="799">
        <f t="shared" si="2826"/>
        <v>0</v>
      </c>
      <c r="I939" s="799">
        <f t="shared" si="2826"/>
        <v>0</v>
      </c>
      <c r="J939" s="799">
        <f t="shared" si="2826"/>
        <v>0</v>
      </c>
      <c r="K939" s="799">
        <f t="shared" si="2826"/>
        <v>0</v>
      </c>
      <c r="L939" s="799">
        <f t="shared" si="2826"/>
        <v>0</v>
      </c>
      <c r="M939" s="799">
        <f t="shared" si="2826"/>
        <v>0</v>
      </c>
      <c r="N939" s="799">
        <f t="shared" si="2826"/>
        <v>0</v>
      </c>
      <c r="O939" s="799">
        <f t="shared" si="2826"/>
        <v>0</v>
      </c>
      <c r="P939" s="799">
        <f t="shared" si="2826"/>
        <v>0</v>
      </c>
      <c r="Q939" s="799">
        <f t="shared" si="2826"/>
        <v>0</v>
      </c>
      <c r="R939" s="799">
        <f t="shared" si="2826"/>
        <v>0</v>
      </c>
      <c r="S939" s="798"/>
      <c r="T939" s="799">
        <f t="shared" ref="T939:AJ939" si="2827">SUM(T296)</f>
        <v>0</v>
      </c>
      <c r="U939" s="799">
        <f t="shared" si="2827"/>
        <v>720</v>
      </c>
      <c r="V939" s="799">
        <f t="shared" si="2827"/>
        <v>150</v>
      </c>
      <c r="W939" s="799">
        <f t="shared" si="2827"/>
        <v>0</v>
      </c>
      <c r="X939" s="799">
        <f t="shared" si="2827"/>
        <v>135</v>
      </c>
      <c r="Y939" s="799">
        <f t="shared" si="2827"/>
        <v>60</v>
      </c>
      <c r="Z939" s="799">
        <f t="shared" si="2827"/>
        <v>75</v>
      </c>
      <c r="AA939" s="799">
        <f t="shared" si="2827"/>
        <v>100</v>
      </c>
      <c r="AB939" s="799">
        <f t="shared" si="2827"/>
        <v>187.5</v>
      </c>
      <c r="AC939" s="799">
        <f t="shared" si="2827"/>
        <v>0</v>
      </c>
      <c r="AD939" s="799">
        <f t="shared" si="2827"/>
        <v>0</v>
      </c>
      <c r="AE939" s="799">
        <f t="shared" si="2827"/>
        <v>0</v>
      </c>
      <c r="AF939" s="799">
        <f t="shared" si="2827"/>
        <v>0</v>
      </c>
      <c r="AG939" s="799">
        <f t="shared" si="2827"/>
        <v>0</v>
      </c>
      <c r="AH939" s="799">
        <f t="shared" si="2827"/>
        <v>0</v>
      </c>
      <c r="AI939" s="799">
        <f t="shared" si="2827"/>
        <v>0</v>
      </c>
      <c r="AJ939" s="799">
        <f t="shared" si="2827"/>
        <v>0</v>
      </c>
      <c r="AK939" s="798"/>
      <c r="AL939" s="799">
        <f t="shared" ref="AL939:BB939" si="2828">SUM(AL296)</f>
        <v>0</v>
      </c>
      <c r="AM939" s="799">
        <f t="shared" si="2828"/>
        <v>450</v>
      </c>
      <c r="AN939" s="799">
        <f t="shared" si="2828"/>
        <v>0</v>
      </c>
      <c r="AO939" s="799">
        <f t="shared" si="2828"/>
        <v>0</v>
      </c>
      <c r="AP939" s="799">
        <f t="shared" si="2828"/>
        <v>0</v>
      </c>
      <c r="AQ939" s="799">
        <f t="shared" si="2828"/>
        <v>0</v>
      </c>
      <c r="AR939" s="799">
        <f t="shared" si="2828"/>
        <v>195</v>
      </c>
      <c r="AS939" s="799">
        <f t="shared" si="2828"/>
        <v>600</v>
      </c>
      <c r="AT939" s="799">
        <f t="shared" si="2828"/>
        <v>0</v>
      </c>
      <c r="AU939" s="799">
        <f t="shared" si="2828"/>
        <v>0</v>
      </c>
      <c r="AV939" s="799">
        <f t="shared" si="2828"/>
        <v>0</v>
      </c>
      <c r="AW939" s="799">
        <f t="shared" si="2828"/>
        <v>0</v>
      </c>
      <c r="AX939" s="799">
        <f t="shared" si="2828"/>
        <v>0</v>
      </c>
      <c r="AY939" s="799">
        <f t="shared" si="2828"/>
        <v>0</v>
      </c>
      <c r="AZ939" s="799">
        <f t="shared" si="2828"/>
        <v>0</v>
      </c>
      <c r="BA939" s="799">
        <f t="shared" si="2828"/>
        <v>0</v>
      </c>
      <c r="BB939" s="799">
        <f t="shared" si="2828"/>
        <v>0</v>
      </c>
      <c r="BC939" s="798"/>
      <c r="BD939" s="799">
        <f t="shared" ref="BD939:BT939" si="2829">SUM(BD296)</f>
        <v>0</v>
      </c>
      <c r="BE939" s="799">
        <f t="shared" si="2829"/>
        <v>1700</v>
      </c>
      <c r="BF939" s="799">
        <f t="shared" si="2829"/>
        <v>1125</v>
      </c>
      <c r="BG939" s="799">
        <f t="shared" si="2829"/>
        <v>300</v>
      </c>
      <c r="BH939" s="799">
        <f t="shared" si="2829"/>
        <v>70</v>
      </c>
      <c r="BI939" s="799">
        <f t="shared" si="2829"/>
        <v>999.59999999999991</v>
      </c>
      <c r="BJ939" s="799">
        <f t="shared" si="2829"/>
        <v>1650</v>
      </c>
      <c r="BK939" s="799">
        <f t="shared" si="2829"/>
        <v>2250</v>
      </c>
      <c r="BL939" s="799">
        <f t="shared" si="2829"/>
        <v>0</v>
      </c>
      <c r="BM939" s="799">
        <f t="shared" si="2829"/>
        <v>0</v>
      </c>
      <c r="BN939" s="799">
        <f t="shared" si="2829"/>
        <v>0</v>
      </c>
      <c r="BO939" s="799">
        <f t="shared" si="2829"/>
        <v>0</v>
      </c>
      <c r="BP939" s="799">
        <f t="shared" si="2829"/>
        <v>0</v>
      </c>
      <c r="BQ939" s="799">
        <f t="shared" si="2829"/>
        <v>0</v>
      </c>
      <c r="BR939" s="799">
        <f t="shared" si="2829"/>
        <v>0</v>
      </c>
      <c r="BS939" s="799">
        <f t="shared" si="2829"/>
        <v>0</v>
      </c>
      <c r="BT939" s="799">
        <f t="shared" si="2829"/>
        <v>0</v>
      </c>
      <c r="BU939" s="798"/>
      <c r="BV939" s="799">
        <f>SUM(BV296)</f>
        <v>0</v>
      </c>
      <c r="BW939" s="799">
        <f>SUM(BW296)</f>
        <v>0</v>
      </c>
      <c r="BX939" s="799">
        <f>SUM(BX296)</f>
        <v>0</v>
      </c>
      <c r="BY939" s="799">
        <f>SUM(BY296)</f>
        <v>0</v>
      </c>
      <c r="BZ939" s="597">
        <f t="shared" si="2766"/>
        <v>0</v>
      </c>
      <c r="CA939" s="597">
        <f t="shared" si="2767"/>
        <v>47.166666666666664</v>
      </c>
      <c r="CB939" s="597">
        <f t="shared" si="2768"/>
        <v>43</v>
      </c>
      <c r="CC939" s="597">
        <f t="shared" si="2769"/>
        <v>389.64000000000004</v>
      </c>
      <c r="CD939" s="1344">
        <f t="shared" si="2797"/>
        <v>0</v>
      </c>
      <c r="CE939" s="1345">
        <f t="shared" si="2771"/>
        <v>0</v>
      </c>
      <c r="CF939" s="1346">
        <f t="shared" si="2771"/>
        <v>0</v>
      </c>
      <c r="CG939" s="1346">
        <f t="shared" si="2771"/>
        <v>0</v>
      </c>
      <c r="CH939" s="1346">
        <f t="shared" si="2771"/>
        <v>0</v>
      </c>
      <c r="CI939" s="1346">
        <f t="shared" si="2771"/>
        <v>0</v>
      </c>
      <c r="CJ939" s="1346">
        <f t="shared" si="2771"/>
        <v>0</v>
      </c>
      <c r="CK939" s="1347">
        <f t="shared" si="2771"/>
        <v>0</v>
      </c>
      <c r="CL939" s="1347">
        <f t="shared" si="2771"/>
        <v>0</v>
      </c>
      <c r="CM939" s="1347">
        <f t="shared" si="2771"/>
        <v>0</v>
      </c>
      <c r="CN939" s="1346">
        <f t="shared" si="2771"/>
        <v>0</v>
      </c>
      <c r="CO939" s="1346">
        <f t="shared" si="2771"/>
        <v>0</v>
      </c>
      <c r="CP939" s="1346">
        <f t="shared" si="2771"/>
        <v>0</v>
      </c>
      <c r="CQ939" s="1346">
        <f t="shared" si="2771"/>
        <v>0</v>
      </c>
      <c r="CR939" s="1346">
        <f t="shared" si="2771"/>
        <v>0</v>
      </c>
      <c r="CS939" s="1345">
        <f t="shared" si="2771"/>
        <v>0</v>
      </c>
      <c r="CT939" s="1348">
        <f t="shared" si="2771"/>
        <v>0</v>
      </c>
      <c r="CU939" s="548">
        <f t="shared" si="2772"/>
        <v>0</v>
      </c>
      <c r="CV939" s="549">
        <f t="shared" si="2773"/>
        <v>0</v>
      </c>
      <c r="CW939" s="550">
        <f t="shared" si="2774"/>
        <v>0</v>
      </c>
      <c r="CX939" s="550">
        <f t="shared" si="2775"/>
        <v>0</v>
      </c>
      <c r="CY939" s="550">
        <f t="shared" si="2776"/>
        <v>0</v>
      </c>
      <c r="CZ939" s="550">
        <f t="shared" si="2777"/>
        <v>0</v>
      </c>
      <c r="DA939" s="550">
        <f t="shared" si="2778"/>
        <v>0</v>
      </c>
      <c r="DB939" s="551">
        <f t="shared" si="2779"/>
        <v>0</v>
      </c>
      <c r="DC939" s="551">
        <f t="shared" si="2780"/>
        <v>0</v>
      </c>
      <c r="DD939" s="551">
        <f t="shared" si="2781"/>
        <v>0</v>
      </c>
      <c r="DE939" s="550">
        <f t="shared" si="2782"/>
        <v>60</v>
      </c>
      <c r="DF939" s="550">
        <f t="shared" si="2783"/>
        <v>75</v>
      </c>
      <c r="DG939" s="550">
        <f t="shared" si="2784"/>
        <v>100</v>
      </c>
      <c r="DH939" s="550">
        <f t="shared" si="2785"/>
        <v>135</v>
      </c>
      <c r="DI939" s="550">
        <f t="shared" si="2786"/>
        <v>150</v>
      </c>
      <c r="DJ939" s="549">
        <f t="shared" si="2787"/>
        <v>187.5</v>
      </c>
      <c r="DK939" s="548">
        <f t="shared" si="2788"/>
        <v>720</v>
      </c>
      <c r="DL939" s="653">
        <f t="shared" si="2789"/>
        <v>17</v>
      </c>
      <c r="DM939" s="106">
        <f t="shared" si="2790"/>
        <v>17</v>
      </c>
      <c r="DN939" s="106">
        <f t="shared" si="2791"/>
        <v>17</v>
      </c>
      <c r="DO939" s="106">
        <f t="shared" si="2792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20"/>
      <c r="DY939" s="484"/>
    </row>
    <row r="940" spans="1:129" s="486" customFormat="1" ht="15.75" customHeight="1">
      <c r="A940" s="808" t="str">
        <f>A299</f>
        <v>no. local meas. Carried over- G/nuts</v>
      </c>
      <c r="B940" s="799">
        <f t="shared" ref="B940:R940" si="2830">SUM(B306)</f>
        <v>0</v>
      </c>
      <c r="C940" s="799">
        <f t="shared" si="2830"/>
        <v>0</v>
      </c>
      <c r="D940" s="799">
        <f t="shared" si="2830"/>
        <v>0</v>
      </c>
      <c r="E940" s="799">
        <f t="shared" si="2830"/>
        <v>0</v>
      </c>
      <c r="F940" s="799">
        <f t="shared" si="2830"/>
        <v>0</v>
      </c>
      <c r="G940" s="799">
        <f t="shared" si="2830"/>
        <v>0</v>
      </c>
      <c r="H940" s="799">
        <f t="shared" si="2830"/>
        <v>0</v>
      </c>
      <c r="I940" s="799">
        <f t="shared" si="2830"/>
        <v>0</v>
      </c>
      <c r="J940" s="799">
        <f t="shared" si="2830"/>
        <v>0</v>
      </c>
      <c r="K940" s="799">
        <f t="shared" si="2830"/>
        <v>0</v>
      </c>
      <c r="L940" s="799">
        <f t="shared" si="2830"/>
        <v>0</v>
      </c>
      <c r="M940" s="799">
        <f t="shared" si="2830"/>
        <v>0</v>
      </c>
      <c r="N940" s="799">
        <f t="shared" si="2830"/>
        <v>0</v>
      </c>
      <c r="O940" s="799">
        <f t="shared" si="2830"/>
        <v>0</v>
      </c>
      <c r="P940" s="799">
        <f t="shared" si="2830"/>
        <v>0</v>
      </c>
      <c r="Q940" s="799">
        <f t="shared" si="2830"/>
        <v>0</v>
      </c>
      <c r="R940" s="799">
        <f t="shared" si="2830"/>
        <v>0</v>
      </c>
      <c r="S940" s="798"/>
      <c r="T940" s="799">
        <f t="shared" ref="T940:AJ940" si="2831">SUM(T306)</f>
        <v>0</v>
      </c>
      <c r="U940" s="799">
        <f t="shared" si="2831"/>
        <v>0</v>
      </c>
      <c r="V940" s="799">
        <f t="shared" si="2831"/>
        <v>0</v>
      </c>
      <c r="W940" s="799">
        <f t="shared" si="2831"/>
        <v>0</v>
      </c>
      <c r="X940" s="799">
        <f t="shared" si="2831"/>
        <v>0</v>
      </c>
      <c r="Y940" s="799">
        <f t="shared" si="2831"/>
        <v>0</v>
      </c>
      <c r="Z940" s="799">
        <f t="shared" si="2831"/>
        <v>0</v>
      </c>
      <c r="AA940" s="799">
        <f t="shared" si="2831"/>
        <v>0</v>
      </c>
      <c r="AB940" s="799">
        <f t="shared" si="2831"/>
        <v>0</v>
      </c>
      <c r="AC940" s="799">
        <f t="shared" si="2831"/>
        <v>0</v>
      </c>
      <c r="AD940" s="799">
        <f t="shared" si="2831"/>
        <v>0</v>
      </c>
      <c r="AE940" s="799">
        <f t="shared" si="2831"/>
        <v>0</v>
      </c>
      <c r="AF940" s="799">
        <f t="shared" si="2831"/>
        <v>0</v>
      </c>
      <c r="AG940" s="799">
        <f t="shared" si="2831"/>
        <v>0</v>
      </c>
      <c r="AH940" s="799">
        <f t="shared" si="2831"/>
        <v>0</v>
      </c>
      <c r="AI940" s="799">
        <f t="shared" si="2831"/>
        <v>0</v>
      </c>
      <c r="AJ940" s="799">
        <f t="shared" si="2831"/>
        <v>0</v>
      </c>
      <c r="AK940" s="798"/>
      <c r="AL940" s="799">
        <f t="shared" ref="AL940:BB940" si="2832">SUM(AL306)</f>
        <v>0</v>
      </c>
      <c r="AM940" s="799">
        <f t="shared" si="2832"/>
        <v>0</v>
      </c>
      <c r="AN940" s="799">
        <f t="shared" si="2832"/>
        <v>0</v>
      </c>
      <c r="AO940" s="799">
        <f t="shared" si="2832"/>
        <v>0</v>
      </c>
      <c r="AP940" s="799">
        <f t="shared" si="2832"/>
        <v>0</v>
      </c>
      <c r="AQ940" s="799">
        <f t="shared" si="2832"/>
        <v>0</v>
      </c>
      <c r="AR940" s="799">
        <f t="shared" si="2832"/>
        <v>0</v>
      </c>
      <c r="AS940" s="799">
        <f t="shared" si="2832"/>
        <v>0</v>
      </c>
      <c r="AT940" s="799">
        <f t="shared" si="2832"/>
        <v>0</v>
      </c>
      <c r="AU940" s="799">
        <f t="shared" si="2832"/>
        <v>0</v>
      </c>
      <c r="AV940" s="799">
        <f t="shared" si="2832"/>
        <v>0</v>
      </c>
      <c r="AW940" s="799">
        <f t="shared" si="2832"/>
        <v>0</v>
      </c>
      <c r="AX940" s="799">
        <f t="shared" si="2832"/>
        <v>0</v>
      </c>
      <c r="AY940" s="799">
        <f t="shared" si="2832"/>
        <v>0</v>
      </c>
      <c r="AZ940" s="799">
        <f t="shared" si="2832"/>
        <v>0</v>
      </c>
      <c r="BA940" s="799">
        <f t="shared" si="2832"/>
        <v>0</v>
      </c>
      <c r="BB940" s="799">
        <f t="shared" si="2832"/>
        <v>0</v>
      </c>
      <c r="BC940" s="798"/>
      <c r="BD940" s="799">
        <f t="shared" ref="BD940:BT940" si="2833">SUM(BD306)</f>
        <v>0</v>
      </c>
      <c r="BE940" s="799">
        <f t="shared" si="2833"/>
        <v>0</v>
      </c>
      <c r="BF940" s="799">
        <f t="shared" si="2833"/>
        <v>0</v>
      </c>
      <c r="BG940" s="799">
        <f t="shared" si="2833"/>
        <v>0</v>
      </c>
      <c r="BH940" s="799">
        <f t="shared" si="2833"/>
        <v>0</v>
      </c>
      <c r="BI940" s="799">
        <f t="shared" si="2833"/>
        <v>0</v>
      </c>
      <c r="BJ940" s="799">
        <f t="shared" si="2833"/>
        <v>0</v>
      </c>
      <c r="BK940" s="799">
        <f t="shared" si="2833"/>
        <v>0</v>
      </c>
      <c r="BL940" s="799">
        <f t="shared" si="2833"/>
        <v>0</v>
      </c>
      <c r="BM940" s="799">
        <f t="shared" si="2833"/>
        <v>0</v>
      </c>
      <c r="BN940" s="799">
        <f t="shared" si="2833"/>
        <v>0</v>
      </c>
      <c r="BO940" s="799">
        <f t="shared" si="2833"/>
        <v>0</v>
      </c>
      <c r="BP940" s="799">
        <f t="shared" si="2833"/>
        <v>0</v>
      </c>
      <c r="BQ940" s="799">
        <f t="shared" si="2833"/>
        <v>0</v>
      </c>
      <c r="BR940" s="799">
        <f t="shared" si="2833"/>
        <v>0</v>
      </c>
      <c r="BS940" s="799">
        <f t="shared" si="2833"/>
        <v>0</v>
      </c>
      <c r="BT940" s="799">
        <f t="shared" si="2833"/>
        <v>0</v>
      </c>
      <c r="BU940" s="798"/>
      <c r="BV940" s="799">
        <f>SUM(BV306)</f>
        <v>0</v>
      </c>
      <c r="BW940" s="799">
        <f>SUM(BW306)</f>
        <v>0</v>
      </c>
      <c r="BX940" s="799">
        <f>SUM(BX306)</f>
        <v>0</v>
      </c>
      <c r="BY940" s="799">
        <f>SUM(BY306)</f>
        <v>0</v>
      </c>
      <c r="BZ940" s="597">
        <f t="shared" si="2766"/>
        <v>0</v>
      </c>
      <c r="CA940" s="597">
        <f t="shared" si="2767"/>
        <v>0</v>
      </c>
      <c r="CB940" s="597">
        <f t="shared" si="2768"/>
        <v>0</v>
      </c>
      <c r="CC940" s="597">
        <f t="shared" si="2769"/>
        <v>0</v>
      </c>
      <c r="CD940" s="1344">
        <f t="shared" si="2797"/>
        <v>0</v>
      </c>
      <c r="CE940" s="1345">
        <f t="shared" si="2771"/>
        <v>0</v>
      </c>
      <c r="CF940" s="1346">
        <f t="shared" si="2771"/>
        <v>0</v>
      </c>
      <c r="CG940" s="1346">
        <f t="shared" si="2771"/>
        <v>0</v>
      </c>
      <c r="CH940" s="1346">
        <f t="shared" si="2771"/>
        <v>0</v>
      </c>
      <c r="CI940" s="1346">
        <f t="shared" si="2771"/>
        <v>0</v>
      </c>
      <c r="CJ940" s="1346">
        <f t="shared" si="2771"/>
        <v>0</v>
      </c>
      <c r="CK940" s="1347">
        <f t="shared" si="2771"/>
        <v>0</v>
      </c>
      <c r="CL940" s="1347">
        <f t="shared" si="2771"/>
        <v>0</v>
      </c>
      <c r="CM940" s="1347">
        <f t="shared" si="2771"/>
        <v>0</v>
      </c>
      <c r="CN940" s="1346">
        <f t="shared" si="2771"/>
        <v>0</v>
      </c>
      <c r="CO940" s="1346">
        <f t="shared" si="2771"/>
        <v>0</v>
      </c>
      <c r="CP940" s="1346">
        <f t="shared" si="2771"/>
        <v>0</v>
      </c>
      <c r="CQ940" s="1346">
        <f t="shared" si="2771"/>
        <v>0</v>
      </c>
      <c r="CR940" s="1346">
        <f t="shared" si="2771"/>
        <v>0</v>
      </c>
      <c r="CS940" s="1345">
        <f t="shared" si="2771"/>
        <v>0</v>
      </c>
      <c r="CT940" s="1348">
        <f t="shared" si="2771"/>
        <v>0</v>
      </c>
      <c r="CU940" s="548">
        <f t="shared" si="2772"/>
        <v>0</v>
      </c>
      <c r="CV940" s="549">
        <f t="shared" si="2773"/>
        <v>0</v>
      </c>
      <c r="CW940" s="550">
        <f t="shared" si="2774"/>
        <v>0</v>
      </c>
      <c r="CX940" s="550">
        <f t="shared" si="2775"/>
        <v>0</v>
      </c>
      <c r="CY940" s="550">
        <f t="shared" si="2776"/>
        <v>0</v>
      </c>
      <c r="CZ940" s="550">
        <f t="shared" si="2777"/>
        <v>0</v>
      </c>
      <c r="DA940" s="550">
        <f t="shared" si="2778"/>
        <v>0</v>
      </c>
      <c r="DB940" s="551">
        <f t="shared" si="2779"/>
        <v>0</v>
      </c>
      <c r="DC940" s="551">
        <f t="shared" si="2780"/>
        <v>0</v>
      </c>
      <c r="DD940" s="551">
        <f t="shared" si="2781"/>
        <v>0</v>
      </c>
      <c r="DE940" s="550">
        <f t="shared" si="2782"/>
        <v>0</v>
      </c>
      <c r="DF940" s="550">
        <f t="shared" si="2783"/>
        <v>0</v>
      </c>
      <c r="DG940" s="550">
        <f t="shared" si="2784"/>
        <v>0</v>
      </c>
      <c r="DH940" s="550">
        <f t="shared" si="2785"/>
        <v>0</v>
      </c>
      <c r="DI940" s="550">
        <f t="shared" si="2786"/>
        <v>0</v>
      </c>
      <c r="DJ940" s="549">
        <f t="shared" si="2787"/>
        <v>0</v>
      </c>
      <c r="DK940" s="548">
        <f t="shared" si="2788"/>
        <v>0</v>
      </c>
      <c r="DL940" s="653">
        <f t="shared" si="2789"/>
        <v>17</v>
      </c>
      <c r="DM940" s="106">
        <f t="shared" si="2790"/>
        <v>17</v>
      </c>
      <c r="DN940" s="106">
        <f t="shared" si="2791"/>
        <v>17</v>
      </c>
      <c r="DO940" s="106">
        <f t="shared" si="2792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20"/>
      <c r="DY940" s="484"/>
    </row>
    <row r="941" spans="1:129" s="486" customFormat="1" ht="15.75" customHeight="1">
      <c r="A941" s="617" t="str">
        <f>A309</f>
        <v>no. local meas (Tomatoes)</v>
      </c>
      <c r="B941" s="799">
        <f t="shared" ref="B941:R941" si="2834">SUM(B316)</f>
        <v>0</v>
      </c>
      <c r="C941" s="799">
        <f t="shared" si="2834"/>
        <v>0</v>
      </c>
      <c r="D941" s="799">
        <f t="shared" si="2834"/>
        <v>0</v>
      </c>
      <c r="E941" s="799">
        <f t="shared" si="2834"/>
        <v>0</v>
      </c>
      <c r="F941" s="799">
        <f t="shared" si="2834"/>
        <v>0</v>
      </c>
      <c r="G941" s="799">
        <f t="shared" si="2834"/>
        <v>50</v>
      </c>
      <c r="H941" s="799">
        <f t="shared" si="2834"/>
        <v>0</v>
      </c>
      <c r="I941" s="799">
        <f t="shared" si="2834"/>
        <v>0</v>
      </c>
      <c r="J941" s="799">
        <f t="shared" si="2834"/>
        <v>120</v>
      </c>
      <c r="K941" s="799">
        <f t="shared" si="2834"/>
        <v>0</v>
      </c>
      <c r="L941" s="799">
        <f t="shared" si="2834"/>
        <v>0</v>
      </c>
      <c r="M941" s="799">
        <f t="shared" si="2834"/>
        <v>0</v>
      </c>
      <c r="N941" s="799">
        <f t="shared" si="2834"/>
        <v>0</v>
      </c>
      <c r="O941" s="799">
        <f t="shared" si="2834"/>
        <v>0</v>
      </c>
      <c r="P941" s="799">
        <f t="shared" si="2834"/>
        <v>0</v>
      </c>
      <c r="Q941" s="799">
        <f t="shared" si="2834"/>
        <v>0</v>
      </c>
      <c r="R941" s="799">
        <f t="shared" si="2834"/>
        <v>0</v>
      </c>
      <c r="S941" s="798"/>
      <c r="T941" s="799">
        <f t="shared" ref="T941:AJ941" si="2835">SUM(T316)</f>
        <v>0</v>
      </c>
      <c r="U941" s="799">
        <f t="shared" si="2835"/>
        <v>436</v>
      </c>
      <c r="V941" s="799">
        <f t="shared" si="2835"/>
        <v>4</v>
      </c>
      <c r="W941" s="799">
        <f t="shared" si="2835"/>
        <v>29</v>
      </c>
      <c r="X941" s="799">
        <f t="shared" si="2835"/>
        <v>14</v>
      </c>
      <c r="Y941" s="799">
        <f t="shared" si="2835"/>
        <v>20</v>
      </c>
      <c r="Z941" s="799">
        <f t="shared" si="2835"/>
        <v>10</v>
      </c>
      <c r="AA941" s="799">
        <f t="shared" si="2835"/>
        <v>30</v>
      </c>
      <c r="AB941" s="799">
        <f t="shared" si="2835"/>
        <v>5.625</v>
      </c>
      <c r="AC941" s="799">
        <f t="shared" si="2835"/>
        <v>0</v>
      </c>
      <c r="AD941" s="799">
        <f t="shared" si="2835"/>
        <v>0</v>
      </c>
      <c r="AE941" s="799">
        <f t="shared" si="2835"/>
        <v>0</v>
      </c>
      <c r="AF941" s="799">
        <f t="shared" si="2835"/>
        <v>0</v>
      </c>
      <c r="AG941" s="799">
        <f t="shared" si="2835"/>
        <v>0</v>
      </c>
      <c r="AH941" s="799">
        <f t="shared" si="2835"/>
        <v>0</v>
      </c>
      <c r="AI941" s="799">
        <f t="shared" si="2835"/>
        <v>0</v>
      </c>
      <c r="AJ941" s="799">
        <f t="shared" si="2835"/>
        <v>0</v>
      </c>
      <c r="AK941" s="798"/>
      <c r="AL941" s="799">
        <f t="shared" ref="AL941:BB941" si="2836">SUM(AL316)</f>
        <v>0</v>
      </c>
      <c r="AM941" s="799">
        <f t="shared" si="2836"/>
        <v>50</v>
      </c>
      <c r="AN941" s="799">
        <f t="shared" si="2836"/>
        <v>0</v>
      </c>
      <c r="AO941" s="799">
        <f t="shared" si="2836"/>
        <v>0</v>
      </c>
      <c r="AP941" s="799">
        <f t="shared" si="2836"/>
        <v>0</v>
      </c>
      <c r="AQ941" s="799">
        <f t="shared" si="2836"/>
        <v>0</v>
      </c>
      <c r="AR941" s="799">
        <f t="shared" si="2836"/>
        <v>0</v>
      </c>
      <c r="AS941" s="799">
        <f t="shared" si="2836"/>
        <v>0</v>
      </c>
      <c r="AT941" s="799">
        <f t="shared" si="2836"/>
        <v>0</v>
      </c>
      <c r="AU941" s="799">
        <f t="shared" si="2836"/>
        <v>0</v>
      </c>
      <c r="AV941" s="799">
        <f t="shared" si="2836"/>
        <v>0</v>
      </c>
      <c r="AW941" s="799">
        <f t="shared" si="2836"/>
        <v>0</v>
      </c>
      <c r="AX941" s="799">
        <f t="shared" si="2836"/>
        <v>0</v>
      </c>
      <c r="AY941" s="799">
        <f t="shared" si="2836"/>
        <v>0</v>
      </c>
      <c r="AZ941" s="799">
        <f t="shared" si="2836"/>
        <v>0</v>
      </c>
      <c r="BA941" s="799">
        <f t="shared" si="2836"/>
        <v>0</v>
      </c>
      <c r="BB941" s="799">
        <f t="shared" si="2836"/>
        <v>0</v>
      </c>
      <c r="BC941" s="798"/>
      <c r="BD941" s="799">
        <f t="shared" ref="BD941:BT941" si="2837">SUM(BD316)</f>
        <v>0</v>
      </c>
      <c r="BE941" s="799">
        <f t="shared" si="2837"/>
        <v>532</v>
      </c>
      <c r="BF941" s="799">
        <f t="shared" si="2837"/>
        <v>67.5</v>
      </c>
      <c r="BG941" s="799">
        <f t="shared" si="2837"/>
        <v>1499.5199999999998</v>
      </c>
      <c r="BH941" s="799">
        <f t="shared" si="2837"/>
        <v>765.59999999999991</v>
      </c>
      <c r="BI941" s="799">
        <f t="shared" si="2837"/>
        <v>0</v>
      </c>
      <c r="BJ941" s="799">
        <f t="shared" si="2837"/>
        <v>0</v>
      </c>
      <c r="BK941" s="799">
        <f t="shared" si="2837"/>
        <v>0</v>
      </c>
      <c r="BL941" s="799">
        <f t="shared" si="2837"/>
        <v>0</v>
      </c>
      <c r="BM941" s="799">
        <f t="shared" si="2837"/>
        <v>0</v>
      </c>
      <c r="BN941" s="799">
        <f t="shared" si="2837"/>
        <v>0</v>
      </c>
      <c r="BO941" s="799">
        <f t="shared" si="2837"/>
        <v>0</v>
      </c>
      <c r="BP941" s="799">
        <f t="shared" si="2837"/>
        <v>0</v>
      </c>
      <c r="BQ941" s="799">
        <f t="shared" si="2837"/>
        <v>0</v>
      </c>
      <c r="BR941" s="799">
        <f t="shared" si="2837"/>
        <v>0</v>
      </c>
      <c r="BS941" s="799">
        <f t="shared" si="2837"/>
        <v>0</v>
      </c>
      <c r="BT941" s="799">
        <f t="shared" si="2837"/>
        <v>0</v>
      </c>
      <c r="BU941" s="798"/>
      <c r="BV941" s="799">
        <f>SUM(BV316)</f>
        <v>0</v>
      </c>
      <c r="BW941" s="799">
        <f>SUM(BW316)</f>
        <v>0</v>
      </c>
      <c r="BX941" s="799">
        <f>SUM(BX316)</f>
        <v>0</v>
      </c>
      <c r="BY941" s="799">
        <f>SUM(BY316)</f>
        <v>0</v>
      </c>
      <c r="BZ941" s="597">
        <f t="shared" si="2766"/>
        <v>3.3333333333333335</v>
      </c>
      <c r="CA941" s="597">
        <f t="shared" si="2767"/>
        <v>7.5083333333333337</v>
      </c>
      <c r="CB941" s="597">
        <f t="shared" si="2768"/>
        <v>0</v>
      </c>
      <c r="CC941" s="597">
        <f t="shared" si="2769"/>
        <v>91.006666666666646</v>
      </c>
      <c r="CD941" s="1344">
        <f t="shared" si="2797"/>
        <v>0</v>
      </c>
      <c r="CE941" s="1345">
        <f t="shared" si="2771"/>
        <v>0</v>
      </c>
      <c r="CF941" s="1346">
        <f t="shared" si="2771"/>
        <v>0</v>
      </c>
      <c r="CG941" s="1346">
        <f t="shared" si="2771"/>
        <v>0</v>
      </c>
      <c r="CH941" s="1346">
        <f t="shared" si="2771"/>
        <v>0</v>
      </c>
      <c r="CI941" s="1346">
        <f t="shared" si="2771"/>
        <v>0</v>
      </c>
      <c r="CJ941" s="1346">
        <f t="shared" si="2771"/>
        <v>0</v>
      </c>
      <c r="CK941" s="1347">
        <f t="shared" si="2771"/>
        <v>0</v>
      </c>
      <c r="CL941" s="1347">
        <f t="shared" si="2771"/>
        <v>0</v>
      </c>
      <c r="CM941" s="1347">
        <f t="shared" si="2771"/>
        <v>0</v>
      </c>
      <c r="CN941" s="1346">
        <f t="shared" si="2771"/>
        <v>0</v>
      </c>
      <c r="CO941" s="1346">
        <f t="shared" si="2771"/>
        <v>0</v>
      </c>
      <c r="CP941" s="1346">
        <f t="shared" si="2771"/>
        <v>0</v>
      </c>
      <c r="CQ941" s="1346">
        <f t="shared" si="2771"/>
        <v>0</v>
      </c>
      <c r="CR941" s="1346">
        <f t="shared" si="2771"/>
        <v>0</v>
      </c>
      <c r="CS941" s="1345">
        <f t="shared" si="2771"/>
        <v>50</v>
      </c>
      <c r="CT941" s="1348">
        <f t="shared" si="2771"/>
        <v>120</v>
      </c>
      <c r="CU941" s="548">
        <f t="shared" si="2772"/>
        <v>0</v>
      </c>
      <c r="CV941" s="549">
        <f t="shared" si="2773"/>
        <v>0</v>
      </c>
      <c r="CW941" s="550">
        <f t="shared" si="2774"/>
        <v>0</v>
      </c>
      <c r="CX941" s="550">
        <f t="shared" si="2775"/>
        <v>0</v>
      </c>
      <c r="CY941" s="550">
        <f t="shared" si="2776"/>
        <v>0</v>
      </c>
      <c r="CZ941" s="550">
        <f t="shared" si="2777"/>
        <v>0</v>
      </c>
      <c r="DA941" s="550">
        <f t="shared" si="2778"/>
        <v>0</v>
      </c>
      <c r="DB941" s="551">
        <f t="shared" si="2779"/>
        <v>0</v>
      </c>
      <c r="DC941" s="551">
        <f t="shared" si="2780"/>
        <v>0</v>
      </c>
      <c r="DD941" s="551">
        <f t="shared" si="2781"/>
        <v>4</v>
      </c>
      <c r="DE941" s="550">
        <f t="shared" si="2782"/>
        <v>5.625</v>
      </c>
      <c r="DF941" s="550">
        <f t="shared" si="2783"/>
        <v>10</v>
      </c>
      <c r="DG941" s="550">
        <f t="shared" si="2784"/>
        <v>14</v>
      </c>
      <c r="DH941" s="550">
        <f t="shared" si="2785"/>
        <v>20</v>
      </c>
      <c r="DI941" s="550">
        <f t="shared" si="2786"/>
        <v>29</v>
      </c>
      <c r="DJ941" s="549">
        <f t="shared" si="2787"/>
        <v>30</v>
      </c>
      <c r="DK941" s="548">
        <f t="shared" si="2788"/>
        <v>436</v>
      </c>
      <c r="DL941" s="653">
        <f t="shared" si="2789"/>
        <v>17</v>
      </c>
      <c r="DM941" s="106">
        <f t="shared" si="2790"/>
        <v>17</v>
      </c>
      <c r="DN941" s="106">
        <f t="shared" si="2791"/>
        <v>17</v>
      </c>
      <c r="DO941" s="106">
        <f t="shared" si="2792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20"/>
      <c r="DY941" s="484"/>
    </row>
    <row r="942" spans="1:129" s="486" customFormat="1" ht="15.75" customHeight="1">
      <c r="A942" s="617" t="str">
        <f>A319</f>
        <v>no. local meas (Dark green vegetables)</v>
      </c>
      <c r="B942" s="799">
        <f t="shared" ref="B942:R942" si="2838">SUM(B326)</f>
        <v>0</v>
      </c>
      <c r="C942" s="799">
        <f t="shared" si="2838"/>
        <v>300</v>
      </c>
      <c r="D942" s="799">
        <f t="shared" si="2838"/>
        <v>50</v>
      </c>
      <c r="E942" s="799">
        <f t="shared" si="2838"/>
        <v>0</v>
      </c>
      <c r="F942" s="799">
        <f t="shared" si="2838"/>
        <v>0</v>
      </c>
      <c r="G942" s="799">
        <f t="shared" si="2838"/>
        <v>150</v>
      </c>
      <c r="H942" s="799">
        <f t="shared" si="2838"/>
        <v>0</v>
      </c>
      <c r="I942" s="799">
        <f t="shared" si="2838"/>
        <v>0</v>
      </c>
      <c r="J942" s="799">
        <f t="shared" si="2838"/>
        <v>0</v>
      </c>
      <c r="K942" s="799">
        <f t="shared" si="2838"/>
        <v>0</v>
      </c>
      <c r="L942" s="799">
        <f t="shared" si="2838"/>
        <v>0</v>
      </c>
      <c r="M942" s="799">
        <f t="shared" si="2838"/>
        <v>0</v>
      </c>
      <c r="N942" s="799">
        <f t="shared" si="2838"/>
        <v>0</v>
      </c>
      <c r="O942" s="799">
        <f t="shared" si="2838"/>
        <v>0</v>
      </c>
      <c r="P942" s="799">
        <f t="shared" si="2838"/>
        <v>0</v>
      </c>
      <c r="Q942" s="799">
        <f t="shared" si="2838"/>
        <v>0</v>
      </c>
      <c r="R942" s="799">
        <f t="shared" si="2838"/>
        <v>0</v>
      </c>
      <c r="S942" s="798"/>
      <c r="T942" s="799">
        <f t="shared" ref="T942:AJ942" si="2839">SUM(T326)</f>
        <v>6.25</v>
      </c>
      <c r="U942" s="799">
        <f t="shared" si="2839"/>
        <v>50</v>
      </c>
      <c r="V942" s="799">
        <f t="shared" si="2839"/>
        <v>40</v>
      </c>
      <c r="W942" s="799">
        <f t="shared" si="2839"/>
        <v>4</v>
      </c>
      <c r="X942" s="799">
        <f t="shared" si="2839"/>
        <v>12.5</v>
      </c>
      <c r="Y942" s="799">
        <f t="shared" si="2839"/>
        <v>7</v>
      </c>
      <c r="Z942" s="799">
        <f t="shared" si="2839"/>
        <v>20</v>
      </c>
      <c r="AA942" s="799">
        <f t="shared" si="2839"/>
        <v>15</v>
      </c>
      <c r="AB942" s="799">
        <f t="shared" si="2839"/>
        <v>18.75</v>
      </c>
      <c r="AC942" s="799">
        <f t="shared" si="2839"/>
        <v>0</v>
      </c>
      <c r="AD942" s="799">
        <f t="shared" si="2839"/>
        <v>0</v>
      </c>
      <c r="AE942" s="799">
        <f t="shared" si="2839"/>
        <v>0</v>
      </c>
      <c r="AF942" s="799">
        <f t="shared" si="2839"/>
        <v>0</v>
      </c>
      <c r="AG942" s="799">
        <f t="shared" si="2839"/>
        <v>0</v>
      </c>
      <c r="AH942" s="799">
        <f t="shared" si="2839"/>
        <v>0</v>
      </c>
      <c r="AI942" s="799">
        <f t="shared" si="2839"/>
        <v>0</v>
      </c>
      <c r="AJ942" s="799">
        <f t="shared" si="2839"/>
        <v>0</v>
      </c>
      <c r="AK942" s="798"/>
      <c r="AL942" s="799">
        <f t="shared" ref="AL942:BB942" si="2840">SUM(AL326)</f>
        <v>0</v>
      </c>
      <c r="AM942" s="799">
        <f t="shared" si="2840"/>
        <v>75</v>
      </c>
      <c r="AN942" s="799">
        <f t="shared" si="2840"/>
        <v>0</v>
      </c>
      <c r="AO942" s="799">
        <f t="shared" si="2840"/>
        <v>0</v>
      </c>
      <c r="AP942" s="799">
        <f t="shared" si="2840"/>
        <v>0</v>
      </c>
      <c r="AQ942" s="799">
        <f t="shared" si="2840"/>
        <v>200</v>
      </c>
      <c r="AR942" s="799">
        <f t="shared" si="2840"/>
        <v>0</v>
      </c>
      <c r="AS942" s="799">
        <f t="shared" si="2840"/>
        <v>0</v>
      </c>
      <c r="AT942" s="799">
        <f t="shared" si="2840"/>
        <v>0</v>
      </c>
      <c r="AU942" s="799">
        <f t="shared" si="2840"/>
        <v>0</v>
      </c>
      <c r="AV942" s="799">
        <f t="shared" si="2840"/>
        <v>0</v>
      </c>
      <c r="AW942" s="799">
        <f t="shared" si="2840"/>
        <v>0</v>
      </c>
      <c r="AX942" s="799">
        <f t="shared" si="2840"/>
        <v>0</v>
      </c>
      <c r="AY942" s="799">
        <f t="shared" si="2840"/>
        <v>0</v>
      </c>
      <c r="AZ942" s="799">
        <f t="shared" si="2840"/>
        <v>0</v>
      </c>
      <c r="BA942" s="799">
        <f t="shared" si="2840"/>
        <v>0</v>
      </c>
      <c r="BB942" s="799">
        <f t="shared" si="2840"/>
        <v>0</v>
      </c>
      <c r="BC942" s="798"/>
      <c r="BD942" s="799">
        <f t="shared" ref="BD942:BT942" si="2841">SUM(BD326)</f>
        <v>0</v>
      </c>
      <c r="BE942" s="799">
        <f t="shared" si="2841"/>
        <v>1000</v>
      </c>
      <c r="BF942" s="799">
        <f t="shared" si="2841"/>
        <v>13</v>
      </c>
      <c r="BG942" s="799">
        <f t="shared" si="2841"/>
        <v>375</v>
      </c>
      <c r="BH942" s="799">
        <f t="shared" si="2841"/>
        <v>125</v>
      </c>
      <c r="BI942" s="799">
        <f t="shared" si="2841"/>
        <v>45</v>
      </c>
      <c r="BJ942" s="799">
        <f t="shared" si="2841"/>
        <v>0</v>
      </c>
      <c r="BK942" s="799">
        <f t="shared" si="2841"/>
        <v>0</v>
      </c>
      <c r="BL942" s="799">
        <f t="shared" si="2841"/>
        <v>0</v>
      </c>
      <c r="BM942" s="799">
        <f t="shared" si="2841"/>
        <v>0</v>
      </c>
      <c r="BN942" s="799">
        <f t="shared" si="2841"/>
        <v>0</v>
      </c>
      <c r="BO942" s="799">
        <f t="shared" si="2841"/>
        <v>0</v>
      </c>
      <c r="BP942" s="799">
        <f t="shared" si="2841"/>
        <v>0</v>
      </c>
      <c r="BQ942" s="799">
        <f t="shared" si="2841"/>
        <v>0</v>
      </c>
      <c r="BR942" s="799">
        <f t="shared" si="2841"/>
        <v>0</v>
      </c>
      <c r="BS942" s="799">
        <f t="shared" si="2841"/>
        <v>0</v>
      </c>
      <c r="BT942" s="799">
        <f t="shared" si="2841"/>
        <v>0</v>
      </c>
      <c r="BU942" s="798"/>
      <c r="BV942" s="799">
        <f>SUM(BV326)</f>
        <v>0</v>
      </c>
      <c r="BW942" s="799">
        <f>SUM(BW326)</f>
        <v>0</v>
      </c>
      <c r="BX942" s="799">
        <f>SUM(BX326)</f>
        <v>0</v>
      </c>
      <c r="BY942" s="799">
        <f>SUM(BY326)</f>
        <v>0</v>
      </c>
      <c r="BZ942" s="597">
        <f t="shared" si="2766"/>
        <v>13.333333333333334</v>
      </c>
      <c r="CA942" s="597">
        <f t="shared" si="2767"/>
        <v>8.2333333333333325</v>
      </c>
      <c r="CB942" s="597">
        <f t="shared" si="2768"/>
        <v>5</v>
      </c>
      <c r="CC942" s="597">
        <f t="shared" si="2769"/>
        <v>37.200000000000003</v>
      </c>
      <c r="CD942" s="1344">
        <f t="shared" si="2797"/>
        <v>0</v>
      </c>
      <c r="CE942" s="1345">
        <f t="shared" si="2771"/>
        <v>0</v>
      </c>
      <c r="CF942" s="1346">
        <f t="shared" si="2771"/>
        <v>0</v>
      </c>
      <c r="CG942" s="1346">
        <f t="shared" si="2771"/>
        <v>0</v>
      </c>
      <c r="CH942" s="1346">
        <f t="shared" si="2771"/>
        <v>0</v>
      </c>
      <c r="CI942" s="1346">
        <f t="shared" si="2771"/>
        <v>0</v>
      </c>
      <c r="CJ942" s="1346">
        <f t="shared" si="2771"/>
        <v>0</v>
      </c>
      <c r="CK942" s="1347">
        <f t="shared" si="2771"/>
        <v>0</v>
      </c>
      <c r="CL942" s="1347">
        <f t="shared" si="2771"/>
        <v>0</v>
      </c>
      <c r="CM942" s="1347">
        <f t="shared" si="2771"/>
        <v>0</v>
      </c>
      <c r="CN942" s="1346">
        <f t="shared" si="2771"/>
        <v>0</v>
      </c>
      <c r="CO942" s="1346">
        <f t="shared" si="2771"/>
        <v>0</v>
      </c>
      <c r="CP942" s="1346">
        <f t="shared" si="2771"/>
        <v>0</v>
      </c>
      <c r="CQ942" s="1346">
        <f t="shared" si="2771"/>
        <v>0</v>
      </c>
      <c r="CR942" s="1346">
        <f t="shared" si="2771"/>
        <v>50</v>
      </c>
      <c r="CS942" s="1345">
        <f t="shared" si="2771"/>
        <v>150</v>
      </c>
      <c r="CT942" s="1348">
        <f t="shared" si="2771"/>
        <v>300</v>
      </c>
      <c r="CU942" s="548">
        <f t="shared" si="2772"/>
        <v>0</v>
      </c>
      <c r="CV942" s="549">
        <f t="shared" si="2773"/>
        <v>0</v>
      </c>
      <c r="CW942" s="550">
        <f t="shared" si="2774"/>
        <v>0</v>
      </c>
      <c r="CX942" s="550">
        <f t="shared" si="2775"/>
        <v>0</v>
      </c>
      <c r="CY942" s="550">
        <f t="shared" si="2776"/>
        <v>0</v>
      </c>
      <c r="CZ942" s="550">
        <f t="shared" si="2777"/>
        <v>0</v>
      </c>
      <c r="DA942" s="550">
        <f t="shared" si="2778"/>
        <v>0</v>
      </c>
      <c r="DB942" s="551">
        <f t="shared" si="2779"/>
        <v>0</v>
      </c>
      <c r="DC942" s="551">
        <f t="shared" si="2780"/>
        <v>4</v>
      </c>
      <c r="DD942" s="551">
        <f t="shared" si="2781"/>
        <v>6.25</v>
      </c>
      <c r="DE942" s="550">
        <f t="shared" si="2782"/>
        <v>7</v>
      </c>
      <c r="DF942" s="550">
        <f t="shared" si="2783"/>
        <v>12.5</v>
      </c>
      <c r="DG942" s="550">
        <f t="shared" si="2784"/>
        <v>15</v>
      </c>
      <c r="DH942" s="550">
        <f t="shared" si="2785"/>
        <v>18.75</v>
      </c>
      <c r="DI942" s="550">
        <f t="shared" si="2786"/>
        <v>20</v>
      </c>
      <c r="DJ942" s="549">
        <f t="shared" si="2787"/>
        <v>40</v>
      </c>
      <c r="DK942" s="548">
        <f t="shared" si="2788"/>
        <v>50</v>
      </c>
      <c r="DL942" s="653">
        <f t="shared" si="2789"/>
        <v>17</v>
      </c>
      <c r="DM942" s="106">
        <f t="shared" si="2790"/>
        <v>17</v>
      </c>
      <c r="DN942" s="106">
        <f t="shared" si="2791"/>
        <v>17</v>
      </c>
      <c r="DO942" s="106">
        <f t="shared" si="2792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20"/>
      <c r="DY942" s="484"/>
    </row>
    <row r="943" spans="1:129" s="486" customFormat="1" ht="15.75" customHeight="1">
      <c r="A943" s="617" t="str">
        <f>A329</f>
        <v>Sweet potatoes: no. local meas</v>
      </c>
      <c r="B943" s="799">
        <f t="shared" ref="B943:R943" si="2842">SUM(B336)</f>
        <v>0</v>
      </c>
      <c r="C943" s="799">
        <f t="shared" si="2842"/>
        <v>0</v>
      </c>
      <c r="D943" s="799">
        <f t="shared" si="2842"/>
        <v>0</v>
      </c>
      <c r="E943" s="799">
        <f t="shared" si="2842"/>
        <v>0</v>
      </c>
      <c r="F943" s="799">
        <f t="shared" si="2842"/>
        <v>0</v>
      </c>
      <c r="G943" s="799">
        <f t="shared" si="2842"/>
        <v>0</v>
      </c>
      <c r="H943" s="799">
        <f t="shared" si="2842"/>
        <v>0</v>
      </c>
      <c r="I943" s="799">
        <f t="shared" si="2842"/>
        <v>534</v>
      </c>
      <c r="J943" s="799">
        <f t="shared" si="2842"/>
        <v>0</v>
      </c>
      <c r="K943" s="799">
        <f t="shared" si="2842"/>
        <v>0</v>
      </c>
      <c r="L943" s="799">
        <f t="shared" si="2842"/>
        <v>0</v>
      </c>
      <c r="M943" s="799">
        <f t="shared" si="2842"/>
        <v>0</v>
      </c>
      <c r="N943" s="799">
        <f t="shared" si="2842"/>
        <v>0</v>
      </c>
      <c r="O943" s="799">
        <f t="shared" si="2842"/>
        <v>0</v>
      </c>
      <c r="P943" s="799">
        <f t="shared" si="2842"/>
        <v>0</v>
      </c>
      <c r="Q943" s="799">
        <f t="shared" si="2842"/>
        <v>0</v>
      </c>
      <c r="R943" s="799">
        <f t="shared" si="2842"/>
        <v>0</v>
      </c>
      <c r="S943" s="798"/>
      <c r="T943" s="799">
        <f t="shared" ref="T943:AJ943" si="2843">SUM(T336)</f>
        <v>0</v>
      </c>
      <c r="U943" s="799">
        <f t="shared" si="2843"/>
        <v>280</v>
      </c>
      <c r="V943" s="799">
        <f t="shared" si="2843"/>
        <v>0</v>
      </c>
      <c r="W943" s="799">
        <f t="shared" si="2843"/>
        <v>4</v>
      </c>
      <c r="X943" s="799">
        <f t="shared" si="2843"/>
        <v>0</v>
      </c>
      <c r="Y943" s="799">
        <f t="shared" si="2843"/>
        <v>0</v>
      </c>
      <c r="Z943" s="799">
        <f t="shared" si="2843"/>
        <v>0</v>
      </c>
      <c r="AA943" s="799">
        <f t="shared" si="2843"/>
        <v>0</v>
      </c>
      <c r="AB943" s="799">
        <f t="shared" si="2843"/>
        <v>0</v>
      </c>
      <c r="AC943" s="799">
        <f t="shared" si="2843"/>
        <v>0</v>
      </c>
      <c r="AD943" s="799">
        <f t="shared" si="2843"/>
        <v>0</v>
      </c>
      <c r="AE943" s="799">
        <f t="shared" si="2843"/>
        <v>0</v>
      </c>
      <c r="AF943" s="799">
        <f t="shared" si="2843"/>
        <v>0</v>
      </c>
      <c r="AG943" s="799">
        <f t="shared" si="2843"/>
        <v>0</v>
      </c>
      <c r="AH943" s="799">
        <f t="shared" si="2843"/>
        <v>0</v>
      </c>
      <c r="AI943" s="799">
        <f t="shared" si="2843"/>
        <v>0</v>
      </c>
      <c r="AJ943" s="799">
        <f t="shared" si="2843"/>
        <v>0</v>
      </c>
      <c r="AK943" s="798"/>
      <c r="AL943" s="799">
        <f t="shared" ref="AL943:BB943" si="2844">SUM(AL336)</f>
        <v>0</v>
      </c>
      <c r="AM943" s="799">
        <f t="shared" si="2844"/>
        <v>0</v>
      </c>
      <c r="AN943" s="799">
        <f t="shared" si="2844"/>
        <v>0</v>
      </c>
      <c r="AO943" s="799">
        <f t="shared" si="2844"/>
        <v>0</v>
      </c>
      <c r="AP943" s="799">
        <f t="shared" si="2844"/>
        <v>0</v>
      </c>
      <c r="AQ943" s="799">
        <f t="shared" si="2844"/>
        <v>600</v>
      </c>
      <c r="AR943" s="799">
        <f t="shared" si="2844"/>
        <v>0</v>
      </c>
      <c r="AS943" s="799">
        <f t="shared" si="2844"/>
        <v>0</v>
      </c>
      <c r="AT943" s="799">
        <f t="shared" si="2844"/>
        <v>0</v>
      </c>
      <c r="AU943" s="799">
        <f t="shared" si="2844"/>
        <v>0</v>
      </c>
      <c r="AV943" s="799">
        <f t="shared" si="2844"/>
        <v>0</v>
      </c>
      <c r="AW943" s="799">
        <f t="shared" si="2844"/>
        <v>0</v>
      </c>
      <c r="AX943" s="799">
        <f t="shared" si="2844"/>
        <v>0</v>
      </c>
      <c r="AY943" s="799">
        <f t="shared" si="2844"/>
        <v>0</v>
      </c>
      <c r="AZ943" s="799">
        <f t="shared" si="2844"/>
        <v>0</v>
      </c>
      <c r="BA943" s="799">
        <f t="shared" si="2844"/>
        <v>0</v>
      </c>
      <c r="BB943" s="799">
        <f t="shared" si="2844"/>
        <v>0</v>
      </c>
      <c r="BC943" s="798"/>
      <c r="BD943" s="799">
        <f t="shared" ref="BD943:BT943" si="2845">SUM(BD336)</f>
        <v>0</v>
      </c>
      <c r="BE943" s="799">
        <f t="shared" si="2845"/>
        <v>680</v>
      </c>
      <c r="BF943" s="799">
        <f t="shared" si="2845"/>
        <v>0</v>
      </c>
      <c r="BG943" s="799">
        <f t="shared" si="2845"/>
        <v>875</v>
      </c>
      <c r="BH943" s="799">
        <f t="shared" si="2845"/>
        <v>0</v>
      </c>
      <c r="BI943" s="799">
        <f t="shared" si="2845"/>
        <v>0</v>
      </c>
      <c r="BJ943" s="799">
        <f t="shared" si="2845"/>
        <v>0</v>
      </c>
      <c r="BK943" s="799">
        <f t="shared" si="2845"/>
        <v>0</v>
      </c>
      <c r="BL943" s="799">
        <f t="shared" si="2845"/>
        <v>0</v>
      </c>
      <c r="BM943" s="799">
        <f t="shared" si="2845"/>
        <v>0</v>
      </c>
      <c r="BN943" s="799">
        <f t="shared" si="2845"/>
        <v>0</v>
      </c>
      <c r="BO943" s="799">
        <f t="shared" si="2845"/>
        <v>0</v>
      </c>
      <c r="BP943" s="799">
        <f t="shared" si="2845"/>
        <v>0</v>
      </c>
      <c r="BQ943" s="799">
        <f t="shared" si="2845"/>
        <v>0</v>
      </c>
      <c r="BR943" s="799">
        <f t="shared" si="2845"/>
        <v>0</v>
      </c>
      <c r="BS943" s="799">
        <f t="shared" si="2845"/>
        <v>0</v>
      </c>
      <c r="BT943" s="799">
        <f t="shared" si="2845"/>
        <v>0</v>
      </c>
      <c r="BU943" s="798"/>
      <c r="BV943" s="799">
        <f>SUM(BV336)</f>
        <v>0</v>
      </c>
      <c r="BW943" s="799">
        <f>SUM(BW336)</f>
        <v>0</v>
      </c>
      <c r="BX943" s="799">
        <f>SUM(BX336)</f>
        <v>0</v>
      </c>
      <c r="BY943" s="799">
        <f>SUM(BY336)</f>
        <v>0</v>
      </c>
      <c r="BZ943" s="597">
        <f t="shared" si="2766"/>
        <v>0</v>
      </c>
      <c r="CA943" s="597">
        <f t="shared" si="2767"/>
        <v>0.26666666666666666</v>
      </c>
      <c r="CB943" s="597">
        <f t="shared" si="2768"/>
        <v>0</v>
      </c>
      <c r="CC943" s="597">
        <f t="shared" si="2769"/>
        <v>45.333333333333336</v>
      </c>
      <c r="CD943" s="1344">
        <f t="shared" si="2797"/>
        <v>0</v>
      </c>
      <c r="CE943" s="1345">
        <f t="shared" si="2771"/>
        <v>0</v>
      </c>
      <c r="CF943" s="1346">
        <f t="shared" si="2771"/>
        <v>0</v>
      </c>
      <c r="CG943" s="1346">
        <f t="shared" si="2771"/>
        <v>0</v>
      </c>
      <c r="CH943" s="1346">
        <f t="shared" si="2771"/>
        <v>0</v>
      </c>
      <c r="CI943" s="1346">
        <f t="shared" si="2771"/>
        <v>0</v>
      </c>
      <c r="CJ943" s="1346">
        <f t="shared" si="2771"/>
        <v>0</v>
      </c>
      <c r="CK943" s="1347">
        <f t="shared" si="2771"/>
        <v>0</v>
      </c>
      <c r="CL943" s="1347">
        <f t="shared" si="2771"/>
        <v>0</v>
      </c>
      <c r="CM943" s="1347">
        <f t="shared" si="2771"/>
        <v>0</v>
      </c>
      <c r="CN943" s="1346">
        <f t="shared" si="2771"/>
        <v>0</v>
      </c>
      <c r="CO943" s="1346">
        <f t="shared" si="2771"/>
        <v>0</v>
      </c>
      <c r="CP943" s="1346">
        <f t="shared" si="2771"/>
        <v>0</v>
      </c>
      <c r="CQ943" s="1346">
        <f t="shared" si="2771"/>
        <v>0</v>
      </c>
      <c r="CR943" s="1346">
        <f t="shared" si="2771"/>
        <v>0</v>
      </c>
      <c r="CS943" s="1345">
        <f t="shared" si="2771"/>
        <v>0</v>
      </c>
      <c r="CT943" s="1348">
        <f t="shared" si="2771"/>
        <v>534</v>
      </c>
      <c r="CU943" s="548">
        <f t="shared" si="2772"/>
        <v>0</v>
      </c>
      <c r="CV943" s="549">
        <f t="shared" si="2773"/>
        <v>0</v>
      </c>
      <c r="CW943" s="550">
        <f t="shared" si="2774"/>
        <v>0</v>
      </c>
      <c r="CX943" s="550">
        <f t="shared" si="2775"/>
        <v>0</v>
      </c>
      <c r="CY943" s="550">
        <f t="shared" si="2776"/>
        <v>0</v>
      </c>
      <c r="CZ943" s="550">
        <f t="shared" si="2777"/>
        <v>0</v>
      </c>
      <c r="DA943" s="550">
        <f t="shared" si="2778"/>
        <v>0</v>
      </c>
      <c r="DB943" s="551">
        <f t="shared" si="2779"/>
        <v>0</v>
      </c>
      <c r="DC943" s="551">
        <f t="shared" si="2780"/>
        <v>0</v>
      </c>
      <c r="DD943" s="551">
        <f t="shared" si="2781"/>
        <v>0</v>
      </c>
      <c r="DE943" s="550">
        <f t="shared" si="2782"/>
        <v>0</v>
      </c>
      <c r="DF943" s="550">
        <f t="shared" si="2783"/>
        <v>0</v>
      </c>
      <c r="DG943" s="550">
        <f t="shared" si="2784"/>
        <v>0</v>
      </c>
      <c r="DH943" s="550">
        <f t="shared" si="2785"/>
        <v>0</v>
      </c>
      <c r="DI943" s="550">
        <f t="shared" si="2786"/>
        <v>0</v>
      </c>
      <c r="DJ943" s="549">
        <f t="shared" si="2787"/>
        <v>4</v>
      </c>
      <c r="DK943" s="548">
        <f t="shared" si="2788"/>
        <v>280</v>
      </c>
      <c r="DL943" s="653">
        <f t="shared" si="2789"/>
        <v>17</v>
      </c>
      <c r="DM943" s="106">
        <f t="shared" si="2790"/>
        <v>17</v>
      </c>
      <c r="DN943" s="106">
        <f t="shared" si="2791"/>
        <v>17</v>
      </c>
      <c r="DO943" s="106">
        <f t="shared" si="2792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20"/>
      <c r="DY943" s="484"/>
    </row>
    <row r="944" spans="1:129" s="486" customFormat="1" ht="15.75" customHeight="1">
      <c r="A944" s="617" t="str">
        <f>A339</f>
        <v>Groundnuts (dry): no. local meas</v>
      </c>
      <c r="B944" s="799">
        <f t="shared" ref="B944:R944" si="2846">SUM(B346)</f>
        <v>59.400000000000006</v>
      </c>
      <c r="C944" s="799">
        <f t="shared" si="2846"/>
        <v>0</v>
      </c>
      <c r="D944" s="799">
        <f t="shared" si="2846"/>
        <v>0</v>
      </c>
      <c r="E944" s="799">
        <f t="shared" si="2846"/>
        <v>54</v>
      </c>
      <c r="F944" s="799">
        <f t="shared" si="2846"/>
        <v>75</v>
      </c>
      <c r="G944" s="799">
        <f t="shared" si="2846"/>
        <v>100</v>
      </c>
      <c r="H944" s="799">
        <f t="shared" si="2846"/>
        <v>0</v>
      </c>
      <c r="I944" s="799">
        <f t="shared" si="2846"/>
        <v>270</v>
      </c>
      <c r="J944" s="799">
        <f t="shared" si="2846"/>
        <v>0</v>
      </c>
      <c r="K944" s="799">
        <f t="shared" si="2846"/>
        <v>0</v>
      </c>
      <c r="L944" s="799">
        <f t="shared" si="2846"/>
        <v>0</v>
      </c>
      <c r="M944" s="799">
        <f t="shared" si="2846"/>
        <v>0</v>
      </c>
      <c r="N944" s="799">
        <f t="shared" si="2846"/>
        <v>0</v>
      </c>
      <c r="O944" s="799">
        <f t="shared" si="2846"/>
        <v>0</v>
      </c>
      <c r="P944" s="799">
        <f t="shared" si="2846"/>
        <v>0</v>
      </c>
      <c r="Q944" s="799">
        <f t="shared" si="2846"/>
        <v>0</v>
      </c>
      <c r="R944" s="799">
        <f t="shared" si="2846"/>
        <v>0</v>
      </c>
      <c r="S944" s="798"/>
      <c r="T944" s="799">
        <f t="shared" ref="T944:AJ944" si="2847">SUM(T346)</f>
        <v>0</v>
      </c>
      <c r="U944" s="799">
        <f t="shared" si="2847"/>
        <v>0</v>
      </c>
      <c r="V944" s="799">
        <f t="shared" si="2847"/>
        <v>0</v>
      </c>
      <c r="W944" s="799">
        <f t="shared" si="2847"/>
        <v>300</v>
      </c>
      <c r="X944" s="799">
        <f t="shared" si="2847"/>
        <v>120</v>
      </c>
      <c r="Y944" s="799">
        <f t="shared" si="2847"/>
        <v>0</v>
      </c>
      <c r="Z944" s="799">
        <f t="shared" si="2847"/>
        <v>0</v>
      </c>
      <c r="AA944" s="799">
        <f t="shared" si="2847"/>
        <v>312.5</v>
      </c>
      <c r="AB944" s="799">
        <f t="shared" si="2847"/>
        <v>225</v>
      </c>
      <c r="AC944" s="799">
        <f t="shared" si="2847"/>
        <v>0</v>
      </c>
      <c r="AD944" s="799">
        <f t="shared" si="2847"/>
        <v>0</v>
      </c>
      <c r="AE944" s="799">
        <f t="shared" si="2847"/>
        <v>0</v>
      </c>
      <c r="AF944" s="799">
        <f t="shared" si="2847"/>
        <v>0</v>
      </c>
      <c r="AG944" s="799">
        <f t="shared" si="2847"/>
        <v>0</v>
      </c>
      <c r="AH944" s="799">
        <f t="shared" si="2847"/>
        <v>0</v>
      </c>
      <c r="AI944" s="799">
        <f t="shared" si="2847"/>
        <v>0</v>
      </c>
      <c r="AJ944" s="799">
        <f t="shared" si="2847"/>
        <v>0</v>
      </c>
      <c r="AK944" s="798"/>
      <c r="AL944" s="799">
        <f t="shared" ref="AL944:BB944" si="2848">SUM(AL346)</f>
        <v>499.5</v>
      </c>
      <c r="AM944" s="799">
        <f t="shared" si="2848"/>
        <v>380</v>
      </c>
      <c r="AN944" s="799">
        <f t="shared" si="2848"/>
        <v>120</v>
      </c>
      <c r="AO944" s="799">
        <f t="shared" si="2848"/>
        <v>1200</v>
      </c>
      <c r="AP944" s="799">
        <f t="shared" si="2848"/>
        <v>1029</v>
      </c>
      <c r="AQ944" s="799">
        <f t="shared" si="2848"/>
        <v>1350</v>
      </c>
      <c r="AR944" s="799">
        <f t="shared" si="2848"/>
        <v>735</v>
      </c>
      <c r="AS944" s="799">
        <f t="shared" si="2848"/>
        <v>1000</v>
      </c>
      <c r="AT944" s="799">
        <f t="shared" si="2848"/>
        <v>2600</v>
      </c>
      <c r="AU944" s="799">
        <f t="shared" si="2848"/>
        <v>0</v>
      </c>
      <c r="AV944" s="799">
        <f t="shared" si="2848"/>
        <v>0</v>
      </c>
      <c r="AW944" s="799">
        <f t="shared" si="2848"/>
        <v>0</v>
      </c>
      <c r="AX944" s="799">
        <f t="shared" si="2848"/>
        <v>0</v>
      </c>
      <c r="AY944" s="799">
        <f t="shared" si="2848"/>
        <v>0</v>
      </c>
      <c r="AZ944" s="799">
        <f t="shared" si="2848"/>
        <v>0</v>
      </c>
      <c r="BA944" s="799">
        <f t="shared" si="2848"/>
        <v>0</v>
      </c>
      <c r="BB944" s="799">
        <f t="shared" si="2848"/>
        <v>0</v>
      </c>
      <c r="BC944" s="798"/>
      <c r="BD944" s="799">
        <f t="shared" ref="BD944:BT944" si="2849">SUM(BD346)</f>
        <v>9000</v>
      </c>
      <c r="BE944" s="799">
        <f t="shared" si="2849"/>
        <v>400</v>
      </c>
      <c r="BF944" s="799">
        <f t="shared" si="2849"/>
        <v>1026</v>
      </c>
      <c r="BG944" s="799">
        <f t="shared" si="2849"/>
        <v>972.00000000000011</v>
      </c>
      <c r="BH944" s="799">
        <f t="shared" si="2849"/>
        <v>115.2</v>
      </c>
      <c r="BI944" s="799">
        <f t="shared" si="2849"/>
        <v>1512</v>
      </c>
      <c r="BJ944" s="799">
        <f t="shared" si="2849"/>
        <v>6300</v>
      </c>
      <c r="BK944" s="799">
        <f t="shared" si="2849"/>
        <v>0</v>
      </c>
      <c r="BL944" s="799">
        <f t="shared" si="2849"/>
        <v>1417.5</v>
      </c>
      <c r="BM944" s="799">
        <f t="shared" si="2849"/>
        <v>0</v>
      </c>
      <c r="BN944" s="799">
        <f t="shared" si="2849"/>
        <v>0</v>
      </c>
      <c r="BO944" s="799">
        <f t="shared" si="2849"/>
        <v>0</v>
      </c>
      <c r="BP944" s="799">
        <f t="shared" si="2849"/>
        <v>0</v>
      </c>
      <c r="BQ944" s="799">
        <f t="shared" si="2849"/>
        <v>0</v>
      </c>
      <c r="BR944" s="799">
        <f t="shared" si="2849"/>
        <v>0</v>
      </c>
      <c r="BS944" s="799">
        <f t="shared" si="2849"/>
        <v>0</v>
      </c>
      <c r="BT944" s="799">
        <f t="shared" si="2849"/>
        <v>0</v>
      </c>
      <c r="BU944" s="798"/>
      <c r="BV944" s="799">
        <f>SUM(BV346)</f>
        <v>0</v>
      </c>
      <c r="BW944" s="799">
        <f>SUM(BW346)</f>
        <v>0</v>
      </c>
      <c r="BX944" s="799">
        <f>SUM(BX346)</f>
        <v>0</v>
      </c>
      <c r="BY944" s="799">
        <f>SUM(BY346)</f>
        <v>0</v>
      </c>
      <c r="BZ944" s="597">
        <f t="shared" si="2766"/>
        <v>19.226666666666667</v>
      </c>
      <c r="CA944" s="597">
        <f t="shared" si="2767"/>
        <v>43</v>
      </c>
      <c r="CB944" s="597">
        <f t="shared" si="2768"/>
        <v>420.9</v>
      </c>
      <c r="CC944" s="597">
        <f t="shared" si="2769"/>
        <v>782.84666666666669</v>
      </c>
      <c r="CD944" s="1344">
        <f t="shared" si="2797"/>
        <v>0</v>
      </c>
      <c r="CE944" s="1345">
        <f t="shared" si="2771"/>
        <v>0</v>
      </c>
      <c r="CF944" s="1346">
        <f t="shared" si="2771"/>
        <v>0</v>
      </c>
      <c r="CG944" s="1346">
        <f t="shared" si="2771"/>
        <v>0</v>
      </c>
      <c r="CH944" s="1346">
        <f t="shared" si="2771"/>
        <v>0</v>
      </c>
      <c r="CI944" s="1346">
        <f t="shared" si="2771"/>
        <v>0</v>
      </c>
      <c r="CJ944" s="1346">
        <f t="shared" si="2771"/>
        <v>0</v>
      </c>
      <c r="CK944" s="1347">
        <f t="shared" si="2771"/>
        <v>0</v>
      </c>
      <c r="CL944" s="1347">
        <f t="shared" si="2771"/>
        <v>0</v>
      </c>
      <c r="CM944" s="1347">
        <f t="shared" si="2771"/>
        <v>0</v>
      </c>
      <c r="CN944" s="1346">
        <f t="shared" si="2771"/>
        <v>0</v>
      </c>
      <c r="CO944" s="1346">
        <f t="shared" si="2771"/>
        <v>0</v>
      </c>
      <c r="CP944" s="1346">
        <f t="shared" si="2771"/>
        <v>54</v>
      </c>
      <c r="CQ944" s="1346">
        <f t="shared" si="2771"/>
        <v>59.400000000000006</v>
      </c>
      <c r="CR944" s="1346">
        <f t="shared" si="2771"/>
        <v>75</v>
      </c>
      <c r="CS944" s="1345">
        <f t="shared" si="2771"/>
        <v>100</v>
      </c>
      <c r="CT944" s="1348">
        <f t="shared" si="2771"/>
        <v>270</v>
      </c>
      <c r="CU944" s="548">
        <f t="shared" si="2772"/>
        <v>0</v>
      </c>
      <c r="CV944" s="549">
        <f t="shared" si="2773"/>
        <v>0</v>
      </c>
      <c r="CW944" s="550">
        <f t="shared" si="2774"/>
        <v>0</v>
      </c>
      <c r="CX944" s="550">
        <f t="shared" si="2775"/>
        <v>0</v>
      </c>
      <c r="CY944" s="550">
        <f t="shared" si="2776"/>
        <v>0</v>
      </c>
      <c r="CZ944" s="550">
        <f t="shared" si="2777"/>
        <v>0</v>
      </c>
      <c r="DA944" s="550">
        <f t="shared" si="2778"/>
        <v>0</v>
      </c>
      <c r="DB944" s="551">
        <f t="shared" si="2779"/>
        <v>0</v>
      </c>
      <c r="DC944" s="551">
        <f t="shared" si="2780"/>
        <v>0</v>
      </c>
      <c r="DD944" s="551">
        <f t="shared" si="2781"/>
        <v>0</v>
      </c>
      <c r="DE944" s="550">
        <f t="shared" si="2782"/>
        <v>0</v>
      </c>
      <c r="DF944" s="550">
        <f t="shared" si="2783"/>
        <v>0</v>
      </c>
      <c r="DG944" s="550">
        <f t="shared" si="2784"/>
        <v>0</v>
      </c>
      <c r="DH944" s="550">
        <f t="shared" si="2785"/>
        <v>120</v>
      </c>
      <c r="DI944" s="550">
        <f t="shared" si="2786"/>
        <v>225</v>
      </c>
      <c r="DJ944" s="549">
        <f t="shared" si="2787"/>
        <v>300</v>
      </c>
      <c r="DK944" s="548">
        <f t="shared" si="2788"/>
        <v>312.5</v>
      </c>
      <c r="DL944" s="653">
        <f t="shared" si="2789"/>
        <v>17</v>
      </c>
      <c r="DM944" s="106">
        <f t="shared" si="2790"/>
        <v>17</v>
      </c>
      <c r="DN944" s="106">
        <f t="shared" si="2791"/>
        <v>17</v>
      </c>
      <c r="DO944" s="106">
        <f t="shared" si="2792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20"/>
      <c r="DY944" s="484"/>
    </row>
    <row r="945" spans="1:129" s="486" customFormat="1" ht="15.75" customHeight="1">
      <c r="A945" s="617" t="str">
        <f>A349</f>
        <v>no. local meas Carried over- Sunflower</v>
      </c>
      <c r="B945" s="799">
        <f t="shared" ref="B945:R945" si="2850">SUM(B356)</f>
        <v>0</v>
      </c>
      <c r="C945" s="799">
        <f t="shared" si="2850"/>
        <v>0</v>
      </c>
      <c r="D945" s="799">
        <f t="shared" si="2850"/>
        <v>0</v>
      </c>
      <c r="E945" s="799">
        <f t="shared" si="2850"/>
        <v>0</v>
      </c>
      <c r="F945" s="799">
        <f t="shared" si="2850"/>
        <v>0</v>
      </c>
      <c r="G945" s="799">
        <f t="shared" si="2850"/>
        <v>0</v>
      </c>
      <c r="H945" s="799">
        <f t="shared" si="2850"/>
        <v>0</v>
      </c>
      <c r="I945" s="799">
        <f t="shared" si="2850"/>
        <v>0</v>
      </c>
      <c r="J945" s="799">
        <f t="shared" si="2850"/>
        <v>0</v>
      </c>
      <c r="K945" s="799">
        <f t="shared" si="2850"/>
        <v>0</v>
      </c>
      <c r="L945" s="799">
        <f t="shared" si="2850"/>
        <v>0</v>
      </c>
      <c r="M945" s="799">
        <f t="shared" si="2850"/>
        <v>0</v>
      </c>
      <c r="N945" s="799">
        <f t="shared" si="2850"/>
        <v>0</v>
      </c>
      <c r="O945" s="799">
        <f t="shared" si="2850"/>
        <v>0</v>
      </c>
      <c r="P945" s="799">
        <f t="shared" si="2850"/>
        <v>0</v>
      </c>
      <c r="Q945" s="799">
        <f t="shared" si="2850"/>
        <v>0</v>
      </c>
      <c r="R945" s="799">
        <f t="shared" si="2850"/>
        <v>0</v>
      </c>
      <c r="S945" s="798"/>
      <c r="T945" s="799">
        <f t="shared" ref="T945:AJ945" si="2851">SUM(T356)</f>
        <v>0</v>
      </c>
      <c r="U945" s="799">
        <f t="shared" si="2851"/>
        <v>0</v>
      </c>
      <c r="V945" s="799">
        <f t="shared" si="2851"/>
        <v>0</v>
      </c>
      <c r="W945" s="799">
        <f t="shared" si="2851"/>
        <v>0</v>
      </c>
      <c r="X945" s="799">
        <f t="shared" si="2851"/>
        <v>0</v>
      </c>
      <c r="Y945" s="799">
        <f t="shared" si="2851"/>
        <v>0</v>
      </c>
      <c r="Z945" s="799">
        <f t="shared" si="2851"/>
        <v>0</v>
      </c>
      <c r="AA945" s="799">
        <f t="shared" si="2851"/>
        <v>0</v>
      </c>
      <c r="AB945" s="799">
        <f t="shared" si="2851"/>
        <v>0</v>
      </c>
      <c r="AC945" s="799">
        <f t="shared" si="2851"/>
        <v>0</v>
      </c>
      <c r="AD945" s="799">
        <f t="shared" si="2851"/>
        <v>0</v>
      </c>
      <c r="AE945" s="799">
        <f t="shared" si="2851"/>
        <v>0</v>
      </c>
      <c r="AF945" s="799">
        <f t="shared" si="2851"/>
        <v>0</v>
      </c>
      <c r="AG945" s="799">
        <f t="shared" si="2851"/>
        <v>0</v>
      </c>
      <c r="AH945" s="799">
        <f t="shared" si="2851"/>
        <v>0</v>
      </c>
      <c r="AI945" s="799">
        <f t="shared" si="2851"/>
        <v>0</v>
      </c>
      <c r="AJ945" s="799">
        <f t="shared" si="2851"/>
        <v>0</v>
      </c>
      <c r="AK945" s="798"/>
      <c r="AL945" s="799">
        <f t="shared" ref="AL945:BB945" si="2852">SUM(AL356)</f>
        <v>0</v>
      </c>
      <c r="AM945" s="799">
        <f t="shared" si="2852"/>
        <v>0</v>
      </c>
      <c r="AN945" s="799">
        <f t="shared" si="2852"/>
        <v>0</v>
      </c>
      <c r="AO945" s="799">
        <f t="shared" si="2852"/>
        <v>0</v>
      </c>
      <c r="AP945" s="799">
        <f t="shared" si="2852"/>
        <v>0</v>
      </c>
      <c r="AQ945" s="799">
        <f t="shared" si="2852"/>
        <v>0</v>
      </c>
      <c r="AR945" s="799">
        <f t="shared" si="2852"/>
        <v>0</v>
      </c>
      <c r="AS945" s="799">
        <f t="shared" si="2852"/>
        <v>0</v>
      </c>
      <c r="AT945" s="799">
        <f t="shared" si="2852"/>
        <v>0</v>
      </c>
      <c r="AU945" s="799">
        <f t="shared" si="2852"/>
        <v>0</v>
      </c>
      <c r="AV945" s="799">
        <f t="shared" si="2852"/>
        <v>0</v>
      </c>
      <c r="AW945" s="799">
        <f t="shared" si="2852"/>
        <v>0</v>
      </c>
      <c r="AX945" s="799">
        <f t="shared" si="2852"/>
        <v>0</v>
      </c>
      <c r="AY945" s="799">
        <f t="shared" si="2852"/>
        <v>0</v>
      </c>
      <c r="AZ945" s="799">
        <f t="shared" si="2852"/>
        <v>0</v>
      </c>
      <c r="BA945" s="799">
        <f t="shared" si="2852"/>
        <v>0</v>
      </c>
      <c r="BB945" s="799">
        <f t="shared" si="2852"/>
        <v>0</v>
      </c>
      <c r="BC945" s="798"/>
      <c r="BD945" s="799">
        <f t="shared" ref="BD945:BT945" si="2853">SUM(BD356)</f>
        <v>0</v>
      </c>
      <c r="BE945" s="799">
        <f t="shared" si="2853"/>
        <v>0</v>
      </c>
      <c r="BF945" s="799">
        <f t="shared" si="2853"/>
        <v>0</v>
      </c>
      <c r="BG945" s="799">
        <f t="shared" si="2853"/>
        <v>0</v>
      </c>
      <c r="BH945" s="799">
        <f t="shared" si="2853"/>
        <v>0</v>
      </c>
      <c r="BI945" s="799">
        <f t="shared" si="2853"/>
        <v>0</v>
      </c>
      <c r="BJ945" s="799">
        <f t="shared" si="2853"/>
        <v>0</v>
      </c>
      <c r="BK945" s="799">
        <f t="shared" si="2853"/>
        <v>0</v>
      </c>
      <c r="BL945" s="799">
        <f t="shared" si="2853"/>
        <v>0</v>
      </c>
      <c r="BM945" s="799">
        <f t="shared" si="2853"/>
        <v>0</v>
      </c>
      <c r="BN945" s="799">
        <f t="shared" si="2853"/>
        <v>0</v>
      </c>
      <c r="BO945" s="799">
        <f t="shared" si="2853"/>
        <v>0</v>
      </c>
      <c r="BP945" s="799">
        <f t="shared" si="2853"/>
        <v>0</v>
      </c>
      <c r="BQ945" s="799">
        <f t="shared" si="2853"/>
        <v>0</v>
      </c>
      <c r="BR945" s="799">
        <f t="shared" si="2853"/>
        <v>0</v>
      </c>
      <c r="BS945" s="799">
        <f t="shared" si="2853"/>
        <v>0</v>
      </c>
      <c r="BT945" s="799">
        <f t="shared" si="2853"/>
        <v>0</v>
      </c>
      <c r="BU945" s="798"/>
      <c r="BV945" s="799">
        <f>SUM(BV356)</f>
        <v>0</v>
      </c>
      <c r="BW945" s="799">
        <f>SUM(BW356)</f>
        <v>0</v>
      </c>
      <c r="BX945" s="799">
        <f>SUM(BX356)</f>
        <v>0</v>
      </c>
      <c r="BY945" s="799">
        <f>SUM(BY356)</f>
        <v>0</v>
      </c>
      <c r="BZ945" s="597">
        <f t="shared" si="2766"/>
        <v>0</v>
      </c>
      <c r="CA945" s="597">
        <f t="shared" si="2767"/>
        <v>0</v>
      </c>
      <c r="CB945" s="597">
        <f t="shared" si="2768"/>
        <v>0</v>
      </c>
      <c r="CC945" s="597">
        <f t="shared" si="2769"/>
        <v>0</v>
      </c>
      <c r="CD945" s="1344">
        <f t="shared" si="2797"/>
        <v>0</v>
      </c>
      <c r="CE945" s="1345">
        <f t="shared" si="2771"/>
        <v>0</v>
      </c>
      <c r="CF945" s="1346">
        <f t="shared" si="2771"/>
        <v>0</v>
      </c>
      <c r="CG945" s="1346">
        <f t="shared" si="2771"/>
        <v>0</v>
      </c>
      <c r="CH945" s="1346">
        <f t="shared" si="2771"/>
        <v>0</v>
      </c>
      <c r="CI945" s="1346">
        <f t="shared" si="2771"/>
        <v>0</v>
      </c>
      <c r="CJ945" s="1346">
        <f t="shared" si="2771"/>
        <v>0</v>
      </c>
      <c r="CK945" s="1347">
        <f t="shared" si="2771"/>
        <v>0</v>
      </c>
      <c r="CL945" s="1347">
        <f t="shared" si="2771"/>
        <v>0</v>
      </c>
      <c r="CM945" s="1347">
        <f t="shared" si="2771"/>
        <v>0</v>
      </c>
      <c r="CN945" s="1346">
        <f t="shared" si="2771"/>
        <v>0</v>
      </c>
      <c r="CO945" s="1346">
        <f t="shared" si="2771"/>
        <v>0</v>
      </c>
      <c r="CP945" s="1346">
        <f t="shared" si="2771"/>
        <v>0</v>
      </c>
      <c r="CQ945" s="1346">
        <f t="shared" si="2771"/>
        <v>0</v>
      </c>
      <c r="CR945" s="1346">
        <f t="shared" si="2771"/>
        <v>0</v>
      </c>
      <c r="CS945" s="1345">
        <f t="shared" si="2771"/>
        <v>0</v>
      </c>
      <c r="CT945" s="1348">
        <f t="shared" si="2771"/>
        <v>0</v>
      </c>
      <c r="CU945" s="548">
        <f t="shared" si="2772"/>
        <v>0</v>
      </c>
      <c r="CV945" s="549">
        <f t="shared" si="2773"/>
        <v>0</v>
      </c>
      <c r="CW945" s="550">
        <f t="shared" si="2774"/>
        <v>0</v>
      </c>
      <c r="CX945" s="550">
        <f t="shared" si="2775"/>
        <v>0</v>
      </c>
      <c r="CY945" s="550">
        <f t="shared" si="2776"/>
        <v>0</v>
      </c>
      <c r="CZ945" s="550">
        <f t="shared" si="2777"/>
        <v>0</v>
      </c>
      <c r="DA945" s="550">
        <f t="shared" si="2778"/>
        <v>0</v>
      </c>
      <c r="DB945" s="551">
        <f t="shared" si="2779"/>
        <v>0</v>
      </c>
      <c r="DC945" s="551">
        <f t="shared" si="2780"/>
        <v>0</v>
      </c>
      <c r="DD945" s="551">
        <f t="shared" si="2781"/>
        <v>0</v>
      </c>
      <c r="DE945" s="550">
        <f t="shared" si="2782"/>
        <v>0</v>
      </c>
      <c r="DF945" s="550">
        <f t="shared" si="2783"/>
        <v>0</v>
      </c>
      <c r="DG945" s="550">
        <f t="shared" si="2784"/>
        <v>0</v>
      </c>
      <c r="DH945" s="550">
        <f t="shared" si="2785"/>
        <v>0</v>
      </c>
      <c r="DI945" s="550">
        <f t="shared" si="2786"/>
        <v>0</v>
      </c>
      <c r="DJ945" s="549">
        <f t="shared" si="2787"/>
        <v>0</v>
      </c>
      <c r="DK945" s="548">
        <f t="shared" si="2788"/>
        <v>0</v>
      </c>
      <c r="DL945" s="653">
        <f t="shared" si="2789"/>
        <v>17</v>
      </c>
      <c r="DM945" s="106">
        <f t="shared" si="2790"/>
        <v>17</v>
      </c>
      <c r="DN945" s="106">
        <f t="shared" si="2791"/>
        <v>17</v>
      </c>
      <c r="DO945" s="106">
        <f t="shared" si="2792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20"/>
      <c r="DY945" s="484"/>
    </row>
    <row r="946" spans="1:129" s="486" customFormat="1" ht="15.75" customHeight="1">
      <c r="A946" s="617" t="str">
        <f>A359</f>
        <v>Cassava (flour): local measure</v>
      </c>
      <c r="B946" s="799">
        <f t="shared" ref="B946:R946" si="2854">SUM(B367)</f>
        <v>0</v>
      </c>
      <c r="C946" s="799">
        <f t="shared" si="2854"/>
        <v>0</v>
      </c>
      <c r="D946" s="799">
        <f t="shared" si="2854"/>
        <v>0</v>
      </c>
      <c r="E946" s="799">
        <f t="shared" si="2854"/>
        <v>0</v>
      </c>
      <c r="F946" s="799">
        <f t="shared" si="2854"/>
        <v>0</v>
      </c>
      <c r="G946" s="799">
        <f t="shared" si="2854"/>
        <v>0</v>
      </c>
      <c r="H946" s="799">
        <f t="shared" si="2854"/>
        <v>0</v>
      </c>
      <c r="I946" s="799">
        <f t="shared" si="2854"/>
        <v>0</v>
      </c>
      <c r="J946" s="799">
        <f t="shared" si="2854"/>
        <v>0</v>
      </c>
      <c r="K946" s="799">
        <f t="shared" si="2854"/>
        <v>0</v>
      </c>
      <c r="L946" s="799">
        <f t="shared" si="2854"/>
        <v>0</v>
      </c>
      <c r="M946" s="799">
        <f t="shared" si="2854"/>
        <v>0</v>
      </c>
      <c r="N946" s="799">
        <f t="shared" si="2854"/>
        <v>0</v>
      </c>
      <c r="O946" s="799">
        <f t="shared" si="2854"/>
        <v>0</v>
      </c>
      <c r="P946" s="799">
        <f t="shared" si="2854"/>
        <v>0</v>
      </c>
      <c r="Q946" s="799">
        <f t="shared" si="2854"/>
        <v>0</v>
      </c>
      <c r="R946" s="799">
        <f t="shared" si="2854"/>
        <v>0</v>
      </c>
      <c r="S946" s="798"/>
      <c r="T946" s="799">
        <f t="shared" ref="T946:AJ946" si="2855">SUM(T367)</f>
        <v>0</v>
      </c>
      <c r="U946" s="799">
        <f t="shared" si="2855"/>
        <v>0</v>
      </c>
      <c r="V946" s="799">
        <f t="shared" si="2855"/>
        <v>0</v>
      </c>
      <c r="W946" s="799">
        <f t="shared" si="2855"/>
        <v>0</v>
      </c>
      <c r="X946" s="799">
        <f t="shared" si="2855"/>
        <v>0</v>
      </c>
      <c r="Y946" s="799">
        <f t="shared" si="2855"/>
        <v>0</v>
      </c>
      <c r="Z946" s="799">
        <f t="shared" si="2855"/>
        <v>0</v>
      </c>
      <c r="AA946" s="799">
        <f t="shared" si="2855"/>
        <v>0</v>
      </c>
      <c r="AB946" s="799">
        <f t="shared" si="2855"/>
        <v>0</v>
      </c>
      <c r="AC946" s="799">
        <f t="shared" si="2855"/>
        <v>0</v>
      </c>
      <c r="AD946" s="799">
        <f t="shared" si="2855"/>
        <v>0</v>
      </c>
      <c r="AE946" s="799">
        <f t="shared" si="2855"/>
        <v>0</v>
      </c>
      <c r="AF946" s="799">
        <f t="shared" si="2855"/>
        <v>0</v>
      </c>
      <c r="AG946" s="799">
        <f t="shared" si="2855"/>
        <v>0</v>
      </c>
      <c r="AH946" s="799">
        <f t="shared" si="2855"/>
        <v>0</v>
      </c>
      <c r="AI946" s="799">
        <f t="shared" si="2855"/>
        <v>0</v>
      </c>
      <c r="AJ946" s="799">
        <f t="shared" si="2855"/>
        <v>0</v>
      </c>
      <c r="AK946" s="798"/>
      <c r="AL946" s="799">
        <f t="shared" ref="AL946:BB946" si="2856">SUM(AL367)</f>
        <v>0</v>
      </c>
      <c r="AM946" s="799">
        <f t="shared" si="2856"/>
        <v>0</v>
      </c>
      <c r="AN946" s="799">
        <f t="shared" si="2856"/>
        <v>0</v>
      </c>
      <c r="AO946" s="799">
        <f t="shared" si="2856"/>
        <v>0</v>
      </c>
      <c r="AP946" s="799">
        <f t="shared" si="2856"/>
        <v>0</v>
      </c>
      <c r="AQ946" s="799">
        <f t="shared" si="2856"/>
        <v>0</v>
      </c>
      <c r="AR946" s="799">
        <f t="shared" si="2856"/>
        <v>0</v>
      </c>
      <c r="AS946" s="799">
        <f t="shared" si="2856"/>
        <v>0</v>
      </c>
      <c r="AT946" s="799">
        <f t="shared" si="2856"/>
        <v>0</v>
      </c>
      <c r="AU946" s="799">
        <f t="shared" si="2856"/>
        <v>0</v>
      </c>
      <c r="AV946" s="799">
        <f t="shared" si="2856"/>
        <v>0</v>
      </c>
      <c r="AW946" s="799">
        <f t="shared" si="2856"/>
        <v>0</v>
      </c>
      <c r="AX946" s="799">
        <f t="shared" si="2856"/>
        <v>0</v>
      </c>
      <c r="AY946" s="799">
        <f t="shared" si="2856"/>
        <v>0</v>
      </c>
      <c r="AZ946" s="799">
        <f t="shared" si="2856"/>
        <v>0</v>
      </c>
      <c r="BA946" s="799">
        <f t="shared" si="2856"/>
        <v>0</v>
      </c>
      <c r="BB946" s="799">
        <f t="shared" si="2856"/>
        <v>0</v>
      </c>
      <c r="BC946" s="798"/>
      <c r="BD946" s="799">
        <f t="shared" ref="BD946:BT946" si="2857">SUM(BD367)</f>
        <v>0</v>
      </c>
      <c r="BE946" s="799">
        <f t="shared" si="2857"/>
        <v>0</v>
      </c>
      <c r="BF946" s="799">
        <f t="shared" si="2857"/>
        <v>0</v>
      </c>
      <c r="BG946" s="799">
        <f t="shared" si="2857"/>
        <v>0</v>
      </c>
      <c r="BH946" s="799">
        <f t="shared" si="2857"/>
        <v>0</v>
      </c>
      <c r="BI946" s="799">
        <f t="shared" si="2857"/>
        <v>0</v>
      </c>
      <c r="BJ946" s="799">
        <f t="shared" si="2857"/>
        <v>0</v>
      </c>
      <c r="BK946" s="799">
        <f t="shared" si="2857"/>
        <v>0</v>
      </c>
      <c r="BL946" s="799">
        <f t="shared" si="2857"/>
        <v>0</v>
      </c>
      <c r="BM946" s="799">
        <f t="shared" si="2857"/>
        <v>0</v>
      </c>
      <c r="BN946" s="799">
        <f t="shared" si="2857"/>
        <v>0</v>
      </c>
      <c r="BO946" s="799">
        <f t="shared" si="2857"/>
        <v>0</v>
      </c>
      <c r="BP946" s="799">
        <f t="shared" si="2857"/>
        <v>0</v>
      </c>
      <c r="BQ946" s="799">
        <f t="shared" si="2857"/>
        <v>0</v>
      </c>
      <c r="BR946" s="799">
        <f t="shared" si="2857"/>
        <v>0</v>
      </c>
      <c r="BS946" s="799">
        <f t="shared" si="2857"/>
        <v>0</v>
      </c>
      <c r="BT946" s="799">
        <f t="shared" si="2857"/>
        <v>0</v>
      </c>
      <c r="BU946" s="798"/>
      <c r="BV946" s="799">
        <f>SUM(BV367)</f>
        <v>0</v>
      </c>
      <c r="BW946" s="799">
        <f>SUM(BW367)</f>
        <v>0</v>
      </c>
      <c r="BX946" s="799">
        <f>SUM(BX367)</f>
        <v>0</v>
      </c>
      <c r="BY946" s="799">
        <f>SUM(BY367)</f>
        <v>0</v>
      </c>
      <c r="BZ946" s="597">
        <f t="shared" si="2766"/>
        <v>0</v>
      </c>
      <c r="CA946" s="597">
        <f t="shared" si="2767"/>
        <v>0</v>
      </c>
      <c r="CB946" s="597">
        <f t="shared" si="2768"/>
        <v>0</v>
      </c>
      <c r="CC946" s="597">
        <f t="shared" si="2769"/>
        <v>0</v>
      </c>
      <c r="CD946" s="1344">
        <f t="shared" si="2797"/>
        <v>0</v>
      </c>
      <c r="CE946" s="1345">
        <f t="shared" si="2771"/>
        <v>0</v>
      </c>
      <c r="CF946" s="1346">
        <f t="shared" si="2771"/>
        <v>0</v>
      </c>
      <c r="CG946" s="1346">
        <f t="shared" si="2771"/>
        <v>0</v>
      </c>
      <c r="CH946" s="1346">
        <f t="shared" si="2771"/>
        <v>0</v>
      </c>
      <c r="CI946" s="1346">
        <f t="shared" si="2771"/>
        <v>0</v>
      </c>
      <c r="CJ946" s="1346">
        <f t="shared" si="2771"/>
        <v>0</v>
      </c>
      <c r="CK946" s="1347">
        <f t="shared" si="2771"/>
        <v>0</v>
      </c>
      <c r="CL946" s="1347">
        <f t="shared" si="2771"/>
        <v>0</v>
      </c>
      <c r="CM946" s="1347">
        <f t="shared" si="2771"/>
        <v>0</v>
      </c>
      <c r="CN946" s="1346">
        <f t="shared" si="2771"/>
        <v>0</v>
      </c>
      <c r="CO946" s="1346">
        <f t="shared" si="2771"/>
        <v>0</v>
      </c>
      <c r="CP946" s="1346">
        <f t="shared" si="2771"/>
        <v>0</v>
      </c>
      <c r="CQ946" s="1346">
        <f t="shared" si="2771"/>
        <v>0</v>
      </c>
      <c r="CR946" s="1346">
        <f t="shared" si="2771"/>
        <v>0</v>
      </c>
      <c r="CS946" s="1345">
        <f t="shared" ref="CE946:CT959" si="285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858"/>
        <v>0</v>
      </c>
      <c r="CU946" s="548">
        <f t="shared" si="2772"/>
        <v>0</v>
      </c>
      <c r="CV946" s="549">
        <f t="shared" si="2773"/>
        <v>0</v>
      </c>
      <c r="CW946" s="550">
        <f t="shared" si="2774"/>
        <v>0</v>
      </c>
      <c r="CX946" s="550">
        <f t="shared" si="2775"/>
        <v>0</v>
      </c>
      <c r="CY946" s="550">
        <f t="shared" si="2776"/>
        <v>0</v>
      </c>
      <c r="CZ946" s="550">
        <f t="shared" si="2777"/>
        <v>0</v>
      </c>
      <c r="DA946" s="550">
        <f t="shared" si="2778"/>
        <v>0</v>
      </c>
      <c r="DB946" s="551">
        <f t="shared" si="2779"/>
        <v>0</v>
      </c>
      <c r="DC946" s="551">
        <f t="shared" si="2780"/>
        <v>0</v>
      </c>
      <c r="DD946" s="551">
        <f t="shared" si="2781"/>
        <v>0</v>
      </c>
      <c r="DE946" s="550">
        <f t="shared" si="2782"/>
        <v>0</v>
      </c>
      <c r="DF946" s="550">
        <f t="shared" si="2783"/>
        <v>0</v>
      </c>
      <c r="DG946" s="550">
        <f t="shared" si="2784"/>
        <v>0</v>
      </c>
      <c r="DH946" s="550">
        <f t="shared" si="2785"/>
        <v>0</v>
      </c>
      <c r="DI946" s="550">
        <f t="shared" si="2786"/>
        <v>0</v>
      </c>
      <c r="DJ946" s="549">
        <f t="shared" si="2787"/>
        <v>0</v>
      </c>
      <c r="DK946" s="548">
        <f t="shared" si="2788"/>
        <v>0</v>
      </c>
      <c r="DL946" s="653">
        <f t="shared" si="2789"/>
        <v>17</v>
      </c>
      <c r="DM946" s="106">
        <f t="shared" si="2790"/>
        <v>17</v>
      </c>
      <c r="DN946" s="106">
        <f t="shared" si="2791"/>
        <v>17</v>
      </c>
      <c r="DO946" s="106">
        <f t="shared" si="2792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20"/>
      <c r="DY946" s="484"/>
    </row>
    <row r="947" spans="1:129" s="486" customFormat="1" ht="15.75" customHeight="1">
      <c r="A947" s="617" t="str">
        <f>A370</f>
        <v>Other crop: pumpkin (Irish Potatoes)</v>
      </c>
      <c r="B947" s="799">
        <f t="shared" ref="B947:R947" si="2859">SUM(B378)</f>
        <v>0</v>
      </c>
      <c r="C947" s="799">
        <f t="shared" si="2859"/>
        <v>0</v>
      </c>
      <c r="D947" s="799">
        <f t="shared" si="2859"/>
        <v>0</v>
      </c>
      <c r="E947" s="799">
        <f t="shared" si="2859"/>
        <v>0</v>
      </c>
      <c r="F947" s="799">
        <f t="shared" si="2859"/>
        <v>0</v>
      </c>
      <c r="G947" s="799">
        <f t="shared" si="2859"/>
        <v>0</v>
      </c>
      <c r="H947" s="799">
        <f t="shared" si="2859"/>
        <v>0</v>
      </c>
      <c r="I947" s="799">
        <f t="shared" si="2859"/>
        <v>0</v>
      </c>
      <c r="J947" s="799">
        <f t="shared" si="2859"/>
        <v>0</v>
      </c>
      <c r="K947" s="799">
        <f t="shared" si="2859"/>
        <v>0</v>
      </c>
      <c r="L947" s="799">
        <f t="shared" si="2859"/>
        <v>0</v>
      </c>
      <c r="M947" s="799">
        <f t="shared" si="2859"/>
        <v>0</v>
      </c>
      <c r="N947" s="799">
        <f t="shared" si="2859"/>
        <v>0</v>
      </c>
      <c r="O947" s="799">
        <f t="shared" si="2859"/>
        <v>0</v>
      </c>
      <c r="P947" s="799">
        <f t="shared" si="2859"/>
        <v>0</v>
      </c>
      <c r="Q947" s="799">
        <f t="shared" si="2859"/>
        <v>0</v>
      </c>
      <c r="R947" s="799">
        <f t="shared" si="2859"/>
        <v>0</v>
      </c>
      <c r="S947" s="798"/>
      <c r="T947" s="799">
        <f t="shared" ref="T947:AJ947" si="2860">SUM(T378)</f>
        <v>0</v>
      </c>
      <c r="U947" s="799">
        <f t="shared" si="2860"/>
        <v>1400</v>
      </c>
      <c r="V947" s="799">
        <f t="shared" si="2860"/>
        <v>60</v>
      </c>
      <c r="W947" s="799">
        <f t="shared" si="2860"/>
        <v>0</v>
      </c>
      <c r="X947" s="799">
        <f t="shared" si="2860"/>
        <v>0</v>
      </c>
      <c r="Y947" s="799">
        <f t="shared" si="2860"/>
        <v>0</v>
      </c>
      <c r="Z947" s="799">
        <f t="shared" si="2860"/>
        <v>0</v>
      </c>
      <c r="AA947" s="799">
        <f t="shared" si="2860"/>
        <v>0</v>
      </c>
      <c r="AB947" s="799">
        <f t="shared" si="2860"/>
        <v>0</v>
      </c>
      <c r="AC947" s="799">
        <f t="shared" si="2860"/>
        <v>0</v>
      </c>
      <c r="AD947" s="799">
        <f t="shared" si="2860"/>
        <v>0</v>
      </c>
      <c r="AE947" s="799">
        <f t="shared" si="2860"/>
        <v>0</v>
      </c>
      <c r="AF947" s="799">
        <f t="shared" si="2860"/>
        <v>0</v>
      </c>
      <c r="AG947" s="799">
        <f t="shared" si="2860"/>
        <v>0</v>
      </c>
      <c r="AH947" s="799">
        <f t="shared" si="2860"/>
        <v>0</v>
      </c>
      <c r="AI947" s="799">
        <f t="shared" si="2860"/>
        <v>0</v>
      </c>
      <c r="AJ947" s="799">
        <f t="shared" si="2860"/>
        <v>0</v>
      </c>
      <c r="AK947" s="798"/>
      <c r="AL947" s="799">
        <f t="shared" ref="AL947:BB947" si="2861">SUM(AL378)</f>
        <v>0</v>
      </c>
      <c r="AM947" s="799">
        <f t="shared" si="2861"/>
        <v>0</v>
      </c>
      <c r="AN947" s="799">
        <f t="shared" si="2861"/>
        <v>0</v>
      </c>
      <c r="AO947" s="799">
        <f t="shared" si="2861"/>
        <v>0</v>
      </c>
      <c r="AP947" s="799">
        <f t="shared" si="2861"/>
        <v>0</v>
      </c>
      <c r="AQ947" s="799">
        <f t="shared" si="2861"/>
        <v>0</v>
      </c>
      <c r="AR947" s="799">
        <f t="shared" si="2861"/>
        <v>0</v>
      </c>
      <c r="AS947" s="799">
        <f t="shared" si="2861"/>
        <v>0</v>
      </c>
      <c r="AT947" s="799">
        <f t="shared" si="2861"/>
        <v>0</v>
      </c>
      <c r="AU947" s="799">
        <f t="shared" si="2861"/>
        <v>0</v>
      </c>
      <c r="AV947" s="799">
        <f t="shared" si="2861"/>
        <v>0</v>
      </c>
      <c r="AW947" s="799">
        <f t="shared" si="2861"/>
        <v>0</v>
      </c>
      <c r="AX947" s="799">
        <f t="shared" si="2861"/>
        <v>0</v>
      </c>
      <c r="AY947" s="799">
        <f t="shared" si="2861"/>
        <v>0</v>
      </c>
      <c r="AZ947" s="799">
        <f t="shared" si="2861"/>
        <v>0</v>
      </c>
      <c r="BA947" s="799">
        <f t="shared" si="2861"/>
        <v>0</v>
      </c>
      <c r="BB947" s="799">
        <f t="shared" si="2861"/>
        <v>0</v>
      </c>
      <c r="BC947" s="798"/>
      <c r="BD947" s="799">
        <f t="shared" ref="BD947:BT947" si="2862">SUM(BD378)</f>
        <v>0</v>
      </c>
      <c r="BE947" s="799">
        <f t="shared" si="2862"/>
        <v>520</v>
      </c>
      <c r="BF947" s="799">
        <f t="shared" si="2862"/>
        <v>360</v>
      </c>
      <c r="BG947" s="799">
        <f t="shared" si="2862"/>
        <v>0</v>
      </c>
      <c r="BH947" s="799">
        <f t="shared" si="2862"/>
        <v>0</v>
      </c>
      <c r="BI947" s="799">
        <f t="shared" si="2862"/>
        <v>0</v>
      </c>
      <c r="BJ947" s="799">
        <f t="shared" si="2862"/>
        <v>0</v>
      </c>
      <c r="BK947" s="799">
        <f t="shared" si="2862"/>
        <v>0</v>
      </c>
      <c r="BL947" s="799">
        <f t="shared" si="2862"/>
        <v>0</v>
      </c>
      <c r="BM947" s="799">
        <f t="shared" si="2862"/>
        <v>0</v>
      </c>
      <c r="BN947" s="799">
        <f t="shared" si="2862"/>
        <v>0</v>
      </c>
      <c r="BO947" s="799">
        <f t="shared" si="2862"/>
        <v>0</v>
      </c>
      <c r="BP947" s="799">
        <f t="shared" si="2862"/>
        <v>0</v>
      </c>
      <c r="BQ947" s="799">
        <f t="shared" si="2862"/>
        <v>0</v>
      </c>
      <c r="BR947" s="799">
        <f t="shared" si="2862"/>
        <v>0</v>
      </c>
      <c r="BS947" s="799">
        <f t="shared" si="2862"/>
        <v>0</v>
      </c>
      <c r="BT947" s="799">
        <f t="shared" si="2862"/>
        <v>0</v>
      </c>
      <c r="BU947" s="798"/>
      <c r="BV947" s="799">
        <f>SUM(BV378)</f>
        <v>0</v>
      </c>
      <c r="BW947" s="799">
        <f>SUM(BW378)</f>
        <v>0</v>
      </c>
      <c r="BX947" s="799">
        <f>SUM(BX378)</f>
        <v>0</v>
      </c>
      <c r="BY947" s="799">
        <f>SUM(BY378)</f>
        <v>0</v>
      </c>
      <c r="BZ947" s="597">
        <f t="shared" si="2766"/>
        <v>0</v>
      </c>
      <c r="CA947" s="597">
        <f t="shared" si="2767"/>
        <v>4</v>
      </c>
      <c r="CB947" s="597">
        <f t="shared" si="2768"/>
        <v>0</v>
      </c>
      <c r="CC947" s="597">
        <f t="shared" si="2769"/>
        <v>24</v>
      </c>
      <c r="CD947" s="1344">
        <f t="shared" si="2797"/>
        <v>0</v>
      </c>
      <c r="CE947" s="1345">
        <f t="shared" si="2858"/>
        <v>0</v>
      </c>
      <c r="CF947" s="1346">
        <f t="shared" si="2858"/>
        <v>0</v>
      </c>
      <c r="CG947" s="1346">
        <f t="shared" si="2858"/>
        <v>0</v>
      </c>
      <c r="CH947" s="1346">
        <f t="shared" si="2858"/>
        <v>0</v>
      </c>
      <c r="CI947" s="1346">
        <f t="shared" si="2858"/>
        <v>0</v>
      </c>
      <c r="CJ947" s="1346">
        <f t="shared" si="2858"/>
        <v>0</v>
      </c>
      <c r="CK947" s="1347">
        <f t="shared" si="2858"/>
        <v>0</v>
      </c>
      <c r="CL947" s="1347">
        <f t="shared" si="2858"/>
        <v>0</v>
      </c>
      <c r="CM947" s="1347">
        <f t="shared" si="2858"/>
        <v>0</v>
      </c>
      <c r="CN947" s="1346">
        <f t="shared" si="2858"/>
        <v>0</v>
      </c>
      <c r="CO947" s="1346">
        <f t="shared" si="2858"/>
        <v>0</v>
      </c>
      <c r="CP947" s="1346">
        <f t="shared" si="2858"/>
        <v>0</v>
      </c>
      <c r="CQ947" s="1346">
        <f t="shared" si="2858"/>
        <v>0</v>
      </c>
      <c r="CR947" s="1346">
        <f t="shared" si="2858"/>
        <v>0</v>
      </c>
      <c r="CS947" s="1345">
        <f t="shared" si="2858"/>
        <v>0</v>
      </c>
      <c r="CT947" s="1348">
        <f t="shared" si="2858"/>
        <v>0</v>
      </c>
      <c r="CU947" s="548">
        <f t="shared" si="2772"/>
        <v>0</v>
      </c>
      <c r="CV947" s="549">
        <f t="shared" si="2773"/>
        <v>0</v>
      </c>
      <c r="CW947" s="550">
        <f t="shared" si="2774"/>
        <v>0</v>
      </c>
      <c r="CX947" s="550">
        <f t="shared" si="2775"/>
        <v>0</v>
      </c>
      <c r="CY947" s="550">
        <f t="shared" si="2776"/>
        <v>0</v>
      </c>
      <c r="CZ947" s="550">
        <f t="shared" si="2777"/>
        <v>0</v>
      </c>
      <c r="DA947" s="550">
        <f t="shared" si="2778"/>
        <v>0</v>
      </c>
      <c r="DB947" s="551">
        <f t="shared" si="2779"/>
        <v>0</v>
      </c>
      <c r="DC947" s="551">
        <f t="shared" si="2780"/>
        <v>0</v>
      </c>
      <c r="DD947" s="551">
        <f t="shared" si="2781"/>
        <v>0</v>
      </c>
      <c r="DE947" s="550">
        <f t="shared" si="2782"/>
        <v>0</v>
      </c>
      <c r="DF947" s="550">
        <f t="shared" si="2783"/>
        <v>0</v>
      </c>
      <c r="DG947" s="550">
        <f t="shared" si="2784"/>
        <v>0</v>
      </c>
      <c r="DH947" s="550">
        <f t="shared" si="2785"/>
        <v>0</v>
      </c>
      <c r="DI947" s="550">
        <f t="shared" si="2786"/>
        <v>0</v>
      </c>
      <c r="DJ947" s="549">
        <f t="shared" si="2787"/>
        <v>60</v>
      </c>
      <c r="DK947" s="548">
        <f t="shared" si="2788"/>
        <v>1400</v>
      </c>
      <c r="DL947" s="653">
        <f t="shared" si="2789"/>
        <v>17</v>
      </c>
      <c r="DM947" s="106">
        <f t="shared" si="2790"/>
        <v>17</v>
      </c>
      <c r="DN947" s="106">
        <f t="shared" si="2791"/>
        <v>17</v>
      </c>
      <c r="DO947" s="106">
        <f t="shared" si="2792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20"/>
      <c r="DY947" s="484"/>
    </row>
    <row r="948" spans="1:129" s="486" customFormat="1" ht="15.75" customHeight="1">
      <c r="A948" s="617" t="str">
        <f>A381</f>
        <v xml:space="preserve">other crops produced:qty </v>
      </c>
      <c r="B948" s="799">
        <f t="shared" ref="B948:R948" si="2863">SUM(B388)</f>
        <v>0</v>
      </c>
      <c r="C948" s="799">
        <f t="shared" si="2863"/>
        <v>0</v>
      </c>
      <c r="D948" s="799">
        <f t="shared" si="2863"/>
        <v>0</v>
      </c>
      <c r="E948" s="799">
        <f t="shared" si="2863"/>
        <v>0</v>
      </c>
      <c r="F948" s="799">
        <f t="shared" si="2863"/>
        <v>0</v>
      </c>
      <c r="G948" s="799">
        <f t="shared" si="2863"/>
        <v>0</v>
      </c>
      <c r="H948" s="799">
        <f t="shared" si="2863"/>
        <v>0</v>
      </c>
      <c r="I948" s="799">
        <f t="shared" si="2863"/>
        <v>0</v>
      </c>
      <c r="J948" s="799">
        <f t="shared" si="2863"/>
        <v>0</v>
      </c>
      <c r="K948" s="799">
        <f t="shared" si="2863"/>
        <v>0</v>
      </c>
      <c r="L948" s="799">
        <f t="shared" si="2863"/>
        <v>0</v>
      </c>
      <c r="M948" s="799">
        <f t="shared" si="2863"/>
        <v>0</v>
      </c>
      <c r="N948" s="799">
        <f t="shared" si="2863"/>
        <v>0</v>
      </c>
      <c r="O948" s="799">
        <f t="shared" si="2863"/>
        <v>0</v>
      </c>
      <c r="P948" s="799">
        <f t="shared" si="2863"/>
        <v>0</v>
      </c>
      <c r="Q948" s="799">
        <f t="shared" si="2863"/>
        <v>0</v>
      </c>
      <c r="R948" s="799">
        <f t="shared" si="2863"/>
        <v>0</v>
      </c>
      <c r="S948" s="798"/>
      <c r="T948" s="799">
        <f t="shared" ref="T948:AJ948" si="2864">SUM(T388)</f>
        <v>0</v>
      </c>
      <c r="U948" s="799">
        <f t="shared" si="2864"/>
        <v>0</v>
      </c>
      <c r="V948" s="799">
        <f t="shared" si="2864"/>
        <v>0</v>
      </c>
      <c r="W948" s="799">
        <f t="shared" si="2864"/>
        <v>0</v>
      </c>
      <c r="X948" s="799">
        <f t="shared" si="2864"/>
        <v>0</v>
      </c>
      <c r="Y948" s="799">
        <f t="shared" si="2864"/>
        <v>0</v>
      </c>
      <c r="Z948" s="799">
        <f t="shared" si="2864"/>
        <v>0</v>
      </c>
      <c r="AA948" s="799">
        <f t="shared" si="2864"/>
        <v>0</v>
      </c>
      <c r="AB948" s="799">
        <f t="shared" si="2864"/>
        <v>0</v>
      </c>
      <c r="AC948" s="799">
        <f t="shared" si="2864"/>
        <v>0</v>
      </c>
      <c r="AD948" s="799">
        <f t="shared" si="2864"/>
        <v>0</v>
      </c>
      <c r="AE948" s="799">
        <f t="shared" si="2864"/>
        <v>0</v>
      </c>
      <c r="AF948" s="799">
        <f t="shared" si="2864"/>
        <v>0</v>
      </c>
      <c r="AG948" s="799">
        <f t="shared" si="2864"/>
        <v>0</v>
      </c>
      <c r="AH948" s="799">
        <f t="shared" si="2864"/>
        <v>0</v>
      </c>
      <c r="AI948" s="799">
        <f t="shared" si="2864"/>
        <v>0</v>
      </c>
      <c r="AJ948" s="799">
        <f t="shared" si="2864"/>
        <v>0</v>
      </c>
      <c r="AK948" s="798"/>
      <c r="AL948" s="799">
        <f t="shared" ref="AL948:BB948" si="2865">SUM(AL388)</f>
        <v>0</v>
      </c>
      <c r="AM948" s="799">
        <f t="shared" si="2865"/>
        <v>0</v>
      </c>
      <c r="AN948" s="799">
        <f t="shared" si="2865"/>
        <v>0</v>
      </c>
      <c r="AO948" s="799">
        <f t="shared" si="2865"/>
        <v>0</v>
      </c>
      <c r="AP948" s="799">
        <f t="shared" si="2865"/>
        <v>0</v>
      </c>
      <c r="AQ948" s="799">
        <f t="shared" si="2865"/>
        <v>0</v>
      </c>
      <c r="AR948" s="799">
        <f t="shared" si="2865"/>
        <v>0</v>
      </c>
      <c r="AS948" s="799">
        <f t="shared" si="2865"/>
        <v>0</v>
      </c>
      <c r="AT948" s="799">
        <f t="shared" si="2865"/>
        <v>0</v>
      </c>
      <c r="AU948" s="799">
        <f t="shared" si="2865"/>
        <v>0</v>
      </c>
      <c r="AV948" s="799">
        <f t="shared" si="2865"/>
        <v>0</v>
      </c>
      <c r="AW948" s="799">
        <f t="shared" si="2865"/>
        <v>0</v>
      </c>
      <c r="AX948" s="799">
        <f t="shared" si="2865"/>
        <v>0</v>
      </c>
      <c r="AY948" s="799">
        <f t="shared" si="2865"/>
        <v>0</v>
      </c>
      <c r="AZ948" s="799">
        <f t="shared" si="2865"/>
        <v>0</v>
      </c>
      <c r="BA948" s="799">
        <f t="shared" si="2865"/>
        <v>0</v>
      </c>
      <c r="BB948" s="799">
        <f t="shared" si="2865"/>
        <v>0</v>
      </c>
      <c r="BC948" s="798"/>
      <c r="BD948" s="799">
        <f t="shared" ref="BD948:BT948" si="2866">SUM(BD388)</f>
        <v>0</v>
      </c>
      <c r="BE948" s="799">
        <f t="shared" si="2866"/>
        <v>0</v>
      </c>
      <c r="BF948" s="799">
        <f t="shared" si="2866"/>
        <v>0</v>
      </c>
      <c r="BG948" s="799">
        <f t="shared" si="2866"/>
        <v>0</v>
      </c>
      <c r="BH948" s="799">
        <f t="shared" si="2866"/>
        <v>0</v>
      </c>
      <c r="BI948" s="799">
        <f t="shared" si="2866"/>
        <v>0</v>
      </c>
      <c r="BJ948" s="799">
        <f t="shared" si="2866"/>
        <v>0</v>
      </c>
      <c r="BK948" s="799">
        <f t="shared" si="2866"/>
        <v>0</v>
      </c>
      <c r="BL948" s="799">
        <f t="shared" si="2866"/>
        <v>0</v>
      </c>
      <c r="BM948" s="799">
        <f t="shared" si="2866"/>
        <v>0</v>
      </c>
      <c r="BN948" s="799">
        <f t="shared" si="2866"/>
        <v>0</v>
      </c>
      <c r="BO948" s="799">
        <f t="shared" si="2866"/>
        <v>0</v>
      </c>
      <c r="BP948" s="799">
        <f t="shared" si="2866"/>
        <v>0</v>
      </c>
      <c r="BQ948" s="799">
        <f t="shared" si="2866"/>
        <v>0</v>
      </c>
      <c r="BR948" s="799">
        <f t="shared" si="2866"/>
        <v>0</v>
      </c>
      <c r="BS948" s="799">
        <f t="shared" si="2866"/>
        <v>0</v>
      </c>
      <c r="BT948" s="799">
        <f t="shared" si="2866"/>
        <v>0</v>
      </c>
      <c r="BU948" s="798"/>
      <c r="BV948" s="799">
        <f>SUM(BV388)</f>
        <v>0</v>
      </c>
      <c r="BW948" s="799">
        <f>SUM(BW388)</f>
        <v>0</v>
      </c>
      <c r="BX948" s="799">
        <f>SUM(BX388)</f>
        <v>0</v>
      </c>
      <c r="BY948" s="799">
        <f>SUM(BY388)</f>
        <v>0</v>
      </c>
      <c r="BZ948" s="597">
        <f t="shared" si="2766"/>
        <v>0</v>
      </c>
      <c r="CA948" s="597">
        <f t="shared" si="2767"/>
        <v>0</v>
      </c>
      <c r="CB948" s="597">
        <f t="shared" si="2768"/>
        <v>0</v>
      </c>
      <c r="CC948" s="597">
        <f t="shared" si="2769"/>
        <v>0</v>
      </c>
      <c r="CD948" s="1344">
        <f t="shared" si="2797"/>
        <v>0</v>
      </c>
      <c r="CE948" s="1345">
        <f t="shared" si="2858"/>
        <v>0</v>
      </c>
      <c r="CF948" s="1346">
        <f t="shared" si="2858"/>
        <v>0</v>
      </c>
      <c r="CG948" s="1346">
        <f t="shared" si="2858"/>
        <v>0</v>
      </c>
      <c r="CH948" s="1346">
        <f t="shared" si="2858"/>
        <v>0</v>
      </c>
      <c r="CI948" s="1346">
        <f t="shared" si="2858"/>
        <v>0</v>
      </c>
      <c r="CJ948" s="1346">
        <f t="shared" si="2858"/>
        <v>0</v>
      </c>
      <c r="CK948" s="1347">
        <f t="shared" si="2858"/>
        <v>0</v>
      </c>
      <c r="CL948" s="1347">
        <f t="shared" si="2858"/>
        <v>0</v>
      </c>
      <c r="CM948" s="1347">
        <f t="shared" si="2858"/>
        <v>0</v>
      </c>
      <c r="CN948" s="1346">
        <f t="shared" si="2858"/>
        <v>0</v>
      </c>
      <c r="CO948" s="1346">
        <f t="shared" si="2858"/>
        <v>0</v>
      </c>
      <c r="CP948" s="1346">
        <f t="shared" si="2858"/>
        <v>0</v>
      </c>
      <c r="CQ948" s="1346">
        <f t="shared" si="2858"/>
        <v>0</v>
      </c>
      <c r="CR948" s="1346">
        <f t="shared" si="2858"/>
        <v>0</v>
      </c>
      <c r="CS948" s="1345">
        <f t="shared" si="2858"/>
        <v>0</v>
      </c>
      <c r="CT948" s="1348">
        <f t="shared" si="2858"/>
        <v>0</v>
      </c>
      <c r="CU948" s="548">
        <f t="shared" si="2772"/>
        <v>0</v>
      </c>
      <c r="CV948" s="549">
        <f t="shared" si="2773"/>
        <v>0</v>
      </c>
      <c r="CW948" s="550">
        <f t="shared" si="2774"/>
        <v>0</v>
      </c>
      <c r="CX948" s="550">
        <f t="shared" si="2775"/>
        <v>0</v>
      </c>
      <c r="CY948" s="550">
        <f t="shared" si="2776"/>
        <v>0</v>
      </c>
      <c r="CZ948" s="550">
        <f t="shared" si="2777"/>
        <v>0</v>
      </c>
      <c r="DA948" s="550">
        <f t="shared" si="2778"/>
        <v>0</v>
      </c>
      <c r="DB948" s="551">
        <f t="shared" si="2779"/>
        <v>0</v>
      </c>
      <c r="DC948" s="551">
        <f t="shared" si="2780"/>
        <v>0</v>
      </c>
      <c r="DD948" s="551">
        <f t="shared" si="2781"/>
        <v>0</v>
      </c>
      <c r="DE948" s="550">
        <f t="shared" si="2782"/>
        <v>0</v>
      </c>
      <c r="DF948" s="550">
        <f t="shared" si="2783"/>
        <v>0</v>
      </c>
      <c r="DG948" s="550">
        <f t="shared" si="2784"/>
        <v>0</v>
      </c>
      <c r="DH948" s="550">
        <f t="shared" si="2785"/>
        <v>0</v>
      </c>
      <c r="DI948" s="550">
        <f t="shared" si="2786"/>
        <v>0</v>
      </c>
      <c r="DJ948" s="549">
        <f t="shared" si="2787"/>
        <v>0</v>
      </c>
      <c r="DK948" s="548">
        <f t="shared" si="2788"/>
        <v>0</v>
      </c>
      <c r="DL948" s="653">
        <f t="shared" si="2789"/>
        <v>17</v>
      </c>
      <c r="DM948" s="106">
        <f t="shared" si="2790"/>
        <v>17</v>
      </c>
      <c r="DN948" s="106">
        <f t="shared" si="2791"/>
        <v>17</v>
      </c>
      <c r="DO948" s="106">
        <f t="shared" si="2792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20"/>
      <c r="DY948" s="484"/>
    </row>
    <row r="949" spans="1:129" s="486" customFormat="1" ht="15.75" customHeight="1">
      <c r="A949" s="808" t="str">
        <f>A391</f>
        <v>Main cashcrop (Cotton) kg sold</v>
      </c>
      <c r="B949" s="799">
        <f t="shared" ref="B949:R949" si="2867">SUM(B393)</f>
        <v>805</v>
      </c>
      <c r="C949" s="799">
        <f t="shared" si="2867"/>
        <v>0</v>
      </c>
      <c r="D949" s="799">
        <f t="shared" si="2867"/>
        <v>0</v>
      </c>
      <c r="E949" s="799">
        <f t="shared" si="2867"/>
        <v>0</v>
      </c>
      <c r="F949" s="799">
        <f t="shared" si="2867"/>
        <v>0</v>
      </c>
      <c r="G949" s="799">
        <f t="shared" si="2867"/>
        <v>0</v>
      </c>
      <c r="H949" s="799">
        <f t="shared" si="2867"/>
        <v>0</v>
      </c>
      <c r="I949" s="799">
        <f t="shared" si="2867"/>
        <v>0</v>
      </c>
      <c r="J949" s="799">
        <f t="shared" si="2867"/>
        <v>0</v>
      </c>
      <c r="K949" s="799">
        <f t="shared" si="2867"/>
        <v>0</v>
      </c>
      <c r="L949" s="799">
        <f t="shared" si="2867"/>
        <v>0</v>
      </c>
      <c r="M949" s="799">
        <f t="shared" si="2867"/>
        <v>0</v>
      </c>
      <c r="N949" s="799">
        <f t="shared" si="2867"/>
        <v>0</v>
      </c>
      <c r="O949" s="799">
        <f t="shared" si="2867"/>
        <v>0</v>
      </c>
      <c r="P949" s="799">
        <f t="shared" si="2867"/>
        <v>0</v>
      </c>
      <c r="Q949" s="799">
        <f t="shared" si="2867"/>
        <v>0</v>
      </c>
      <c r="R949" s="799">
        <f t="shared" si="2867"/>
        <v>0</v>
      </c>
      <c r="S949" s="798"/>
      <c r="T949" s="799">
        <f t="shared" ref="T949:AJ949" si="2868">SUM(T393)</f>
        <v>1440</v>
      </c>
      <c r="U949" s="799">
        <f t="shared" si="2868"/>
        <v>1200</v>
      </c>
      <c r="V949" s="799">
        <f t="shared" si="2868"/>
        <v>288</v>
      </c>
      <c r="W949" s="799">
        <f t="shared" si="2868"/>
        <v>0</v>
      </c>
      <c r="X949" s="799">
        <f t="shared" si="2868"/>
        <v>0</v>
      </c>
      <c r="Y949" s="799">
        <f t="shared" si="2868"/>
        <v>0</v>
      </c>
      <c r="Z949" s="799">
        <f t="shared" si="2868"/>
        <v>0</v>
      </c>
      <c r="AA949" s="799">
        <f t="shared" si="2868"/>
        <v>0</v>
      </c>
      <c r="AB949" s="799">
        <f t="shared" si="2868"/>
        <v>0</v>
      </c>
      <c r="AC949" s="799">
        <f t="shared" si="2868"/>
        <v>0</v>
      </c>
      <c r="AD949" s="799">
        <f t="shared" si="2868"/>
        <v>0</v>
      </c>
      <c r="AE949" s="799">
        <f t="shared" si="2868"/>
        <v>0</v>
      </c>
      <c r="AF949" s="799">
        <f t="shared" si="2868"/>
        <v>0</v>
      </c>
      <c r="AG949" s="799">
        <f t="shared" si="2868"/>
        <v>0</v>
      </c>
      <c r="AH949" s="799">
        <f t="shared" si="2868"/>
        <v>0</v>
      </c>
      <c r="AI949" s="799">
        <f t="shared" si="2868"/>
        <v>0</v>
      </c>
      <c r="AJ949" s="799">
        <f t="shared" si="2868"/>
        <v>0</v>
      </c>
      <c r="AK949" s="798"/>
      <c r="AL949" s="799">
        <f t="shared" ref="AL949:BB949" si="2869">SUM(AL393)</f>
        <v>0</v>
      </c>
      <c r="AM949" s="799">
        <f t="shared" si="2869"/>
        <v>0</v>
      </c>
      <c r="AN949" s="799">
        <f t="shared" si="2869"/>
        <v>0</v>
      </c>
      <c r="AO949" s="799">
        <f t="shared" si="2869"/>
        <v>0</v>
      </c>
      <c r="AP949" s="799">
        <f t="shared" si="2869"/>
        <v>1548</v>
      </c>
      <c r="AQ949" s="799">
        <f t="shared" si="2869"/>
        <v>0</v>
      </c>
      <c r="AR949" s="799">
        <f t="shared" si="2869"/>
        <v>0</v>
      </c>
      <c r="AS949" s="799">
        <f t="shared" si="2869"/>
        <v>0</v>
      </c>
      <c r="AT949" s="799">
        <f t="shared" si="2869"/>
        <v>0</v>
      </c>
      <c r="AU949" s="799">
        <f t="shared" si="2869"/>
        <v>0</v>
      </c>
      <c r="AV949" s="799">
        <f t="shared" si="2869"/>
        <v>0</v>
      </c>
      <c r="AW949" s="799">
        <f t="shared" si="2869"/>
        <v>0</v>
      </c>
      <c r="AX949" s="799">
        <f t="shared" si="2869"/>
        <v>0</v>
      </c>
      <c r="AY949" s="799">
        <f t="shared" si="2869"/>
        <v>0</v>
      </c>
      <c r="AZ949" s="799">
        <f t="shared" si="2869"/>
        <v>0</v>
      </c>
      <c r="BA949" s="799">
        <f t="shared" si="2869"/>
        <v>0</v>
      </c>
      <c r="BB949" s="799">
        <f t="shared" si="2869"/>
        <v>0</v>
      </c>
      <c r="BC949" s="798"/>
      <c r="BD949" s="799">
        <f t="shared" ref="BD949:BT949" si="2870">SUM(BD393)</f>
        <v>115584</v>
      </c>
      <c r="BE949" s="799">
        <f t="shared" si="2870"/>
        <v>0</v>
      </c>
      <c r="BF949" s="799">
        <f t="shared" si="2870"/>
        <v>3600</v>
      </c>
      <c r="BG949" s="799">
        <f t="shared" si="2870"/>
        <v>5000</v>
      </c>
      <c r="BH949" s="799">
        <f t="shared" si="2870"/>
        <v>6250</v>
      </c>
      <c r="BI949" s="799">
        <f t="shared" si="2870"/>
        <v>0</v>
      </c>
      <c r="BJ949" s="799">
        <f t="shared" si="2870"/>
        <v>0</v>
      </c>
      <c r="BK949" s="799">
        <f t="shared" si="2870"/>
        <v>0</v>
      </c>
      <c r="BL949" s="799">
        <f t="shared" si="2870"/>
        <v>0</v>
      </c>
      <c r="BM949" s="799">
        <f t="shared" si="2870"/>
        <v>0</v>
      </c>
      <c r="BN949" s="799">
        <f t="shared" si="2870"/>
        <v>0</v>
      </c>
      <c r="BO949" s="799">
        <f t="shared" si="2870"/>
        <v>0</v>
      </c>
      <c r="BP949" s="799">
        <f t="shared" si="2870"/>
        <v>0</v>
      </c>
      <c r="BQ949" s="799">
        <f t="shared" si="2870"/>
        <v>0</v>
      </c>
      <c r="BR949" s="799">
        <f t="shared" si="2870"/>
        <v>0</v>
      </c>
      <c r="BS949" s="799">
        <f t="shared" si="2870"/>
        <v>0</v>
      </c>
      <c r="BT949" s="799">
        <f t="shared" si="2870"/>
        <v>0</v>
      </c>
      <c r="BU949" s="798"/>
      <c r="BV949" s="799">
        <f>SUM(BV393)</f>
        <v>0</v>
      </c>
      <c r="BW949" s="799">
        <f>SUM(BW393)</f>
        <v>0</v>
      </c>
      <c r="BX949" s="799">
        <f>SUM(BX393)</f>
        <v>0</v>
      </c>
      <c r="BY949" s="799">
        <f>SUM(BY393)</f>
        <v>0</v>
      </c>
      <c r="BZ949" s="597">
        <f t="shared" si="2766"/>
        <v>0</v>
      </c>
      <c r="CA949" s="597">
        <f t="shared" si="2767"/>
        <v>99.2</v>
      </c>
      <c r="CB949" s="597">
        <f t="shared" si="2768"/>
        <v>0</v>
      </c>
      <c r="CC949" s="597">
        <f t="shared" si="2769"/>
        <v>990</v>
      </c>
      <c r="CD949" s="1344">
        <f t="shared" si="2797"/>
        <v>0</v>
      </c>
      <c r="CE949" s="1345">
        <f t="shared" si="2858"/>
        <v>0</v>
      </c>
      <c r="CF949" s="1346">
        <f t="shared" si="2858"/>
        <v>0</v>
      </c>
      <c r="CG949" s="1346">
        <f t="shared" si="2858"/>
        <v>0</v>
      </c>
      <c r="CH949" s="1346">
        <f t="shared" si="2858"/>
        <v>0</v>
      </c>
      <c r="CI949" s="1346">
        <f t="shared" si="2858"/>
        <v>0</v>
      </c>
      <c r="CJ949" s="1346">
        <f t="shared" si="2858"/>
        <v>0</v>
      </c>
      <c r="CK949" s="1347">
        <f t="shared" si="2858"/>
        <v>0</v>
      </c>
      <c r="CL949" s="1347">
        <f t="shared" si="2858"/>
        <v>0</v>
      </c>
      <c r="CM949" s="1347">
        <f t="shared" si="2858"/>
        <v>0</v>
      </c>
      <c r="CN949" s="1346">
        <f t="shared" si="2858"/>
        <v>0</v>
      </c>
      <c r="CO949" s="1346">
        <f t="shared" si="2858"/>
        <v>0</v>
      </c>
      <c r="CP949" s="1346">
        <f t="shared" si="2858"/>
        <v>0</v>
      </c>
      <c r="CQ949" s="1346">
        <f t="shared" si="2858"/>
        <v>0</v>
      </c>
      <c r="CR949" s="1346">
        <f t="shared" si="2858"/>
        <v>0</v>
      </c>
      <c r="CS949" s="1345">
        <f t="shared" si="2858"/>
        <v>0</v>
      </c>
      <c r="CT949" s="1348">
        <f t="shared" si="2858"/>
        <v>805</v>
      </c>
      <c r="CU949" s="548">
        <f t="shared" si="2772"/>
        <v>0</v>
      </c>
      <c r="CV949" s="549">
        <f t="shared" si="2773"/>
        <v>0</v>
      </c>
      <c r="CW949" s="550">
        <f t="shared" si="2774"/>
        <v>0</v>
      </c>
      <c r="CX949" s="550">
        <f t="shared" si="2775"/>
        <v>0</v>
      </c>
      <c r="CY949" s="550">
        <f t="shared" si="2776"/>
        <v>0</v>
      </c>
      <c r="CZ949" s="550">
        <f t="shared" si="2777"/>
        <v>0</v>
      </c>
      <c r="DA949" s="550">
        <f t="shared" si="2778"/>
        <v>0</v>
      </c>
      <c r="DB949" s="551">
        <f t="shared" si="2779"/>
        <v>0</v>
      </c>
      <c r="DC949" s="551">
        <f t="shared" si="2780"/>
        <v>0</v>
      </c>
      <c r="DD949" s="551">
        <f t="shared" si="2781"/>
        <v>0</v>
      </c>
      <c r="DE949" s="550">
        <f t="shared" si="2782"/>
        <v>0</v>
      </c>
      <c r="DF949" s="550">
        <f t="shared" si="2783"/>
        <v>0</v>
      </c>
      <c r="DG949" s="550">
        <f t="shared" si="2784"/>
        <v>0</v>
      </c>
      <c r="DH949" s="550">
        <f t="shared" si="2785"/>
        <v>0</v>
      </c>
      <c r="DI949" s="550">
        <f t="shared" si="2786"/>
        <v>288</v>
      </c>
      <c r="DJ949" s="549">
        <f t="shared" si="2787"/>
        <v>1200</v>
      </c>
      <c r="DK949" s="548">
        <f t="shared" si="2788"/>
        <v>1440</v>
      </c>
      <c r="DL949" s="653">
        <f t="shared" si="2789"/>
        <v>17</v>
      </c>
      <c r="DM949" s="106">
        <f t="shared" si="2790"/>
        <v>17</v>
      </c>
      <c r="DN949" s="106">
        <f t="shared" si="2791"/>
        <v>17</v>
      </c>
      <c r="DO949" s="106">
        <f t="shared" si="2792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20"/>
      <c r="DY949" s="484"/>
    </row>
    <row r="950" spans="1:129" s="486" customFormat="1" ht="15.75" customHeight="1">
      <c r="A950" s="617" t="str">
        <f>A394</f>
        <v>Other cashcrop (Tobacco) kg produced</v>
      </c>
      <c r="B950" s="799">
        <f t="shared" ref="B950:R950" si="2871">SUM(B396)</f>
        <v>0</v>
      </c>
      <c r="C950" s="799">
        <f t="shared" si="2871"/>
        <v>0</v>
      </c>
      <c r="D950" s="799">
        <f t="shared" si="2871"/>
        <v>0</v>
      </c>
      <c r="E950" s="799">
        <f t="shared" si="2871"/>
        <v>0</v>
      </c>
      <c r="F950" s="799">
        <f t="shared" si="2871"/>
        <v>0</v>
      </c>
      <c r="G950" s="799">
        <f t="shared" si="2871"/>
        <v>0</v>
      </c>
      <c r="H950" s="799">
        <f t="shared" si="2871"/>
        <v>0</v>
      </c>
      <c r="I950" s="799">
        <f t="shared" si="2871"/>
        <v>0</v>
      </c>
      <c r="J950" s="799">
        <f t="shared" si="2871"/>
        <v>0</v>
      </c>
      <c r="K950" s="799">
        <f t="shared" si="2871"/>
        <v>0</v>
      </c>
      <c r="L950" s="799">
        <f t="shared" si="2871"/>
        <v>0</v>
      </c>
      <c r="M950" s="799">
        <f t="shared" si="2871"/>
        <v>0</v>
      </c>
      <c r="N950" s="799">
        <f t="shared" si="2871"/>
        <v>0</v>
      </c>
      <c r="O950" s="799">
        <f t="shared" si="2871"/>
        <v>0</v>
      </c>
      <c r="P950" s="799">
        <f t="shared" si="2871"/>
        <v>0</v>
      </c>
      <c r="Q950" s="799">
        <f t="shared" si="2871"/>
        <v>0</v>
      </c>
      <c r="R950" s="799">
        <f t="shared" si="2871"/>
        <v>0</v>
      </c>
      <c r="S950" s="798"/>
      <c r="T950" s="799">
        <f t="shared" ref="T950:AJ950" si="2872">SUM(T396)</f>
        <v>0</v>
      </c>
      <c r="U950" s="799">
        <f t="shared" si="2872"/>
        <v>0</v>
      </c>
      <c r="V950" s="799">
        <f t="shared" si="2872"/>
        <v>0</v>
      </c>
      <c r="W950" s="799">
        <f t="shared" si="2872"/>
        <v>0</v>
      </c>
      <c r="X950" s="799">
        <f t="shared" si="2872"/>
        <v>0</v>
      </c>
      <c r="Y950" s="799">
        <f t="shared" si="2872"/>
        <v>0</v>
      </c>
      <c r="Z950" s="799">
        <f t="shared" si="2872"/>
        <v>0</v>
      </c>
      <c r="AA950" s="799">
        <f t="shared" si="2872"/>
        <v>0</v>
      </c>
      <c r="AB950" s="799">
        <f t="shared" si="2872"/>
        <v>0</v>
      </c>
      <c r="AC950" s="799">
        <f t="shared" si="2872"/>
        <v>0</v>
      </c>
      <c r="AD950" s="799">
        <f t="shared" si="2872"/>
        <v>0</v>
      </c>
      <c r="AE950" s="799">
        <f t="shared" si="2872"/>
        <v>0</v>
      </c>
      <c r="AF950" s="799">
        <f t="shared" si="2872"/>
        <v>0</v>
      </c>
      <c r="AG950" s="799">
        <f t="shared" si="2872"/>
        <v>0</v>
      </c>
      <c r="AH950" s="799">
        <f t="shared" si="2872"/>
        <v>0</v>
      </c>
      <c r="AI950" s="799">
        <f t="shared" si="2872"/>
        <v>0</v>
      </c>
      <c r="AJ950" s="799">
        <f t="shared" si="2872"/>
        <v>0</v>
      </c>
      <c r="AK950" s="798"/>
      <c r="AL950" s="799">
        <f t="shared" ref="AL950:BB950" si="2873">SUM(AL396)</f>
        <v>0</v>
      </c>
      <c r="AM950" s="799">
        <f t="shared" si="2873"/>
        <v>0</v>
      </c>
      <c r="AN950" s="799">
        <f t="shared" si="2873"/>
        <v>0</v>
      </c>
      <c r="AO950" s="799">
        <f t="shared" si="2873"/>
        <v>0</v>
      </c>
      <c r="AP950" s="799">
        <f t="shared" si="2873"/>
        <v>0</v>
      </c>
      <c r="AQ950" s="799">
        <f t="shared" si="2873"/>
        <v>0</v>
      </c>
      <c r="AR950" s="799">
        <f t="shared" si="2873"/>
        <v>0</v>
      </c>
      <c r="AS950" s="799">
        <f t="shared" si="2873"/>
        <v>0</v>
      </c>
      <c r="AT950" s="799">
        <f t="shared" si="2873"/>
        <v>0</v>
      </c>
      <c r="AU950" s="799">
        <f t="shared" si="2873"/>
        <v>0</v>
      </c>
      <c r="AV950" s="799">
        <f t="shared" si="2873"/>
        <v>0</v>
      </c>
      <c r="AW950" s="799">
        <f t="shared" si="2873"/>
        <v>0</v>
      </c>
      <c r="AX950" s="799">
        <f t="shared" si="2873"/>
        <v>0</v>
      </c>
      <c r="AY950" s="799">
        <f t="shared" si="2873"/>
        <v>0</v>
      </c>
      <c r="AZ950" s="799">
        <f t="shared" si="2873"/>
        <v>0</v>
      </c>
      <c r="BA950" s="799">
        <f t="shared" si="2873"/>
        <v>0</v>
      </c>
      <c r="BB950" s="799">
        <f t="shared" si="2873"/>
        <v>0</v>
      </c>
      <c r="BC950" s="798"/>
      <c r="BD950" s="799">
        <f t="shared" ref="BD950:BT950" si="2874">SUM(BD396)</f>
        <v>0</v>
      </c>
      <c r="BE950" s="799">
        <f t="shared" si="2874"/>
        <v>0</v>
      </c>
      <c r="BF950" s="799">
        <f t="shared" si="2874"/>
        <v>0</v>
      </c>
      <c r="BG950" s="799">
        <f t="shared" si="2874"/>
        <v>0</v>
      </c>
      <c r="BH950" s="799">
        <f t="shared" si="2874"/>
        <v>0</v>
      </c>
      <c r="BI950" s="799">
        <f t="shared" si="2874"/>
        <v>0</v>
      </c>
      <c r="BJ950" s="799">
        <f t="shared" si="2874"/>
        <v>4800</v>
      </c>
      <c r="BK950" s="799">
        <f t="shared" si="2874"/>
        <v>75000</v>
      </c>
      <c r="BL950" s="799">
        <f t="shared" si="2874"/>
        <v>0</v>
      </c>
      <c r="BM950" s="799">
        <f t="shared" si="2874"/>
        <v>0</v>
      </c>
      <c r="BN950" s="799">
        <f t="shared" si="2874"/>
        <v>0</v>
      </c>
      <c r="BO950" s="799">
        <f t="shared" si="2874"/>
        <v>0</v>
      </c>
      <c r="BP950" s="799">
        <f t="shared" si="2874"/>
        <v>0</v>
      </c>
      <c r="BQ950" s="799">
        <f t="shared" si="2874"/>
        <v>0</v>
      </c>
      <c r="BR950" s="799">
        <f t="shared" si="2874"/>
        <v>0</v>
      </c>
      <c r="BS950" s="799">
        <f t="shared" si="2874"/>
        <v>0</v>
      </c>
      <c r="BT950" s="799">
        <f t="shared" si="2874"/>
        <v>0</v>
      </c>
      <c r="BU950" s="798"/>
      <c r="BV950" s="799">
        <f>SUM(BV396)</f>
        <v>0</v>
      </c>
      <c r="BW950" s="799">
        <f>SUM(BW396)</f>
        <v>0</v>
      </c>
      <c r="BX950" s="799">
        <f>SUM(BX396)</f>
        <v>0</v>
      </c>
      <c r="BY950" s="799">
        <f>SUM(BY396)</f>
        <v>0</v>
      </c>
      <c r="BZ950" s="597">
        <f t="shared" si="2766"/>
        <v>0</v>
      </c>
      <c r="CA950" s="597">
        <f t="shared" si="2767"/>
        <v>0</v>
      </c>
      <c r="CB950" s="597">
        <f t="shared" si="2768"/>
        <v>0</v>
      </c>
      <c r="CC950" s="597">
        <f t="shared" si="2769"/>
        <v>320</v>
      </c>
      <c r="CD950" s="1344">
        <f t="shared" si="2797"/>
        <v>0</v>
      </c>
      <c r="CE950" s="1345">
        <f t="shared" si="2858"/>
        <v>0</v>
      </c>
      <c r="CF950" s="1346">
        <f t="shared" si="2858"/>
        <v>0</v>
      </c>
      <c r="CG950" s="1346">
        <f t="shared" si="2858"/>
        <v>0</v>
      </c>
      <c r="CH950" s="1346">
        <f t="shared" si="2858"/>
        <v>0</v>
      </c>
      <c r="CI950" s="1346">
        <f t="shared" si="2858"/>
        <v>0</v>
      </c>
      <c r="CJ950" s="1346">
        <f t="shared" si="2858"/>
        <v>0</v>
      </c>
      <c r="CK950" s="1347">
        <f t="shared" si="2858"/>
        <v>0</v>
      </c>
      <c r="CL950" s="1347">
        <f t="shared" si="2858"/>
        <v>0</v>
      </c>
      <c r="CM950" s="1347">
        <f t="shared" si="2858"/>
        <v>0</v>
      </c>
      <c r="CN950" s="1346">
        <f t="shared" si="2858"/>
        <v>0</v>
      </c>
      <c r="CO950" s="1346">
        <f t="shared" si="2858"/>
        <v>0</v>
      </c>
      <c r="CP950" s="1346">
        <f t="shared" si="2858"/>
        <v>0</v>
      </c>
      <c r="CQ950" s="1346">
        <f t="shared" si="2858"/>
        <v>0</v>
      </c>
      <c r="CR950" s="1346">
        <f t="shared" si="2858"/>
        <v>0</v>
      </c>
      <c r="CS950" s="1345">
        <f t="shared" si="2858"/>
        <v>0</v>
      </c>
      <c r="CT950" s="1348">
        <f t="shared" si="2858"/>
        <v>0</v>
      </c>
      <c r="CU950" s="548">
        <f t="shared" si="2772"/>
        <v>0</v>
      </c>
      <c r="CV950" s="549">
        <f t="shared" si="2773"/>
        <v>0</v>
      </c>
      <c r="CW950" s="550">
        <f t="shared" si="2774"/>
        <v>0</v>
      </c>
      <c r="CX950" s="550">
        <f t="shared" si="2775"/>
        <v>0</v>
      </c>
      <c r="CY950" s="550">
        <f t="shared" si="2776"/>
        <v>0</v>
      </c>
      <c r="CZ950" s="550">
        <f t="shared" si="2777"/>
        <v>0</v>
      </c>
      <c r="DA950" s="550">
        <f t="shared" si="2778"/>
        <v>0</v>
      </c>
      <c r="DB950" s="551">
        <f t="shared" si="2779"/>
        <v>0</v>
      </c>
      <c r="DC950" s="551">
        <f t="shared" si="2780"/>
        <v>0</v>
      </c>
      <c r="DD950" s="551">
        <f t="shared" si="2781"/>
        <v>0</v>
      </c>
      <c r="DE950" s="550">
        <f t="shared" si="2782"/>
        <v>0</v>
      </c>
      <c r="DF950" s="550">
        <f t="shared" si="2783"/>
        <v>0</v>
      </c>
      <c r="DG950" s="550">
        <f t="shared" si="2784"/>
        <v>0</v>
      </c>
      <c r="DH950" s="550">
        <f t="shared" si="2785"/>
        <v>0</v>
      </c>
      <c r="DI950" s="550">
        <f t="shared" si="2786"/>
        <v>0</v>
      </c>
      <c r="DJ950" s="549">
        <f t="shared" si="2787"/>
        <v>0</v>
      </c>
      <c r="DK950" s="548">
        <f t="shared" si="2788"/>
        <v>0</v>
      </c>
      <c r="DL950" s="653">
        <f t="shared" si="2789"/>
        <v>17</v>
      </c>
      <c r="DM950" s="106">
        <f t="shared" si="2790"/>
        <v>17</v>
      </c>
      <c r="DN950" s="106">
        <f t="shared" si="2791"/>
        <v>17</v>
      </c>
      <c r="DO950" s="106">
        <f t="shared" si="2792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20"/>
      <c r="DY950" s="484"/>
    </row>
    <row r="951" spans="1:129" s="486" customFormat="1" ht="15.75" customHeight="1">
      <c r="A951" s="617" t="str">
        <f>A397</f>
        <v>Other cashcrop: kg produced</v>
      </c>
      <c r="B951" s="799">
        <f t="shared" ref="B951:R951" si="2875">SUM(B399)</f>
        <v>0</v>
      </c>
      <c r="C951" s="799">
        <f t="shared" si="2875"/>
        <v>0</v>
      </c>
      <c r="D951" s="799">
        <f t="shared" si="2875"/>
        <v>0</v>
      </c>
      <c r="E951" s="799">
        <f t="shared" si="2875"/>
        <v>0</v>
      </c>
      <c r="F951" s="799">
        <f t="shared" si="2875"/>
        <v>0</v>
      </c>
      <c r="G951" s="799">
        <f t="shared" si="2875"/>
        <v>0</v>
      </c>
      <c r="H951" s="799">
        <f t="shared" si="2875"/>
        <v>0</v>
      </c>
      <c r="I951" s="799">
        <f t="shared" si="2875"/>
        <v>0</v>
      </c>
      <c r="J951" s="799">
        <f t="shared" si="2875"/>
        <v>0</v>
      </c>
      <c r="K951" s="799">
        <f t="shared" si="2875"/>
        <v>0</v>
      </c>
      <c r="L951" s="799">
        <f t="shared" si="2875"/>
        <v>0</v>
      </c>
      <c r="M951" s="799">
        <f t="shared" si="2875"/>
        <v>0</v>
      </c>
      <c r="N951" s="799">
        <f t="shared" si="2875"/>
        <v>0</v>
      </c>
      <c r="O951" s="799">
        <f t="shared" si="2875"/>
        <v>0</v>
      </c>
      <c r="P951" s="799">
        <f t="shared" si="2875"/>
        <v>0</v>
      </c>
      <c r="Q951" s="799">
        <f t="shared" si="2875"/>
        <v>0</v>
      </c>
      <c r="R951" s="799">
        <f t="shared" si="2875"/>
        <v>0</v>
      </c>
      <c r="S951" s="798"/>
      <c r="T951" s="799">
        <f t="shared" ref="T951:AJ951" si="2876">SUM(T399)</f>
        <v>0</v>
      </c>
      <c r="U951" s="799">
        <f t="shared" si="2876"/>
        <v>0</v>
      </c>
      <c r="V951" s="799">
        <f t="shared" si="2876"/>
        <v>0</v>
      </c>
      <c r="W951" s="799">
        <f t="shared" si="2876"/>
        <v>0</v>
      </c>
      <c r="X951" s="799">
        <f t="shared" si="2876"/>
        <v>0</v>
      </c>
      <c r="Y951" s="799">
        <f t="shared" si="2876"/>
        <v>0</v>
      </c>
      <c r="Z951" s="799">
        <f t="shared" si="2876"/>
        <v>0</v>
      </c>
      <c r="AA951" s="799">
        <f t="shared" si="2876"/>
        <v>0</v>
      </c>
      <c r="AB951" s="799">
        <f t="shared" si="2876"/>
        <v>0</v>
      </c>
      <c r="AC951" s="799">
        <f t="shared" si="2876"/>
        <v>0</v>
      </c>
      <c r="AD951" s="799">
        <f t="shared" si="2876"/>
        <v>0</v>
      </c>
      <c r="AE951" s="799">
        <f t="shared" si="2876"/>
        <v>0</v>
      </c>
      <c r="AF951" s="799">
        <f t="shared" si="2876"/>
        <v>0</v>
      </c>
      <c r="AG951" s="799">
        <f t="shared" si="2876"/>
        <v>0</v>
      </c>
      <c r="AH951" s="799">
        <f t="shared" si="2876"/>
        <v>0</v>
      </c>
      <c r="AI951" s="799">
        <f t="shared" si="2876"/>
        <v>0</v>
      </c>
      <c r="AJ951" s="799">
        <f t="shared" si="2876"/>
        <v>0</v>
      </c>
      <c r="AK951" s="798"/>
      <c r="AL951" s="799">
        <f t="shared" ref="AL951:BB951" si="2877">SUM(AL399)</f>
        <v>0</v>
      </c>
      <c r="AM951" s="799">
        <f t="shared" si="2877"/>
        <v>0</v>
      </c>
      <c r="AN951" s="799">
        <f t="shared" si="2877"/>
        <v>0</v>
      </c>
      <c r="AO951" s="799">
        <f t="shared" si="2877"/>
        <v>0</v>
      </c>
      <c r="AP951" s="799">
        <f t="shared" si="2877"/>
        <v>0</v>
      </c>
      <c r="AQ951" s="799">
        <f t="shared" si="2877"/>
        <v>0</v>
      </c>
      <c r="AR951" s="799">
        <f t="shared" si="2877"/>
        <v>0</v>
      </c>
      <c r="AS951" s="799">
        <f t="shared" si="2877"/>
        <v>0</v>
      </c>
      <c r="AT951" s="799">
        <f t="shared" si="2877"/>
        <v>0</v>
      </c>
      <c r="AU951" s="799">
        <f t="shared" si="2877"/>
        <v>0</v>
      </c>
      <c r="AV951" s="799">
        <f t="shared" si="2877"/>
        <v>0</v>
      </c>
      <c r="AW951" s="799">
        <f t="shared" si="2877"/>
        <v>0</v>
      </c>
      <c r="AX951" s="799">
        <f t="shared" si="2877"/>
        <v>0</v>
      </c>
      <c r="AY951" s="799">
        <f t="shared" si="2877"/>
        <v>0</v>
      </c>
      <c r="AZ951" s="799">
        <f t="shared" si="2877"/>
        <v>0</v>
      </c>
      <c r="BA951" s="799">
        <f t="shared" si="2877"/>
        <v>0</v>
      </c>
      <c r="BB951" s="799">
        <f t="shared" si="2877"/>
        <v>0</v>
      </c>
      <c r="BC951" s="798"/>
      <c r="BD951" s="799">
        <f t="shared" ref="BD951:BT951" si="2878">SUM(BD399)</f>
        <v>0</v>
      </c>
      <c r="BE951" s="799">
        <f t="shared" si="2878"/>
        <v>0</v>
      </c>
      <c r="BF951" s="799">
        <f t="shared" si="2878"/>
        <v>0</v>
      </c>
      <c r="BG951" s="799">
        <f t="shared" si="2878"/>
        <v>0</v>
      </c>
      <c r="BH951" s="799">
        <f t="shared" si="2878"/>
        <v>0</v>
      </c>
      <c r="BI951" s="799">
        <f t="shared" si="2878"/>
        <v>0</v>
      </c>
      <c r="BJ951" s="799">
        <f t="shared" si="2878"/>
        <v>0</v>
      </c>
      <c r="BK951" s="799">
        <f t="shared" si="2878"/>
        <v>0</v>
      </c>
      <c r="BL951" s="799">
        <f t="shared" si="2878"/>
        <v>0</v>
      </c>
      <c r="BM951" s="799">
        <f t="shared" si="2878"/>
        <v>0</v>
      </c>
      <c r="BN951" s="799">
        <f t="shared" si="2878"/>
        <v>0</v>
      </c>
      <c r="BO951" s="799">
        <f t="shared" si="2878"/>
        <v>0</v>
      </c>
      <c r="BP951" s="799">
        <f t="shared" si="2878"/>
        <v>0</v>
      </c>
      <c r="BQ951" s="799">
        <f t="shared" si="2878"/>
        <v>0</v>
      </c>
      <c r="BR951" s="799">
        <f t="shared" si="2878"/>
        <v>0</v>
      </c>
      <c r="BS951" s="799">
        <f t="shared" si="2878"/>
        <v>0</v>
      </c>
      <c r="BT951" s="799">
        <f t="shared" si="2878"/>
        <v>0</v>
      </c>
      <c r="BU951" s="798"/>
      <c r="BV951" s="799">
        <f>SUM(BV399)</f>
        <v>0</v>
      </c>
      <c r="BW951" s="799">
        <f>SUM(BW399)</f>
        <v>0</v>
      </c>
      <c r="BX951" s="799">
        <f>SUM(BX399)</f>
        <v>0</v>
      </c>
      <c r="BY951" s="799">
        <f>SUM(BY399)</f>
        <v>0</v>
      </c>
      <c r="BZ951" s="597">
        <f t="shared" si="2766"/>
        <v>0</v>
      </c>
      <c r="CA951" s="597">
        <f t="shared" si="2767"/>
        <v>0</v>
      </c>
      <c r="CB951" s="597">
        <f t="shared" si="2768"/>
        <v>0</v>
      </c>
      <c r="CC951" s="597">
        <f t="shared" si="2769"/>
        <v>0</v>
      </c>
      <c r="CD951" s="1344">
        <f t="shared" si="2797"/>
        <v>0</v>
      </c>
      <c r="CE951" s="1345">
        <f t="shared" si="2858"/>
        <v>0</v>
      </c>
      <c r="CF951" s="1346">
        <f t="shared" si="2858"/>
        <v>0</v>
      </c>
      <c r="CG951" s="1346">
        <f t="shared" si="2858"/>
        <v>0</v>
      </c>
      <c r="CH951" s="1346">
        <f t="shared" si="2858"/>
        <v>0</v>
      </c>
      <c r="CI951" s="1346">
        <f t="shared" si="2858"/>
        <v>0</v>
      </c>
      <c r="CJ951" s="1346">
        <f t="shared" si="2858"/>
        <v>0</v>
      </c>
      <c r="CK951" s="1347">
        <f t="shared" si="2858"/>
        <v>0</v>
      </c>
      <c r="CL951" s="1347">
        <f t="shared" si="2858"/>
        <v>0</v>
      </c>
      <c r="CM951" s="1347">
        <f t="shared" si="2858"/>
        <v>0</v>
      </c>
      <c r="CN951" s="1346">
        <f t="shared" si="2858"/>
        <v>0</v>
      </c>
      <c r="CO951" s="1346">
        <f t="shared" si="2858"/>
        <v>0</v>
      </c>
      <c r="CP951" s="1346">
        <f t="shared" si="2858"/>
        <v>0</v>
      </c>
      <c r="CQ951" s="1346">
        <f t="shared" si="2858"/>
        <v>0</v>
      </c>
      <c r="CR951" s="1346">
        <f t="shared" si="2858"/>
        <v>0</v>
      </c>
      <c r="CS951" s="1345">
        <f t="shared" si="2858"/>
        <v>0</v>
      </c>
      <c r="CT951" s="1348">
        <f t="shared" si="2858"/>
        <v>0</v>
      </c>
      <c r="CU951" s="548">
        <f t="shared" si="2772"/>
        <v>0</v>
      </c>
      <c r="CV951" s="549">
        <f t="shared" si="2773"/>
        <v>0</v>
      </c>
      <c r="CW951" s="550">
        <f t="shared" si="2774"/>
        <v>0</v>
      </c>
      <c r="CX951" s="550">
        <f t="shared" si="2775"/>
        <v>0</v>
      </c>
      <c r="CY951" s="550">
        <f t="shared" si="2776"/>
        <v>0</v>
      </c>
      <c r="CZ951" s="550">
        <f t="shared" si="2777"/>
        <v>0</v>
      </c>
      <c r="DA951" s="550">
        <f t="shared" si="2778"/>
        <v>0</v>
      </c>
      <c r="DB951" s="551">
        <f t="shared" si="2779"/>
        <v>0</v>
      </c>
      <c r="DC951" s="551">
        <f t="shared" si="2780"/>
        <v>0</v>
      </c>
      <c r="DD951" s="551">
        <f t="shared" si="2781"/>
        <v>0</v>
      </c>
      <c r="DE951" s="550">
        <f t="shared" si="2782"/>
        <v>0</v>
      </c>
      <c r="DF951" s="550">
        <f t="shared" si="2783"/>
        <v>0</v>
      </c>
      <c r="DG951" s="550">
        <f t="shared" si="2784"/>
        <v>0</v>
      </c>
      <c r="DH951" s="550">
        <f t="shared" si="2785"/>
        <v>0</v>
      </c>
      <c r="DI951" s="550">
        <f t="shared" si="2786"/>
        <v>0</v>
      </c>
      <c r="DJ951" s="549">
        <f t="shared" si="2787"/>
        <v>0</v>
      </c>
      <c r="DK951" s="548">
        <f t="shared" si="2788"/>
        <v>0</v>
      </c>
      <c r="DL951" s="653">
        <f t="shared" si="2789"/>
        <v>17</v>
      </c>
      <c r="DM951" s="106">
        <f t="shared" si="2790"/>
        <v>17</v>
      </c>
      <c r="DN951" s="106">
        <f t="shared" si="2791"/>
        <v>17</v>
      </c>
      <c r="DO951" s="106">
        <f t="shared" si="2792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20"/>
      <c r="DY951" s="484"/>
    </row>
    <row r="952" spans="1:129" s="486" customFormat="1" ht="15.75" customHeight="1">
      <c r="A952" s="617" t="str">
        <f>A400</f>
        <v>Other cashcrop: kg produced</v>
      </c>
      <c r="B952" s="799">
        <f t="shared" ref="B952:R952" si="2879">SUM(B402)</f>
        <v>0</v>
      </c>
      <c r="C952" s="799">
        <f t="shared" si="2879"/>
        <v>0</v>
      </c>
      <c r="D952" s="799">
        <f t="shared" si="2879"/>
        <v>0</v>
      </c>
      <c r="E952" s="799">
        <f t="shared" si="2879"/>
        <v>0</v>
      </c>
      <c r="F952" s="799">
        <f t="shared" si="2879"/>
        <v>0</v>
      </c>
      <c r="G952" s="799">
        <f t="shared" si="2879"/>
        <v>0</v>
      </c>
      <c r="H952" s="799">
        <f t="shared" si="2879"/>
        <v>0</v>
      </c>
      <c r="I952" s="799">
        <f t="shared" si="2879"/>
        <v>0</v>
      </c>
      <c r="J952" s="799">
        <f t="shared" si="2879"/>
        <v>0</v>
      </c>
      <c r="K952" s="799">
        <f t="shared" si="2879"/>
        <v>0</v>
      </c>
      <c r="L952" s="799">
        <f t="shared" si="2879"/>
        <v>0</v>
      </c>
      <c r="M952" s="799">
        <f t="shared" si="2879"/>
        <v>0</v>
      </c>
      <c r="N952" s="799">
        <f t="shared" si="2879"/>
        <v>0</v>
      </c>
      <c r="O952" s="799">
        <f t="shared" si="2879"/>
        <v>0</v>
      </c>
      <c r="P952" s="799">
        <f t="shared" si="2879"/>
        <v>0</v>
      </c>
      <c r="Q952" s="799">
        <f t="shared" si="2879"/>
        <v>0</v>
      </c>
      <c r="R952" s="799">
        <f t="shared" si="2879"/>
        <v>0</v>
      </c>
      <c r="S952" s="798"/>
      <c r="T952" s="799">
        <f t="shared" ref="T952:AJ952" si="2880">SUM(T402)</f>
        <v>0</v>
      </c>
      <c r="U952" s="799">
        <f t="shared" si="2880"/>
        <v>0</v>
      </c>
      <c r="V952" s="799">
        <f t="shared" si="2880"/>
        <v>0</v>
      </c>
      <c r="W952" s="799">
        <f t="shared" si="2880"/>
        <v>0</v>
      </c>
      <c r="X952" s="799">
        <f t="shared" si="2880"/>
        <v>0</v>
      </c>
      <c r="Y952" s="799">
        <f t="shared" si="2880"/>
        <v>0</v>
      </c>
      <c r="Z952" s="799">
        <f t="shared" si="2880"/>
        <v>0</v>
      </c>
      <c r="AA952" s="799">
        <f t="shared" si="2880"/>
        <v>0</v>
      </c>
      <c r="AB952" s="799">
        <f t="shared" si="2880"/>
        <v>0</v>
      </c>
      <c r="AC952" s="799">
        <f t="shared" si="2880"/>
        <v>0</v>
      </c>
      <c r="AD952" s="799">
        <f t="shared" si="2880"/>
        <v>0</v>
      </c>
      <c r="AE952" s="799">
        <f t="shared" si="2880"/>
        <v>0</v>
      </c>
      <c r="AF952" s="799">
        <f t="shared" si="2880"/>
        <v>0</v>
      </c>
      <c r="AG952" s="799">
        <f t="shared" si="2880"/>
        <v>0</v>
      </c>
      <c r="AH952" s="799">
        <f t="shared" si="2880"/>
        <v>0</v>
      </c>
      <c r="AI952" s="799">
        <f t="shared" si="2880"/>
        <v>0</v>
      </c>
      <c r="AJ952" s="799">
        <f t="shared" si="2880"/>
        <v>0</v>
      </c>
      <c r="AK952" s="798"/>
      <c r="AL952" s="799">
        <f t="shared" ref="AL952:BB952" si="2881">SUM(AL402)</f>
        <v>0</v>
      </c>
      <c r="AM952" s="799">
        <f t="shared" si="2881"/>
        <v>0</v>
      </c>
      <c r="AN952" s="799">
        <f t="shared" si="2881"/>
        <v>0</v>
      </c>
      <c r="AO952" s="799">
        <f t="shared" si="2881"/>
        <v>0</v>
      </c>
      <c r="AP952" s="799">
        <f t="shared" si="2881"/>
        <v>0</v>
      </c>
      <c r="AQ952" s="799">
        <f t="shared" si="2881"/>
        <v>0</v>
      </c>
      <c r="AR952" s="799">
        <f t="shared" si="2881"/>
        <v>0</v>
      </c>
      <c r="AS952" s="799">
        <f t="shared" si="2881"/>
        <v>0</v>
      </c>
      <c r="AT952" s="799">
        <f t="shared" si="2881"/>
        <v>0</v>
      </c>
      <c r="AU952" s="799">
        <f t="shared" si="2881"/>
        <v>0</v>
      </c>
      <c r="AV952" s="799">
        <f t="shared" si="2881"/>
        <v>0</v>
      </c>
      <c r="AW952" s="799">
        <f t="shared" si="2881"/>
        <v>0</v>
      </c>
      <c r="AX952" s="799">
        <f t="shared" si="2881"/>
        <v>0</v>
      </c>
      <c r="AY952" s="799">
        <f t="shared" si="2881"/>
        <v>0</v>
      </c>
      <c r="AZ952" s="799">
        <f t="shared" si="2881"/>
        <v>0</v>
      </c>
      <c r="BA952" s="799">
        <f t="shared" si="2881"/>
        <v>0</v>
      </c>
      <c r="BB952" s="799">
        <f t="shared" si="2881"/>
        <v>0</v>
      </c>
      <c r="BC952" s="798"/>
      <c r="BD952" s="799">
        <f t="shared" ref="BD952:BT952" si="2882">SUM(BD402)</f>
        <v>0</v>
      </c>
      <c r="BE952" s="799">
        <f t="shared" si="2882"/>
        <v>0</v>
      </c>
      <c r="BF952" s="799">
        <f t="shared" si="2882"/>
        <v>0</v>
      </c>
      <c r="BG952" s="799">
        <f t="shared" si="2882"/>
        <v>0</v>
      </c>
      <c r="BH952" s="799">
        <f t="shared" si="2882"/>
        <v>0</v>
      </c>
      <c r="BI952" s="799">
        <f t="shared" si="2882"/>
        <v>0</v>
      </c>
      <c r="BJ952" s="799">
        <f t="shared" si="2882"/>
        <v>0</v>
      </c>
      <c r="BK952" s="799">
        <f t="shared" si="2882"/>
        <v>0</v>
      </c>
      <c r="BL952" s="799">
        <f t="shared" si="2882"/>
        <v>0</v>
      </c>
      <c r="BM952" s="799">
        <f t="shared" si="2882"/>
        <v>0</v>
      </c>
      <c r="BN952" s="799">
        <f t="shared" si="2882"/>
        <v>0</v>
      </c>
      <c r="BO952" s="799">
        <f t="shared" si="2882"/>
        <v>0</v>
      </c>
      <c r="BP952" s="799">
        <f t="shared" si="2882"/>
        <v>0</v>
      </c>
      <c r="BQ952" s="799">
        <f t="shared" si="2882"/>
        <v>0</v>
      </c>
      <c r="BR952" s="799">
        <f t="shared" si="2882"/>
        <v>0</v>
      </c>
      <c r="BS952" s="799">
        <f t="shared" si="2882"/>
        <v>0</v>
      </c>
      <c r="BT952" s="799">
        <f t="shared" si="2882"/>
        <v>0</v>
      </c>
      <c r="BU952" s="798"/>
      <c r="BV952" s="799">
        <f>SUM(BV402)</f>
        <v>0</v>
      </c>
      <c r="BW952" s="799">
        <f>SUM(BW402)</f>
        <v>0</v>
      </c>
      <c r="BX952" s="799">
        <f>SUM(BX402)</f>
        <v>0</v>
      </c>
      <c r="BY952" s="799">
        <f>SUM(BY402)</f>
        <v>0</v>
      </c>
      <c r="BZ952" s="597">
        <f t="shared" si="2766"/>
        <v>0</v>
      </c>
      <c r="CA952" s="597">
        <f t="shared" si="2767"/>
        <v>0</v>
      </c>
      <c r="CB952" s="597">
        <f t="shared" si="2768"/>
        <v>0</v>
      </c>
      <c r="CC952" s="597">
        <f t="shared" si="2769"/>
        <v>0</v>
      </c>
      <c r="CD952" s="1344">
        <f t="shared" si="2797"/>
        <v>0</v>
      </c>
      <c r="CE952" s="1345">
        <f t="shared" si="2858"/>
        <v>0</v>
      </c>
      <c r="CF952" s="1346">
        <f t="shared" si="2858"/>
        <v>0</v>
      </c>
      <c r="CG952" s="1346">
        <f t="shared" si="2858"/>
        <v>0</v>
      </c>
      <c r="CH952" s="1346">
        <f t="shared" si="2858"/>
        <v>0</v>
      </c>
      <c r="CI952" s="1346">
        <f t="shared" si="2858"/>
        <v>0</v>
      </c>
      <c r="CJ952" s="1346">
        <f t="shared" si="2858"/>
        <v>0</v>
      </c>
      <c r="CK952" s="1347">
        <f t="shared" si="2858"/>
        <v>0</v>
      </c>
      <c r="CL952" s="1347">
        <f t="shared" si="2858"/>
        <v>0</v>
      </c>
      <c r="CM952" s="1347">
        <f t="shared" si="2858"/>
        <v>0</v>
      </c>
      <c r="CN952" s="1346">
        <f t="shared" si="2858"/>
        <v>0</v>
      </c>
      <c r="CO952" s="1346">
        <f t="shared" si="2858"/>
        <v>0</v>
      </c>
      <c r="CP952" s="1346">
        <f t="shared" si="2858"/>
        <v>0</v>
      </c>
      <c r="CQ952" s="1346">
        <f t="shared" si="2858"/>
        <v>0</v>
      </c>
      <c r="CR952" s="1346">
        <f t="shared" si="2858"/>
        <v>0</v>
      </c>
      <c r="CS952" s="1345">
        <f t="shared" si="2858"/>
        <v>0</v>
      </c>
      <c r="CT952" s="1348">
        <f t="shared" si="2858"/>
        <v>0</v>
      </c>
      <c r="CU952" s="548">
        <f t="shared" si="2772"/>
        <v>0</v>
      </c>
      <c r="CV952" s="549">
        <f t="shared" si="2773"/>
        <v>0</v>
      </c>
      <c r="CW952" s="550">
        <f t="shared" si="2774"/>
        <v>0</v>
      </c>
      <c r="CX952" s="550">
        <f t="shared" si="2775"/>
        <v>0</v>
      </c>
      <c r="CY952" s="550">
        <f t="shared" si="2776"/>
        <v>0</v>
      </c>
      <c r="CZ952" s="550">
        <f t="shared" si="2777"/>
        <v>0</v>
      </c>
      <c r="DA952" s="550">
        <f t="shared" si="2778"/>
        <v>0</v>
      </c>
      <c r="DB952" s="551">
        <f t="shared" si="2779"/>
        <v>0</v>
      </c>
      <c r="DC952" s="551">
        <f t="shared" si="2780"/>
        <v>0</v>
      </c>
      <c r="DD952" s="551">
        <f t="shared" si="2781"/>
        <v>0</v>
      </c>
      <c r="DE952" s="550">
        <f t="shared" si="2782"/>
        <v>0</v>
      </c>
      <c r="DF952" s="550">
        <f t="shared" si="2783"/>
        <v>0</v>
      </c>
      <c r="DG952" s="550">
        <f t="shared" si="2784"/>
        <v>0</v>
      </c>
      <c r="DH952" s="550">
        <f t="shared" si="2785"/>
        <v>0</v>
      </c>
      <c r="DI952" s="550">
        <f t="shared" si="2786"/>
        <v>0</v>
      </c>
      <c r="DJ952" s="549">
        <f t="shared" si="2787"/>
        <v>0</v>
      </c>
      <c r="DK952" s="548">
        <f t="shared" si="2788"/>
        <v>0</v>
      </c>
      <c r="DL952" s="653">
        <f t="shared" si="2789"/>
        <v>17</v>
      </c>
      <c r="DM952" s="106">
        <f t="shared" si="2790"/>
        <v>17</v>
      </c>
      <c r="DN952" s="106">
        <f t="shared" si="2791"/>
        <v>17</v>
      </c>
      <c r="DO952" s="106">
        <f t="shared" si="2792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20"/>
      <c r="DY952" s="484"/>
    </row>
    <row r="953" spans="1:129" s="486" customFormat="1" ht="15.75" customHeight="1">
      <c r="A953" s="617" t="str">
        <f>A403</f>
        <v>Other cashcrop: kg produced</v>
      </c>
      <c r="B953" s="799">
        <f t="shared" ref="B953:R953" si="2883">SUM(B405)</f>
        <v>0</v>
      </c>
      <c r="C953" s="799">
        <f t="shared" si="2883"/>
        <v>0</v>
      </c>
      <c r="D953" s="799">
        <f t="shared" si="2883"/>
        <v>0</v>
      </c>
      <c r="E953" s="799">
        <f t="shared" si="2883"/>
        <v>0</v>
      </c>
      <c r="F953" s="799">
        <f t="shared" si="2883"/>
        <v>0</v>
      </c>
      <c r="G953" s="799">
        <f t="shared" si="2883"/>
        <v>0</v>
      </c>
      <c r="H953" s="799">
        <f t="shared" si="2883"/>
        <v>0</v>
      </c>
      <c r="I953" s="799">
        <f t="shared" si="2883"/>
        <v>0</v>
      </c>
      <c r="J953" s="799">
        <f t="shared" si="2883"/>
        <v>0</v>
      </c>
      <c r="K953" s="799">
        <f t="shared" si="2883"/>
        <v>0</v>
      </c>
      <c r="L953" s="799">
        <f t="shared" si="2883"/>
        <v>0</v>
      </c>
      <c r="M953" s="799">
        <f t="shared" si="2883"/>
        <v>0</v>
      </c>
      <c r="N953" s="799">
        <f t="shared" si="2883"/>
        <v>0</v>
      </c>
      <c r="O953" s="799">
        <f t="shared" si="2883"/>
        <v>0</v>
      </c>
      <c r="P953" s="799">
        <f t="shared" si="2883"/>
        <v>0</v>
      </c>
      <c r="Q953" s="799">
        <f t="shared" si="2883"/>
        <v>0</v>
      </c>
      <c r="R953" s="799">
        <f t="shared" si="2883"/>
        <v>0</v>
      </c>
      <c r="S953" s="798"/>
      <c r="T953" s="799">
        <f t="shared" ref="T953:AJ953" si="2884">SUM(T405)</f>
        <v>0</v>
      </c>
      <c r="U953" s="799">
        <f t="shared" si="2884"/>
        <v>0</v>
      </c>
      <c r="V953" s="799">
        <f t="shared" si="2884"/>
        <v>0</v>
      </c>
      <c r="W953" s="799">
        <f t="shared" si="2884"/>
        <v>0</v>
      </c>
      <c r="X953" s="799">
        <f t="shared" si="2884"/>
        <v>0</v>
      </c>
      <c r="Y953" s="799">
        <f t="shared" si="2884"/>
        <v>0</v>
      </c>
      <c r="Z953" s="799">
        <f t="shared" si="2884"/>
        <v>0</v>
      </c>
      <c r="AA953" s="799">
        <f t="shared" si="2884"/>
        <v>0</v>
      </c>
      <c r="AB953" s="799">
        <f t="shared" si="2884"/>
        <v>0</v>
      </c>
      <c r="AC953" s="799">
        <f t="shared" si="2884"/>
        <v>0</v>
      </c>
      <c r="AD953" s="799">
        <f t="shared" si="2884"/>
        <v>0</v>
      </c>
      <c r="AE953" s="799">
        <f t="shared" si="2884"/>
        <v>0</v>
      </c>
      <c r="AF953" s="799">
        <f t="shared" si="2884"/>
        <v>0</v>
      </c>
      <c r="AG953" s="799">
        <f t="shared" si="2884"/>
        <v>0</v>
      </c>
      <c r="AH953" s="799">
        <f t="shared" si="2884"/>
        <v>0</v>
      </c>
      <c r="AI953" s="799">
        <f t="shared" si="2884"/>
        <v>0</v>
      </c>
      <c r="AJ953" s="799">
        <f t="shared" si="2884"/>
        <v>0</v>
      </c>
      <c r="AK953" s="798"/>
      <c r="AL953" s="799">
        <f t="shared" ref="AL953:BB953" si="2885">SUM(AL405)</f>
        <v>0</v>
      </c>
      <c r="AM953" s="799">
        <f t="shared" si="2885"/>
        <v>0</v>
      </c>
      <c r="AN953" s="799">
        <f t="shared" si="2885"/>
        <v>0</v>
      </c>
      <c r="AO953" s="799">
        <f t="shared" si="2885"/>
        <v>0</v>
      </c>
      <c r="AP953" s="799">
        <f t="shared" si="2885"/>
        <v>0</v>
      </c>
      <c r="AQ953" s="799">
        <f t="shared" si="2885"/>
        <v>0</v>
      </c>
      <c r="AR953" s="799">
        <f t="shared" si="2885"/>
        <v>0</v>
      </c>
      <c r="AS953" s="799">
        <f t="shared" si="2885"/>
        <v>0</v>
      </c>
      <c r="AT953" s="799">
        <f t="shared" si="2885"/>
        <v>0</v>
      </c>
      <c r="AU953" s="799">
        <f t="shared" si="2885"/>
        <v>0</v>
      </c>
      <c r="AV953" s="799">
        <f t="shared" si="2885"/>
        <v>0</v>
      </c>
      <c r="AW953" s="799">
        <f t="shared" si="2885"/>
        <v>0</v>
      </c>
      <c r="AX953" s="799">
        <f t="shared" si="2885"/>
        <v>0</v>
      </c>
      <c r="AY953" s="799">
        <f t="shared" si="2885"/>
        <v>0</v>
      </c>
      <c r="AZ953" s="799">
        <f t="shared" si="2885"/>
        <v>0</v>
      </c>
      <c r="BA953" s="799">
        <f t="shared" si="2885"/>
        <v>0</v>
      </c>
      <c r="BB953" s="799">
        <f t="shared" si="2885"/>
        <v>0</v>
      </c>
      <c r="BC953" s="798"/>
      <c r="BD953" s="799">
        <f t="shared" ref="BD953:BT953" si="2886">SUM(BD405)</f>
        <v>0</v>
      </c>
      <c r="BE953" s="799">
        <f t="shared" si="2886"/>
        <v>0</v>
      </c>
      <c r="BF953" s="799">
        <f t="shared" si="2886"/>
        <v>0</v>
      </c>
      <c r="BG953" s="799">
        <f t="shared" si="2886"/>
        <v>0</v>
      </c>
      <c r="BH953" s="799">
        <f t="shared" si="2886"/>
        <v>0</v>
      </c>
      <c r="BI953" s="799">
        <f t="shared" si="2886"/>
        <v>0</v>
      </c>
      <c r="BJ953" s="799">
        <f t="shared" si="2886"/>
        <v>0</v>
      </c>
      <c r="BK953" s="799">
        <f t="shared" si="2886"/>
        <v>0</v>
      </c>
      <c r="BL953" s="799">
        <f t="shared" si="2886"/>
        <v>0</v>
      </c>
      <c r="BM953" s="799">
        <f t="shared" si="2886"/>
        <v>0</v>
      </c>
      <c r="BN953" s="799">
        <f t="shared" si="2886"/>
        <v>0</v>
      </c>
      <c r="BO953" s="799">
        <f t="shared" si="2886"/>
        <v>0</v>
      </c>
      <c r="BP953" s="799">
        <f t="shared" si="2886"/>
        <v>0</v>
      </c>
      <c r="BQ953" s="799">
        <f t="shared" si="2886"/>
        <v>0</v>
      </c>
      <c r="BR953" s="799">
        <f t="shared" si="2886"/>
        <v>0</v>
      </c>
      <c r="BS953" s="799">
        <f t="shared" si="2886"/>
        <v>0</v>
      </c>
      <c r="BT953" s="799">
        <f t="shared" si="2886"/>
        <v>0</v>
      </c>
      <c r="BU953" s="798"/>
      <c r="BV953" s="799">
        <f>SUM(BV405)</f>
        <v>0</v>
      </c>
      <c r="BW953" s="799">
        <f>SUM(BW405)</f>
        <v>0</v>
      </c>
      <c r="BX953" s="799">
        <f>SUM(BX405)</f>
        <v>0</v>
      </c>
      <c r="BY953" s="799">
        <f>SUM(BY405)</f>
        <v>0</v>
      </c>
      <c r="BZ953" s="597">
        <f t="shared" si="2766"/>
        <v>0</v>
      </c>
      <c r="CA953" s="597">
        <f t="shared" si="2767"/>
        <v>0</v>
      </c>
      <c r="CB953" s="597">
        <f t="shared" si="2768"/>
        <v>0</v>
      </c>
      <c r="CC953" s="597">
        <f t="shared" si="2769"/>
        <v>0</v>
      </c>
      <c r="CD953" s="1344">
        <f t="shared" si="2797"/>
        <v>0</v>
      </c>
      <c r="CE953" s="1345">
        <f t="shared" si="2858"/>
        <v>0</v>
      </c>
      <c r="CF953" s="1346">
        <f t="shared" si="2858"/>
        <v>0</v>
      </c>
      <c r="CG953" s="1346">
        <f t="shared" si="2858"/>
        <v>0</v>
      </c>
      <c r="CH953" s="1346">
        <f t="shared" si="2858"/>
        <v>0</v>
      </c>
      <c r="CI953" s="1346">
        <f t="shared" si="2858"/>
        <v>0</v>
      </c>
      <c r="CJ953" s="1346">
        <f t="shared" si="2858"/>
        <v>0</v>
      </c>
      <c r="CK953" s="1347">
        <f t="shared" si="2858"/>
        <v>0</v>
      </c>
      <c r="CL953" s="1347">
        <f t="shared" si="2858"/>
        <v>0</v>
      </c>
      <c r="CM953" s="1347">
        <f t="shared" si="2858"/>
        <v>0</v>
      </c>
      <c r="CN953" s="1346">
        <f t="shared" si="2858"/>
        <v>0</v>
      </c>
      <c r="CO953" s="1346">
        <f t="shared" si="2858"/>
        <v>0</v>
      </c>
      <c r="CP953" s="1346">
        <f t="shared" si="2858"/>
        <v>0</v>
      </c>
      <c r="CQ953" s="1346">
        <f t="shared" si="2858"/>
        <v>0</v>
      </c>
      <c r="CR953" s="1346">
        <f t="shared" si="2858"/>
        <v>0</v>
      </c>
      <c r="CS953" s="1345">
        <f t="shared" si="2858"/>
        <v>0</v>
      </c>
      <c r="CT953" s="1348">
        <f t="shared" si="2858"/>
        <v>0</v>
      </c>
      <c r="CU953" s="548">
        <f t="shared" si="2772"/>
        <v>0</v>
      </c>
      <c r="CV953" s="549">
        <f t="shared" si="2773"/>
        <v>0</v>
      </c>
      <c r="CW953" s="550">
        <f t="shared" si="2774"/>
        <v>0</v>
      </c>
      <c r="CX953" s="550">
        <f t="shared" si="2775"/>
        <v>0</v>
      </c>
      <c r="CY953" s="550">
        <f t="shared" si="2776"/>
        <v>0</v>
      </c>
      <c r="CZ953" s="550">
        <f t="shared" si="2777"/>
        <v>0</v>
      </c>
      <c r="DA953" s="550">
        <f t="shared" si="2778"/>
        <v>0</v>
      </c>
      <c r="DB953" s="551">
        <f t="shared" si="2779"/>
        <v>0</v>
      </c>
      <c r="DC953" s="551">
        <f t="shared" si="2780"/>
        <v>0</v>
      </c>
      <c r="DD953" s="551">
        <f t="shared" si="2781"/>
        <v>0</v>
      </c>
      <c r="DE953" s="550">
        <f t="shared" si="2782"/>
        <v>0</v>
      </c>
      <c r="DF953" s="550">
        <f t="shared" si="2783"/>
        <v>0</v>
      </c>
      <c r="DG953" s="550">
        <f t="shared" si="2784"/>
        <v>0</v>
      </c>
      <c r="DH953" s="550">
        <f t="shared" si="2785"/>
        <v>0</v>
      </c>
      <c r="DI953" s="550">
        <f t="shared" si="2786"/>
        <v>0</v>
      </c>
      <c r="DJ953" s="549">
        <f t="shared" si="2787"/>
        <v>0</v>
      </c>
      <c r="DK953" s="548">
        <f t="shared" si="2788"/>
        <v>0</v>
      </c>
      <c r="DL953" s="653">
        <f t="shared" si="2789"/>
        <v>17</v>
      </c>
      <c r="DM953" s="106">
        <f t="shared" si="2790"/>
        <v>17</v>
      </c>
      <c r="DN953" s="106">
        <f t="shared" si="2791"/>
        <v>17</v>
      </c>
      <c r="DO953" s="106">
        <f t="shared" si="2792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20"/>
      <c r="DY953" s="484"/>
    </row>
    <row r="954" spans="1:129" s="486" customFormat="1" ht="15.75" customHeight="1">
      <c r="A954" s="617" t="str">
        <f>A406</f>
        <v>Other cashcrop: kg produced</v>
      </c>
      <c r="B954" s="799">
        <f t="shared" ref="B954:R954" si="2887">SUM(B408)</f>
        <v>0</v>
      </c>
      <c r="C954" s="799">
        <f t="shared" si="2887"/>
        <v>0</v>
      </c>
      <c r="D954" s="799">
        <f t="shared" si="2887"/>
        <v>0</v>
      </c>
      <c r="E954" s="799">
        <f t="shared" si="2887"/>
        <v>0</v>
      </c>
      <c r="F954" s="799">
        <f t="shared" si="2887"/>
        <v>0</v>
      </c>
      <c r="G954" s="799">
        <f t="shared" si="2887"/>
        <v>0</v>
      </c>
      <c r="H954" s="799">
        <f t="shared" si="2887"/>
        <v>0</v>
      </c>
      <c r="I954" s="799">
        <f t="shared" si="2887"/>
        <v>0</v>
      </c>
      <c r="J954" s="799">
        <f t="shared" si="2887"/>
        <v>0</v>
      </c>
      <c r="K954" s="799">
        <f t="shared" si="2887"/>
        <v>0</v>
      </c>
      <c r="L954" s="799">
        <f t="shared" si="2887"/>
        <v>0</v>
      </c>
      <c r="M954" s="799">
        <f t="shared" si="2887"/>
        <v>0</v>
      </c>
      <c r="N954" s="799">
        <f t="shared" si="2887"/>
        <v>0</v>
      </c>
      <c r="O954" s="799">
        <f t="shared" si="2887"/>
        <v>0</v>
      </c>
      <c r="P954" s="799">
        <f t="shared" si="2887"/>
        <v>0</v>
      </c>
      <c r="Q954" s="799">
        <f t="shared" si="2887"/>
        <v>0</v>
      </c>
      <c r="R954" s="799">
        <f t="shared" si="2887"/>
        <v>0</v>
      </c>
      <c r="S954" s="798"/>
      <c r="T954" s="799">
        <f t="shared" ref="T954:AJ954" si="2888">SUM(T408)</f>
        <v>0</v>
      </c>
      <c r="U954" s="799">
        <f t="shared" si="2888"/>
        <v>0</v>
      </c>
      <c r="V954" s="799">
        <f t="shared" si="2888"/>
        <v>0</v>
      </c>
      <c r="W954" s="799">
        <f t="shared" si="2888"/>
        <v>0</v>
      </c>
      <c r="X954" s="799">
        <f t="shared" si="2888"/>
        <v>0</v>
      </c>
      <c r="Y954" s="799">
        <f t="shared" si="2888"/>
        <v>0</v>
      </c>
      <c r="Z954" s="799">
        <f t="shared" si="2888"/>
        <v>0</v>
      </c>
      <c r="AA954" s="799">
        <f t="shared" si="2888"/>
        <v>0</v>
      </c>
      <c r="AB954" s="799">
        <f t="shared" si="2888"/>
        <v>0</v>
      </c>
      <c r="AC954" s="799">
        <f t="shared" si="2888"/>
        <v>0</v>
      </c>
      <c r="AD954" s="799">
        <f t="shared" si="2888"/>
        <v>0</v>
      </c>
      <c r="AE954" s="799">
        <f t="shared" si="2888"/>
        <v>0</v>
      </c>
      <c r="AF954" s="799">
        <f t="shared" si="2888"/>
        <v>0</v>
      </c>
      <c r="AG954" s="799">
        <f t="shared" si="2888"/>
        <v>0</v>
      </c>
      <c r="AH954" s="799">
        <f t="shared" si="2888"/>
        <v>0</v>
      </c>
      <c r="AI954" s="799">
        <f t="shared" si="2888"/>
        <v>0</v>
      </c>
      <c r="AJ954" s="799">
        <f t="shared" si="2888"/>
        <v>0</v>
      </c>
      <c r="AK954" s="798"/>
      <c r="AL954" s="799">
        <f t="shared" ref="AL954:BB954" si="2889">SUM(AL408)</f>
        <v>0</v>
      </c>
      <c r="AM954" s="799">
        <f t="shared" si="2889"/>
        <v>0</v>
      </c>
      <c r="AN954" s="799">
        <f t="shared" si="2889"/>
        <v>0</v>
      </c>
      <c r="AO954" s="799">
        <f t="shared" si="2889"/>
        <v>0</v>
      </c>
      <c r="AP954" s="799">
        <f t="shared" si="2889"/>
        <v>0</v>
      </c>
      <c r="AQ954" s="799">
        <f t="shared" si="2889"/>
        <v>0</v>
      </c>
      <c r="AR954" s="799">
        <f t="shared" si="2889"/>
        <v>0</v>
      </c>
      <c r="AS954" s="799">
        <f t="shared" si="2889"/>
        <v>0</v>
      </c>
      <c r="AT954" s="799">
        <f t="shared" si="2889"/>
        <v>0</v>
      </c>
      <c r="AU954" s="799">
        <f t="shared" si="2889"/>
        <v>0</v>
      </c>
      <c r="AV954" s="799">
        <f t="shared" si="2889"/>
        <v>0</v>
      </c>
      <c r="AW954" s="799">
        <f t="shared" si="2889"/>
        <v>0</v>
      </c>
      <c r="AX954" s="799">
        <f t="shared" si="2889"/>
        <v>0</v>
      </c>
      <c r="AY954" s="799">
        <f t="shared" si="2889"/>
        <v>0</v>
      </c>
      <c r="AZ954" s="799">
        <f t="shared" si="2889"/>
        <v>0</v>
      </c>
      <c r="BA954" s="799">
        <f t="shared" si="2889"/>
        <v>0</v>
      </c>
      <c r="BB954" s="799">
        <f t="shared" si="2889"/>
        <v>0</v>
      </c>
      <c r="BC954" s="798"/>
      <c r="BD954" s="799">
        <f t="shared" ref="BD954:BT954" si="2890">SUM(BD408)</f>
        <v>0</v>
      </c>
      <c r="BE954" s="799">
        <f t="shared" si="2890"/>
        <v>0</v>
      </c>
      <c r="BF954" s="799">
        <f t="shared" si="2890"/>
        <v>0</v>
      </c>
      <c r="BG954" s="799">
        <f t="shared" si="2890"/>
        <v>0</v>
      </c>
      <c r="BH954" s="799">
        <f t="shared" si="2890"/>
        <v>0</v>
      </c>
      <c r="BI954" s="799">
        <f t="shared" si="2890"/>
        <v>0</v>
      </c>
      <c r="BJ954" s="799">
        <f t="shared" si="2890"/>
        <v>0</v>
      </c>
      <c r="BK954" s="799">
        <f t="shared" si="2890"/>
        <v>0</v>
      </c>
      <c r="BL954" s="799">
        <f t="shared" si="2890"/>
        <v>0</v>
      </c>
      <c r="BM954" s="799">
        <f t="shared" si="2890"/>
        <v>0</v>
      </c>
      <c r="BN954" s="799">
        <f t="shared" si="2890"/>
        <v>0</v>
      </c>
      <c r="BO954" s="799">
        <f t="shared" si="2890"/>
        <v>0</v>
      </c>
      <c r="BP954" s="799">
        <f t="shared" si="2890"/>
        <v>0</v>
      </c>
      <c r="BQ954" s="799">
        <f t="shared" si="2890"/>
        <v>0</v>
      </c>
      <c r="BR954" s="799">
        <f t="shared" si="2890"/>
        <v>0</v>
      </c>
      <c r="BS954" s="799">
        <f t="shared" si="2890"/>
        <v>0</v>
      </c>
      <c r="BT954" s="799">
        <f t="shared" si="2890"/>
        <v>0</v>
      </c>
      <c r="BU954" s="798"/>
      <c r="BV954" s="799">
        <f>SUM(BV408)</f>
        <v>0</v>
      </c>
      <c r="BW954" s="799">
        <f>SUM(BW408)</f>
        <v>0</v>
      </c>
      <c r="BX954" s="799">
        <f>SUM(BX408)</f>
        <v>0</v>
      </c>
      <c r="BY954" s="799">
        <f>SUM(BY408)</f>
        <v>0</v>
      </c>
      <c r="BZ954" s="597">
        <f t="shared" si="2766"/>
        <v>0</v>
      </c>
      <c r="CA954" s="597">
        <f t="shared" si="2767"/>
        <v>0</v>
      </c>
      <c r="CB954" s="597">
        <f t="shared" si="2768"/>
        <v>0</v>
      </c>
      <c r="CC954" s="597">
        <f t="shared" si="2769"/>
        <v>0</v>
      </c>
      <c r="CD954" s="1344">
        <f t="shared" si="2797"/>
        <v>0</v>
      </c>
      <c r="CE954" s="1345">
        <f t="shared" si="2858"/>
        <v>0</v>
      </c>
      <c r="CF954" s="1346">
        <f t="shared" si="2858"/>
        <v>0</v>
      </c>
      <c r="CG954" s="1346">
        <f t="shared" si="2858"/>
        <v>0</v>
      </c>
      <c r="CH954" s="1346">
        <f t="shared" si="2858"/>
        <v>0</v>
      </c>
      <c r="CI954" s="1346">
        <f t="shared" si="2858"/>
        <v>0</v>
      </c>
      <c r="CJ954" s="1346">
        <f t="shared" si="2858"/>
        <v>0</v>
      </c>
      <c r="CK954" s="1347">
        <f t="shared" si="2858"/>
        <v>0</v>
      </c>
      <c r="CL954" s="1347">
        <f t="shared" si="2858"/>
        <v>0</v>
      </c>
      <c r="CM954" s="1347">
        <f t="shared" si="2858"/>
        <v>0</v>
      </c>
      <c r="CN954" s="1346">
        <f t="shared" si="2858"/>
        <v>0</v>
      </c>
      <c r="CO954" s="1346">
        <f t="shared" si="2858"/>
        <v>0</v>
      </c>
      <c r="CP954" s="1346">
        <f t="shared" si="2858"/>
        <v>0</v>
      </c>
      <c r="CQ954" s="1346">
        <f t="shared" si="2858"/>
        <v>0</v>
      </c>
      <c r="CR954" s="1346">
        <f t="shared" si="2858"/>
        <v>0</v>
      </c>
      <c r="CS954" s="1345">
        <f t="shared" si="2858"/>
        <v>0</v>
      </c>
      <c r="CT954" s="1348">
        <f t="shared" si="2858"/>
        <v>0</v>
      </c>
      <c r="CU954" s="548">
        <f t="shared" si="2772"/>
        <v>0</v>
      </c>
      <c r="CV954" s="549">
        <f t="shared" si="2773"/>
        <v>0</v>
      </c>
      <c r="CW954" s="550">
        <f t="shared" si="2774"/>
        <v>0</v>
      </c>
      <c r="CX954" s="550">
        <f t="shared" si="2775"/>
        <v>0</v>
      </c>
      <c r="CY954" s="550">
        <f t="shared" si="2776"/>
        <v>0</v>
      </c>
      <c r="CZ954" s="550">
        <f t="shared" si="2777"/>
        <v>0</v>
      </c>
      <c r="DA954" s="550">
        <f t="shared" si="2778"/>
        <v>0</v>
      </c>
      <c r="DB954" s="551">
        <f t="shared" si="2779"/>
        <v>0</v>
      </c>
      <c r="DC954" s="551">
        <f t="shared" si="2780"/>
        <v>0</v>
      </c>
      <c r="DD954" s="551">
        <f t="shared" si="2781"/>
        <v>0</v>
      </c>
      <c r="DE954" s="550">
        <f t="shared" si="2782"/>
        <v>0</v>
      </c>
      <c r="DF954" s="550">
        <f t="shared" si="2783"/>
        <v>0</v>
      </c>
      <c r="DG954" s="550">
        <f t="shared" si="2784"/>
        <v>0</v>
      </c>
      <c r="DH954" s="550">
        <f t="shared" si="2785"/>
        <v>0</v>
      </c>
      <c r="DI954" s="550">
        <f t="shared" si="2786"/>
        <v>0</v>
      </c>
      <c r="DJ954" s="549">
        <f t="shared" si="2787"/>
        <v>0</v>
      </c>
      <c r="DK954" s="548">
        <f t="shared" si="2788"/>
        <v>0</v>
      </c>
      <c r="DL954" s="653">
        <f t="shared" si="2789"/>
        <v>17</v>
      </c>
      <c r="DM954" s="106">
        <f t="shared" si="2790"/>
        <v>17</v>
      </c>
      <c r="DN954" s="106">
        <f t="shared" si="2791"/>
        <v>17</v>
      </c>
      <c r="DO954" s="106">
        <f t="shared" si="2792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20"/>
      <c r="DY954" s="484"/>
    </row>
    <row r="955" spans="1:129" s="486" customFormat="1" ht="15.75" customHeight="1">
      <c r="A955" s="617" t="str">
        <f>A409</f>
        <v>Other cashcrop: kg produced</v>
      </c>
      <c r="B955" s="799">
        <f t="shared" ref="B955:R955" si="2891">SUM(B411)</f>
        <v>0</v>
      </c>
      <c r="C955" s="799">
        <f t="shared" si="2891"/>
        <v>0</v>
      </c>
      <c r="D955" s="799">
        <f t="shared" si="2891"/>
        <v>0</v>
      </c>
      <c r="E955" s="799">
        <f t="shared" si="2891"/>
        <v>0</v>
      </c>
      <c r="F955" s="799">
        <f t="shared" si="2891"/>
        <v>0</v>
      </c>
      <c r="G955" s="799">
        <f t="shared" si="2891"/>
        <v>0</v>
      </c>
      <c r="H955" s="799">
        <f t="shared" si="2891"/>
        <v>0</v>
      </c>
      <c r="I955" s="799">
        <f t="shared" si="2891"/>
        <v>0</v>
      </c>
      <c r="J955" s="799">
        <f t="shared" si="2891"/>
        <v>0</v>
      </c>
      <c r="K955" s="799">
        <f t="shared" si="2891"/>
        <v>0</v>
      </c>
      <c r="L955" s="799">
        <f t="shared" si="2891"/>
        <v>0</v>
      </c>
      <c r="M955" s="799">
        <f t="shared" si="2891"/>
        <v>0</v>
      </c>
      <c r="N955" s="799">
        <f t="shared" si="2891"/>
        <v>0</v>
      </c>
      <c r="O955" s="799">
        <f t="shared" si="2891"/>
        <v>0</v>
      </c>
      <c r="P955" s="799">
        <f t="shared" si="2891"/>
        <v>0</v>
      </c>
      <c r="Q955" s="799">
        <f t="shared" si="2891"/>
        <v>0</v>
      </c>
      <c r="R955" s="799">
        <f t="shared" si="2891"/>
        <v>0</v>
      </c>
      <c r="S955" s="798"/>
      <c r="T955" s="799">
        <f t="shared" ref="T955:AJ955" si="2892">SUM(T411)</f>
        <v>0</v>
      </c>
      <c r="U955" s="799">
        <f t="shared" si="2892"/>
        <v>0</v>
      </c>
      <c r="V955" s="799">
        <f t="shared" si="2892"/>
        <v>0</v>
      </c>
      <c r="W955" s="799">
        <f t="shared" si="2892"/>
        <v>0</v>
      </c>
      <c r="X955" s="799">
        <f t="shared" si="2892"/>
        <v>0</v>
      </c>
      <c r="Y955" s="799">
        <f t="shared" si="2892"/>
        <v>0</v>
      </c>
      <c r="Z955" s="799">
        <f t="shared" si="2892"/>
        <v>0</v>
      </c>
      <c r="AA955" s="799">
        <f t="shared" si="2892"/>
        <v>0</v>
      </c>
      <c r="AB955" s="799">
        <f t="shared" si="2892"/>
        <v>0</v>
      </c>
      <c r="AC955" s="799">
        <f t="shared" si="2892"/>
        <v>0</v>
      </c>
      <c r="AD955" s="799">
        <f t="shared" si="2892"/>
        <v>0</v>
      </c>
      <c r="AE955" s="799">
        <f t="shared" si="2892"/>
        <v>0</v>
      </c>
      <c r="AF955" s="799">
        <f t="shared" si="2892"/>
        <v>0</v>
      </c>
      <c r="AG955" s="799">
        <f t="shared" si="2892"/>
        <v>0</v>
      </c>
      <c r="AH955" s="799">
        <f t="shared" si="2892"/>
        <v>0</v>
      </c>
      <c r="AI955" s="799">
        <f t="shared" si="2892"/>
        <v>0</v>
      </c>
      <c r="AJ955" s="799">
        <f t="shared" si="2892"/>
        <v>0</v>
      </c>
      <c r="AK955" s="798"/>
      <c r="AL955" s="799">
        <f t="shared" ref="AL955:BB955" si="2893">SUM(AL411)</f>
        <v>0</v>
      </c>
      <c r="AM955" s="799">
        <f t="shared" si="2893"/>
        <v>0</v>
      </c>
      <c r="AN955" s="799">
        <f t="shared" si="2893"/>
        <v>0</v>
      </c>
      <c r="AO955" s="799">
        <f t="shared" si="2893"/>
        <v>0</v>
      </c>
      <c r="AP955" s="799">
        <f t="shared" si="2893"/>
        <v>0</v>
      </c>
      <c r="AQ955" s="799">
        <f t="shared" si="2893"/>
        <v>0</v>
      </c>
      <c r="AR955" s="799">
        <f t="shared" si="2893"/>
        <v>0</v>
      </c>
      <c r="AS955" s="799">
        <f t="shared" si="2893"/>
        <v>0</v>
      </c>
      <c r="AT955" s="799">
        <f t="shared" si="2893"/>
        <v>0</v>
      </c>
      <c r="AU955" s="799">
        <f t="shared" si="2893"/>
        <v>0</v>
      </c>
      <c r="AV955" s="799">
        <f t="shared" si="2893"/>
        <v>0</v>
      </c>
      <c r="AW955" s="799">
        <f t="shared" si="2893"/>
        <v>0</v>
      </c>
      <c r="AX955" s="799">
        <f t="shared" si="2893"/>
        <v>0</v>
      </c>
      <c r="AY955" s="799">
        <f t="shared" si="2893"/>
        <v>0</v>
      </c>
      <c r="AZ955" s="799">
        <f t="shared" si="2893"/>
        <v>0</v>
      </c>
      <c r="BA955" s="799">
        <f t="shared" si="2893"/>
        <v>0</v>
      </c>
      <c r="BB955" s="799">
        <f t="shared" si="2893"/>
        <v>0</v>
      </c>
      <c r="BC955" s="798"/>
      <c r="BD955" s="799">
        <f t="shared" ref="BD955:BT955" si="2894">SUM(BD411)</f>
        <v>0</v>
      </c>
      <c r="BE955" s="799">
        <f t="shared" si="2894"/>
        <v>0</v>
      </c>
      <c r="BF955" s="799">
        <f t="shared" si="2894"/>
        <v>0</v>
      </c>
      <c r="BG955" s="799">
        <f t="shared" si="2894"/>
        <v>0</v>
      </c>
      <c r="BH955" s="799">
        <f t="shared" si="2894"/>
        <v>0</v>
      </c>
      <c r="BI955" s="799">
        <f t="shared" si="2894"/>
        <v>0</v>
      </c>
      <c r="BJ955" s="799">
        <f t="shared" si="2894"/>
        <v>0</v>
      </c>
      <c r="BK955" s="799">
        <f t="shared" si="2894"/>
        <v>0</v>
      </c>
      <c r="BL955" s="799">
        <f t="shared" si="2894"/>
        <v>0</v>
      </c>
      <c r="BM955" s="799">
        <f t="shared" si="2894"/>
        <v>0</v>
      </c>
      <c r="BN955" s="799">
        <f t="shared" si="2894"/>
        <v>0</v>
      </c>
      <c r="BO955" s="799">
        <f t="shared" si="2894"/>
        <v>0</v>
      </c>
      <c r="BP955" s="799">
        <f t="shared" si="2894"/>
        <v>0</v>
      </c>
      <c r="BQ955" s="799">
        <f t="shared" si="2894"/>
        <v>0</v>
      </c>
      <c r="BR955" s="799">
        <f t="shared" si="2894"/>
        <v>0</v>
      </c>
      <c r="BS955" s="799">
        <f t="shared" si="2894"/>
        <v>0</v>
      </c>
      <c r="BT955" s="799">
        <f t="shared" si="2894"/>
        <v>0</v>
      </c>
      <c r="BU955" s="798"/>
      <c r="BV955" s="799">
        <f>SUM(BV411)</f>
        <v>0</v>
      </c>
      <c r="BW955" s="799">
        <f>SUM(BW411)</f>
        <v>0</v>
      </c>
      <c r="BX955" s="799">
        <f>SUM(BX411)</f>
        <v>0</v>
      </c>
      <c r="BY955" s="799">
        <f>SUM(BY411)</f>
        <v>0</v>
      </c>
      <c r="BZ955" s="597">
        <f t="shared" si="2766"/>
        <v>0</v>
      </c>
      <c r="CA955" s="597">
        <f t="shared" si="2767"/>
        <v>0</v>
      </c>
      <c r="CB955" s="597">
        <f t="shared" si="2768"/>
        <v>0</v>
      </c>
      <c r="CC955" s="597">
        <f t="shared" si="2769"/>
        <v>0</v>
      </c>
      <c r="CD955" s="1344">
        <f t="shared" si="2797"/>
        <v>0</v>
      </c>
      <c r="CE955" s="1345">
        <f t="shared" si="2858"/>
        <v>0</v>
      </c>
      <c r="CF955" s="1346">
        <f t="shared" si="2858"/>
        <v>0</v>
      </c>
      <c r="CG955" s="1346">
        <f t="shared" si="2858"/>
        <v>0</v>
      </c>
      <c r="CH955" s="1346">
        <f t="shared" si="2858"/>
        <v>0</v>
      </c>
      <c r="CI955" s="1346">
        <f t="shared" si="2858"/>
        <v>0</v>
      </c>
      <c r="CJ955" s="1346">
        <f t="shared" si="2858"/>
        <v>0</v>
      </c>
      <c r="CK955" s="1347">
        <f t="shared" si="2858"/>
        <v>0</v>
      </c>
      <c r="CL955" s="1347">
        <f t="shared" si="2858"/>
        <v>0</v>
      </c>
      <c r="CM955" s="1347">
        <f t="shared" si="2858"/>
        <v>0</v>
      </c>
      <c r="CN955" s="1346">
        <f t="shared" si="2858"/>
        <v>0</v>
      </c>
      <c r="CO955" s="1346">
        <f t="shared" si="2858"/>
        <v>0</v>
      </c>
      <c r="CP955" s="1346">
        <f t="shared" si="2858"/>
        <v>0</v>
      </c>
      <c r="CQ955" s="1346">
        <f t="shared" si="2858"/>
        <v>0</v>
      </c>
      <c r="CR955" s="1346">
        <f t="shared" si="2858"/>
        <v>0</v>
      </c>
      <c r="CS955" s="1345">
        <f t="shared" si="2858"/>
        <v>0</v>
      </c>
      <c r="CT955" s="1348">
        <f t="shared" si="2858"/>
        <v>0</v>
      </c>
      <c r="CU955" s="548">
        <f t="shared" si="2772"/>
        <v>0</v>
      </c>
      <c r="CV955" s="549">
        <f t="shared" si="2773"/>
        <v>0</v>
      </c>
      <c r="CW955" s="550">
        <f t="shared" si="2774"/>
        <v>0</v>
      </c>
      <c r="CX955" s="550">
        <f t="shared" si="2775"/>
        <v>0</v>
      </c>
      <c r="CY955" s="550">
        <f t="shared" si="2776"/>
        <v>0</v>
      </c>
      <c r="CZ955" s="550">
        <f t="shared" si="2777"/>
        <v>0</v>
      </c>
      <c r="DA955" s="550">
        <f t="shared" si="2778"/>
        <v>0</v>
      </c>
      <c r="DB955" s="551">
        <f t="shared" si="2779"/>
        <v>0</v>
      </c>
      <c r="DC955" s="551">
        <f t="shared" si="2780"/>
        <v>0</v>
      </c>
      <c r="DD955" s="551">
        <f t="shared" si="2781"/>
        <v>0</v>
      </c>
      <c r="DE955" s="550">
        <f t="shared" si="2782"/>
        <v>0</v>
      </c>
      <c r="DF955" s="550">
        <f t="shared" si="2783"/>
        <v>0</v>
      </c>
      <c r="DG955" s="550">
        <f t="shared" si="2784"/>
        <v>0</v>
      </c>
      <c r="DH955" s="550">
        <f t="shared" si="2785"/>
        <v>0</v>
      </c>
      <c r="DI955" s="550">
        <f t="shared" si="2786"/>
        <v>0</v>
      </c>
      <c r="DJ955" s="549">
        <f t="shared" si="2787"/>
        <v>0</v>
      </c>
      <c r="DK955" s="548">
        <f t="shared" si="2788"/>
        <v>0</v>
      </c>
      <c r="DL955" s="653">
        <f t="shared" si="2789"/>
        <v>17</v>
      </c>
      <c r="DM955" s="106">
        <f t="shared" si="2790"/>
        <v>17</v>
      </c>
      <c r="DN955" s="106">
        <f t="shared" si="2791"/>
        <v>17</v>
      </c>
      <c r="DO955" s="106">
        <f t="shared" si="2792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20"/>
      <c r="DY955" s="484"/>
    </row>
    <row r="956" spans="1:129" s="486" customFormat="1" ht="15.75" customHeight="1">
      <c r="A956" s="617" t="str">
        <f>A412</f>
        <v>Straw: quantity sold</v>
      </c>
      <c r="B956" s="799">
        <f t="shared" ref="B956:R956" si="2895">SUM(B414)</f>
        <v>0</v>
      </c>
      <c r="C956" s="799">
        <f t="shared" si="2895"/>
        <v>0</v>
      </c>
      <c r="D956" s="799">
        <f t="shared" si="2895"/>
        <v>0</v>
      </c>
      <c r="E956" s="799">
        <f t="shared" si="2895"/>
        <v>0</v>
      </c>
      <c r="F956" s="799">
        <f t="shared" si="2895"/>
        <v>0</v>
      </c>
      <c r="G956" s="799">
        <f t="shared" si="2895"/>
        <v>0</v>
      </c>
      <c r="H956" s="799">
        <f t="shared" si="2895"/>
        <v>0</v>
      </c>
      <c r="I956" s="799">
        <f t="shared" si="2895"/>
        <v>0</v>
      </c>
      <c r="J956" s="799">
        <f t="shared" si="2895"/>
        <v>0</v>
      </c>
      <c r="K956" s="799">
        <f t="shared" si="2895"/>
        <v>0</v>
      </c>
      <c r="L956" s="799">
        <f t="shared" si="2895"/>
        <v>0</v>
      </c>
      <c r="M956" s="799">
        <f t="shared" si="2895"/>
        <v>0</v>
      </c>
      <c r="N956" s="799">
        <f t="shared" si="2895"/>
        <v>0</v>
      </c>
      <c r="O956" s="799">
        <f t="shared" si="2895"/>
        <v>0</v>
      </c>
      <c r="P956" s="799">
        <f t="shared" si="2895"/>
        <v>0</v>
      </c>
      <c r="Q956" s="799">
        <f t="shared" si="2895"/>
        <v>0</v>
      </c>
      <c r="R956" s="799">
        <f t="shared" si="2895"/>
        <v>0</v>
      </c>
      <c r="S956" s="798"/>
      <c r="T956" s="799">
        <f t="shared" ref="T956:AJ956" si="2896">SUM(T414)</f>
        <v>0</v>
      </c>
      <c r="U956" s="799">
        <f t="shared" si="2896"/>
        <v>0</v>
      </c>
      <c r="V956" s="799">
        <f t="shared" si="2896"/>
        <v>0</v>
      </c>
      <c r="W956" s="799">
        <f t="shared" si="2896"/>
        <v>0</v>
      </c>
      <c r="X956" s="799">
        <f t="shared" si="2896"/>
        <v>0</v>
      </c>
      <c r="Y956" s="799">
        <f t="shared" si="2896"/>
        <v>0</v>
      </c>
      <c r="Z956" s="799">
        <f t="shared" si="2896"/>
        <v>0</v>
      </c>
      <c r="AA956" s="799">
        <f t="shared" si="2896"/>
        <v>0</v>
      </c>
      <c r="AB956" s="799">
        <f t="shared" si="2896"/>
        <v>0</v>
      </c>
      <c r="AC956" s="799">
        <f t="shared" si="2896"/>
        <v>0</v>
      </c>
      <c r="AD956" s="799">
        <f t="shared" si="2896"/>
        <v>0</v>
      </c>
      <c r="AE956" s="799">
        <f t="shared" si="2896"/>
        <v>0</v>
      </c>
      <c r="AF956" s="799">
        <f t="shared" si="2896"/>
        <v>0</v>
      </c>
      <c r="AG956" s="799">
        <f t="shared" si="2896"/>
        <v>0</v>
      </c>
      <c r="AH956" s="799">
        <f t="shared" si="2896"/>
        <v>0</v>
      </c>
      <c r="AI956" s="799">
        <f t="shared" si="2896"/>
        <v>0</v>
      </c>
      <c r="AJ956" s="799">
        <f t="shared" si="2896"/>
        <v>0</v>
      </c>
      <c r="AK956" s="798"/>
      <c r="AL956" s="799">
        <f t="shared" ref="AL956:BB956" si="2897">SUM(AL414)</f>
        <v>0</v>
      </c>
      <c r="AM956" s="799">
        <f t="shared" si="2897"/>
        <v>0</v>
      </c>
      <c r="AN956" s="799">
        <f t="shared" si="2897"/>
        <v>0</v>
      </c>
      <c r="AO956" s="799">
        <f t="shared" si="2897"/>
        <v>0</v>
      </c>
      <c r="AP956" s="799">
        <f t="shared" si="2897"/>
        <v>0</v>
      </c>
      <c r="AQ956" s="799">
        <f t="shared" si="2897"/>
        <v>0</v>
      </c>
      <c r="AR956" s="799">
        <f t="shared" si="2897"/>
        <v>0</v>
      </c>
      <c r="AS956" s="799">
        <f t="shared" si="2897"/>
        <v>0</v>
      </c>
      <c r="AT956" s="799">
        <f t="shared" si="2897"/>
        <v>0</v>
      </c>
      <c r="AU956" s="799">
        <f t="shared" si="2897"/>
        <v>0</v>
      </c>
      <c r="AV956" s="799">
        <f t="shared" si="2897"/>
        <v>0</v>
      </c>
      <c r="AW956" s="799">
        <f t="shared" si="2897"/>
        <v>0</v>
      </c>
      <c r="AX956" s="799">
        <f t="shared" si="2897"/>
        <v>0</v>
      </c>
      <c r="AY956" s="799">
        <f t="shared" si="2897"/>
        <v>0</v>
      </c>
      <c r="AZ956" s="799">
        <f t="shared" si="2897"/>
        <v>0</v>
      </c>
      <c r="BA956" s="799">
        <f t="shared" si="2897"/>
        <v>0</v>
      </c>
      <c r="BB956" s="799">
        <f t="shared" si="2897"/>
        <v>0</v>
      </c>
      <c r="BC956" s="798"/>
      <c r="BD956" s="799">
        <f t="shared" ref="BD956:BT956" si="2898">SUM(BD414)</f>
        <v>0</v>
      </c>
      <c r="BE956" s="799">
        <f t="shared" si="2898"/>
        <v>0</v>
      </c>
      <c r="BF956" s="799">
        <f t="shared" si="2898"/>
        <v>0</v>
      </c>
      <c r="BG956" s="799">
        <f t="shared" si="2898"/>
        <v>0</v>
      </c>
      <c r="BH956" s="799">
        <f t="shared" si="2898"/>
        <v>0</v>
      </c>
      <c r="BI956" s="799">
        <f t="shared" si="2898"/>
        <v>0</v>
      </c>
      <c r="BJ956" s="799">
        <f t="shared" si="2898"/>
        <v>0</v>
      </c>
      <c r="BK956" s="799">
        <f t="shared" si="2898"/>
        <v>0</v>
      </c>
      <c r="BL956" s="799">
        <f t="shared" si="2898"/>
        <v>0</v>
      </c>
      <c r="BM956" s="799">
        <f t="shared" si="2898"/>
        <v>0</v>
      </c>
      <c r="BN956" s="799">
        <f t="shared" si="2898"/>
        <v>0</v>
      </c>
      <c r="BO956" s="799">
        <f t="shared" si="2898"/>
        <v>0</v>
      </c>
      <c r="BP956" s="799">
        <f t="shared" si="2898"/>
        <v>0</v>
      </c>
      <c r="BQ956" s="799">
        <f t="shared" si="2898"/>
        <v>0</v>
      </c>
      <c r="BR956" s="799">
        <f t="shared" si="2898"/>
        <v>0</v>
      </c>
      <c r="BS956" s="799">
        <f t="shared" si="2898"/>
        <v>0</v>
      </c>
      <c r="BT956" s="799">
        <f t="shared" si="2898"/>
        <v>0</v>
      </c>
      <c r="BU956" s="798"/>
      <c r="BV956" s="799">
        <f>SUM(BV414)</f>
        <v>0</v>
      </c>
      <c r="BW956" s="799">
        <f>SUM(BW414)</f>
        <v>0</v>
      </c>
      <c r="BX956" s="799">
        <f>SUM(BX414)</f>
        <v>0</v>
      </c>
      <c r="BY956" s="799">
        <f>SUM(BY414)</f>
        <v>0</v>
      </c>
      <c r="BZ956" s="597">
        <f t="shared" si="2766"/>
        <v>0</v>
      </c>
      <c r="CA956" s="597">
        <f t="shared" si="2767"/>
        <v>0</v>
      </c>
      <c r="CB956" s="597">
        <f t="shared" si="2768"/>
        <v>0</v>
      </c>
      <c r="CC956" s="597">
        <f t="shared" si="2769"/>
        <v>0</v>
      </c>
      <c r="CD956" s="1344">
        <f t="shared" si="2797"/>
        <v>0</v>
      </c>
      <c r="CE956" s="1345">
        <f t="shared" si="2858"/>
        <v>0</v>
      </c>
      <c r="CF956" s="1346">
        <f t="shared" si="2858"/>
        <v>0</v>
      </c>
      <c r="CG956" s="1346">
        <f t="shared" si="2858"/>
        <v>0</v>
      </c>
      <c r="CH956" s="1346">
        <f t="shared" si="2858"/>
        <v>0</v>
      </c>
      <c r="CI956" s="1346">
        <f t="shared" si="2858"/>
        <v>0</v>
      </c>
      <c r="CJ956" s="1346">
        <f t="shared" si="2858"/>
        <v>0</v>
      </c>
      <c r="CK956" s="1347">
        <f t="shared" si="2858"/>
        <v>0</v>
      </c>
      <c r="CL956" s="1347">
        <f t="shared" si="2858"/>
        <v>0</v>
      </c>
      <c r="CM956" s="1347">
        <f t="shared" si="2858"/>
        <v>0</v>
      </c>
      <c r="CN956" s="1346">
        <f t="shared" si="2858"/>
        <v>0</v>
      </c>
      <c r="CO956" s="1346">
        <f t="shared" si="2858"/>
        <v>0</v>
      </c>
      <c r="CP956" s="1346">
        <f t="shared" si="2858"/>
        <v>0</v>
      </c>
      <c r="CQ956" s="1346">
        <f t="shared" si="2858"/>
        <v>0</v>
      </c>
      <c r="CR956" s="1346">
        <f t="shared" si="2858"/>
        <v>0</v>
      </c>
      <c r="CS956" s="1345">
        <f t="shared" si="2858"/>
        <v>0</v>
      </c>
      <c r="CT956" s="1348">
        <f t="shared" si="2858"/>
        <v>0</v>
      </c>
      <c r="CU956" s="548">
        <f t="shared" si="2772"/>
        <v>0</v>
      </c>
      <c r="CV956" s="549">
        <f t="shared" si="2773"/>
        <v>0</v>
      </c>
      <c r="CW956" s="550">
        <f t="shared" si="2774"/>
        <v>0</v>
      </c>
      <c r="CX956" s="550">
        <f t="shared" si="2775"/>
        <v>0</v>
      </c>
      <c r="CY956" s="550">
        <f t="shared" si="2776"/>
        <v>0</v>
      </c>
      <c r="CZ956" s="550">
        <f t="shared" si="2777"/>
        <v>0</v>
      </c>
      <c r="DA956" s="550">
        <f t="shared" si="2778"/>
        <v>0</v>
      </c>
      <c r="DB956" s="551">
        <f t="shared" si="2779"/>
        <v>0</v>
      </c>
      <c r="DC956" s="551">
        <f t="shared" si="2780"/>
        <v>0</v>
      </c>
      <c r="DD956" s="551">
        <f t="shared" si="2781"/>
        <v>0</v>
      </c>
      <c r="DE956" s="550">
        <f t="shared" si="2782"/>
        <v>0</v>
      </c>
      <c r="DF956" s="550">
        <f t="shared" si="2783"/>
        <v>0</v>
      </c>
      <c r="DG956" s="550">
        <f t="shared" si="2784"/>
        <v>0</v>
      </c>
      <c r="DH956" s="550">
        <f t="shared" si="2785"/>
        <v>0</v>
      </c>
      <c r="DI956" s="550">
        <f t="shared" si="2786"/>
        <v>0</v>
      </c>
      <c r="DJ956" s="549">
        <f t="shared" si="2787"/>
        <v>0</v>
      </c>
      <c r="DK956" s="548">
        <f t="shared" si="2788"/>
        <v>0</v>
      </c>
      <c r="DL956" s="653">
        <f t="shared" si="2789"/>
        <v>17</v>
      </c>
      <c r="DM956" s="106">
        <f t="shared" si="2790"/>
        <v>17</v>
      </c>
      <c r="DN956" s="106">
        <f t="shared" si="2791"/>
        <v>17</v>
      </c>
      <c r="DO956" s="106">
        <f t="shared" si="2792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20"/>
      <c r="DY956" s="484"/>
    </row>
    <row r="957" spans="1:129" s="486" customFormat="1" ht="15.75" customHeight="1">
      <c r="A957" s="617" t="str">
        <f>A415</f>
        <v>Trees: quantity sold</v>
      </c>
      <c r="B957" s="799">
        <f t="shared" ref="B957:R957" si="2899">SUM(B417)</f>
        <v>0</v>
      </c>
      <c r="C957" s="799">
        <f t="shared" si="2899"/>
        <v>0</v>
      </c>
      <c r="D957" s="799">
        <f t="shared" si="2899"/>
        <v>0</v>
      </c>
      <c r="E957" s="799">
        <f t="shared" si="2899"/>
        <v>0</v>
      </c>
      <c r="F957" s="799">
        <f t="shared" si="2899"/>
        <v>0</v>
      </c>
      <c r="G957" s="799">
        <f t="shared" si="2899"/>
        <v>0</v>
      </c>
      <c r="H957" s="799">
        <f t="shared" si="2899"/>
        <v>0</v>
      </c>
      <c r="I957" s="799">
        <f t="shared" si="2899"/>
        <v>0</v>
      </c>
      <c r="J957" s="799">
        <f t="shared" si="2899"/>
        <v>0</v>
      </c>
      <c r="K957" s="799">
        <f t="shared" si="2899"/>
        <v>0</v>
      </c>
      <c r="L957" s="799">
        <f t="shared" si="2899"/>
        <v>0</v>
      </c>
      <c r="M957" s="799">
        <f t="shared" si="2899"/>
        <v>0</v>
      </c>
      <c r="N957" s="799">
        <f t="shared" si="2899"/>
        <v>0</v>
      </c>
      <c r="O957" s="799">
        <f t="shared" si="2899"/>
        <v>0</v>
      </c>
      <c r="P957" s="799">
        <f t="shared" si="2899"/>
        <v>0</v>
      </c>
      <c r="Q957" s="799">
        <f t="shared" si="2899"/>
        <v>0</v>
      </c>
      <c r="R957" s="799">
        <f t="shared" si="2899"/>
        <v>0</v>
      </c>
      <c r="S957" s="798"/>
      <c r="T957" s="799">
        <f t="shared" ref="T957:AJ957" si="2900">SUM(T417)</f>
        <v>0</v>
      </c>
      <c r="U957" s="799">
        <f t="shared" si="2900"/>
        <v>0</v>
      </c>
      <c r="V957" s="799">
        <f t="shared" si="2900"/>
        <v>0</v>
      </c>
      <c r="W957" s="799">
        <f t="shared" si="2900"/>
        <v>0</v>
      </c>
      <c r="X957" s="799">
        <f t="shared" si="2900"/>
        <v>0</v>
      </c>
      <c r="Y957" s="799">
        <f t="shared" si="2900"/>
        <v>0</v>
      </c>
      <c r="Z957" s="799">
        <f t="shared" si="2900"/>
        <v>0</v>
      </c>
      <c r="AA957" s="799">
        <f t="shared" si="2900"/>
        <v>0</v>
      </c>
      <c r="AB957" s="799">
        <f t="shared" si="2900"/>
        <v>0</v>
      </c>
      <c r="AC957" s="799">
        <f t="shared" si="2900"/>
        <v>0</v>
      </c>
      <c r="AD957" s="799">
        <f t="shared" si="2900"/>
        <v>0</v>
      </c>
      <c r="AE957" s="799">
        <f t="shared" si="2900"/>
        <v>0</v>
      </c>
      <c r="AF957" s="799">
        <f t="shared" si="2900"/>
        <v>0</v>
      </c>
      <c r="AG957" s="799">
        <f t="shared" si="2900"/>
        <v>0</v>
      </c>
      <c r="AH957" s="799">
        <f t="shared" si="2900"/>
        <v>0</v>
      </c>
      <c r="AI957" s="799">
        <f t="shared" si="2900"/>
        <v>0</v>
      </c>
      <c r="AJ957" s="799">
        <f t="shared" si="2900"/>
        <v>0</v>
      </c>
      <c r="AK957" s="798"/>
      <c r="AL957" s="799">
        <f t="shared" ref="AL957:BB957" si="2901">SUM(AL417)</f>
        <v>0</v>
      </c>
      <c r="AM957" s="799">
        <f t="shared" si="2901"/>
        <v>0</v>
      </c>
      <c r="AN957" s="799">
        <f t="shared" si="2901"/>
        <v>0</v>
      </c>
      <c r="AO957" s="799">
        <f t="shared" si="2901"/>
        <v>0</v>
      </c>
      <c r="AP957" s="799">
        <f t="shared" si="2901"/>
        <v>0</v>
      </c>
      <c r="AQ957" s="799">
        <f t="shared" si="2901"/>
        <v>0</v>
      </c>
      <c r="AR957" s="799">
        <f t="shared" si="2901"/>
        <v>0</v>
      </c>
      <c r="AS957" s="799">
        <f t="shared" si="2901"/>
        <v>0</v>
      </c>
      <c r="AT957" s="799">
        <f t="shared" si="2901"/>
        <v>0</v>
      </c>
      <c r="AU957" s="799">
        <f t="shared" si="2901"/>
        <v>0</v>
      </c>
      <c r="AV957" s="799">
        <f t="shared" si="2901"/>
        <v>0</v>
      </c>
      <c r="AW957" s="799">
        <f t="shared" si="2901"/>
        <v>0</v>
      </c>
      <c r="AX957" s="799">
        <f t="shared" si="2901"/>
        <v>0</v>
      </c>
      <c r="AY957" s="799">
        <f t="shared" si="2901"/>
        <v>0</v>
      </c>
      <c r="AZ957" s="799">
        <f t="shared" si="2901"/>
        <v>0</v>
      </c>
      <c r="BA957" s="799">
        <f t="shared" si="2901"/>
        <v>0</v>
      </c>
      <c r="BB957" s="799">
        <f t="shared" si="2901"/>
        <v>0</v>
      </c>
      <c r="BC957" s="798"/>
      <c r="BD957" s="799">
        <f t="shared" ref="BD957:BT957" si="2902">SUM(BD417)</f>
        <v>0</v>
      </c>
      <c r="BE957" s="799">
        <f t="shared" si="2902"/>
        <v>0</v>
      </c>
      <c r="BF957" s="799">
        <f t="shared" si="2902"/>
        <v>0</v>
      </c>
      <c r="BG957" s="799">
        <f t="shared" si="2902"/>
        <v>0</v>
      </c>
      <c r="BH957" s="799">
        <f t="shared" si="2902"/>
        <v>0</v>
      </c>
      <c r="BI957" s="799">
        <f t="shared" si="2902"/>
        <v>0</v>
      </c>
      <c r="BJ957" s="799">
        <f t="shared" si="2902"/>
        <v>0</v>
      </c>
      <c r="BK957" s="799">
        <f t="shared" si="2902"/>
        <v>0</v>
      </c>
      <c r="BL957" s="799">
        <f t="shared" si="2902"/>
        <v>0</v>
      </c>
      <c r="BM957" s="799">
        <f t="shared" si="2902"/>
        <v>0</v>
      </c>
      <c r="BN957" s="799">
        <f t="shared" si="2902"/>
        <v>0</v>
      </c>
      <c r="BO957" s="799">
        <f t="shared" si="2902"/>
        <v>0</v>
      </c>
      <c r="BP957" s="799">
        <f t="shared" si="2902"/>
        <v>0</v>
      </c>
      <c r="BQ957" s="799">
        <f t="shared" si="2902"/>
        <v>0</v>
      </c>
      <c r="BR957" s="799">
        <f t="shared" si="2902"/>
        <v>0</v>
      </c>
      <c r="BS957" s="799">
        <f t="shared" si="2902"/>
        <v>0</v>
      </c>
      <c r="BT957" s="799">
        <f t="shared" si="2902"/>
        <v>0</v>
      </c>
      <c r="BU957" s="798"/>
      <c r="BV957" s="799">
        <f>SUM(BV417)</f>
        <v>0</v>
      </c>
      <c r="BW957" s="799">
        <f>SUM(BW417)</f>
        <v>0</v>
      </c>
      <c r="BX957" s="799">
        <f>SUM(BX417)</f>
        <v>0</v>
      </c>
      <c r="BY957" s="799">
        <f>SUM(BY417)</f>
        <v>0</v>
      </c>
      <c r="BZ957" s="597">
        <f t="shared" si="2766"/>
        <v>0</v>
      </c>
      <c r="CA957" s="597">
        <f t="shared" si="2767"/>
        <v>0</v>
      </c>
      <c r="CB957" s="597">
        <f t="shared" si="2768"/>
        <v>0</v>
      </c>
      <c r="CC957" s="597">
        <f t="shared" si="2769"/>
        <v>0</v>
      </c>
      <c r="CD957" s="1344">
        <f t="shared" si="2797"/>
        <v>0</v>
      </c>
      <c r="CE957" s="1345">
        <f t="shared" si="2858"/>
        <v>0</v>
      </c>
      <c r="CF957" s="1346">
        <f t="shared" si="2858"/>
        <v>0</v>
      </c>
      <c r="CG957" s="1346">
        <f t="shared" si="2858"/>
        <v>0</v>
      </c>
      <c r="CH957" s="1346">
        <f t="shared" si="2858"/>
        <v>0</v>
      </c>
      <c r="CI957" s="1346">
        <f t="shared" si="2858"/>
        <v>0</v>
      </c>
      <c r="CJ957" s="1346">
        <f t="shared" si="2858"/>
        <v>0</v>
      </c>
      <c r="CK957" s="1347">
        <f t="shared" si="2858"/>
        <v>0</v>
      </c>
      <c r="CL957" s="1347">
        <f t="shared" si="2858"/>
        <v>0</v>
      </c>
      <c r="CM957" s="1347">
        <f t="shared" si="2858"/>
        <v>0</v>
      </c>
      <c r="CN957" s="1346">
        <f t="shared" si="2858"/>
        <v>0</v>
      </c>
      <c r="CO957" s="1346">
        <f t="shared" si="2858"/>
        <v>0</v>
      </c>
      <c r="CP957" s="1346">
        <f t="shared" si="2858"/>
        <v>0</v>
      </c>
      <c r="CQ957" s="1346">
        <f t="shared" si="2858"/>
        <v>0</v>
      </c>
      <c r="CR957" s="1346">
        <f t="shared" si="2858"/>
        <v>0</v>
      </c>
      <c r="CS957" s="1345">
        <f t="shared" si="2858"/>
        <v>0</v>
      </c>
      <c r="CT957" s="1348">
        <f t="shared" si="2858"/>
        <v>0</v>
      </c>
      <c r="CU957" s="548">
        <f t="shared" si="2772"/>
        <v>0</v>
      </c>
      <c r="CV957" s="549">
        <f t="shared" si="2773"/>
        <v>0</v>
      </c>
      <c r="CW957" s="550">
        <f t="shared" si="2774"/>
        <v>0</v>
      </c>
      <c r="CX957" s="550">
        <f t="shared" si="2775"/>
        <v>0</v>
      </c>
      <c r="CY957" s="550">
        <f t="shared" si="2776"/>
        <v>0</v>
      </c>
      <c r="CZ957" s="550">
        <f t="shared" si="2777"/>
        <v>0</v>
      </c>
      <c r="DA957" s="550">
        <f t="shared" si="2778"/>
        <v>0</v>
      </c>
      <c r="DB957" s="551">
        <f t="shared" si="2779"/>
        <v>0</v>
      </c>
      <c r="DC957" s="551">
        <f t="shared" si="2780"/>
        <v>0</v>
      </c>
      <c r="DD957" s="551">
        <f t="shared" si="2781"/>
        <v>0</v>
      </c>
      <c r="DE957" s="550">
        <f t="shared" si="2782"/>
        <v>0</v>
      </c>
      <c r="DF957" s="550">
        <f t="shared" si="2783"/>
        <v>0</v>
      </c>
      <c r="DG957" s="550">
        <f t="shared" si="2784"/>
        <v>0</v>
      </c>
      <c r="DH957" s="550">
        <f t="shared" si="2785"/>
        <v>0</v>
      </c>
      <c r="DI957" s="550">
        <f t="shared" si="2786"/>
        <v>0</v>
      </c>
      <c r="DJ957" s="549">
        <f t="shared" si="2787"/>
        <v>0</v>
      </c>
      <c r="DK957" s="548">
        <f t="shared" si="2788"/>
        <v>0</v>
      </c>
      <c r="DL957" s="653">
        <f t="shared" si="2789"/>
        <v>17</v>
      </c>
      <c r="DM957" s="106">
        <f t="shared" si="2790"/>
        <v>17</v>
      </c>
      <c r="DN957" s="106">
        <f t="shared" si="2791"/>
        <v>17</v>
      </c>
      <c r="DO957" s="106">
        <f t="shared" si="2792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20"/>
      <c r="DY957" s="484"/>
    </row>
    <row r="958" spans="1:129" s="486" customFormat="1" ht="15.75" customHeight="1">
      <c r="A958" s="617" t="str">
        <f>A418</f>
        <v>Other cash crop: type</v>
      </c>
      <c r="B958" s="799">
        <f t="shared" ref="B958:R958" si="2903">SUM(B421)</f>
        <v>0</v>
      </c>
      <c r="C958" s="799">
        <f t="shared" si="2903"/>
        <v>0</v>
      </c>
      <c r="D958" s="799">
        <f t="shared" si="2903"/>
        <v>0</v>
      </c>
      <c r="E958" s="799">
        <f t="shared" si="2903"/>
        <v>0</v>
      </c>
      <c r="F958" s="799">
        <f t="shared" si="2903"/>
        <v>0</v>
      </c>
      <c r="G958" s="799">
        <f t="shared" si="2903"/>
        <v>0</v>
      </c>
      <c r="H958" s="799">
        <f t="shared" si="2903"/>
        <v>0</v>
      </c>
      <c r="I958" s="799">
        <f t="shared" si="2903"/>
        <v>0</v>
      </c>
      <c r="J958" s="799">
        <f t="shared" si="2903"/>
        <v>0</v>
      </c>
      <c r="K958" s="799">
        <f t="shared" si="2903"/>
        <v>0</v>
      </c>
      <c r="L958" s="799">
        <f t="shared" si="2903"/>
        <v>0</v>
      </c>
      <c r="M958" s="799">
        <f t="shared" si="2903"/>
        <v>0</v>
      </c>
      <c r="N958" s="799">
        <f t="shared" si="2903"/>
        <v>0</v>
      </c>
      <c r="O958" s="799">
        <f t="shared" si="2903"/>
        <v>0</v>
      </c>
      <c r="P958" s="799">
        <f t="shared" si="2903"/>
        <v>0</v>
      </c>
      <c r="Q958" s="799">
        <f t="shared" si="2903"/>
        <v>0</v>
      </c>
      <c r="R958" s="799">
        <f t="shared" si="2903"/>
        <v>0</v>
      </c>
      <c r="S958" s="798"/>
      <c r="T958" s="799">
        <f t="shared" ref="T958:AJ958" si="2904">SUM(T421)</f>
        <v>0</v>
      </c>
      <c r="U958" s="799">
        <f t="shared" si="2904"/>
        <v>0</v>
      </c>
      <c r="V958" s="799">
        <f t="shared" si="2904"/>
        <v>0</v>
      </c>
      <c r="W958" s="799">
        <f t="shared" si="2904"/>
        <v>0</v>
      </c>
      <c r="X958" s="799">
        <f t="shared" si="2904"/>
        <v>0</v>
      </c>
      <c r="Y958" s="799">
        <f t="shared" si="2904"/>
        <v>0</v>
      </c>
      <c r="Z958" s="799">
        <f t="shared" si="2904"/>
        <v>0</v>
      </c>
      <c r="AA958" s="799">
        <f t="shared" si="2904"/>
        <v>0</v>
      </c>
      <c r="AB958" s="799">
        <f t="shared" si="2904"/>
        <v>0</v>
      </c>
      <c r="AC958" s="799">
        <f t="shared" si="2904"/>
        <v>0</v>
      </c>
      <c r="AD958" s="799">
        <f t="shared" si="2904"/>
        <v>0</v>
      </c>
      <c r="AE958" s="799">
        <f t="shared" si="2904"/>
        <v>0</v>
      </c>
      <c r="AF958" s="799">
        <f t="shared" si="2904"/>
        <v>0</v>
      </c>
      <c r="AG958" s="799">
        <f t="shared" si="2904"/>
        <v>0</v>
      </c>
      <c r="AH958" s="799">
        <f t="shared" si="2904"/>
        <v>0</v>
      </c>
      <c r="AI958" s="799">
        <f t="shared" si="2904"/>
        <v>0</v>
      </c>
      <c r="AJ958" s="799">
        <f t="shared" si="2904"/>
        <v>0</v>
      </c>
      <c r="AK958" s="798"/>
      <c r="AL958" s="799">
        <f t="shared" ref="AL958:BB958" si="2905">SUM(AL421)</f>
        <v>0</v>
      </c>
      <c r="AM958" s="799">
        <f t="shared" si="2905"/>
        <v>0</v>
      </c>
      <c r="AN958" s="799">
        <f t="shared" si="2905"/>
        <v>0</v>
      </c>
      <c r="AO958" s="799">
        <f t="shared" si="2905"/>
        <v>0</v>
      </c>
      <c r="AP958" s="799">
        <f t="shared" si="2905"/>
        <v>0</v>
      </c>
      <c r="AQ958" s="799">
        <f t="shared" si="2905"/>
        <v>0</v>
      </c>
      <c r="AR958" s="799">
        <f t="shared" si="2905"/>
        <v>0</v>
      </c>
      <c r="AS958" s="799">
        <f t="shared" si="2905"/>
        <v>0</v>
      </c>
      <c r="AT958" s="799">
        <f t="shared" si="2905"/>
        <v>0</v>
      </c>
      <c r="AU958" s="799">
        <f t="shared" si="2905"/>
        <v>0</v>
      </c>
      <c r="AV958" s="799">
        <f t="shared" si="2905"/>
        <v>0</v>
      </c>
      <c r="AW958" s="799">
        <f t="shared" si="2905"/>
        <v>0</v>
      </c>
      <c r="AX958" s="799">
        <f t="shared" si="2905"/>
        <v>0</v>
      </c>
      <c r="AY958" s="799">
        <f t="shared" si="2905"/>
        <v>0</v>
      </c>
      <c r="AZ958" s="799">
        <f t="shared" si="2905"/>
        <v>0</v>
      </c>
      <c r="BA958" s="799">
        <f t="shared" si="2905"/>
        <v>0</v>
      </c>
      <c r="BB958" s="799">
        <f t="shared" si="2905"/>
        <v>0</v>
      </c>
      <c r="BC958" s="798"/>
      <c r="BD958" s="799">
        <f t="shared" ref="BD958:BT958" si="2906">SUM(BD421)</f>
        <v>0</v>
      </c>
      <c r="BE958" s="799">
        <f t="shared" si="2906"/>
        <v>0</v>
      </c>
      <c r="BF958" s="799">
        <f t="shared" si="2906"/>
        <v>0</v>
      </c>
      <c r="BG958" s="799">
        <f t="shared" si="2906"/>
        <v>0</v>
      </c>
      <c r="BH958" s="799">
        <f t="shared" si="2906"/>
        <v>0</v>
      </c>
      <c r="BI958" s="799">
        <f t="shared" si="2906"/>
        <v>0</v>
      </c>
      <c r="BJ958" s="799">
        <f t="shared" si="2906"/>
        <v>0</v>
      </c>
      <c r="BK958" s="799">
        <f t="shared" si="2906"/>
        <v>0</v>
      </c>
      <c r="BL958" s="799">
        <f t="shared" si="2906"/>
        <v>0</v>
      </c>
      <c r="BM958" s="799">
        <f t="shared" si="2906"/>
        <v>0</v>
      </c>
      <c r="BN958" s="799">
        <f t="shared" si="2906"/>
        <v>0</v>
      </c>
      <c r="BO958" s="799">
        <f t="shared" si="2906"/>
        <v>0</v>
      </c>
      <c r="BP958" s="799">
        <f t="shared" si="2906"/>
        <v>0</v>
      </c>
      <c r="BQ958" s="799">
        <f t="shared" si="2906"/>
        <v>0</v>
      </c>
      <c r="BR958" s="799">
        <f t="shared" si="2906"/>
        <v>0</v>
      </c>
      <c r="BS958" s="799">
        <f t="shared" si="2906"/>
        <v>0</v>
      </c>
      <c r="BT958" s="799">
        <f t="shared" si="2906"/>
        <v>0</v>
      </c>
      <c r="BU958" s="798"/>
      <c r="BV958" s="799">
        <f>SUM(BV421)</f>
        <v>0</v>
      </c>
      <c r="BW958" s="799">
        <f>SUM(BW421)</f>
        <v>0</v>
      </c>
      <c r="BX958" s="799">
        <f>SUM(BX421)</f>
        <v>0</v>
      </c>
      <c r="BY958" s="799">
        <f>SUM(BY421)</f>
        <v>0</v>
      </c>
      <c r="BZ958" s="597">
        <f t="shared" si="2766"/>
        <v>0</v>
      </c>
      <c r="CA958" s="597">
        <f t="shared" si="2767"/>
        <v>0</v>
      </c>
      <c r="CB958" s="597">
        <f t="shared" si="2768"/>
        <v>0</v>
      </c>
      <c r="CC958" s="597">
        <f t="shared" si="2769"/>
        <v>0</v>
      </c>
      <c r="CD958" s="1344">
        <f t="shared" si="2797"/>
        <v>0</v>
      </c>
      <c r="CE958" s="1345">
        <f t="shared" si="2858"/>
        <v>0</v>
      </c>
      <c r="CF958" s="1346">
        <f t="shared" si="2858"/>
        <v>0</v>
      </c>
      <c r="CG958" s="1346">
        <f t="shared" si="2858"/>
        <v>0</v>
      </c>
      <c r="CH958" s="1346">
        <f t="shared" si="2858"/>
        <v>0</v>
      </c>
      <c r="CI958" s="1346">
        <f t="shared" si="2858"/>
        <v>0</v>
      </c>
      <c r="CJ958" s="1346">
        <f t="shared" si="2858"/>
        <v>0</v>
      </c>
      <c r="CK958" s="1347">
        <f t="shared" si="2858"/>
        <v>0</v>
      </c>
      <c r="CL958" s="1347">
        <f t="shared" si="2858"/>
        <v>0</v>
      </c>
      <c r="CM958" s="1347">
        <f t="shared" si="2858"/>
        <v>0</v>
      </c>
      <c r="CN958" s="1346">
        <f t="shared" si="2858"/>
        <v>0</v>
      </c>
      <c r="CO958" s="1346">
        <f t="shared" si="2858"/>
        <v>0</v>
      </c>
      <c r="CP958" s="1346">
        <f t="shared" si="2858"/>
        <v>0</v>
      </c>
      <c r="CQ958" s="1346">
        <f t="shared" si="2858"/>
        <v>0</v>
      </c>
      <c r="CR958" s="1346">
        <f t="shared" si="2858"/>
        <v>0</v>
      </c>
      <c r="CS958" s="1345">
        <f t="shared" si="2858"/>
        <v>0</v>
      </c>
      <c r="CT958" s="1348">
        <f t="shared" si="2858"/>
        <v>0</v>
      </c>
      <c r="CU958" s="548">
        <f t="shared" si="2772"/>
        <v>0</v>
      </c>
      <c r="CV958" s="549">
        <f t="shared" si="2773"/>
        <v>0</v>
      </c>
      <c r="CW958" s="550">
        <f t="shared" si="2774"/>
        <v>0</v>
      </c>
      <c r="CX958" s="550">
        <f t="shared" si="2775"/>
        <v>0</v>
      </c>
      <c r="CY958" s="550">
        <f t="shared" si="2776"/>
        <v>0</v>
      </c>
      <c r="CZ958" s="550">
        <f t="shared" si="2777"/>
        <v>0</v>
      </c>
      <c r="DA958" s="550">
        <f t="shared" si="2778"/>
        <v>0</v>
      </c>
      <c r="DB958" s="551">
        <f t="shared" si="2779"/>
        <v>0</v>
      </c>
      <c r="DC958" s="551">
        <f t="shared" si="2780"/>
        <v>0</v>
      </c>
      <c r="DD958" s="551">
        <f t="shared" si="2781"/>
        <v>0</v>
      </c>
      <c r="DE958" s="550">
        <f t="shared" si="2782"/>
        <v>0</v>
      </c>
      <c r="DF958" s="550">
        <f t="shared" si="2783"/>
        <v>0</v>
      </c>
      <c r="DG958" s="550">
        <f t="shared" si="2784"/>
        <v>0</v>
      </c>
      <c r="DH958" s="550">
        <f t="shared" si="2785"/>
        <v>0</v>
      </c>
      <c r="DI958" s="550">
        <f t="shared" si="2786"/>
        <v>0</v>
      </c>
      <c r="DJ958" s="549">
        <f t="shared" si="2787"/>
        <v>0</v>
      </c>
      <c r="DK958" s="548">
        <f t="shared" si="2788"/>
        <v>0</v>
      </c>
      <c r="DL958" s="653">
        <f t="shared" si="2789"/>
        <v>17</v>
      </c>
      <c r="DM958" s="106">
        <f t="shared" si="2790"/>
        <v>17</v>
      </c>
      <c r="DN958" s="106">
        <f t="shared" si="2791"/>
        <v>17</v>
      </c>
      <c r="DO958" s="106">
        <f t="shared" si="2792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20"/>
      <c r="DY958" s="484"/>
    </row>
    <row r="959" spans="1:129" s="486" customFormat="1" ht="15.75" customHeight="1">
      <c r="A959" s="617" t="str">
        <f>A422</f>
        <v>Other cash crop: type</v>
      </c>
      <c r="B959" s="799">
        <f t="shared" ref="B959:R959" si="2907">SUM(B425)</f>
        <v>0</v>
      </c>
      <c r="C959" s="799">
        <f t="shared" si="2907"/>
        <v>0</v>
      </c>
      <c r="D959" s="799">
        <f t="shared" si="2907"/>
        <v>0</v>
      </c>
      <c r="E959" s="799">
        <f t="shared" si="2907"/>
        <v>0</v>
      </c>
      <c r="F959" s="799">
        <f t="shared" si="2907"/>
        <v>0</v>
      </c>
      <c r="G959" s="799">
        <f t="shared" si="2907"/>
        <v>0</v>
      </c>
      <c r="H959" s="799">
        <f t="shared" si="2907"/>
        <v>0</v>
      </c>
      <c r="I959" s="799">
        <f t="shared" si="2907"/>
        <v>0</v>
      </c>
      <c r="J959" s="799">
        <f t="shared" si="2907"/>
        <v>0</v>
      </c>
      <c r="K959" s="799">
        <f t="shared" si="2907"/>
        <v>0</v>
      </c>
      <c r="L959" s="799">
        <f t="shared" si="2907"/>
        <v>0</v>
      </c>
      <c r="M959" s="799">
        <f t="shared" si="2907"/>
        <v>0</v>
      </c>
      <c r="N959" s="799">
        <f t="shared" si="2907"/>
        <v>0</v>
      </c>
      <c r="O959" s="799">
        <f t="shared" si="2907"/>
        <v>0</v>
      </c>
      <c r="P959" s="799">
        <f t="shared" si="2907"/>
        <v>0</v>
      </c>
      <c r="Q959" s="799">
        <f t="shared" si="2907"/>
        <v>0</v>
      </c>
      <c r="R959" s="799">
        <f t="shared" si="2907"/>
        <v>0</v>
      </c>
      <c r="S959" s="798"/>
      <c r="T959" s="799">
        <f t="shared" ref="T959:AJ959" si="2908">SUM(T425)</f>
        <v>0</v>
      </c>
      <c r="U959" s="799">
        <f t="shared" si="2908"/>
        <v>0</v>
      </c>
      <c r="V959" s="799">
        <f t="shared" si="2908"/>
        <v>0</v>
      </c>
      <c r="W959" s="799">
        <f t="shared" si="2908"/>
        <v>0</v>
      </c>
      <c r="X959" s="799">
        <f t="shared" si="2908"/>
        <v>0</v>
      </c>
      <c r="Y959" s="799">
        <f t="shared" si="2908"/>
        <v>0</v>
      </c>
      <c r="Z959" s="799">
        <f t="shared" si="2908"/>
        <v>0</v>
      </c>
      <c r="AA959" s="799">
        <f t="shared" si="2908"/>
        <v>0</v>
      </c>
      <c r="AB959" s="799">
        <f t="shared" si="2908"/>
        <v>0</v>
      </c>
      <c r="AC959" s="799">
        <f t="shared" si="2908"/>
        <v>0</v>
      </c>
      <c r="AD959" s="799">
        <f t="shared" si="2908"/>
        <v>0</v>
      </c>
      <c r="AE959" s="799">
        <f t="shared" si="2908"/>
        <v>0</v>
      </c>
      <c r="AF959" s="799">
        <f t="shared" si="2908"/>
        <v>0</v>
      </c>
      <c r="AG959" s="799">
        <f t="shared" si="2908"/>
        <v>0</v>
      </c>
      <c r="AH959" s="799">
        <f t="shared" si="2908"/>
        <v>0</v>
      </c>
      <c r="AI959" s="799">
        <f t="shared" si="2908"/>
        <v>0</v>
      </c>
      <c r="AJ959" s="799">
        <f t="shared" si="2908"/>
        <v>0</v>
      </c>
      <c r="AK959" s="798"/>
      <c r="AL959" s="799">
        <f t="shared" ref="AL959:BB959" si="2909">SUM(AL425)</f>
        <v>0</v>
      </c>
      <c r="AM959" s="799">
        <f t="shared" si="2909"/>
        <v>0</v>
      </c>
      <c r="AN959" s="799">
        <f t="shared" si="2909"/>
        <v>0</v>
      </c>
      <c r="AO959" s="799">
        <f t="shared" si="2909"/>
        <v>0</v>
      </c>
      <c r="AP959" s="799">
        <f t="shared" si="2909"/>
        <v>0</v>
      </c>
      <c r="AQ959" s="799">
        <f t="shared" si="2909"/>
        <v>0</v>
      </c>
      <c r="AR959" s="799">
        <f t="shared" si="2909"/>
        <v>0</v>
      </c>
      <c r="AS959" s="799">
        <f t="shared" si="2909"/>
        <v>0</v>
      </c>
      <c r="AT959" s="799">
        <f t="shared" si="2909"/>
        <v>0</v>
      </c>
      <c r="AU959" s="799">
        <f t="shared" si="2909"/>
        <v>0</v>
      </c>
      <c r="AV959" s="799">
        <f t="shared" si="2909"/>
        <v>0</v>
      </c>
      <c r="AW959" s="799">
        <f t="shared" si="2909"/>
        <v>0</v>
      </c>
      <c r="AX959" s="799">
        <f t="shared" si="2909"/>
        <v>0</v>
      </c>
      <c r="AY959" s="799">
        <f t="shared" si="2909"/>
        <v>0</v>
      </c>
      <c r="AZ959" s="799">
        <f t="shared" si="2909"/>
        <v>0</v>
      </c>
      <c r="BA959" s="799">
        <f t="shared" si="2909"/>
        <v>0</v>
      </c>
      <c r="BB959" s="799">
        <f t="shared" si="2909"/>
        <v>0</v>
      </c>
      <c r="BC959" s="798"/>
      <c r="BD959" s="799">
        <f t="shared" ref="BD959:BT959" si="2910">SUM(BD425)</f>
        <v>0</v>
      </c>
      <c r="BE959" s="799">
        <f t="shared" si="2910"/>
        <v>0</v>
      </c>
      <c r="BF959" s="799">
        <f t="shared" si="2910"/>
        <v>0</v>
      </c>
      <c r="BG959" s="799">
        <f t="shared" si="2910"/>
        <v>0</v>
      </c>
      <c r="BH959" s="799">
        <f t="shared" si="2910"/>
        <v>0</v>
      </c>
      <c r="BI959" s="799">
        <f t="shared" si="2910"/>
        <v>0</v>
      </c>
      <c r="BJ959" s="799">
        <f t="shared" si="2910"/>
        <v>0</v>
      </c>
      <c r="BK959" s="799">
        <f t="shared" si="2910"/>
        <v>0</v>
      </c>
      <c r="BL959" s="799">
        <f t="shared" si="2910"/>
        <v>0</v>
      </c>
      <c r="BM959" s="799">
        <f t="shared" si="2910"/>
        <v>0</v>
      </c>
      <c r="BN959" s="799">
        <f t="shared" si="2910"/>
        <v>0</v>
      </c>
      <c r="BO959" s="799">
        <f t="shared" si="2910"/>
        <v>0</v>
      </c>
      <c r="BP959" s="799">
        <f t="shared" si="2910"/>
        <v>0</v>
      </c>
      <c r="BQ959" s="799">
        <f t="shared" si="2910"/>
        <v>0</v>
      </c>
      <c r="BR959" s="799">
        <f t="shared" si="2910"/>
        <v>0</v>
      </c>
      <c r="BS959" s="799">
        <f t="shared" si="2910"/>
        <v>0</v>
      </c>
      <c r="BT959" s="799">
        <f t="shared" si="2910"/>
        <v>0</v>
      </c>
      <c r="BU959" s="798"/>
      <c r="BV959" s="799">
        <f>SUM(BV425)</f>
        <v>0</v>
      </c>
      <c r="BW959" s="799">
        <f>SUM(BW425)</f>
        <v>0</v>
      </c>
      <c r="BX959" s="799">
        <f>SUM(BX425)</f>
        <v>0</v>
      </c>
      <c r="BY959" s="799">
        <f>SUM(BY425)</f>
        <v>0</v>
      </c>
      <c r="BZ959" s="597">
        <f t="shared" si="2766"/>
        <v>0</v>
      </c>
      <c r="CA959" s="597">
        <f t="shared" si="2767"/>
        <v>0</v>
      </c>
      <c r="CB959" s="597">
        <f t="shared" si="2768"/>
        <v>0</v>
      </c>
      <c r="CC959" s="597">
        <f t="shared" si="2769"/>
        <v>0</v>
      </c>
      <c r="CD959" s="1344">
        <f t="shared" si="2797"/>
        <v>0</v>
      </c>
      <c r="CE959" s="1345">
        <f t="shared" si="2858"/>
        <v>0</v>
      </c>
      <c r="CF959" s="1346">
        <f t="shared" si="2858"/>
        <v>0</v>
      </c>
      <c r="CG959" s="1346">
        <f t="shared" si="2858"/>
        <v>0</v>
      </c>
      <c r="CH959" s="1346">
        <f t="shared" si="2858"/>
        <v>0</v>
      </c>
      <c r="CI959" s="1346">
        <f t="shared" si="2858"/>
        <v>0</v>
      </c>
      <c r="CJ959" s="1346">
        <f t="shared" si="2858"/>
        <v>0</v>
      </c>
      <c r="CK959" s="1347">
        <f t="shared" si="2858"/>
        <v>0</v>
      </c>
      <c r="CL959" s="1347">
        <f t="shared" si="2858"/>
        <v>0</v>
      </c>
      <c r="CM959" s="1347">
        <f t="shared" si="2858"/>
        <v>0</v>
      </c>
      <c r="CN959" s="1346">
        <f t="shared" si="2858"/>
        <v>0</v>
      </c>
      <c r="CO959" s="1346">
        <f t="shared" si="2858"/>
        <v>0</v>
      </c>
      <c r="CP959" s="1346">
        <f t="shared" si="2858"/>
        <v>0</v>
      </c>
      <c r="CQ959" s="1346">
        <f t="shared" si="2858"/>
        <v>0</v>
      </c>
      <c r="CR959" s="1346">
        <f t="shared" si="2858"/>
        <v>0</v>
      </c>
      <c r="CS959" s="1345">
        <f t="shared" si="2858"/>
        <v>0</v>
      </c>
      <c r="CT959" s="1348">
        <f t="shared" si="2858"/>
        <v>0</v>
      </c>
      <c r="CU959" s="548">
        <f t="shared" si="2772"/>
        <v>0</v>
      </c>
      <c r="CV959" s="549">
        <f t="shared" si="2773"/>
        <v>0</v>
      </c>
      <c r="CW959" s="550">
        <f t="shared" si="2774"/>
        <v>0</v>
      </c>
      <c r="CX959" s="550">
        <f t="shared" si="2775"/>
        <v>0</v>
      </c>
      <c r="CY959" s="550">
        <f t="shared" si="2776"/>
        <v>0</v>
      </c>
      <c r="CZ959" s="550">
        <f t="shared" si="2777"/>
        <v>0</v>
      </c>
      <c r="DA959" s="550">
        <f t="shared" si="2778"/>
        <v>0</v>
      </c>
      <c r="DB959" s="551">
        <f t="shared" si="2779"/>
        <v>0</v>
      </c>
      <c r="DC959" s="551">
        <f t="shared" si="2780"/>
        <v>0</v>
      </c>
      <c r="DD959" s="551">
        <f t="shared" si="2781"/>
        <v>0</v>
      </c>
      <c r="DE959" s="550">
        <f t="shared" si="2782"/>
        <v>0</v>
      </c>
      <c r="DF959" s="550">
        <f t="shared" si="2783"/>
        <v>0</v>
      </c>
      <c r="DG959" s="550">
        <f t="shared" si="2784"/>
        <v>0</v>
      </c>
      <c r="DH959" s="550">
        <f t="shared" si="2785"/>
        <v>0</v>
      </c>
      <c r="DI959" s="550">
        <f t="shared" si="2786"/>
        <v>0</v>
      </c>
      <c r="DJ959" s="549">
        <f t="shared" si="2787"/>
        <v>0</v>
      </c>
      <c r="DK959" s="548">
        <f t="shared" si="2788"/>
        <v>0</v>
      </c>
      <c r="DL959" s="653">
        <f t="shared" si="2789"/>
        <v>17</v>
      </c>
      <c r="DM959" s="106">
        <f t="shared" si="2790"/>
        <v>17</v>
      </c>
      <c r="DN959" s="106">
        <f t="shared" si="2791"/>
        <v>17</v>
      </c>
      <c r="DO959" s="106">
        <f t="shared" si="2792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20"/>
      <c r="DY959" s="484"/>
    </row>
    <row r="960" spans="1:129" s="486" customFormat="1" ht="15.75" customHeight="1">
      <c r="A960" s="807" t="s">
        <v>381</v>
      </c>
      <c r="B960" s="798"/>
      <c r="C960" s="798"/>
      <c r="D960" s="798"/>
      <c r="E960" s="798"/>
      <c r="F960" s="798"/>
      <c r="G960" s="798"/>
      <c r="H960" s="798"/>
      <c r="I960" s="798"/>
      <c r="J960" s="798"/>
      <c r="K960" s="798"/>
      <c r="L960" s="798"/>
      <c r="M960" s="798"/>
      <c r="N960" s="798"/>
      <c r="O960" s="798"/>
      <c r="P960" s="798"/>
      <c r="Q960" s="798"/>
      <c r="R960" s="798"/>
      <c r="S960" s="798"/>
      <c r="T960" s="798"/>
      <c r="U960" s="798"/>
      <c r="V960" s="798"/>
      <c r="W960" s="798"/>
      <c r="X960" s="798"/>
      <c r="Y960" s="798"/>
      <c r="Z960" s="798"/>
      <c r="AA960" s="798"/>
      <c r="AB960" s="798"/>
      <c r="AC960" s="798"/>
      <c r="AD960" s="798"/>
      <c r="AE960" s="798"/>
      <c r="AF960" s="798"/>
      <c r="AG960" s="798"/>
      <c r="AH960" s="798"/>
      <c r="AI960" s="798"/>
      <c r="AJ960" s="798"/>
      <c r="AK960" s="798"/>
      <c r="AL960" s="798"/>
      <c r="AM960" s="798"/>
      <c r="AN960" s="798"/>
      <c r="AO960" s="798"/>
      <c r="AP960" s="798"/>
      <c r="AQ960" s="798"/>
      <c r="AR960" s="798"/>
      <c r="AS960" s="798"/>
      <c r="AT960" s="798"/>
      <c r="AU960" s="798"/>
      <c r="AV960" s="798"/>
      <c r="AW960" s="798"/>
      <c r="AX960" s="798"/>
      <c r="AY960" s="798"/>
      <c r="AZ960" s="798"/>
      <c r="BA960" s="798"/>
      <c r="BB960" s="798"/>
      <c r="BC960" s="798"/>
      <c r="BD960" s="798"/>
      <c r="BE960" s="798"/>
      <c r="BF960" s="798"/>
      <c r="BG960" s="798"/>
      <c r="BH960" s="798"/>
      <c r="BI960" s="798"/>
      <c r="BJ960" s="798"/>
      <c r="BK960" s="798"/>
      <c r="BL960" s="798"/>
      <c r="BM960" s="798"/>
      <c r="BN960" s="798"/>
      <c r="BO960" s="798"/>
      <c r="BP960" s="798"/>
      <c r="BQ960" s="798"/>
      <c r="BR960" s="798"/>
      <c r="BS960" s="798"/>
      <c r="BT960" s="798"/>
      <c r="BU960" s="798"/>
      <c r="BV960" s="798"/>
      <c r="BW960" s="798"/>
      <c r="BX960" s="798"/>
      <c r="BY960" s="798"/>
      <c r="BZ960" s="589"/>
      <c r="CA960" s="589"/>
      <c r="CB960" s="589"/>
      <c r="CC960" s="589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5"/>
      <c r="CV960" s="635"/>
      <c r="CW960" s="635"/>
      <c r="CX960" s="635"/>
      <c r="CY960" s="635"/>
      <c r="CZ960" s="635"/>
      <c r="DA960" s="635"/>
      <c r="DB960" s="635"/>
      <c r="DC960" s="635"/>
      <c r="DD960" s="635"/>
      <c r="DE960" s="635"/>
      <c r="DF960" s="635"/>
      <c r="DG960" s="635"/>
      <c r="DH960" s="635"/>
      <c r="DI960" s="635"/>
      <c r="DJ960" s="635"/>
      <c r="DK960" s="635"/>
      <c r="DL960" s="653"/>
      <c r="DM960" s="106"/>
      <c r="DN960" s="106"/>
      <c r="DO960" s="106"/>
      <c r="DP960" s="483"/>
      <c r="DQ960" s="484"/>
      <c r="DR960" s="484"/>
      <c r="DS960" s="484"/>
      <c r="DT960" s="484"/>
      <c r="DU960" s="484"/>
      <c r="DV960" s="484"/>
      <c r="DW960" s="484"/>
      <c r="DX960" s="719"/>
      <c r="DY960" s="484"/>
    </row>
    <row r="961" spans="1:129" s="486" customFormat="1" ht="15.75" customHeight="1">
      <c r="A961" s="617" t="str">
        <f>A427</f>
        <v>FISHING -- see worksheet Data 3</v>
      </c>
      <c r="B961" s="799">
        <f t="shared" ref="B961:R961" si="2911">SUM(B434)</f>
        <v>0</v>
      </c>
      <c r="C961" s="799">
        <f t="shared" si="2911"/>
        <v>0</v>
      </c>
      <c r="D961" s="799">
        <f t="shared" si="2911"/>
        <v>0</v>
      </c>
      <c r="E961" s="799">
        <f t="shared" si="2911"/>
        <v>0</v>
      </c>
      <c r="F961" s="799">
        <f t="shared" si="2911"/>
        <v>0</v>
      </c>
      <c r="G961" s="799">
        <f t="shared" si="2911"/>
        <v>0</v>
      </c>
      <c r="H961" s="799">
        <f t="shared" si="2911"/>
        <v>0</v>
      </c>
      <c r="I961" s="799">
        <f t="shared" si="2911"/>
        <v>0</v>
      </c>
      <c r="J961" s="799">
        <f t="shared" si="2911"/>
        <v>0</v>
      </c>
      <c r="K961" s="799">
        <f t="shared" si="2911"/>
        <v>0</v>
      </c>
      <c r="L961" s="799">
        <f t="shared" si="2911"/>
        <v>0</v>
      </c>
      <c r="M961" s="799">
        <f t="shared" si="2911"/>
        <v>0</v>
      </c>
      <c r="N961" s="799">
        <f t="shared" si="2911"/>
        <v>0</v>
      </c>
      <c r="O961" s="799">
        <f t="shared" si="2911"/>
        <v>0</v>
      </c>
      <c r="P961" s="799">
        <f t="shared" si="2911"/>
        <v>0</v>
      </c>
      <c r="Q961" s="799">
        <f t="shared" si="2911"/>
        <v>0</v>
      </c>
      <c r="R961" s="799">
        <f t="shared" si="2911"/>
        <v>0</v>
      </c>
      <c r="S961" s="798"/>
      <c r="T961" s="799">
        <f t="shared" ref="T961:AJ961" si="2912">SUM(T434)</f>
        <v>0</v>
      </c>
      <c r="U961" s="799">
        <f t="shared" si="2912"/>
        <v>0</v>
      </c>
      <c r="V961" s="799">
        <f t="shared" si="2912"/>
        <v>0</v>
      </c>
      <c r="W961" s="799">
        <f t="shared" si="2912"/>
        <v>0</v>
      </c>
      <c r="X961" s="799">
        <f t="shared" si="2912"/>
        <v>0</v>
      </c>
      <c r="Y961" s="799">
        <f t="shared" si="2912"/>
        <v>0</v>
      </c>
      <c r="Z961" s="799">
        <f t="shared" si="2912"/>
        <v>0</v>
      </c>
      <c r="AA961" s="799">
        <f t="shared" si="2912"/>
        <v>0</v>
      </c>
      <c r="AB961" s="799">
        <f t="shared" si="2912"/>
        <v>0</v>
      </c>
      <c r="AC961" s="799">
        <f t="shared" si="2912"/>
        <v>0</v>
      </c>
      <c r="AD961" s="799">
        <f t="shared" si="2912"/>
        <v>0</v>
      </c>
      <c r="AE961" s="799">
        <f t="shared" si="2912"/>
        <v>0</v>
      </c>
      <c r="AF961" s="799">
        <f t="shared" si="2912"/>
        <v>0</v>
      </c>
      <c r="AG961" s="799">
        <f t="shared" si="2912"/>
        <v>0</v>
      </c>
      <c r="AH961" s="799">
        <f t="shared" si="2912"/>
        <v>0</v>
      </c>
      <c r="AI961" s="799">
        <f t="shared" si="2912"/>
        <v>0</v>
      </c>
      <c r="AJ961" s="799">
        <f t="shared" si="2912"/>
        <v>0</v>
      </c>
      <c r="AK961" s="798"/>
      <c r="AL961" s="799">
        <f t="shared" ref="AL961:BB961" si="2913">SUM(AL434)</f>
        <v>0</v>
      </c>
      <c r="AM961" s="799">
        <f t="shared" si="2913"/>
        <v>0</v>
      </c>
      <c r="AN961" s="799">
        <f t="shared" si="2913"/>
        <v>0</v>
      </c>
      <c r="AO961" s="799">
        <f t="shared" si="2913"/>
        <v>6000</v>
      </c>
      <c r="AP961" s="799">
        <f t="shared" si="2913"/>
        <v>0</v>
      </c>
      <c r="AQ961" s="799">
        <f t="shared" si="2913"/>
        <v>0</v>
      </c>
      <c r="AR961" s="799">
        <f t="shared" si="2913"/>
        <v>0</v>
      </c>
      <c r="AS961" s="799">
        <f t="shared" si="2913"/>
        <v>0</v>
      </c>
      <c r="AT961" s="799">
        <f t="shared" si="2913"/>
        <v>0</v>
      </c>
      <c r="AU961" s="799">
        <f t="shared" si="2913"/>
        <v>0</v>
      </c>
      <c r="AV961" s="799">
        <f t="shared" si="2913"/>
        <v>0</v>
      </c>
      <c r="AW961" s="799">
        <f t="shared" si="2913"/>
        <v>0</v>
      </c>
      <c r="AX961" s="799">
        <f t="shared" si="2913"/>
        <v>0</v>
      </c>
      <c r="AY961" s="799">
        <f t="shared" si="2913"/>
        <v>0</v>
      </c>
      <c r="AZ961" s="799">
        <f t="shared" si="2913"/>
        <v>0</v>
      </c>
      <c r="BA961" s="799">
        <f t="shared" si="2913"/>
        <v>0</v>
      </c>
      <c r="BB961" s="799">
        <f t="shared" si="2913"/>
        <v>0</v>
      </c>
      <c r="BC961" s="798"/>
      <c r="BD961" s="799">
        <f t="shared" ref="BD961:BT961" si="2914">SUM(BD434)</f>
        <v>0</v>
      </c>
      <c r="BE961" s="799">
        <f t="shared" si="2914"/>
        <v>0</v>
      </c>
      <c r="BF961" s="799">
        <f t="shared" si="2914"/>
        <v>0</v>
      </c>
      <c r="BG961" s="799">
        <f t="shared" si="2914"/>
        <v>0</v>
      </c>
      <c r="BH961" s="799">
        <f t="shared" si="2914"/>
        <v>0</v>
      </c>
      <c r="BI961" s="799">
        <f t="shared" si="2914"/>
        <v>0</v>
      </c>
      <c r="BJ961" s="799">
        <f t="shared" si="2914"/>
        <v>0</v>
      </c>
      <c r="BK961" s="799">
        <f t="shared" si="2914"/>
        <v>0</v>
      </c>
      <c r="BL961" s="799">
        <f t="shared" si="2914"/>
        <v>0</v>
      </c>
      <c r="BM961" s="799">
        <f t="shared" si="2914"/>
        <v>0</v>
      </c>
      <c r="BN961" s="799">
        <f t="shared" si="2914"/>
        <v>0</v>
      </c>
      <c r="BO961" s="799">
        <f t="shared" si="2914"/>
        <v>0</v>
      </c>
      <c r="BP961" s="799">
        <f t="shared" si="2914"/>
        <v>0</v>
      </c>
      <c r="BQ961" s="799">
        <f t="shared" si="2914"/>
        <v>0</v>
      </c>
      <c r="BR961" s="799">
        <f t="shared" si="2914"/>
        <v>0</v>
      </c>
      <c r="BS961" s="799">
        <f t="shared" si="2914"/>
        <v>0</v>
      </c>
      <c r="BT961" s="799">
        <f t="shared" si="2914"/>
        <v>0</v>
      </c>
      <c r="BU961" s="798"/>
      <c r="BV961" s="799">
        <f>SUM(BV434)</f>
        <v>0</v>
      </c>
      <c r="BW961" s="799">
        <f>SUM(BW434)</f>
        <v>0</v>
      </c>
      <c r="BX961" s="799">
        <f>SUM(BX434)</f>
        <v>0</v>
      </c>
      <c r="BY961" s="799">
        <f>SUM(BY434)</f>
        <v>0</v>
      </c>
      <c r="BZ961" s="597">
        <f>IF(DL961&lt;3,"",(SUM(B961:R961)-MIN(B961:R961)-MAX(B961:R961))/(DL961-2))</f>
        <v>0</v>
      </c>
      <c r="CA961" s="597">
        <f>IF(DM961&lt;3,"",(SUM(T961:AJ961)-MIN(T961:AJ961)-MAX(T961:AJ961))/(DM961-2))</f>
        <v>0</v>
      </c>
      <c r="CB961" s="597">
        <f>IF(DN961&lt;3,"",(SUM(AL961:BB961)-MIN(AL961:BB961)-MAX(AL961:BB961))/(DN961-2))</f>
        <v>0</v>
      </c>
      <c r="CC961" s="597">
        <f>IF(DO961&lt;3,"",(SUM(BD961:BT961)-MIN(BD961:BT961)-MAX(BD961:BT961))/(DO961-2))</f>
        <v>0</v>
      </c>
      <c r="CD961" s="1344">
        <f t="shared" ref="CD961:CS962" si="291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15"/>
        <v>0</v>
      </c>
      <c r="CF961" s="1346">
        <f t="shared" si="2915"/>
        <v>0</v>
      </c>
      <c r="CG961" s="1346">
        <f t="shared" si="2915"/>
        <v>0</v>
      </c>
      <c r="CH961" s="1346">
        <f t="shared" si="2915"/>
        <v>0</v>
      </c>
      <c r="CI961" s="1346">
        <f t="shared" si="2915"/>
        <v>0</v>
      </c>
      <c r="CJ961" s="1346">
        <f t="shared" si="2915"/>
        <v>0</v>
      </c>
      <c r="CK961" s="1347">
        <f t="shared" si="2915"/>
        <v>0</v>
      </c>
      <c r="CL961" s="1347">
        <f t="shared" si="2915"/>
        <v>0</v>
      </c>
      <c r="CM961" s="1347">
        <f t="shared" si="2915"/>
        <v>0</v>
      </c>
      <c r="CN961" s="1346">
        <f t="shared" si="2915"/>
        <v>0</v>
      </c>
      <c r="CO961" s="1346">
        <f t="shared" si="2915"/>
        <v>0</v>
      </c>
      <c r="CP961" s="1346">
        <f t="shared" si="2915"/>
        <v>0</v>
      </c>
      <c r="CQ961" s="1346">
        <f t="shared" si="2915"/>
        <v>0</v>
      </c>
      <c r="CR961" s="1346">
        <f t="shared" si="2915"/>
        <v>0</v>
      </c>
      <c r="CS961" s="1345">
        <f t="shared" si="2915"/>
        <v>0</v>
      </c>
      <c r="CT961" s="1348">
        <f t="shared" ref="CE961:CT962" si="291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8">
        <f t="shared" ref="CU961:DD962" si="291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9">
        <f t="shared" si="2917"/>
        <v>0</v>
      </c>
      <c r="CW961" s="550">
        <f t="shared" si="2917"/>
        <v>0</v>
      </c>
      <c r="CX961" s="550">
        <f t="shared" si="2917"/>
        <v>0</v>
      </c>
      <c r="CY961" s="550">
        <f t="shared" si="2917"/>
        <v>0</v>
      </c>
      <c r="CZ961" s="550">
        <f t="shared" si="2917"/>
        <v>0</v>
      </c>
      <c r="DA961" s="550">
        <f t="shared" si="2917"/>
        <v>0</v>
      </c>
      <c r="DB961" s="551">
        <f t="shared" si="2917"/>
        <v>0</v>
      </c>
      <c r="DC961" s="551">
        <f t="shared" si="2917"/>
        <v>0</v>
      </c>
      <c r="DD961" s="551">
        <f t="shared" si="2917"/>
        <v>0</v>
      </c>
      <c r="DE961" s="550">
        <f t="shared" ref="DE961:DK962" si="291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0">
        <f t="shared" si="2918"/>
        <v>0</v>
      </c>
      <c r="DG961" s="550">
        <f t="shared" si="2918"/>
        <v>0</v>
      </c>
      <c r="DH961" s="550">
        <f t="shared" si="2918"/>
        <v>0</v>
      </c>
      <c r="DI961" s="550">
        <f t="shared" si="2918"/>
        <v>0</v>
      </c>
      <c r="DJ961" s="549">
        <f t="shared" si="2918"/>
        <v>0</v>
      </c>
      <c r="DK961" s="548">
        <f t="shared" si="2918"/>
        <v>0</v>
      </c>
      <c r="DL961" s="653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3"/>
      <c r="DQ961" s="618"/>
      <c r="DR961" s="618"/>
      <c r="DS961" s="618"/>
      <c r="DT961" s="618"/>
      <c r="DU961" s="618"/>
      <c r="DV961" s="618"/>
      <c r="DW961" s="618"/>
      <c r="DX961" s="820"/>
      <c r="DY961" s="484"/>
    </row>
    <row r="962" spans="1:129" s="486" customFormat="1" ht="15.75" customHeight="1">
      <c r="A962" s="617" t="str">
        <f>A437</f>
        <v>WILD FOODS -- see worksheet Data 3</v>
      </c>
      <c r="B962" s="799">
        <f t="shared" ref="B962:R962" si="2919">SUM(B444)</f>
        <v>0</v>
      </c>
      <c r="C962" s="799">
        <f t="shared" si="2919"/>
        <v>0</v>
      </c>
      <c r="D962" s="799">
        <f t="shared" si="2919"/>
        <v>0</v>
      </c>
      <c r="E962" s="799">
        <f t="shared" si="2919"/>
        <v>0</v>
      </c>
      <c r="F962" s="799">
        <f t="shared" si="2919"/>
        <v>0</v>
      </c>
      <c r="G962" s="799">
        <f t="shared" si="2919"/>
        <v>0</v>
      </c>
      <c r="H962" s="799">
        <f t="shared" si="2919"/>
        <v>0</v>
      </c>
      <c r="I962" s="799">
        <f t="shared" si="2919"/>
        <v>0</v>
      </c>
      <c r="J962" s="799">
        <f t="shared" si="2919"/>
        <v>0</v>
      </c>
      <c r="K962" s="799">
        <f t="shared" si="2919"/>
        <v>0</v>
      </c>
      <c r="L962" s="799">
        <f t="shared" si="2919"/>
        <v>0</v>
      </c>
      <c r="M962" s="799">
        <f t="shared" si="2919"/>
        <v>0</v>
      </c>
      <c r="N962" s="799">
        <f t="shared" si="2919"/>
        <v>0</v>
      </c>
      <c r="O962" s="799">
        <f t="shared" si="2919"/>
        <v>0</v>
      </c>
      <c r="P962" s="799">
        <f t="shared" si="2919"/>
        <v>0</v>
      </c>
      <c r="Q962" s="799">
        <f t="shared" si="2919"/>
        <v>0</v>
      </c>
      <c r="R962" s="799">
        <f t="shared" si="2919"/>
        <v>0</v>
      </c>
      <c r="S962" s="798"/>
      <c r="T962" s="799">
        <f t="shared" ref="T962:AJ962" si="2920">SUM(T444)</f>
        <v>0</v>
      </c>
      <c r="U962" s="799">
        <f t="shared" si="2920"/>
        <v>0</v>
      </c>
      <c r="V962" s="799">
        <f t="shared" si="2920"/>
        <v>0</v>
      </c>
      <c r="W962" s="799">
        <f t="shared" si="2920"/>
        <v>0</v>
      </c>
      <c r="X962" s="799">
        <f t="shared" si="2920"/>
        <v>0</v>
      </c>
      <c r="Y962" s="799">
        <f t="shared" si="2920"/>
        <v>0</v>
      </c>
      <c r="Z962" s="799">
        <f t="shared" si="2920"/>
        <v>0</v>
      </c>
      <c r="AA962" s="799">
        <f t="shared" si="2920"/>
        <v>0</v>
      </c>
      <c r="AB962" s="799">
        <f t="shared" si="2920"/>
        <v>0</v>
      </c>
      <c r="AC962" s="799">
        <f t="shared" si="2920"/>
        <v>0</v>
      </c>
      <c r="AD962" s="799">
        <f t="shared" si="2920"/>
        <v>0</v>
      </c>
      <c r="AE962" s="799">
        <f t="shared" si="2920"/>
        <v>0</v>
      </c>
      <c r="AF962" s="799">
        <f t="shared" si="2920"/>
        <v>0</v>
      </c>
      <c r="AG962" s="799">
        <f t="shared" si="2920"/>
        <v>0</v>
      </c>
      <c r="AH962" s="799">
        <f t="shared" si="2920"/>
        <v>0</v>
      </c>
      <c r="AI962" s="799">
        <f t="shared" si="2920"/>
        <v>0</v>
      </c>
      <c r="AJ962" s="799">
        <f t="shared" si="2920"/>
        <v>0</v>
      </c>
      <c r="AK962" s="798"/>
      <c r="AL962" s="799">
        <f t="shared" ref="AL962:BB962" si="2921">SUM(AL444)</f>
        <v>0</v>
      </c>
      <c r="AM962" s="799">
        <f t="shared" si="2921"/>
        <v>0</v>
      </c>
      <c r="AN962" s="799">
        <f t="shared" si="2921"/>
        <v>0</v>
      </c>
      <c r="AO962" s="799">
        <f t="shared" si="2921"/>
        <v>0</v>
      </c>
      <c r="AP962" s="799">
        <f t="shared" si="2921"/>
        <v>0</v>
      </c>
      <c r="AQ962" s="799">
        <f t="shared" si="2921"/>
        <v>0</v>
      </c>
      <c r="AR962" s="799">
        <f t="shared" si="2921"/>
        <v>0</v>
      </c>
      <c r="AS962" s="799">
        <f t="shared" si="2921"/>
        <v>0</v>
      </c>
      <c r="AT962" s="799">
        <f t="shared" si="2921"/>
        <v>0</v>
      </c>
      <c r="AU962" s="799">
        <f t="shared" si="2921"/>
        <v>0</v>
      </c>
      <c r="AV962" s="799">
        <f t="shared" si="2921"/>
        <v>0</v>
      </c>
      <c r="AW962" s="799">
        <f t="shared" si="2921"/>
        <v>0</v>
      </c>
      <c r="AX962" s="799">
        <f t="shared" si="2921"/>
        <v>0</v>
      </c>
      <c r="AY962" s="799">
        <f t="shared" si="2921"/>
        <v>0</v>
      </c>
      <c r="AZ962" s="799">
        <f t="shared" si="2921"/>
        <v>0</v>
      </c>
      <c r="BA962" s="799">
        <f t="shared" si="2921"/>
        <v>0</v>
      </c>
      <c r="BB962" s="799">
        <f t="shared" si="2921"/>
        <v>0</v>
      </c>
      <c r="BC962" s="798"/>
      <c r="BD962" s="799">
        <f t="shared" ref="BD962:BT962" si="2922">SUM(BD444)</f>
        <v>0</v>
      </c>
      <c r="BE962" s="799">
        <f t="shared" si="2922"/>
        <v>0</v>
      </c>
      <c r="BF962" s="799">
        <f t="shared" si="2922"/>
        <v>0</v>
      </c>
      <c r="BG962" s="799">
        <f t="shared" si="2922"/>
        <v>0</v>
      </c>
      <c r="BH962" s="799">
        <f t="shared" si="2922"/>
        <v>0</v>
      </c>
      <c r="BI962" s="799">
        <f t="shared" si="2922"/>
        <v>0</v>
      </c>
      <c r="BJ962" s="799">
        <f t="shared" si="2922"/>
        <v>0</v>
      </c>
      <c r="BK962" s="799">
        <f t="shared" si="2922"/>
        <v>0</v>
      </c>
      <c r="BL962" s="799">
        <f t="shared" si="2922"/>
        <v>0</v>
      </c>
      <c r="BM962" s="799">
        <f t="shared" si="2922"/>
        <v>0</v>
      </c>
      <c r="BN962" s="799">
        <f t="shared" si="2922"/>
        <v>0</v>
      </c>
      <c r="BO962" s="799">
        <f t="shared" si="2922"/>
        <v>0</v>
      </c>
      <c r="BP962" s="799">
        <f t="shared" si="2922"/>
        <v>0</v>
      </c>
      <c r="BQ962" s="799">
        <f t="shared" si="2922"/>
        <v>0</v>
      </c>
      <c r="BR962" s="799">
        <f t="shared" si="2922"/>
        <v>0</v>
      </c>
      <c r="BS962" s="799">
        <f t="shared" si="2922"/>
        <v>0</v>
      </c>
      <c r="BT962" s="799">
        <f t="shared" si="2922"/>
        <v>0</v>
      </c>
      <c r="BU962" s="798"/>
      <c r="BV962" s="799">
        <f>SUM(BV444)</f>
        <v>0</v>
      </c>
      <c r="BW962" s="799">
        <f>SUM(BW444)</f>
        <v>0</v>
      </c>
      <c r="BX962" s="799">
        <f>SUM(BX444)</f>
        <v>0</v>
      </c>
      <c r="BY962" s="799">
        <f>SUM(BY444)</f>
        <v>0</v>
      </c>
      <c r="BZ962" s="597">
        <f>IF(DL962&lt;3,"",(SUM(B962:R962)-MIN(B962:R962)-MAX(B962:R962))/(DL962-2))</f>
        <v>0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0</v>
      </c>
      <c r="CC962" s="597">
        <f>IF(DO962&lt;3,"",(SUM(BD962:BT962)-MIN(BD962:BT962)-MAX(BD962:BT962))/(DO962-2))</f>
        <v>0</v>
      </c>
      <c r="CD962" s="1344">
        <f t="shared" si="2915"/>
        <v>0</v>
      </c>
      <c r="CE962" s="1345">
        <f t="shared" si="2916"/>
        <v>0</v>
      </c>
      <c r="CF962" s="1346">
        <f t="shared" si="2916"/>
        <v>0</v>
      </c>
      <c r="CG962" s="1346">
        <f t="shared" si="2916"/>
        <v>0</v>
      </c>
      <c r="CH962" s="1346">
        <f t="shared" si="2916"/>
        <v>0</v>
      </c>
      <c r="CI962" s="1346">
        <f t="shared" si="2916"/>
        <v>0</v>
      </c>
      <c r="CJ962" s="1346">
        <f t="shared" si="2916"/>
        <v>0</v>
      </c>
      <c r="CK962" s="1347">
        <f t="shared" si="2916"/>
        <v>0</v>
      </c>
      <c r="CL962" s="1347">
        <f t="shared" si="2916"/>
        <v>0</v>
      </c>
      <c r="CM962" s="1347">
        <f t="shared" si="2916"/>
        <v>0</v>
      </c>
      <c r="CN962" s="1346">
        <f t="shared" si="2916"/>
        <v>0</v>
      </c>
      <c r="CO962" s="1346">
        <f t="shared" si="2916"/>
        <v>0</v>
      </c>
      <c r="CP962" s="1346">
        <f t="shared" si="2916"/>
        <v>0</v>
      </c>
      <c r="CQ962" s="1346">
        <f t="shared" si="2916"/>
        <v>0</v>
      </c>
      <c r="CR962" s="1346">
        <f t="shared" si="2916"/>
        <v>0</v>
      </c>
      <c r="CS962" s="1345">
        <f t="shared" si="2916"/>
        <v>0</v>
      </c>
      <c r="CT962" s="1348">
        <f t="shared" si="2916"/>
        <v>0</v>
      </c>
      <c r="CU962" s="548">
        <f t="shared" si="2917"/>
        <v>0</v>
      </c>
      <c r="CV962" s="549">
        <f t="shared" si="2917"/>
        <v>0</v>
      </c>
      <c r="CW962" s="550">
        <f t="shared" si="2917"/>
        <v>0</v>
      </c>
      <c r="CX962" s="550">
        <f t="shared" si="2917"/>
        <v>0</v>
      </c>
      <c r="CY962" s="550">
        <f t="shared" si="2917"/>
        <v>0</v>
      </c>
      <c r="CZ962" s="550">
        <f t="shared" si="2917"/>
        <v>0</v>
      </c>
      <c r="DA962" s="550">
        <f t="shared" si="2917"/>
        <v>0</v>
      </c>
      <c r="DB962" s="551">
        <f t="shared" si="2917"/>
        <v>0</v>
      </c>
      <c r="DC962" s="551">
        <f t="shared" si="2917"/>
        <v>0</v>
      </c>
      <c r="DD962" s="551">
        <f t="shared" si="2917"/>
        <v>0</v>
      </c>
      <c r="DE962" s="550">
        <f t="shared" si="2918"/>
        <v>0</v>
      </c>
      <c r="DF962" s="550">
        <f t="shared" si="2918"/>
        <v>0</v>
      </c>
      <c r="DG962" s="550">
        <f t="shared" si="2918"/>
        <v>0</v>
      </c>
      <c r="DH962" s="550">
        <f t="shared" si="2918"/>
        <v>0</v>
      </c>
      <c r="DI962" s="550">
        <f t="shared" si="2918"/>
        <v>0</v>
      </c>
      <c r="DJ962" s="549">
        <f t="shared" si="2918"/>
        <v>0</v>
      </c>
      <c r="DK962" s="548">
        <f t="shared" si="2918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20"/>
      <c r="DY962" s="484"/>
    </row>
    <row r="963" spans="1:129" s="486" customFormat="1" ht="15.75" customHeight="1">
      <c r="A963" s="807" t="s">
        <v>382</v>
      </c>
      <c r="B963" s="798"/>
      <c r="C963" s="798"/>
      <c r="D963" s="798"/>
      <c r="E963" s="798"/>
      <c r="F963" s="798"/>
      <c r="G963" s="798"/>
      <c r="H963" s="798"/>
      <c r="I963" s="798"/>
      <c r="J963" s="798"/>
      <c r="K963" s="798"/>
      <c r="L963" s="798"/>
      <c r="M963" s="798"/>
      <c r="N963" s="798"/>
      <c r="O963" s="798"/>
      <c r="P963" s="798"/>
      <c r="Q963" s="798"/>
      <c r="R963" s="798"/>
      <c r="S963" s="783"/>
      <c r="T963" s="798"/>
      <c r="U963" s="798"/>
      <c r="V963" s="798"/>
      <c r="W963" s="798"/>
      <c r="X963" s="798"/>
      <c r="Y963" s="798"/>
      <c r="Z963" s="798"/>
      <c r="AA963" s="798"/>
      <c r="AB963" s="798"/>
      <c r="AC963" s="798"/>
      <c r="AD963" s="798"/>
      <c r="AE963" s="798"/>
      <c r="AF963" s="798"/>
      <c r="AG963" s="798"/>
      <c r="AH963" s="798"/>
      <c r="AI963" s="798"/>
      <c r="AJ963" s="798"/>
      <c r="AK963" s="783"/>
      <c r="AL963" s="798"/>
      <c r="AM963" s="798"/>
      <c r="AN963" s="798"/>
      <c r="AO963" s="798"/>
      <c r="AP963" s="798"/>
      <c r="AQ963" s="798"/>
      <c r="AR963" s="798"/>
      <c r="AS963" s="798"/>
      <c r="AT963" s="798"/>
      <c r="AU963" s="798"/>
      <c r="AV963" s="798"/>
      <c r="AW963" s="798"/>
      <c r="AX963" s="798"/>
      <c r="AY963" s="798"/>
      <c r="AZ963" s="798"/>
      <c r="BA963" s="798"/>
      <c r="BB963" s="798"/>
      <c r="BC963" s="783"/>
      <c r="BD963" s="798"/>
      <c r="BE963" s="798"/>
      <c r="BF963" s="798"/>
      <c r="BG963" s="798"/>
      <c r="BH963" s="798"/>
      <c r="BI963" s="798"/>
      <c r="BJ963" s="798"/>
      <c r="BK963" s="798"/>
      <c r="BL963" s="798"/>
      <c r="BM963" s="798"/>
      <c r="BN963" s="798"/>
      <c r="BO963" s="798"/>
      <c r="BP963" s="798"/>
      <c r="BQ963" s="798"/>
      <c r="BR963" s="798"/>
      <c r="BS963" s="798"/>
      <c r="BT963" s="798"/>
      <c r="BU963" s="783"/>
      <c r="BV963" s="798"/>
      <c r="BW963" s="798"/>
      <c r="BX963" s="798"/>
      <c r="BY963" s="798"/>
      <c r="BZ963" s="813"/>
      <c r="CA963" s="813"/>
      <c r="CB963" s="813"/>
      <c r="CC963" s="813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7"/>
      <c r="CV963" s="200"/>
      <c r="CW963" s="200"/>
      <c r="CX963" s="200"/>
      <c r="CY963" s="200"/>
      <c r="CZ963" s="200"/>
      <c r="DA963" s="617"/>
      <c r="DB963" s="617"/>
      <c r="DC963" s="617"/>
      <c r="DD963" s="617"/>
      <c r="DE963" s="617"/>
      <c r="DF963" s="617"/>
      <c r="DG963" s="617"/>
      <c r="DH963" s="617"/>
      <c r="DI963" s="617"/>
      <c r="DJ963" s="617"/>
      <c r="DK963" s="617"/>
      <c r="DL963" s="482"/>
      <c r="DM963" s="202"/>
      <c r="DN963" s="202"/>
      <c r="DO963" s="202"/>
      <c r="DP963" s="483"/>
      <c r="DQ963" s="484"/>
      <c r="DR963" s="484"/>
      <c r="DS963" s="484"/>
      <c r="DT963" s="484"/>
      <c r="DU963" s="484"/>
      <c r="DV963" s="484"/>
      <c r="DW963" s="484"/>
      <c r="DX963" s="719"/>
      <c r="DY963" s="484"/>
    </row>
    <row r="964" spans="1:129" s="486" customFormat="1" ht="15.75" customHeight="1">
      <c r="A964" s="617" t="str">
        <f>A702</f>
        <v>Agricultural cash income -- see Data2</v>
      </c>
      <c r="B964" s="799">
        <f t="shared" ref="B964:R964" si="2923">SUM(B707)</f>
        <v>550</v>
      </c>
      <c r="C964" s="799">
        <f t="shared" si="2923"/>
        <v>540</v>
      </c>
      <c r="D964" s="799">
        <f t="shared" si="2923"/>
        <v>400</v>
      </c>
      <c r="E964" s="799">
        <f t="shared" si="2923"/>
        <v>500</v>
      </c>
      <c r="F964" s="799">
        <f t="shared" si="2923"/>
        <v>525</v>
      </c>
      <c r="G964" s="799">
        <f t="shared" si="2923"/>
        <v>1280</v>
      </c>
      <c r="H964" s="799">
        <f t="shared" si="2923"/>
        <v>2400</v>
      </c>
      <c r="I964" s="799">
        <f t="shared" si="2923"/>
        <v>0</v>
      </c>
      <c r="J964" s="799">
        <f t="shared" si="2923"/>
        <v>600</v>
      </c>
      <c r="K964" s="799">
        <f t="shared" si="2923"/>
        <v>0</v>
      </c>
      <c r="L964" s="799">
        <f t="shared" si="2923"/>
        <v>0</v>
      </c>
      <c r="M964" s="799">
        <f t="shared" si="2923"/>
        <v>0</v>
      </c>
      <c r="N964" s="799">
        <f t="shared" si="2923"/>
        <v>0</v>
      </c>
      <c r="O964" s="799">
        <f t="shared" si="2923"/>
        <v>0</v>
      </c>
      <c r="P964" s="799">
        <f t="shared" si="2923"/>
        <v>0</v>
      </c>
      <c r="Q964" s="799">
        <f t="shared" si="2923"/>
        <v>0</v>
      </c>
      <c r="R964" s="799">
        <f t="shared" si="2923"/>
        <v>0</v>
      </c>
      <c r="S964" s="798"/>
      <c r="T964" s="799">
        <f t="shared" ref="T964:AJ964" si="2924">SUM(T707)</f>
        <v>1800</v>
      </c>
      <c r="U964" s="799">
        <f t="shared" si="2924"/>
        <v>3180</v>
      </c>
      <c r="V964" s="799">
        <f t="shared" si="2924"/>
        <v>1480</v>
      </c>
      <c r="W964" s="799">
        <f t="shared" si="2924"/>
        <v>1242</v>
      </c>
      <c r="X964" s="799">
        <f t="shared" si="2924"/>
        <v>1840</v>
      </c>
      <c r="Y964" s="799">
        <f t="shared" si="2924"/>
        <v>9800</v>
      </c>
      <c r="Z964" s="799">
        <f t="shared" si="2924"/>
        <v>3960</v>
      </c>
      <c r="AA964" s="799">
        <f t="shared" si="2924"/>
        <v>1820</v>
      </c>
      <c r="AB964" s="799">
        <f t="shared" si="2924"/>
        <v>1690.5</v>
      </c>
      <c r="AC964" s="799">
        <f t="shared" si="2924"/>
        <v>0</v>
      </c>
      <c r="AD964" s="799">
        <f t="shared" si="2924"/>
        <v>0</v>
      </c>
      <c r="AE964" s="799">
        <f t="shared" si="2924"/>
        <v>0</v>
      </c>
      <c r="AF964" s="799">
        <f t="shared" si="2924"/>
        <v>0</v>
      </c>
      <c r="AG964" s="799">
        <f t="shared" si="2924"/>
        <v>0</v>
      </c>
      <c r="AH964" s="799">
        <f t="shared" si="2924"/>
        <v>0</v>
      </c>
      <c r="AI964" s="799">
        <f t="shared" si="2924"/>
        <v>0</v>
      </c>
      <c r="AJ964" s="799">
        <f t="shared" si="2924"/>
        <v>0</v>
      </c>
      <c r="AK964" s="798"/>
      <c r="AL964" s="799">
        <f t="shared" ref="AL964:BB964" si="2925">SUM(AL707)</f>
        <v>650.04999999999995</v>
      </c>
      <c r="AM964" s="799">
        <f t="shared" si="2925"/>
        <v>549.46</v>
      </c>
      <c r="AN964" s="799">
        <f t="shared" si="2925"/>
        <v>2539.9</v>
      </c>
      <c r="AO964" s="799">
        <f t="shared" si="2925"/>
        <v>1800</v>
      </c>
      <c r="AP964" s="799">
        <f t="shared" si="2925"/>
        <v>0</v>
      </c>
      <c r="AQ964" s="799">
        <f t="shared" si="2925"/>
        <v>0</v>
      </c>
      <c r="AR964" s="799">
        <f t="shared" si="2925"/>
        <v>0</v>
      </c>
      <c r="AS964" s="799">
        <f t="shared" si="2925"/>
        <v>880</v>
      </c>
      <c r="AT964" s="799">
        <f t="shared" si="2925"/>
        <v>0</v>
      </c>
      <c r="AU964" s="799">
        <f t="shared" si="2925"/>
        <v>0</v>
      </c>
      <c r="AV964" s="799">
        <f t="shared" si="2925"/>
        <v>0</v>
      </c>
      <c r="AW964" s="799">
        <f t="shared" si="2925"/>
        <v>0</v>
      </c>
      <c r="AX964" s="799">
        <f t="shared" si="2925"/>
        <v>0</v>
      </c>
      <c r="AY964" s="799">
        <f t="shared" si="2925"/>
        <v>0</v>
      </c>
      <c r="AZ964" s="799">
        <f t="shared" si="2925"/>
        <v>0</v>
      </c>
      <c r="BA964" s="799">
        <f t="shared" si="2925"/>
        <v>0</v>
      </c>
      <c r="BB964" s="799">
        <f t="shared" si="2925"/>
        <v>0</v>
      </c>
      <c r="BC964" s="798"/>
      <c r="BD964" s="799">
        <f t="shared" ref="BD964:BT964" si="2926">SUM(BD707)</f>
        <v>0</v>
      </c>
      <c r="BE964" s="799">
        <f t="shared" si="2926"/>
        <v>0</v>
      </c>
      <c r="BF964" s="799">
        <f t="shared" si="2926"/>
        <v>0</v>
      </c>
      <c r="BG964" s="799">
        <f t="shared" si="2926"/>
        <v>0</v>
      </c>
      <c r="BH964" s="799">
        <f t="shared" si="2926"/>
        <v>0</v>
      </c>
      <c r="BI964" s="799">
        <f t="shared" si="2926"/>
        <v>0</v>
      </c>
      <c r="BJ964" s="799">
        <f t="shared" si="2926"/>
        <v>0</v>
      </c>
      <c r="BK964" s="799">
        <f t="shared" si="2926"/>
        <v>0</v>
      </c>
      <c r="BL964" s="799">
        <f t="shared" si="2926"/>
        <v>0</v>
      </c>
      <c r="BM964" s="799">
        <f t="shared" si="2926"/>
        <v>0</v>
      </c>
      <c r="BN964" s="799">
        <f t="shared" si="2926"/>
        <v>0</v>
      </c>
      <c r="BO964" s="799">
        <f t="shared" si="2926"/>
        <v>0</v>
      </c>
      <c r="BP964" s="799">
        <f t="shared" si="2926"/>
        <v>0</v>
      </c>
      <c r="BQ964" s="799">
        <f t="shared" si="2926"/>
        <v>0</v>
      </c>
      <c r="BR964" s="799">
        <f t="shared" si="2926"/>
        <v>0</v>
      </c>
      <c r="BS964" s="799">
        <f t="shared" si="2926"/>
        <v>0</v>
      </c>
      <c r="BT964" s="799">
        <f t="shared" si="2926"/>
        <v>0</v>
      </c>
      <c r="BU964" s="798"/>
      <c r="BV964" s="799">
        <f>SUM(BV707)</f>
        <v>0</v>
      </c>
      <c r="BW964" s="799">
        <f>SUM(BW707)</f>
        <v>0</v>
      </c>
      <c r="BX964" s="799">
        <f>SUM(BX707)</f>
        <v>0</v>
      </c>
      <c r="BY964" s="799">
        <f>SUM(BY707)</f>
        <v>0</v>
      </c>
      <c r="BZ964" s="597">
        <f>IF(DL964&lt;3,"",(SUM(B964:R964)-MIN(B964:R964)-MAX(B964:R964))/(DL964-2))</f>
        <v>293</v>
      </c>
      <c r="CA964" s="597">
        <f>IF(DM964&lt;3,"",(SUM(T964:AJ964)-MIN(T964:AJ964)-MAX(T964:AJ964))/(DM964-2))</f>
        <v>1134.1666666666667</v>
      </c>
      <c r="CB964" s="597">
        <f>IF(DN964&lt;3,"",(SUM(AL964:BB964)-MIN(AL964:BB964)-MAX(AL964:BB964))/(DN964-2))</f>
        <v>258.63399999999996</v>
      </c>
      <c r="CC964" s="597">
        <f>IF(DO964&lt;3,"",(SUM(BD964:BT964)-MIN(BD964:BT964)-MAX(BD964:BT964))/(DO964-2))</f>
        <v>0</v>
      </c>
      <c r="CD964" s="1344">
        <f t="shared" ref="CD964:CS964" si="292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2927"/>
        <v>0</v>
      </c>
      <c r="CF964" s="1346">
        <f t="shared" si="2927"/>
        <v>0</v>
      </c>
      <c r="CG964" s="1346">
        <f t="shared" si="2927"/>
        <v>0</v>
      </c>
      <c r="CH964" s="1346">
        <f t="shared" si="2927"/>
        <v>0</v>
      </c>
      <c r="CI964" s="1346">
        <f t="shared" si="2927"/>
        <v>0</v>
      </c>
      <c r="CJ964" s="1346">
        <f t="shared" si="2927"/>
        <v>0</v>
      </c>
      <c r="CK964" s="1347">
        <f t="shared" si="2927"/>
        <v>0</v>
      </c>
      <c r="CL964" s="1347">
        <f t="shared" si="2927"/>
        <v>0</v>
      </c>
      <c r="CM964" s="1347">
        <f t="shared" si="2927"/>
        <v>400</v>
      </c>
      <c r="CN964" s="1346">
        <f t="shared" si="2927"/>
        <v>500</v>
      </c>
      <c r="CO964" s="1346">
        <f t="shared" si="2927"/>
        <v>525</v>
      </c>
      <c r="CP964" s="1346">
        <f t="shared" si="2927"/>
        <v>540</v>
      </c>
      <c r="CQ964" s="1346">
        <f t="shared" si="2927"/>
        <v>550</v>
      </c>
      <c r="CR964" s="1346">
        <f t="shared" si="2927"/>
        <v>600</v>
      </c>
      <c r="CS964" s="1345">
        <f t="shared" si="2927"/>
        <v>1280</v>
      </c>
      <c r="CT964" s="1348">
        <f t="shared" ref="CE964:CT966" si="292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2400</v>
      </c>
      <c r="CU964" s="548">
        <f t="shared" ref="CU964:DD966" si="292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9">
        <f t="shared" si="2929"/>
        <v>0</v>
      </c>
      <c r="CW964" s="550">
        <f t="shared" si="2929"/>
        <v>0</v>
      </c>
      <c r="CX964" s="550">
        <f t="shared" si="2929"/>
        <v>0</v>
      </c>
      <c r="CY964" s="550">
        <f t="shared" si="2929"/>
        <v>0</v>
      </c>
      <c r="CZ964" s="550">
        <f t="shared" si="2929"/>
        <v>0</v>
      </c>
      <c r="DA964" s="550">
        <f t="shared" si="2929"/>
        <v>0</v>
      </c>
      <c r="DB964" s="551">
        <f t="shared" si="2929"/>
        <v>0</v>
      </c>
      <c r="DC964" s="551">
        <f t="shared" si="2929"/>
        <v>1242</v>
      </c>
      <c r="DD964" s="551">
        <f t="shared" si="2929"/>
        <v>1480</v>
      </c>
      <c r="DE964" s="550">
        <f t="shared" ref="DE964:DK966" si="293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1690.5</v>
      </c>
      <c r="DF964" s="550">
        <f t="shared" si="2930"/>
        <v>1800</v>
      </c>
      <c r="DG964" s="550">
        <f t="shared" si="2930"/>
        <v>1820</v>
      </c>
      <c r="DH964" s="550">
        <f t="shared" si="2930"/>
        <v>1840</v>
      </c>
      <c r="DI964" s="550">
        <f t="shared" si="2930"/>
        <v>3180</v>
      </c>
      <c r="DJ964" s="549">
        <f t="shared" si="2930"/>
        <v>3960</v>
      </c>
      <c r="DK964" s="548">
        <f t="shared" si="2930"/>
        <v>9800</v>
      </c>
      <c r="DL964" s="653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3"/>
      <c r="DQ964" s="618"/>
      <c r="DR964" s="618"/>
      <c r="DS964" s="618"/>
      <c r="DT964" s="618"/>
      <c r="DU964" s="618"/>
      <c r="DV964" s="618"/>
      <c r="DW964" s="618"/>
      <c r="DX964" s="820"/>
      <c r="DY964" s="484"/>
    </row>
    <row r="965" spans="1:129" s="486" customFormat="1" ht="15.75" customHeight="1">
      <c r="A965" s="617" t="str">
        <f>A708</f>
        <v>Construction cash income -- see Data2</v>
      </c>
      <c r="B965" s="799">
        <f t="shared" ref="B965:R965" si="2931">SUM(B713)</f>
        <v>0</v>
      </c>
      <c r="C965" s="799">
        <f t="shared" si="2931"/>
        <v>0</v>
      </c>
      <c r="D965" s="799">
        <f t="shared" si="2931"/>
        <v>0</v>
      </c>
      <c r="E965" s="799">
        <f t="shared" si="2931"/>
        <v>0</v>
      </c>
      <c r="F965" s="799">
        <f t="shared" si="2931"/>
        <v>0</v>
      </c>
      <c r="G965" s="799">
        <f t="shared" si="2931"/>
        <v>0</v>
      </c>
      <c r="H965" s="799">
        <f t="shared" si="2931"/>
        <v>0</v>
      </c>
      <c r="I965" s="799">
        <f t="shared" si="2931"/>
        <v>1500</v>
      </c>
      <c r="J965" s="799">
        <f t="shared" si="2931"/>
        <v>0</v>
      </c>
      <c r="K965" s="799">
        <f t="shared" si="2931"/>
        <v>0</v>
      </c>
      <c r="L965" s="799">
        <f t="shared" si="2931"/>
        <v>0</v>
      </c>
      <c r="M965" s="799">
        <f t="shared" si="2931"/>
        <v>0</v>
      </c>
      <c r="N965" s="799">
        <f t="shared" si="2931"/>
        <v>0</v>
      </c>
      <c r="O965" s="799">
        <f t="shared" si="2931"/>
        <v>0</v>
      </c>
      <c r="P965" s="799">
        <f t="shared" si="2931"/>
        <v>0</v>
      </c>
      <c r="Q965" s="799">
        <f t="shared" si="2931"/>
        <v>0</v>
      </c>
      <c r="R965" s="799">
        <f t="shared" si="2931"/>
        <v>0</v>
      </c>
      <c r="S965" s="798"/>
      <c r="T965" s="799">
        <f t="shared" ref="T965:AJ965" si="2932">SUM(T713)</f>
        <v>3000</v>
      </c>
      <c r="U965" s="799">
        <f t="shared" si="2932"/>
        <v>100</v>
      </c>
      <c r="V965" s="799">
        <f t="shared" si="2932"/>
        <v>2400</v>
      </c>
      <c r="W965" s="799">
        <f t="shared" si="2932"/>
        <v>150</v>
      </c>
      <c r="X965" s="799">
        <f t="shared" si="2932"/>
        <v>0</v>
      </c>
      <c r="Y965" s="799">
        <f t="shared" si="2932"/>
        <v>3300</v>
      </c>
      <c r="Z965" s="799">
        <f t="shared" si="2932"/>
        <v>0</v>
      </c>
      <c r="AA965" s="799">
        <f t="shared" si="2932"/>
        <v>800</v>
      </c>
      <c r="AB965" s="799">
        <f t="shared" si="2932"/>
        <v>0</v>
      </c>
      <c r="AC965" s="799">
        <f t="shared" si="2932"/>
        <v>0</v>
      </c>
      <c r="AD965" s="799">
        <f t="shared" si="2932"/>
        <v>0</v>
      </c>
      <c r="AE965" s="799">
        <f t="shared" si="2932"/>
        <v>0</v>
      </c>
      <c r="AF965" s="799">
        <f t="shared" si="2932"/>
        <v>0</v>
      </c>
      <c r="AG965" s="799">
        <f t="shared" si="2932"/>
        <v>0</v>
      </c>
      <c r="AH965" s="799">
        <f t="shared" si="2932"/>
        <v>0</v>
      </c>
      <c r="AI965" s="799">
        <f t="shared" si="2932"/>
        <v>0</v>
      </c>
      <c r="AJ965" s="799">
        <f t="shared" si="2932"/>
        <v>0</v>
      </c>
      <c r="AK965" s="798"/>
      <c r="AL965" s="799">
        <f t="shared" ref="AL965:BB965" si="2933">SUM(AL713)</f>
        <v>10000</v>
      </c>
      <c r="AM965" s="799">
        <f t="shared" si="2933"/>
        <v>0</v>
      </c>
      <c r="AN965" s="799">
        <f t="shared" si="2933"/>
        <v>0</v>
      </c>
      <c r="AO965" s="799">
        <f t="shared" si="2933"/>
        <v>0</v>
      </c>
      <c r="AP965" s="799">
        <f t="shared" si="2933"/>
        <v>0</v>
      </c>
      <c r="AQ965" s="799">
        <f t="shared" si="2933"/>
        <v>0</v>
      </c>
      <c r="AR965" s="799">
        <f t="shared" si="2933"/>
        <v>0</v>
      </c>
      <c r="AS965" s="799">
        <f t="shared" si="2933"/>
        <v>0</v>
      </c>
      <c r="AT965" s="799">
        <f t="shared" si="2933"/>
        <v>0</v>
      </c>
      <c r="AU965" s="799">
        <f t="shared" si="2933"/>
        <v>0</v>
      </c>
      <c r="AV965" s="799">
        <f t="shared" si="2933"/>
        <v>0</v>
      </c>
      <c r="AW965" s="799">
        <f t="shared" si="2933"/>
        <v>0</v>
      </c>
      <c r="AX965" s="799">
        <f t="shared" si="2933"/>
        <v>0</v>
      </c>
      <c r="AY965" s="799">
        <f t="shared" si="2933"/>
        <v>0</v>
      </c>
      <c r="AZ965" s="799">
        <f t="shared" si="2933"/>
        <v>0</v>
      </c>
      <c r="BA965" s="799">
        <f t="shared" si="2933"/>
        <v>0</v>
      </c>
      <c r="BB965" s="799">
        <f t="shared" si="2933"/>
        <v>0</v>
      </c>
      <c r="BC965" s="798"/>
      <c r="BD965" s="799">
        <f t="shared" ref="BD965:BT965" si="2934">SUM(BD713)</f>
        <v>0</v>
      </c>
      <c r="BE965" s="799">
        <f t="shared" si="2934"/>
        <v>0</v>
      </c>
      <c r="BF965" s="799">
        <f t="shared" si="2934"/>
        <v>0</v>
      </c>
      <c r="BG965" s="799">
        <f t="shared" si="2934"/>
        <v>0</v>
      </c>
      <c r="BH965" s="799">
        <f t="shared" si="2934"/>
        <v>0</v>
      </c>
      <c r="BI965" s="799">
        <f t="shared" si="2934"/>
        <v>0</v>
      </c>
      <c r="BJ965" s="799">
        <f t="shared" si="2934"/>
        <v>0</v>
      </c>
      <c r="BK965" s="799">
        <f t="shared" si="2934"/>
        <v>0</v>
      </c>
      <c r="BL965" s="799">
        <f t="shared" si="2934"/>
        <v>0</v>
      </c>
      <c r="BM965" s="799">
        <f t="shared" si="2934"/>
        <v>0</v>
      </c>
      <c r="BN965" s="799">
        <f t="shared" si="2934"/>
        <v>0</v>
      </c>
      <c r="BO965" s="799">
        <f t="shared" si="2934"/>
        <v>0</v>
      </c>
      <c r="BP965" s="799">
        <f t="shared" si="2934"/>
        <v>0</v>
      </c>
      <c r="BQ965" s="799">
        <f t="shared" si="2934"/>
        <v>0</v>
      </c>
      <c r="BR965" s="799">
        <f t="shared" si="2934"/>
        <v>0</v>
      </c>
      <c r="BS965" s="799">
        <f t="shared" si="2934"/>
        <v>0</v>
      </c>
      <c r="BT965" s="799">
        <f t="shared" si="2934"/>
        <v>0</v>
      </c>
      <c r="BU965" s="798"/>
      <c r="BV965" s="799">
        <f>SUM(BV713)</f>
        <v>0</v>
      </c>
      <c r="BW965" s="799">
        <f>SUM(BW713)</f>
        <v>0</v>
      </c>
      <c r="BX965" s="799">
        <f>SUM(BX713)</f>
        <v>0</v>
      </c>
      <c r="BY965" s="799">
        <f>SUM(BY713)</f>
        <v>0</v>
      </c>
      <c r="BZ965" s="597">
        <f>IF(DL965&lt;3,"",(SUM(B965:R965)-MIN(B965:R965)-MAX(B965:R965))/(DL965-2))</f>
        <v>0</v>
      </c>
      <c r="CA965" s="597">
        <f>IF(DM965&lt;3,"",(SUM(T965:AJ965)-MIN(T965:AJ965)-MAX(T965:AJ965))/(DM965-2))</f>
        <v>430</v>
      </c>
      <c r="CB965" s="597">
        <f>IF(DN965&lt;3,"",(SUM(AL965:BB965)-MIN(AL965:BB965)-MAX(AL965:BB965))/(DN965-2))</f>
        <v>0</v>
      </c>
      <c r="CC965" s="597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2928"/>
        <v>0</v>
      </c>
      <c r="CF965" s="1346">
        <f t="shared" si="2928"/>
        <v>0</v>
      </c>
      <c r="CG965" s="1346">
        <f t="shared" si="2928"/>
        <v>0</v>
      </c>
      <c r="CH965" s="1346">
        <f t="shared" si="2928"/>
        <v>0</v>
      </c>
      <c r="CI965" s="1346">
        <f t="shared" si="2928"/>
        <v>0</v>
      </c>
      <c r="CJ965" s="1346">
        <f t="shared" si="2928"/>
        <v>0</v>
      </c>
      <c r="CK965" s="1347">
        <f t="shared" si="2928"/>
        <v>0</v>
      </c>
      <c r="CL965" s="1347">
        <f t="shared" si="2928"/>
        <v>0</v>
      </c>
      <c r="CM965" s="1347">
        <f t="shared" si="2928"/>
        <v>0</v>
      </c>
      <c r="CN965" s="1346">
        <f t="shared" si="2928"/>
        <v>0</v>
      </c>
      <c r="CO965" s="1346">
        <f t="shared" si="2928"/>
        <v>0</v>
      </c>
      <c r="CP965" s="1346">
        <f t="shared" si="2928"/>
        <v>0</v>
      </c>
      <c r="CQ965" s="1346">
        <f t="shared" si="2928"/>
        <v>0</v>
      </c>
      <c r="CR965" s="1346">
        <f t="shared" si="2928"/>
        <v>0</v>
      </c>
      <c r="CS965" s="1345">
        <f t="shared" si="2928"/>
        <v>0</v>
      </c>
      <c r="CT965" s="1348">
        <f t="shared" si="2928"/>
        <v>1500</v>
      </c>
      <c r="CU965" s="548">
        <f t="shared" si="2929"/>
        <v>0</v>
      </c>
      <c r="CV965" s="549">
        <f t="shared" si="2929"/>
        <v>0</v>
      </c>
      <c r="CW965" s="550">
        <f t="shared" si="2929"/>
        <v>0</v>
      </c>
      <c r="CX965" s="550">
        <f t="shared" si="2929"/>
        <v>0</v>
      </c>
      <c r="CY965" s="550">
        <f t="shared" si="2929"/>
        <v>0</v>
      </c>
      <c r="CZ965" s="550">
        <f t="shared" si="2929"/>
        <v>0</v>
      </c>
      <c r="DA965" s="550">
        <f t="shared" si="2929"/>
        <v>0</v>
      </c>
      <c r="DB965" s="551">
        <f t="shared" si="2929"/>
        <v>0</v>
      </c>
      <c r="DC965" s="551">
        <f t="shared" si="2929"/>
        <v>0</v>
      </c>
      <c r="DD965" s="551">
        <f t="shared" si="2929"/>
        <v>0</v>
      </c>
      <c r="DE965" s="550">
        <f t="shared" si="2930"/>
        <v>0</v>
      </c>
      <c r="DF965" s="550">
        <f t="shared" si="2930"/>
        <v>100</v>
      </c>
      <c r="DG965" s="550">
        <f t="shared" si="2930"/>
        <v>150</v>
      </c>
      <c r="DH965" s="550">
        <f t="shared" si="2930"/>
        <v>800</v>
      </c>
      <c r="DI965" s="550">
        <f t="shared" si="2930"/>
        <v>2400</v>
      </c>
      <c r="DJ965" s="549">
        <f t="shared" si="2930"/>
        <v>3000</v>
      </c>
      <c r="DK965" s="548">
        <f t="shared" si="2930"/>
        <v>3300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20"/>
      <c r="DY965" s="484"/>
    </row>
    <row r="966" spans="1:129" s="486" customFormat="1" ht="15.75" customHeight="1">
      <c r="A966" s="617" t="str">
        <f>A714</f>
        <v>Domestic work cash income -- see Data2</v>
      </c>
      <c r="B966" s="799">
        <f t="shared" ref="B966:R966" si="2935">SUM(B719)</f>
        <v>0</v>
      </c>
      <c r="C966" s="799">
        <f t="shared" si="2935"/>
        <v>0</v>
      </c>
      <c r="D966" s="799">
        <f t="shared" si="2935"/>
        <v>0</v>
      </c>
      <c r="E966" s="799">
        <f t="shared" si="2935"/>
        <v>0</v>
      </c>
      <c r="F966" s="799">
        <f t="shared" si="2935"/>
        <v>0</v>
      </c>
      <c r="G966" s="799">
        <f t="shared" si="2935"/>
        <v>0</v>
      </c>
      <c r="H966" s="799">
        <f t="shared" si="2935"/>
        <v>0</v>
      </c>
      <c r="I966" s="799">
        <f t="shared" si="2935"/>
        <v>0</v>
      </c>
      <c r="J966" s="799">
        <f t="shared" si="2935"/>
        <v>1440</v>
      </c>
      <c r="K966" s="799">
        <f t="shared" si="2935"/>
        <v>0</v>
      </c>
      <c r="L966" s="799">
        <f t="shared" si="2935"/>
        <v>0</v>
      </c>
      <c r="M966" s="799">
        <f t="shared" si="2935"/>
        <v>0</v>
      </c>
      <c r="N966" s="799">
        <f t="shared" si="2935"/>
        <v>0</v>
      </c>
      <c r="O966" s="799">
        <f t="shared" si="2935"/>
        <v>0</v>
      </c>
      <c r="P966" s="799">
        <f t="shared" si="2935"/>
        <v>0</v>
      </c>
      <c r="Q966" s="799">
        <f t="shared" si="2935"/>
        <v>0</v>
      </c>
      <c r="R966" s="799">
        <f t="shared" si="2935"/>
        <v>0</v>
      </c>
      <c r="S966" s="798"/>
      <c r="T966" s="799">
        <f t="shared" ref="T966:AJ966" si="2936">SUM(T719)</f>
        <v>432</v>
      </c>
      <c r="U966" s="799">
        <f t="shared" si="2936"/>
        <v>0</v>
      </c>
      <c r="V966" s="799">
        <f t="shared" si="2936"/>
        <v>432</v>
      </c>
      <c r="W966" s="799">
        <f t="shared" si="2936"/>
        <v>504</v>
      </c>
      <c r="X966" s="799">
        <f t="shared" si="2936"/>
        <v>1440</v>
      </c>
      <c r="Y966" s="799">
        <f t="shared" si="2936"/>
        <v>1800</v>
      </c>
      <c r="Z966" s="799">
        <f t="shared" si="2936"/>
        <v>0</v>
      </c>
      <c r="AA966" s="799">
        <f t="shared" si="2936"/>
        <v>1530</v>
      </c>
      <c r="AB966" s="799">
        <f t="shared" si="2936"/>
        <v>0</v>
      </c>
      <c r="AC966" s="799">
        <f t="shared" si="2936"/>
        <v>0</v>
      </c>
      <c r="AD966" s="799">
        <f t="shared" si="2936"/>
        <v>0</v>
      </c>
      <c r="AE966" s="799">
        <f t="shared" si="2936"/>
        <v>0</v>
      </c>
      <c r="AF966" s="799">
        <f t="shared" si="2936"/>
        <v>0</v>
      </c>
      <c r="AG966" s="799">
        <f t="shared" si="2936"/>
        <v>0</v>
      </c>
      <c r="AH966" s="799">
        <f t="shared" si="2936"/>
        <v>0</v>
      </c>
      <c r="AI966" s="799">
        <f t="shared" si="2936"/>
        <v>0</v>
      </c>
      <c r="AJ966" s="799">
        <f t="shared" si="2936"/>
        <v>0</v>
      </c>
      <c r="AK966" s="798"/>
      <c r="AL966" s="799">
        <f t="shared" ref="AL966:BB966" si="2937">SUM(AL719)</f>
        <v>0</v>
      </c>
      <c r="AM966" s="799">
        <f t="shared" si="2937"/>
        <v>0</v>
      </c>
      <c r="AN966" s="799">
        <f t="shared" si="2937"/>
        <v>0</v>
      </c>
      <c r="AO966" s="799">
        <f t="shared" si="2937"/>
        <v>0</v>
      </c>
      <c r="AP966" s="799">
        <f t="shared" si="2937"/>
        <v>0</v>
      </c>
      <c r="AQ966" s="799">
        <f t="shared" si="2937"/>
        <v>0</v>
      </c>
      <c r="AR966" s="799">
        <f t="shared" si="2937"/>
        <v>0</v>
      </c>
      <c r="AS966" s="799">
        <f t="shared" si="2937"/>
        <v>0</v>
      </c>
      <c r="AT966" s="799">
        <f t="shared" si="2937"/>
        <v>0</v>
      </c>
      <c r="AU966" s="799">
        <f t="shared" si="2937"/>
        <v>0</v>
      </c>
      <c r="AV966" s="799">
        <f t="shared" si="2937"/>
        <v>0</v>
      </c>
      <c r="AW966" s="799">
        <f t="shared" si="2937"/>
        <v>0</v>
      </c>
      <c r="AX966" s="799">
        <f t="shared" si="2937"/>
        <v>0</v>
      </c>
      <c r="AY966" s="799">
        <f t="shared" si="2937"/>
        <v>0</v>
      </c>
      <c r="AZ966" s="799">
        <f t="shared" si="2937"/>
        <v>0</v>
      </c>
      <c r="BA966" s="799">
        <f t="shared" si="2937"/>
        <v>0</v>
      </c>
      <c r="BB966" s="799">
        <f t="shared" si="2937"/>
        <v>0</v>
      </c>
      <c r="BC966" s="798"/>
      <c r="BD966" s="799">
        <f t="shared" ref="BD966:BT966" si="2938">SUM(BD719)</f>
        <v>0</v>
      </c>
      <c r="BE966" s="799">
        <f t="shared" si="2938"/>
        <v>0</v>
      </c>
      <c r="BF966" s="799">
        <f t="shared" si="2938"/>
        <v>0</v>
      </c>
      <c r="BG966" s="799">
        <f t="shared" si="2938"/>
        <v>0</v>
      </c>
      <c r="BH966" s="799">
        <f t="shared" si="2938"/>
        <v>0</v>
      </c>
      <c r="BI966" s="799">
        <f t="shared" si="2938"/>
        <v>0</v>
      </c>
      <c r="BJ966" s="799">
        <f t="shared" si="2938"/>
        <v>0</v>
      </c>
      <c r="BK966" s="799">
        <f t="shared" si="2938"/>
        <v>0</v>
      </c>
      <c r="BL966" s="799">
        <f t="shared" si="2938"/>
        <v>0</v>
      </c>
      <c r="BM966" s="799">
        <f t="shared" si="2938"/>
        <v>0</v>
      </c>
      <c r="BN966" s="799">
        <f t="shared" si="2938"/>
        <v>0</v>
      </c>
      <c r="BO966" s="799">
        <f t="shared" si="2938"/>
        <v>0</v>
      </c>
      <c r="BP966" s="799">
        <f t="shared" si="2938"/>
        <v>0</v>
      </c>
      <c r="BQ966" s="799">
        <f t="shared" si="2938"/>
        <v>0</v>
      </c>
      <c r="BR966" s="799">
        <f t="shared" si="2938"/>
        <v>0</v>
      </c>
      <c r="BS966" s="799">
        <f t="shared" si="2938"/>
        <v>0</v>
      </c>
      <c r="BT966" s="799">
        <f t="shared" si="2938"/>
        <v>0</v>
      </c>
      <c r="BU966" s="798"/>
      <c r="BV966" s="799">
        <f>SUM(BV719)</f>
        <v>0</v>
      </c>
      <c r="BW966" s="799">
        <f>SUM(BW719)</f>
        <v>0</v>
      </c>
      <c r="BX966" s="799">
        <f>SUM(BX719)</f>
        <v>0</v>
      </c>
      <c r="BY966" s="799">
        <f>SUM(BY719)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289.2</v>
      </c>
      <c r="CB966" s="597">
        <f>IF(DN966&lt;3,"",(SUM(AL966:BB966)-MIN(AL966:BB966)-MAX(AL966:BB966))/(DN966-2))</f>
        <v>0</v>
      </c>
      <c r="CC966" s="597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2928"/>
        <v>0</v>
      </c>
      <c r="CF966" s="1346">
        <f t="shared" si="2928"/>
        <v>0</v>
      </c>
      <c r="CG966" s="1346">
        <f t="shared" si="2928"/>
        <v>0</v>
      </c>
      <c r="CH966" s="1346">
        <f t="shared" si="2928"/>
        <v>0</v>
      </c>
      <c r="CI966" s="1346">
        <f t="shared" si="2928"/>
        <v>0</v>
      </c>
      <c r="CJ966" s="1346">
        <f t="shared" si="2928"/>
        <v>0</v>
      </c>
      <c r="CK966" s="1347">
        <f t="shared" si="2928"/>
        <v>0</v>
      </c>
      <c r="CL966" s="1347">
        <f t="shared" si="2928"/>
        <v>0</v>
      </c>
      <c r="CM966" s="1347">
        <f t="shared" si="2928"/>
        <v>0</v>
      </c>
      <c r="CN966" s="1346">
        <f t="shared" si="2928"/>
        <v>0</v>
      </c>
      <c r="CO966" s="1346">
        <f t="shared" si="2928"/>
        <v>0</v>
      </c>
      <c r="CP966" s="1346">
        <f t="shared" si="2928"/>
        <v>0</v>
      </c>
      <c r="CQ966" s="1346">
        <f t="shared" si="2928"/>
        <v>0</v>
      </c>
      <c r="CR966" s="1346">
        <f t="shared" si="2928"/>
        <v>0</v>
      </c>
      <c r="CS966" s="1345">
        <f t="shared" si="2928"/>
        <v>0</v>
      </c>
      <c r="CT966" s="1348">
        <f t="shared" si="2928"/>
        <v>1440</v>
      </c>
      <c r="CU966" s="548">
        <f t="shared" si="2929"/>
        <v>0</v>
      </c>
      <c r="CV966" s="549">
        <f t="shared" si="2929"/>
        <v>0</v>
      </c>
      <c r="CW966" s="550">
        <f t="shared" si="2929"/>
        <v>0</v>
      </c>
      <c r="CX966" s="550">
        <f t="shared" si="2929"/>
        <v>0</v>
      </c>
      <c r="CY966" s="550">
        <f t="shared" si="2929"/>
        <v>0</v>
      </c>
      <c r="CZ966" s="550">
        <f t="shared" si="2929"/>
        <v>0</v>
      </c>
      <c r="DA966" s="550">
        <f t="shared" si="2929"/>
        <v>0</v>
      </c>
      <c r="DB966" s="551">
        <f t="shared" si="2929"/>
        <v>0</v>
      </c>
      <c r="DC966" s="551">
        <f t="shared" si="2929"/>
        <v>0</v>
      </c>
      <c r="DD966" s="551">
        <f t="shared" si="2929"/>
        <v>0</v>
      </c>
      <c r="DE966" s="550">
        <f t="shared" si="2930"/>
        <v>0</v>
      </c>
      <c r="DF966" s="550">
        <f t="shared" si="2930"/>
        <v>432</v>
      </c>
      <c r="DG966" s="550">
        <f t="shared" si="2930"/>
        <v>432</v>
      </c>
      <c r="DH966" s="550">
        <f t="shared" si="2930"/>
        <v>504</v>
      </c>
      <c r="DI966" s="550">
        <f t="shared" si="2930"/>
        <v>1440</v>
      </c>
      <c r="DJ966" s="549">
        <f t="shared" si="2930"/>
        <v>1530</v>
      </c>
      <c r="DK966" s="548">
        <f t="shared" si="2930"/>
        <v>1800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20"/>
      <c r="DY966" s="484"/>
    </row>
    <row r="967" spans="1:129" s="486" customFormat="1" ht="15.75" customHeight="1">
      <c r="A967" s="807" t="s">
        <v>383</v>
      </c>
      <c r="B967" s="798"/>
      <c r="C967" s="798"/>
      <c r="D967" s="798"/>
      <c r="E967" s="798"/>
      <c r="F967" s="798"/>
      <c r="G967" s="798"/>
      <c r="H967" s="798"/>
      <c r="I967" s="798"/>
      <c r="J967" s="798"/>
      <c r="K967" s="798"/>
      <c r="L967" s="798"/>
      <c r="M967" s="798"/>
      <c r="N967" s="798"/>
      <c r="O967" s="798"/>
      <c r="P967" s="798"/>
      <c r="Q967" s="798"/>
      <c r="R967" s="798"/>
      <c r="S967" s="798"/>
      <c r="T967" s="798"/>
      <c r="U967" s="798"/>
      <c r="V967" s="798"/>
      <c r="W967" s="798"/>
      <c r="X967" s="798"/>
      <c r="Y967" s="798"/>
      <c r="Z967" s="798"/>
      <c r="AA967" s="798"/>
      <c r="AB967" s="798"/>
      <c r="AC967" s="798"/>
      <c r="AD967" s="798"/>
      <c r="AE967" s="798"/>
      <c r="AF967" s="798"/>
      <c r="AG967" s="798"/>
      <c r="AH967" s="798"/>
      <c r="AI967" s="798"/>
      <c r="AJ967" s="798"/>
      <c r="AK967" s="798"/>
      <c r="AL967" s="798"/>
      <c r="AM967" s="798"/>
      <c r="AN967" s="798"/>
      <c r="AO967" s="798"/>
      <c r="AP967" s="798"/>
      <c r="AQ967" s="798"/>
      <c r="AR967" s="798"/>
      <c r="AS967" s="798"/>
      <c r="AT967" s="798"/>
      <c r="AU967" s="798"/>
      <c r="AV967" s="798"/>
      <c r="AW967" s="798"/>
      <c r="AX967" s="798"/>
      <c r="AY967" s="798"/>
      <c r="AZ967" s="798"/>
      <c r="BA967" s="798"/>
      <c r="BB967" s="798"/>
      <c r="BC967" s="798"/>
      <c r="BD967" s="798"/>
      <c r="BE967" s="798"/>
      <c r="BF967" s="798"/>
      <c r="BG967" s="798"/>
      <c r="BH967" s="798"/>
      <c r="BI967" s="798"/>
      <c r="BJ967" s="798"/>
      <c r="BK967" s="798"/>
      <c r="BL967" s="798"/>
      <c r="BM967" s="798"/>
      <c r="BN967" s="798"/>
      <c r="BO967" s="798"/>
      <c r="BP967" s="798"/>
      <c r="BQ967" s="798"/>
      <c r="BR967" s="798"/>
      <c r="BS967" s="798"/>
      <c r="BT967" s="798"/>
      <c r="BU967" s="798"/>
      <c r="BV967" s="798"/>
      <c r="BW967" s="798"/>
      <c r="BX967" s="798"/>
      <c r="BY967" s="798"/>
      <c r="BZ967" s="589"/>
      <c r="CA967" s="589"/>
      <c r="CB967" s="589"/>
      <c r="CC967" s="589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5"/>
      <c r="CV967" s="635"/>
      <c r="CW967" s="635"/>
      <c r="CX967" s="635"/>
      <c r="CY967" s="635"/>
      <c r="CZ967" s="635"/>
      <c r="DA967" s="635"/>
      <c r="DB967" s="635"/>
      <c r="DC967" s="635"/>
      <c r="DD967" s="635"/>
      <c r="DE967" s="635"/>
      <c r="DF967" s="635"/>
      <c r="DG967" s="635"/>
      <c r="DH967" s="635"/>
      <c r="DI967" s="635"/>
      <c r="DJ967" s="635"/>
      <c r="DK967" s="635"/>
      <c r="DL967" s="653"/>
      <c r="DM967" s="106"/>
      <c r="DN967" s="106"/>
      <c r="DO967" s="106"/>
      <c r="DP967" s="483"/>
      <c r="DQ967" s="484"/>
      <c r="DR967" s="484"/>
      <c r="DS967" s="484"/>
      <c r="DT967" s="484"/>
      <c r="DU967" s="484"/>
      <c r="DV967" s="484"/>
      <c r="DW967" s="484"/>
      <c r="DX967" s="719"/>
      <c r="DY967" s="484"/>
    </row>
    <row r="968" spans="1:129" s="486" customFormat="1" ht="15.75" customHeight="1">
      <c r="A968" s="617" t="str">
        <f>A720</f>
        <v>Labour migration(formal employment): no. people per HH</v>
      </c>
      <c r="B968" s="799">
        <f t="shared" ref="B968:R968" si="2939">SUM(B723)</f>
        <v>0</v>
      </c>
      <c r="C968" s="799">
        <f t="shared" si="2939"/>
        <v>0</v>
      </c>
      <c r="D968" s="799">
        <f t="shared" si="2939"/>
        <v>0</v>
      </c>
      <c r="E968" s="799">
        <f t="shared" si="2939"/>
        <v>0</v>
      </c>
      <c r="F968" s="799">
        <f t="shared" si="2939"/>
        <v>0</v>
      </c>
      <c r="G968" s="799">
        <f t="shared" si="2939"/>
        <v>0</v>
      </c>
      <c r="H968" s="799">
        <f t="shared" si="2939"/>
        <v>0</v>
      </c>
      <c r="I968" s="799">
        <f t="shared" si="2939"/>
        <v>0</v>
      </c>
      <c r="J968" s="799">
        <f t="shared" si="2939"/>
        <v>0</v>
      </c>
      <c r="K968" s="799">
        <f t="shared" si="2939"/>
        <v>0</v>
      </c>
      <c r="L968" s="799">
        <f t="shared" si="2939"/>
        <v>0</v>
      </c>
      <c r="M968" s="799">
        <f t="shared" si="2939"/>
        <v>0</v>
      </c>
      <c r="N968" s="799">
        <f t="shared" si="2939"/>
        <v>0</v>
      </c>
      <c r="O968" s="799">
        <f t="shared" si="2939"/>
        <v>0</v>
      </c>
      <c r="P968" s="799">
        <f t="shared" si="2939"/>
        <v>0</v>
      </c>
      <c r="Q968" s="799">
        <f t="shared" si="2939"/>
        <v>0</v>
      </c>
      <c r="R968" s="799">
        <f t="shared" si="2939"/>
        <v>0</v>
      </c>
      <c r="S968" s="798"/>
      <c r="T968" s="799">
        <f t="shared" ref="T968:AJ968" si="2940">SUM(T723)</f>
        <v>0</v>
      </c>
      <c r="U968" s="799">
        <f t="shared" si="2940"/>
        <v>0</v>
      </c>
      <c r="V968" s="799">
        <f t="shared" si="2940"/>
        <v>0</v>
      </c>
      <c r="W968" s="799">
        <f t="shared" si="2940"/>
        <v>0</v>
      </c>
      <c r="X968" s="799">
        <f t="shared" si="2940"/>
        <v>0</v>
      </c>
      <c r="Y968" s="799">
        <f t="shared" si="2940"/>
        <v>0</v>
      </c>
      <c r="Z968" s="799">
        <f t="shared" si="2940"/>
        <v>0</v>
      </c>
      <c r="AA968" s="799">
        <f t="shared" si="2940"/>
        <v>0</v>
      </c>
      <c r="AB968" s="799">
        <f t="shared" si="2940"/>
        <v>0</v>
      </c>
      <c r="AC968" s="799">
        <f t="shared" si="2940"/>
        <v>0</v>
      </c>
      <c r="AD968" s="799">
        <f t="shared" si="2940"/>
        <v>0</v>
      </c>
      <c r="AE968" s="799">
        <f t="shared" si="2940"/>
        <v>0</v>
      </c>
      <c r="AF968" s="799">
        <f t="shared" si="2940"/>
        <v>0</v>
      </c>
      <c r="AG968" s="799">
        <f t="shared" si="2940"/>
        <v>0</v>
      </c>
      <c r="AH968" s="799">
        <f t="shared" si="2940"/>
        <v>0</v>
      </c>
      <c r="AI968" s="799">
        <f t="shared" si="2940"/>
        <v>0</v>
      </c>
      <c r="AJ968" s="799">
        <f t="shared" si="2940"/>
        <v>0</v>
      </c>
      <c r="AK968" s="798"/>
      <c r="AL968" s="799">
        <f t="shared" ref="AL968:BB968" si="2941">SUM(AL723)</f>
        <v>0</v>
      </c>
      <c r="AM968" s="799">
        <f t="shared" si="2941"/>
        <v>0</v>
      </c>
      <c r="AN968" s="799">
        <f t="shared" si="2941"/>
        <v>0</v>
      </c>
      <c r="AO968" s="799">
        <f t="shared" si="2941"/>
        <v>0</v>
      </c>
      <c r="AP968" s="799">
        <f t="shared" si="2941"/>
        <v>0</v>
      </c>
      <c r="AQ968" s="799">
        <f t="shared" si="2941"/>
        <v>0</v>
      </c>
      <c r="AR968" s="799">
        <f t="shared" si="2941"/>
        <v>0</v>
      </c>
      <c r="AS968" s="799">
        <f t="shared" si="2941"/>
        <v>0</v>
      </c>
      <c r="AT968" s="799">
        <f t="shared" si="2941"/>
        <v>0</v>
      </c>
      <c r="AU968" s="799">
        <f t="shared" si="2941"/>
        <v>0</v>
      </c>
      <c r="AV968" s="799">
        <f t="shared" si="2941"/>
        <v>0</v>
      </c>
      <c r="AW968" s="799">
        <f t="shared" si="2941"/>
        <v>0</v>
      </c>
      <c r="AX968" s="799">
        <f t="shared" si="2941"/>
        <v>0</v>
      </c>
      <c r="AY968" s="799">
        <f t="shared" si="2941"/>
        <v>0</v>
      </c>
      <c r="AZ968" s="799">
        <f t="shared" si="2941"/>
        <v>0</v>
      </c>
      <c r="BA968" s="799">
        <f t="shared" si="2941"/>
        <v>0</v>
      </c>
      <c r="BB968" s="799">
        <f t="shared" si="2941"/>
        <v>0</v>
      </c>
      <c r="BC968" s="798"/>
      <c r="BD968" s="799">
        <f t="shared" ref="BD968:BT968" si="2942">SUM(BD723)</f>
        <v>0</v>
      </c>
      <c r="BE968" s="799">
        <f t="shared" si="2942"/>
        <v>0</v>
      </c>
      <c r="BF968" s="799">
        <f t="shared" si="2942"/>
        <v>0</v>
      </c>
      <c r="BG968" s="799">
        <f t="shared" si="2942"/>
        <v>0</v>
      </c>
      <c r="BH968" s="799">
        <f t="shared" si="2942"/>
        <v>0</v>
      </c>
      <c r="BI968" s="799">
        <f t="shared" si="2942"/>
        <v>0</v>
      </c>
      <c r="BJ968" s="799">
        <f t="shared" si="2942"/>
        <v>0</v>
      </c>
      <c r="BK968" s="799">
        <f t="shared" si="2942"/>
        <v>0</v>
      </c>
      <c r="BL968" s="799">
        <f t="shared" si="2942"/>
        <v>0</v>
      </c>
      <c r="BM968" s="799">
        <f t="shared" si="2942"/>
        <v>0</v>
      </c>
      <c r="BN968" s="799">
        <f t="shared" si="2942"/>
        <v>0</v>
      </c>
      <c r="BO968" s="799">
        <f t="shared" si="2942"/>
        <v>0</v>
      </c>
      <c r="BP968" s="799">
        <f t="shared" si="2942"/>
        <v>0</v>
      </c>
      <c r="BQ968" s="799">
        <f t="shared" si="2942"/>
        <v>0</v>
      </c>
      <c r="BR968" s="799">
        <f t="shared" si="2942"/>
        <v>0</v>
      </c>
      <c r="BS968" s="799">
        <f t="shared" si="2942"/>
        <v>0</v>
      </c>
      <c r="BT968" s="799">
        <f t="shared" si="2942"/>
        <v>0</v>
      </c>
      <c r="BU968" s="798"/>
      <c r="BV968" s="799">
        <f>SUM(BV723)</f>
        <v>0</v>
      </c>
      <c r="BW968" s="799">
        <f>SUM(BW723)</f>
        <v>0</v>
      </c>
      <c r="BX968" s="799">
        <f>SUM(BX723)</f>
        <v>0</v>
      </c>
      <c r="BY968" s="799">
        <f>SUM(BY723)</f>
        <v>0</v>
      </c>
      <c r="BZ968" s="597">
        <f>IF(DL968&lt;3,"",(SUM(B968:R968)-MIN(B968:R968)-MAX(B968:R968))/(DL968-2))</f>
        <v>0</v>
      </c>
      <c r="CA968" s="597">
        <f>IF(DM968&lt;3,"",(SUM(T968:AJ968)-MIN(T968:AJ968)-MAX(T968:AJ968))/(DM968-2))</f>
        <v>0</v>
      </c>
      <c r="CB968" s="597">
        <f>IF(DN968&lt;3,"",(SUM(AL968:BB968)-MIN(AL968:BB968)-MAX(AL968:BB968))/(DN968-2))</f>
        <v>0</v>
      </c>
      <c r="CC968" s="597">
        <f>IF(DO968&lt;3,"",(SUM(BD968:BT968)-MIN(BD968:BT968)-MAX(BD968:BT968))/(DO968-2))</f>
        <v>0</v>
      </c>
      <c r="CD968" s="1344">
        <f t="shared" ref="CD968:CS969" si="294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2943"/>
        <v>0</v>
      </c>
      <c r="CF968" s="1346">
        <f t="shared" si="2943"/>
        <v>0</v>
      </c>
      <c r="CG968" s="1346">
        <f t="shared" si="2943"/>
        <v>0</v>
      </c>
      <c r="CH968" s="1346">
        <f t="shared" si="2943"/>
        <v>0</v>
      </c>
      <c r="CI968" s="1346">
        <f t="shared" si="2943"/>
        <v>0</v>
      </c>
      <c r="CJ968" s="1346">
        <f t="shared" si="2943"/>
        <v>0</v>
      </c>
      <c r="CK968" s="1347">
        <f t="shared" si="2943"/>
        <v>0</v>
      </c>
      <c r="CL968" s="1347">
        <f t="shared" si="2943"/>
        <v>0</v>
      </c>
      <c r="CM968" s="1347">
        <f t="shared" si="2943"/>
        <v>0</v>
      </c>
      <c r="CN968" s="1346">
        <f t="shared" si="2943"/>
        <v>0</v>
      </c>
      <c r="CO968" s="1346">
        <f t="shared" si="2943"/>
        <v>0</v>
      </c>
      <c r="CP968" s="1346">
        <f t="shared" si="2943"/>
        <v>0</v>
      </c>
      <c r="CQ968" s="1346">
        <f t="shared" si="2943"/>
        <v>0</v>
      </c>
      <c r="CR968" s="1346">
        <f t="shared" si="2943"/>
        <v>0</v>
      </c>
      <c r="CS968" s="1345">
        <f t="shared" si="2943"/>
        <v>0</v>
      </c>
      <c r="CT968" s="1348">
        <f t="shared" ref="CE968:CT969" si="294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8">
        <f t="shared" ref="CU968:DD969" si="294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9">
        <f t="shared" si="2945"/>
        <v>0</v>
      </c>
      <c r="CW968" s="550">
        <f t="shared" si="2945"/>
        <v>0</v>
      </c>
      <c r="CX968" s="550">
        <f t="shared" si="2945"/>
        <v>0</v>
      </c>
      <c r="CY968" s="550">
        <f t="shared" si="2945"/>
        <v>0</v>
      </c>
      <c r="CZ968" s="550">
        <f t="shared" si="2945"/>
        <v>0</v>
      </c>
      <c r="DA968" s="550">
        <f t="shared" si="2945"/>
        <v>0</v>
      </c>
      <c r="DB968" s="551">
        <f t="shared" si="2945"/>
        <v>0</v>
      </c>
      <c r="DC968" s="551">
        <f t="shared" si="2945"/>
        <v>0</v>
      </c>
      <c r="DD968" s="551">
        <f t="shared" si="2945"/>
        <v>0</v>
      </c>
      <c r="DE968" s="550">
        <f t="shared" ref="DE968:DK969" si="294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0">
        <f t="shared" si="2946"/>
        <v>0</v>
      </c>
      <c r="DG968" s="550">
        <f t="shared" si="2946"/>
        <v>0</v>
      </c>
      <c r="DH968" s="550">
        <f t="shared" si="2946"/>
        <v>0</v>
      </c>
      <c r="DI968" s="550">
        <f t="shared" si="2946"/>
        <v>0</v>
      </c>
      <c r="DJ968" s="549">
        <f t="shared" si="2946"/>
        <v>0</v>
      </c>
      <c r="DK968" s="548">
        <f t="shared" si="2946"/>
        <v>0</v>
      </c>
      <c r="DL968" s="653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3"/>
      <c r="DQ968" s="618"/>
      <c r="DR968" s="618"/>
      <c r="DS968" s="618"/>
      <c r="DT968" s="618"/>
      <c r="DU968" s="618"/>
      <c r="DV968" s="618"/>
      <c r="DW968" s="618"/>
      <c r="DX968" s="820"/>
      <c r="DY968" s="484"/>
    </row>
    <row r="969" spans="1:129" s="486" customFormat="1" ht="15.75" customHeight="1">
      <c r="A969" s="617" t="str">
        <f>A732</f>
        <v>Formal Employment (conservancies, etc.)</v>
      </c>
      <c r="B969" s="799">
        <f t="shared" ref="B969:R969" si="2947">SUM(B736)</f>
        <v>0</v>
      </c>
      <c r="C969" s="799">
        <f t="shared" si="2947"/>
        <v>0</v>
      </c>
      <c r="D969" s="799">
        <f t="shared" si="2947"/>
        <v>0</v>
      </c>
      <c r="E969" s="799">
        <f t="shared" si="2947"/>
        <v>0</v>
      </c>
      <c r="F969" s="799">
        <f t="shared" si="2947"/>
        <v>0</v>
      </c>
      <c r="G969" s="799">
        <f t="shared" si="2947"/>
        <v>0</v>
      </c>
      <c r="H969" s="799">
        <f t="shared" si="2947"/>
        <v>0</v>
      </c>
      <c r="I969" s="799">
        <f t="shared" si="2947"/>
        <v>0</v>
      </c>
      <c r="J969" s="799">
        <f t="shared" si="2947"/>
        <v>0</v>
      </c>
      <c r="K969" s="799">
        <f t="shared" si="2947"/>
        <v>0</v>
      </c>
      <c r="L969" s="799">
        <f t="shared" si="2947"/>
        <v>0</v>
      </c>
      <c r="M969" s="799">
        <f t="shared" si="2947"/>
        <v>0</v>
      </c>
      <c r="N969" s="799">
        <f t="shared" si="2947"/>
        <v>0</v>
      </c>
      <c r="O969" s="799">
        <f t="shared" si="2947"/>
        <v>0</v>
      </c>
      <c r="P969" s="799">
        <f t="shared" si="2947"/>
        <v>0</v>
      </c>
      <c r="Q969" s="799">
        <f t="shared" si="2947"/>
        <v>0</v>
      </c>
      <c r="R969" s="799">
        <f t="shared" si="2947"/>
        <v>0</v>
      </c>
      <c r="S969" s="798"/>
      <c r="T969" s="799">
        <f t="shared" ref="T969:AJ969" si="2948">SUM(T736)</f>
        <v>0</v>
      </c>
      <c r="U969" s="799">
        <f t="shared" si="2948"/>
        <v>0</v>
      </c>
      <c r="V969" s="799">
        <f t="shared" si="2948"/>
        <v>0</v>
      </c>
      <c r="W969" s="799">
        <f t="shared" si="2948"/>
        <v>0</v>
      </c>
      <c r="X969" s="799">
        <f t="shared" si="2948"/>
        <v>0</v>
      </c>
      <c r="Y969" s="799">
        <f t="shared" si="2948"/>
        <v>0</v>
      </c>
      <c r="Z969" s="799">
        <f t="shared" si="2948"/>
        <v>0</v>
      </c>
      <c r="AA969" s="799">
        <f t="shared" si="2948"/>
        <v>0</v>
      </c>
      <c r="AB969" s="799">
        <f t="shared" si="2948"/>
        <v>0</v>
      </c>
      <c r="AC969" s="799">
        <f t="shared" si="2948"/>
        <v>0</v>
      </c>
      <c r="AD969" s="799">
        <f t="shared" si="2948"/>
        <v>0</v>
      </c>
      <c r="AE969" s="799">
        <f t="shared" si="2948"/>
        <v>0</v>
      </c>
      <c r="AF969" s="799">
        <f t="shared" si="2948"/>
        <v>0</v>
      </c>
      <c r="AG969" s="799">
        <f t="shared" si="2948"/>
        <v>0</v>
      </c>
      <c r="AH969" s="799">
        <f t="shared" si="2948"/>
        <v>0</v>
      </c>
      <c r="AI969" s="799">
        <f t="shared" si="2948"/>
        <v>0</v>
      </c>
      <c r="AJ969" s="799">
        <f t="shared" si="2948"/>
        <v>0</v>
      </c>
      <c r="AK969" s="798"/>
      <c r="AL969" s="799">
        <f t="shared" ref="AL969:BB969" si="2949">SUM(AL736)</f>
        <v>0</v>
      </c>
      <c r="AM969" s="799">
        <f t="shared" si="2949"/>
        <v>0</v>
      </c>
      <c r="AN969" s="799">
        <f t="shared" si="2949"/>
        <v>0</v>
      </c>
      <c r="AO969" s="799">
        <f t="shared" si="2949"/>
        <v>0</v>
      </c>
      <c r="AP969" s="799">
        <f t="shared" si="2949"/>
        <v>0</v>
      </c>
      <c r="AQ969" s="799">
        <f t="shared" si="2949"/>
        <v>0</v>
      </c>
      <c r="AR969" s="799">
        <f t="shared" si="2949"/>
        <v>0</v>
      </c>
      <c r="AS969" s="799">
        <f t="shared" si="2949"/>
        <v>0</v>
      </c>
      <c r="AT969" s="799">
        <f t="shared" si="2949"/>
        <v>0</v>
      </c>
      <c r="AU969" s="799">
        <f t="shared" si="2949"/>
        <v>0</v>
      </c>
      <c r="AV969" s="799">
        <f t="shared" si="2949"/>
        <v>0</v>
      </c>
      <c r="AW969" s="799">
        <f t="shared" si="2949"/>
        <v>0</v>
      </c>
      <c r="AX969" s="799">
        <f t="shared" si="2949"/>
        <v>0</v>
      </c>
      <c r="AY969" s="799">
        <f t="shared" si="2949"/>
        <v>0</v>
      </c>
      <c r="AZ969" s="799">
        <f t="shared" si="2949"/>
        <v>0</v>
      </c>
      <c r="BA969" s="799">
        <f t="shared" si="2949"/>
        <v>0</v>
      </c>
      <c r="BB969" s="799">
        <f t="shared" si="2949"/>
        <v>0</v>
      </c>
      <c r="BC969" s="798"/>
      <c r="BD969" s="799">
        <f t="shared" ref="BD969:BT969" si="2950">SUM(BD736)</f>
        <v>0</v>
      </c>
      <c r="BE969" s="799">
        <f t="shared" si="2950"/>
        <v>0</v>
      </c>
      <c r="BF969" s="799">
        <f t="shared" si="2950"/>
        <v>0</v>
      </c>
      <c r="BG969" s="799">
        <f t="shared" si="2950"/>
        <v>0</v>
      </c>
      <c r="BH969" s="799">
        <f t="shared" si="2950"/>
        <v>0</v>
      </c>
      <c r="BI969" s="799">
        <f t="shared" si="2950"/>
        <v>0</v>
      </c>
      <c r="BJ969" s="799">
        <f t="shared" si="2950"/>
        <v>0</v>
      </c>
      <c r="BK969" s="799">
        <f t="shared" si="2950"/>
        <v>0</v>
      </c>
      <c r="BL969" s="799">
        <f t="shared" si="2950"/>
        <v>0</v>
      </c>
      <c r="BM969" s="799">
        <f t="shared" si="2950"/>
        <v>0</v>
      </c>
      <c r="BN969" s="799">
        <f t="shared" si="2950"/>
        <v>0</v>
      </c>
      <c r="BO969" s="799">
        <f t="shared" si="2950"/>
        <v>0</v>
      </c>
      <c r="BP969" s="799">
        <f t="shared" si="2950"/>
        <v>0</v>
      </c>
      <c r="BQ969" s="799">
        <f t="shared" si="2950"/>
        <v>0</v>
      </c>
      <c r="BR969" s="799">
        <f t="shared" si="2950"/>
        <v>0</v>
      </c>
      <c r="BS969" s="799">
        <f t="shared" si="2950"/>
        <v>0</v>
      </c>
      <c r="BT969" s="799">
        <f t="shared" si="2950"/>
        <v>0</v>
      </c>
      <c r="BU969" s="798"/>
      <c r="BV969" s="799">
        <f>SUM(BV736)</f>
        <v>0</v>
      </c>
      <c r="BW969" s="799">
        <f>SUM(BW736)</f>
        <v>0</v>
      </c>
      <c r="BX969" s="799">
        <f>SUM(BX736)</f>
        <v>0</v>
      </c>
      <c r="BY969" s="799">
        <f>SUM(BY736)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4">
        <f t="shared" si="2943"/>
        <v>0</v>
      </c>
      <c r="CE969" s="1345">
        <f t="shared" si="2944"/>
        <v>0</v>
      </c>
      <c r="CF969" s="1346">
        <f t="shared" si="2944"/>
        <v>0</v>
      </c>
      <c r="CG969" s="1346">
        <f t="shared" si="2944"/>
        <v>0</v>
      </c>
      <c r="CH969" s="1346">
        <f t="shared" si="2944"/>
        <v>0</v>
      </c>
      <c r="CI969" s="1346">
        <f t="shared" si="2944"/>
        <v>0</v>
      </c>
      <c r="CJ969" s="1346">
        <f t="shared" si="2944"/>
        <v>0</v>
      </c>
      <c r="CK969" s="1347">
        <f t="shared" si="2944"/>
        <v>0</v>
      </c>
      <c r="CL969" s="1347">
        <f t="shared" si="2944"/>
        <v>0</v>
      </c>
      <c r="CM969" s="1347">
        <f t="shared" si="2944"/>
        <v>0</v>
      </c>
      <c r="CN969" s="1346">
        <f t="shared" si="2944"/>
        <v>0</v>
      </c>
      <c r="CO969" s="1346">
        <f t="shared" si="2944"/>
        <v>0</v>
      </c>
      <c r="CP969" s="1346">
        <f t="shared" si="2944"/>
        <v>0</v>
      </c>
      <c r="CQ969" s="1346">
        <f t="shared" si="2944"/>
        <v>0</v>
      </c>
      <c r="CR969" s="1346">
        <f t="shared" si="2944"/>
        <v>0</v>
      </c>
      <c r="CS969" s="1345">
        <f t="shared" si="2944"/>
        <v>0</v>
      </c>
      <c r="CT969" s="1348">
        <f t="shared" si="2944"/>
        <v>0</v>
      </c>
      <c r="CU969" s="548">
        <f t="shared" si="2945"/>
        <v>0</v>
      </c>
      <c r="CV969" s="549">
        <f t="shared" si="2945"/>
        <v>0</v>
      </c>
      <c r="CW969" s="550">
        <f t="shared" si="2945"/>
        <v>0</v>
      </c>
      <c r="CX969" s="550">
        <f t="shared" si="2945"/>
        <v>0</v>
      </c>
      <c r="CY969" s="550">
        <f t="shared" si="2945"/>
        <v>0</v>
      </c>
      <c r="CZ969" s="550">
        <f t="shared" si="2945"/>
        <v>0</v>
      </c>
      <c r="DA969" s="550">
        <f t="shared" si="2945"/>
        <v>0</v>
      </c>
      <c r="DB969" s="551">
        <f t="shared" si="2945"/>
        <v>0</v>
      </c>
      <c r="DC969" s="551">
        <f t="shared" si="2945"/>
        <v>0</v>
      </c>
      <c r="DD969" s="551">
        <f t="shared" si="2945"/>
        <v>0</v>
      </c>
      <c r="DE969" s="550">
        <f t="shared" si="2946"/>
        <v>0</v>
      </c>
      <c r="DF969" s="550">
        <f t="shared" si="2946"/>
        <v>0</v>
      </c>
      <c r="DG969" s="550">
        <f t="shared" si="2946"/>
        <v>0</v>
      </c>
      <c r="DH969" s="550">
        <f t="shared" si="2946"/>
        <v>0</v>
      </c>
      <c r="DI969" s="550">
        <f t="shared" si="2946"/>
        <v>0</v>
      </c>
      <c r="DJ969" s="549">
        <f t="shared" si="2946"/>
        <v>0</v>
      </c>
      <c r="DK969" s="548">
        <f t="shared" si="2946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20"/>
      <c r="DY969" s="484"/>
    </row>
    <row r="970" spans="1:129" s="486" customFormat="1" ht="15.75" customHeight="1">
      <c r="A970" s="821" t="s">
        <v>384</v>
      </c>
      <c r="B970" s="798"/>
      <c r="C970" s="798"/>
      <c r="D970" s="798"/>
      <c r="E970" s="798"/>
      <c r="F970" s="798"/>
      <c r="G970" s="798"/>
      <c r="H970" s="798"/>
      <c r="I970" s="798"/>
      <c r="J970" s="798"/>
      <c r="K970" s="798"/>
      <c r="L970" s="798"/>
      <c r="M970" s="798"/>
      <c r="N970" s="798"/>
      <c r="O970" s="798"/>
      <c r="P970" s="798"/>
      <c r="Q970" s="798"/>
      <c r="R970" s="798"/>
      <c r="S970" s="783"/>
      <c r="T970" s="798"/>
      <c r="U970" s="798"/>
      <c r="V970" s="798"/>
      <c r="W970" s="798"/>
      <c r="X970" s="798"/>
      <c r="Y970" s="798"/>
      <c r="Z970" s="798"/>
      <c r="AA970" s="798"/>
      <c r="AB970" s="798"/>
      <c r="AC970" s="798"/>
      <c r="AD970" s="798"/>
      <c r="AE970" s="798"/>
      <c r="AF970" s="798"/>
      <c r="AG970" s="798"/>
      <c r="AH970" s="798"/>
      <c r="AI970" s="798"/>
      <c r="AJ970" s="798"/>
      <c r="AK970" s="783"/>
      <c r="AL970" s="798"/>
      <c r="AM970" s="798"/>
      <c r="AN970" s="798"/>
      <c r="AO970" s="798"/>
      <c r="AP970" s="798"/>
      <c r="AQ970" s="798"/>
      <c r="AR970" s="798"/>
      <c r="AS970" s="798"/>
      <c r="AT970" s="798"/>
      <c r="AU970" s="798"/>
      <c r="AV970" s="798"/>
      <c r="AW970" s="798"/>
      <c r="AX970" s="798"/>
      <c r="AY970" s="798"/>
      <c r="AZ970" s="798"/>
      <c r="BA970" s="798"/>
      <c r="BB970" s="798"/>
      <c r="BC970" s="783"/>
      <c r="BD970" s="798"/>
      <c r="BE970" s="798"/>
      <c r="BF970" s="798"/>
      <c r="BG970" s="798"/>
      <c r="BH970" s="798"/>
      <c r="BI970" s="798"/>
      <c r="BJ970" s="798"/>
      <c r="BK970" s="798"/>
      <c r="BL970" s="798"/>
      <c r="BM970" s="798"/>
      <c r="BN970" s="798"/>
      <c r="BO970" s="798"/>
      <c r="BP970" s="798"/>
      <c r="BQ970" s="798"/>
      <c r="BR970" s="798"/>
      <c r="BS970" s="798"/>
      <c r="BT970" s="798"/>
      <c r="BU970" s="783"/>
      <c r="BV970" s="798"/>
      <c r="BW970" s="798"/>
      <c r="BX970" s="798"/>
      <c r="BY970" s="798"/>
      <c r="BZ970" s="813"/>
      <c r="CA970" s="813"/>
      <c r="CB970" s="813"/>
      <c r="CC970" s="813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7"/>
      <c r="CV970" s="200"/>
      <c r="CW970" s="200"/>
      <c r="CX970" s="200"/>
      <c r="CY970" s="200"/>
      <c r="CZ970" s="200"/>
      <c r="DA970" s="617"/>
      <c r="DB970" s="617"/>
      <c r="DC970" s="617"/>
      <c r="DD970" s="617"/>
      <c r="DE970" s="617"/>
      <c r="DF970" s="617"/>
      <c r="DG970" s="617"/>
      <c r="DH970" s="617"/>
      <c r="DI970" s="617"/>
      <c r="DJ970" s="617"/>
      <c r="DK970" s="617"/>
      <c r="DL970" s="482"/>
      <c r="DM970" s="202"/>
      <c r="DN970" s="202"/>
      <c r="DO970" s="202"/>
      <c r="DP970" s="483"/>
      <c r="DQ970" s="484"/>
      <c r="DR970" s="484"/>
      <c r="DS970" s="484"/>
      <c r="DT970" s="484"/>
      <c r="DU970" s="484"/>
      <c r="DV970" s="484"/>
      <c r="DW970" s="484"/>
      <c r="DX970" s="719"/>
      <c r="DY970" s="484"/>
    </row>
    <row r="971" spans="1:129" s="486" customFormat="1" ht="15.75" customHeight="1">
      <c r="A971" s="617" t="str">
        <f>A727</f>
        <v>Firewood: no. people per HH</v>
      </c>
      <c r="B971" s="799">
        <f t="shared" ref="B971:R971" si="2951">SUM(B731)</f>
        <v>0</v>
      </c>
      <c r="C971" s="799">
        <f t="shared" si="2951"/>
        <v>0</v>
      </c>
      <c r="D971" s="799">
        <f t="shared" si="2951"/>
        <v>0</v>
      </c>
      <c r="E971" s="799">
        <f t="shared" si="2951"/>
        <v>0</v>
      </c>
      <c r="F971" s="799">
        <f t="shared" si="2951"/>
        <v>0</v>
      </c>
      <c r="G971" s="799">
        <f t="shared" si="2951"/>
        <v>0</v>
      </c>
      <c r="H971" s="799">
        <f t="shared" si="2951"/>
        <v>0</v>
      </c>
      <c r="I971" s="799">
        <f t="shared" si="2951"/>
        <v>0</v>
      </c>
      <c r="J971" s="799">
        <f t="shared" si="2951"/>
        <v>0</v>
      </c>
      <c r="K971" s="799">
        <f t="shared" si="2951"/>
        <v>0</v>
      </c>
      <c r="L971" s="799">
        <f t="shared" si="2951"/>
        <v>0</v>
      </c>
      <c r="M971" s="799">
        <f t="shared" si="2951"/>
        <v>0</v>
      </c>
      <c r="N971" s="799">
        <f t="shared" si="2951"/>
        <v>0</v>
      </c>
      <c r="O971" s="799">
        <f t="shared" si="2951"/>
        <v>0</v>
      </c>
      <c r="P971" s="799">
        <f t="shared" si="2951"/>
        <v>0</v>
      </c>
      <c r="Q971" s="799">
        <f t="shared" si="2951"/>
        <v>0</v>
      </c>
      <c r="R971" s="799">
        <f t="shared" si="2951"/>
        <v>0</v>
      </c>
      <c r="S971" s="798"/>
      <c r="T971" s="799">
        <f t="shared" ref="T971:AJ971" si="2952">SUM(T731)</f>
        <v>0</v>
      </c>
      <c r="U971" s="799">
        <f t="shared" si="2952"/>
        <v>0</v>
      </c>
      <c r="V971" s="799">
        <f t="shared" si="2952"/>
        <v>0</v>
      </c>
      <c r="W971" s="799">
        <f t="shared" si="2952"/>
        <v>0</v>
      </c>
      <c r="X971" s="799">
        <f t="shared" si="2952"/>
        <v>0</v>
      </c>
      <c r="Y971" s="799">
        <f t="shared" si="2952"/>
        <v>0</v>
      </c>
      <c r="Z971" s="799">
        <f t="shared" si="2952"/>
        <v>0</v>
      </c>
      <c r="AA971" s="799">
        <f t="shared" si="2952"/>
        <v>0</v>
      </c>
      <c r="AB971" s="799">
        <f t="shared" si="2952"/>
        <v>0</v>
      </c>
      <c r="AC971" s="799">
        <f t="shared" si="2952"/>
        <v>0</v>
      </c>
      <c r="AD971" s="799">
        <f t="shared" si="2952"/>
        <v>0</v>
      </c>
      <c r="AE971" s="799">
        <f t="shared" si="2952"/>
        <v>0</v>
      </c>
      <c r="AF971" s="799">
        <f t="shared" si="2952"/>
        <v>0</v>
      </c>
      <c r="AG971" s="799">
        <f t="shared" si="2952"/>
        <v>0</v>
      </c>
      <c r="AH971" s="799">
        <f t="shared" si="2952"/>
        <v>0</v>
      </c>
      <c r="AI971" s="799">
        <f t="shared" si="2952"/>
        <v>0</v>
      </c>
      <c r="AJ971" s="799">
        <f t="shared" si="2952"/>
        <v>0</v>
      </c>
      <c r="AK971" s="798"/>
      <c r="AL971" s="799">
        <f t="shared" ref="AL971:BB971" si="2953">SUM(AL731)</f>
        <v>0</v>
      </c>
      <c r="AM971" s="799">
        <f t="shared" si="2953"/>
        <v>0</v>
      </c>
      <c r="AN971" s="799">
        <f t="shared" si="2953"/>
        <v>0</v>
      </c>
      <c r="AO971" s="799">
        <f t="shared" si="2953"/>
        <v>0</v>
      </c>
      <c r="AP971" s="799">
        <f t="shared" si="2953"/>
        <v>0</v>
      </c>
      <c r="AQ971" s="799">
        <f t="shared" si="2953"/>
        <v>0</v>
      </c>
      <c r="AR971" s="799">
        <f t="shared" si="2953"/>
        <v>0</v>
      </c>
      <c r="AS971" s="799">
        <f t="shared" si="2953"/>
        <v>0</v>
      </c>
      <c r="AT971" s="799">
        <f t="shared" si="2953"/>
        <v>0</v>
      </c>
      <c r="AU971" s="799">
        <f t="shared" si="2953"/>
        <v>0</v>
      </c>
      <c r="AV971" s="799">
        <f t="shared" si="2953"/>
        <v>0</v>
      </c>
      <c r="AW971" s="799">
        <f t="shared" si="2953"/>
        <v>0</v>
      </c>
      <c r="AX971" s="799">
        <f t="shared" si="2953"/>
        <v>0</v>
      </c>
      <c r="AY971" s="799">
        <f t="shared" si="2953"/>
        <v>0</v>
      </c>
      <c r="AZ971" s="799">
        <f t="shared" si="2953"/>
        <v>0</v>
      </c>
      <c r="BA971" s="799">
        <f t="shared" si="2953"/>
        <v>0</v>
      </c>
      <c r="BB971" s="799">
        <f t="shared" si="2953"/>
        <v>0</v>
      </c>
      <c r="BC971" s="798"/>
      <c r="BD971" s="799">
        <f>SUM(BD731)</f>
        <v>0</v>
      </c>
      <c r="BE971" s="799">
        <f>SUM(BE731)</f>
        <v>0</v>
      </c>
      <c r="BF971" s="799">
        <f>SUM(BF731)</f>
        <v>0</v>
      </c>
      <c r="BG971" s="799">
        <f>SUM(BG731)</f>
        <v>0</v>
      </c>
      <c r="BH971" s="799">
        <f t="shared" ref="BH971:BJ971" si="2954">SUM(BH731)</f>
        <v>0</v>
      </c>
      <c r="BI971" s="799">
        <f t="shared" si="2954"/>
        <v>0</v>
      </c>
      <c r="BJ971" s="799">
        <f t="shared" si="2954"/>
        <v>0</v>
      </c>
      <c r="BK971" s="799">
        <f t="shared" ref="BK971:BT971" si="2955">SUM(BK731)</f>
        <v>0</v>
      </c>
      <c r="BL971" s="799">
        <f t="shared" si="2955"/>
        <v>0</v>
      </c>
      <c r="BM971" s="799">
        <f t="shared" si="2955"/>
        <v>0</v>
      </c>
      <c r="BN971" s="799">
        <f t="shared" si="2955"/>
        <v>0</v>
      </c>
      <c r="BO971" s="799">
        <f t="shared" si="2955"/>
        <v>0</v>
      </c>
      <c r="BP971" s="799">
        <f t="shared" si="2955"/>
        <v>0</v>
      </c>
      <c r="BQ971" s="799">
        <f t="shared" si="2955"/>
        <v>0</v>
      </c>
      <c r="BR971" s="799">
        <f t="shared" si="2955"/>
        <v>0</v>
      </c>
      <c r="BS971" s="799">
        <f t="shared" si="2955"/>
        <v>0</v>
      </c>
      <c r="BT971" s="799">
        <f t="shared" si="2955"/>
        <v>0</v>
      </c>
      <c r="BU971" s="798"/>
      <c r="BV971" s="799">
        <f>SUM(BV731)</f>
        <v>0</v>
      </c>
      <c r="BW971" s="799">
        <f>SUM(BW731)</f>
        <v>0</v>
      </c>
      <c r="BX971" s="799">
        <f>SUM(BX731)</f>
        <v>0</v>
      </c>
      <c r="BY971" s="799">
        <f>SUM(BY731)</f>
        <v>0</v>
      </c>
      <c r="BZ971" s="597">
        <f>IF(DL971&lt;3,"",(SUM(B971:R971)-MIN(B971:R971)-MAX(B971:R971))/(DL971-2))</f>
        <v>0</v>
      </c>
      <c r="CA971" s="597">
        <f>IF(DM971&lt;3,"",(SUM(T971:AJ971)-MIN(T971:AJ971)-MAX(T971:AJ971))/(DM971-2))</f>
        <v>0</v>
      </c>
      <c r="CB971" s="597">
        <f>IF(DN971&lt;3,"",(SUM(AL971:BB971)-MIN(AL971:BB971)-MAX(AL971:BB971))/(DN971-2))</f>
        <v>0</v>
      </c>
      <c r="CC971" s="597">
        <f>IF(DO971&lt;3,"",(SUM(BD971:BT971)-MIN(BD971:BT971)-MAX(BD971:BT971))/(DO971-2))</f>
        <v>0</v>
      </c>
      <c r="CD971" s="1344">
        <f t="shared" ref="CD971:CS972" si="295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2956"/>
        <v>0</v>
      </c>
      <c r="CF971" s="1346">
        <f t="shared" si="2956"/>
        <v>0</v>
      </c>
      <c r="CG971" s="1346">
        <f t="shared" si="2956"/>
        <v>0</v>
      </c>
      <c r="CH971" s="1346">
        <f t="shared" si="2956"/>
        <v>0</v>
      </c>
      <c r="CI971" s="1346">
        <f t="shared" si="2956"/>
        <v>0</v>
      </c>
      <c r="CJ971" s="1346">
        <f t="shared" si="2956"/>
        <v>0</v>
      </c>
      <c r="CK971" s="1347">
        <f t="shared" si="2956"/>
        <v>0</v>
      </c>
      <c r="CL971" s="1347">
        <f t="shared" si="2956"/>
        <v>0</v>
      </c>
      <c r="CM971" s="1347">
        <f t="shared" si="2956"/>
        <v>0</v>
      </c>
      <c r="CN971" s="1346">
        <f t="shared" si="2956"/>
        <v>0</v>
      </c>
      <c r="CO971" s="1346">
        <f t="shared" si="2956"/>
        <v>0</v>
      </c>
      <c r="CP971" s="1346">
        <f t="shared" si="2956"/>
        <v>0</v>
      </c>
      <c r="CQ971" s="1346">
        <f t="shared" si="2956"/>
        <v>0</v>
      </c>
      <c r="CR971" s="1346">
        <f t="shared" si="2956"/>
        <v>0</v>
      </c>
      <c r="CS971" s="1345">
        <f t="shared" si="2956"/>
        <v>0</v>
      </c>
      <c r="CT971" s="1348">
        <f t="shared" ref="CE971:CT972" si="295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8">
        <f t="shared" ref="CU971:DD972" si="295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9">
        <f t="shared" si="2958"/>
        <v>0</v>
      </c>
      <c r="CW971" s="550">
        <f t="shared" si="2958"/>
        <v>0</v>
      </c>
      <c r="CX971" s="550">
        <f t="shared" si="2958"/>
        <v>0</v>
      </c>
      <c r="CY971" s="550">
        <f t="shared" si="2958"/>
        <v>0</v>
      </c>
      <c r="CZ971" s="550">
        <f t="shared" si="2958"/>
        <v>0</v>
      </c>
      <c r="DA971" s="550">
        <f t="shared" si="2958"/>
        <v>0</v>
      </c>
      <c r="DB971" s="551">
        <f t="shared" si="2958"/>
        <v>0</v>
      </c>
      <c r="DC971" s="551">
        <f t="shared" si="2958"/>
        <v>0</v>
      </c>
      <c r="DD971" s="551">
        <f t="shared" si="2958"/>
        <v>0</v>
      </c>
      <c r="DE971" s="550">
        <f t="shared" ref="DE971:DK972" si="295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0">
        <f t="shared" si="2959"/>
        <v>0</v>
      </c>
      <c r="DG971" s="550">
        <f t="shared" si="2959"/>
        <v>0</v>
      </c>
      <c r="DH971" s="550">
        <f t="shared" si="2959"/>
        <v>0</v>
      </c>
      <c r="DI971" s="550">
        <f t="shared" si="2959"/>
        <v>0</v>
      </c>
      <c r="DJ971" s="549">
        <f t="shared" si="2959"/>
        <v>0</v>
      </c>
      <c r="DK971" s="548">
        <f t="shared" si="2959"/>
        <v>0</v>
      </c>
      <c r="DL971" s="653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3"/>
      <c r="DQ971" s="618"/>
      <c r="DR971" s="618"/>
      <c r="DS971" s="618"/>
      <c r="DT971" s="618"/>
      <c r="DU971" s="618"/>
      <c r="DV971" s="618"/>
      <c r="DW971" s="618"/>
      <c r="DX971" s="820"/>
      <c r="DY971" s="484"/>
    </row>
    <row r="972" spans="1:129" s="486" customFormat="1" ht="15.75" customHeight="1">
      <c r="A972" s="617" t="str">
        <f>A749</f>
        <v>Self-employment -- see Data2</v>
      </c>
      <c r="B972" s="799">
        <f t="shared" ref="B972:R972" si="2960">SUM(B754)</f>
        <v>1800</v>
      </c>
      <c r="C972" s="799">
        <f t="shared" si="2960"/>
        <v>3600</v>
      </c>
      <c r="D972" s="799">
        <f t="shared" si="2960"/>
        <v>1800</v>
      </c>
      <c r="E972" s="799">
        <f t="shared" si="2960"/>
        <v>0</v>
      </c>
      <c r="F972" s="799">
        <f t="shared" si="2960"/>
        <v>0</v>
      </c>
      <c r="G972" s="799">
        <f t="shared" si="2960"/>
        <v>0</v>
      </c>
      <c r="H972" s="799">
        <f t="shared" si="2960"/>
        <v>1560</v>
      </c>
      <c r="I972" s="799">
        <f t="shared" si="2960"/>
        <v>800</v>
      </c>
      <c r="J972" s="799">
        <f t="shared" si="2960"/>
        <v>1000</v>
      </c>
      <c r="K972" s="799">
        <f t="shared" si="2960"/>
        <v>0</v>
      </c>
      <c r="L972" s="799">
        <f t="shared" si="2960"/>
        <v>0</v>
      </c>
      <c r="M972" s="799">
        <f t="shared" si="2960"/>
        <v>0</v>
      </c>
      <c r="N972" s="799">
        <f t="shared" si="2960"/>
        <v>0</v>
      </c>
      <c r="O972" s="799">
        <f t="shared" si="2960"/>
        <v>0</v>
      </c>
      <c r="P972" s="799">
        <f t="shared" si="2960"/>
        <v>0</v>
      </c>
      <c r="Q972" s="799">
        <f t="shared" si="2960"/>
        <v>0</v>
      </c>
      <c r="R972" s="799">
        <f t="shared" si="2960"/>
        <v>0</v>
      </c>
      <c r="S972" s="798"/>
      <c r="T972" s="799">
        <f t="shared" ref="T972:AJ972" si="2961">SUM(T754)</f>
        <v>0</v>
      </c>
      <c r="U972" s="799">
        <f t="shared" si="2961"/>
        <v>0</v>
      </c>
      <c r="V972" s="799">
        <f t="shared" si="2961"/>
        <v>80</v>
      </c>
      <c r="W972" s="799">
        <f t="shared" si="2961"/>
        <v>0</v>
      </c>
      <c r="X972" s="799">
        <f t="shared" si="2961"/>
        <v>0</v>
      </c>
      <c r="Y972" s="799">
        <f t="shared" si="2961"/>
        <v>0</v>
      </c>
      <c r="Z972" s="799">
        <f t="shared" si="2961"/>
        <v>330</v>
      </c>
      <c r="AA972" s="799">
        <f t="shared" si="2961"/>
        <v>620</v>
      </c>
      <c r="AB972" s="799">
        <f t="shared" si="2961"/>
        <v>0</v>
      </c>
      <c r="AC972" s="799">
        <f t="shared" si="2961"/>
        <v>0</v>
      </c>
      <c r="AD972" s="799">
        <f t="shared" si="2961"/>
        <v>0</v>
      </c>
      <c r="AE972" s="799">
        <f t="shared" si="2961"/>
        <v>0</v>
      </c>
      <c r="AF972" s="799">
        <f t="shared" si="2961"/>
        <v>0</v>
      </c>
      <c r="AG972" s="799">
        <f t="shared" si="2961"/>
        <v>0</v>
      </c>
      <c r="AH972" s="799">
        <f t="shared" si="2961"/>
        <v>0</v>
      </c>
      <c r="AI972" s="799">
        <f t="shared" si="2961"/>
        <v>0</v>
      </c>
      <c r="AJ972" s="799">
        <f t="shared" si="2961"/>
        <v>0</v>
      </c>
      <c r="AK972" s="798"/>
      <c r="AL972" s="799">
        <f t="shared" ref="AL972:BB972" si="2962">SUM(AL754)</f>
        <v>8700</v>
      </c>
      <c r="AM972" s="799">
        <f t="shared" si="2962"/>
        <v>4320</v>
      </c>
      <c r="AN972" s="799">
        <f t="shared" si="2962"/>
        <v>4320</v>
      </c>
      <c r="AO972" s="799">
        <f t="shared" si="2962"/>
        <v>8640</v>
      </c>
      <c r="AP972" s="799">
        <f t="shared" si="2962"/>
        <v>0</v>
      </c>
      <c r="AQ972" s="799">
        <f t="shared" si="2962"/>
        <v>0</v>
      </c>
      <c r="AR972" s="799">
        <f t="shared" si="2962"/>
        <v>0</v>
      </c>
      <c r="AS972" s="799">
        <f t="shared" si="2962"/>
        <v>2160</v>
      </c>
      <c r="AT972" s="799">
        <f t="shared" si="2962"/>
        <v>16920</v>
      </c>
      <c r="AU972" s="799">
        <f t="shared" si="2962"/>
        <v>0</v>
      </c>
      <c r="AV972" s="799">
        <f t="shared" si="2962"/>
        <v>0</v>
      </c>
      <c r="AW972" s="799">
        <f t="shared" si="2962"/>
        <v>0</v>
      </c>
      <c r="AX972" s="799">
        <f t="shared" si="2962"/>
        <v>0</v>
      </c>
      <c r="AY972" s="799">
        <f t="shared" si="2962"/>
        <v>0</v>
      </c>
      <c r="AZ972" s="799">
        <f t="shared" si="2962"/>
        <v>0</v>
      </c>
      <c r="BA972" s="799">
        <f t="shared" si="2962"/>
        <v>0</v>
      </c>
      <c r="BB972" s="799">
        <f t="shared" si="2962"/>
        <v>0</v>
      </c>
      <c r="BC972" s="798"/>
      <c r="BD972" s="799">
        <f>SUM(BD754)</f>
        <v>0</v>
      </c>
      <c r="BE972" s="799">
        <f>SUM(BE754)</f>
        <v>0</v>
      </c>
      <c r="BF972" s="799">
        <f>SUM(BF754)</f>
        <v>0</v>
      </c>
      <c r="BG972" s="799">
        <f>SUM(BG754)</f>
        <v>0</v>
      </c>
      <c r="BH972" s="799">
        <f t="shared" ref="BH972:BJ972" si="2963">SUM(BH754)</f>
        <v>0</v>
      </c>
      <c r="BI972" s="799">
        <f t="shared" si="2963"/>
        <v>0</v>
      </c>
      <c r="BJ972" s="799">
        <f t="shared" si="2963"/>
        <v>0</v>
      </c>
      <c r="BK972" s="799">
        <f t="shared" ref="BK972:BT972" si="2964">SUM(BK754)</f>
        <v>0</v>
      </c>
      <c r="BL972" s="799">
        <f t="shared" si="2964"/>
        <v>0</v>
      </c>
      <c r="BM972" s="799">
        <f t="shared" si="2964"/>
        <v>0</v>
      </c>
      <c r="BN972" s="799">
        <f t="shared" si="2964"/>
        <v>0</v>
      </c>
      <c r="BO972" s="799">
        <f t="shared" si="2964"/>
        <v>0</v>
      </c>
      <c r="BP972" s="799">
        <f t="shared" si="2964"/>
        <v>0</v>
      </c>
      <c r="BQ972" s="799">
        <f t="shared" si="2964"/>
        <v>0</v>
      </c>
      <c r="BR972" s="799">
        <f t="shared" si="2964"/>
        <v>0</v>
      </c>
      <c r="BS972" s="799">
        <f t="shared" si="2964"/>
        <v>0</v>
      </c>
      <c r="BT972" s="799">
        <f t="shared" si="2964"/>
        <v>0</v>
      </c>
      <c r="BU972" s="798"/>
      <c r="BV972" s="799">
        <f>SUM(BV754)</f>
        <v>0</v>
      </c>
      <c r="BW972" s="799">
        <f>SUM(BW754)</f>
        <v>0</v>
      </c>
      <c r="BX972" s="799">
        <f>SUM(BX754)</f>
        <v>0</v>
      </c>
      <c r="BY972" s="799">
        <f>SUM(BY754)</f>
        <v>0</v>
      </c>
      <c r="BZ972" s="597">
        <f>IF(DL972&lt;3,"",(SUM(B972:R972)-MIN(B972:R972)-MAX(B972:R972))/(DL972-2))</f>
        <v>464</v>
      </c>
      <c r="CA972" s="597">
        <f>IF(DM972&lt;3,"",(SUM(T972:AJ972)-MIN(T972:AJ972)-MAX(T972:AJ972))/(DM972-2))</f>
        <v>27.333333333333332</v>
      </c>
      <c r="CB972" s="597">
        <f>IF(DN972&lt;3,"",(SUM(AL972:BB972)-MIN(AL972:BB972)-MAX(AL972:BB972))/(DN972-2))</f>
        <v>1876</v>
      </c>
      <c r="CC972" s="597">
        <f>IF(DO972&lt;3,"",(SUM(BD972:BT972)-MIN(BD972:BT972)-MAX(BD972:BT972))/(DO972-2))</f>
        <v>0</v>
      </c>
      <c r="CD972" s="1344">
        <f t="shared" si="2956"/>
        <v>0</v>
      </c>
      <c r="CE972" s="1345">
        <f t="shared" si="2957"/>
        <v>0</v>
      </c>
      <c r="CF972" s="1346">
        <f t="shared" si="2957"/>
        <v>0</v>
      </c>
      <c r="CG972" s="1346">
        <f t="shared" si="2957"/>
        <v>0</v>
      </c>
      <c r="CH972" s="1346">
        <f t="shared" si="2957"/>
        <v>0</v>
      </c>
      <c r="CI972" s="1346">
        <f t="shared" si="2957"/>
        <v>0</v>
      </c>
      <c r="CJ972" s="1346">
        <f t="shared" si="2957"/>
        <v>0</v>
      </c>
      <c r="CK972" s="1347">
        <f t="shared" si="2957"/>
        <v>0</v>
      </c>
      <c r="CL972" s="1347">
        <f t="shared" si="2957"/>
        <v>0</v>
      </c>
      <c r="CM972" s="1347">
        <f t="shared" si="2957"/>
        <v>0</v>
      </c>
      <c r="CN972" s="1346">
        <f t="shared" si="2957"/>
        <v>0</v>
      </c>
      <c r="CO972" s="1346">
        <f t="shared" si="2957"/>
        <v>800</v>
      </c>
      <c r="CP972" s="1346">
        <f t="shared" si="2957"/>
        <v>1000</v>
      </c>
      <c r="CQ972" s="1346">
        <f t="shared" si="2957"/>
        <v>1560</v>
      </c>
      <c r="CR972" s="1346">
        <f t="shared" si="2957"/>
        <v>1800</v>
      </c>
      <c r="CS972" s="1345">
        <f t="shared" si="2957"/>
        <v>1800</v>
      </c>
      <c r="CT972" s="1348">
        <f t="shared" si="2957"/>
        <v>3600</v>
      </c>
      <c r="CU972" s="548">
        <f t="shared" si="2958"/>
        <v>0</v>
      </c>
      <c r="CV972" s="549">
        <f t="shared" si="2958"/>
        <v>0</v>
      </c>
      <c r="CW972" s="550">
        <f t="shared" si="2958"/>
        <v>0</v>
      </c>
      <c r="CX972" s="550">
        <f t="shared" si="2958"/>
        <v>0</v>
      </c>
      <c r="CY972" s="550">
        <f t="shared" si="2958"/>
        <v>0</v>
      </c>
      <c r="CZ972" s="550">
        <f t="shared" si="2958"/>
        <v>0</v>
      </c>
      <c r="DA972" s="550">
        <f t="shared" si="2958"/>
        <v>0</v>
      </c>
      <c r="DB972" s="551">
        <f t="shared" si="2958"/>
        <v>0</v>
      </c>
      <c r="DC972" s="551">
        <f t="shared" si="2958"/>
        <v>0</v>
      </c>
      <c r="DD972" s="551">
        <f t="shared" si="2958"/>
        <v>0</v>
      </c>
      <c r="DE972" s="550">
        <f t="shared" si="2959"/>
        <v>0</v>
      </c>
      <c r="DF972" s="550">
        <f t="shared" si="2959"/>
        <v>0</v>
      </c>
      <c r="DG972" s="550">
        <f t="shared" si="2959"/>
        <v>0</v>
      </c>
      <c r="DH972" s="550">
        <f t="shared" si="2959"/>
        <v>0</v>
      </c>
      <c r="DI972" s="550">
        <f t="shared" si="2959"/>
        <v>80</v>
      </c>
      <c r="DJ972" s="549">
        <f t="shared" si="2959"/>
        <v>330</v>
      </c>
      <c r="DK972" s="548">
        <f t="shared" si="2959"/>
        <v>620</v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20"/>
      <c r="DY972" s="484"/>
    </row>
    <row r="973" spans="1:129" s="486" customFormat="1" ht="15.75" customHeight="1">
      <c r="A973" s="823" t="s">
        <v>385</v>
      </c>
      <c r="B973" s="798"/>
      <c r="C973" s="798"/>
      <c r="D973" s="798"/>
      <c r="E973" s="798"/>
      <c r="F973" s="798"/>
      <c r="G973" s="798"/>
      <c r="H973" s="798"/>
      <c r="I973" s="798"/>
      <c r="J973" s="798"/>
      <c r="K973" s="798"/>
      <c r="L973" s="798"/>
      <c r="M973" s="798"/>
      <c r="N973" s="798"/>
      <c r="O973" s="798"/>
      <c r="P973" s="798"/>
      <c r="Q973" s="798"/>
      <c r="R973" s="798"/>
      <c r="S973" s="783"/>
      <c r="T973" s="798"/>
      <c r="U973" s="798"/>
      <c r="V973" s="798"/>
      <c r="W973" s="798"/>
      <c r="X973" s="798"/>
      <c r="Y973" s="798"/>
      <c r="Z973" s="798"/>
      <c r="AA973" s="798"/>
      <c r="AB973" s="798"/>
      <c r="AC973" s="798"/>
      <c r="AD973" s="798"/>
      <c r="AE973" s="798"/>
      <c r="AF973" s="798"/>
      <c r="AG973" s="798"/>
      <c r="AH973" s="798"/>
      <c r="AI973" s="798"/>
      <c r="AJ973" s="798"/>
      <c r="AK973" s="783"/>
      <c r="AL973" s="798"/>
      <c r="AM973" s="798"/>
      <c r="AN973" s="798"/>
      <c r="AO973" s="798"/>
      <c r="AP973" s="798"/>
      <c r="AQ973" s="798"/>
      <c r="AR973" s="798"/>
      <c r="AS973" s="798"/>
      <c r="AT973" s="798"/>
      <c r="AU973" s="798"/>
      <c r="AV973" s="798"/>
      <c r="AW973" s="798"/>
      <c r="AX973" s="798"/>
      <c r="AY973" s="798"/>
      <c r="AZ973" s="798"/>
      <c r="BA973" s="798"/>
      <c r="BB973" s="798"/>
      <c r="BC973" s="783"/>
      <c r="BD973" s="798"/>
      <c r="BE973" s="798"/>
      <c r="BF973" s="798"/>
      <c r="BG973" s="798"/>
      <c r="BH973" s="798"/>
      <c r="BI973" s="798"/>
      <c r="BJ973" s="798"/>
      <c r="BK973" s="798"/>
      <c r="BL973" s="798"/>
      <c r="BM973" s="798"/>
      <c r="BN973" s="798"/>
      <c r="BO973" s="798"/>
      <c r="BP973" s="798"/>
      <c r="BQ973" s="798"/>
      <c r="BR973" s="798"/>
      <c r="BS973" s="798"/>
      <c r="BT973" s="798"/>
      <c r="BU973" s="783"/>
      <c r="BV973" s="798"/>
      <c r="BW973" s="798"/>
      <c r="BX973" s="798"/>
      <c r="BY973" s="798"/>
      <c r="BZ973" s="813"/>
      <c r="CA973" s="813"/>
      <c r="CB973" s="813"/>
      <c r="CC973" s="813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7"/>
      <c r="CV973" s="200"/>
      <c r="CW973" s="200"/>
      <c r="CX973" s="200"/>
      <c r="CY973" s="200"/>
      <c r="CZ973" s="200"/>
      <c r="DA973" s="617"/>
      <c r="DB973" s="617"/>
      <c r="DC973" s="617"/>
      <c r="DD973" s="617"/>
      <c r="DE973" s="617"/>
      <c r="DF973" s="617"/>
      <c r="DG973" s="617"/>
      <c r="DH973" s="617"/>
      <c r="DI973" s="617"/>
      <c r="DJ973" s="617"/>
      <c r="DK973" s="617"/>
      <c r="DL973" s="482"/>
      <c r="DM973" s="202"/>
      <c r="DN973" s="202"/>
      <c r="DO973" s="202"/>
      <c r="DP973" s="483"/>
      <c r="DQ973" s="484"/>
      <c r="DR973" s="484"/>
      <c r="DS973" s="484"/>
      <c r="DT973" s="484"/>
      <c r="DU973" s="484"/>
      <c r="DV973" s="484"/>
      <c r="DW973" s="484"/>
      <c r="DX973" s="719"/>
      <c r="DY973" s="484"/>
    </row>
    <row r="974" spans="1:129" s="486" customFormat="1" ht="15.75" customHeight="1">
      <c r="A974" s="617" t="str">
        <f>A755</f>
        <v>Small business -- see Data2</v>
      </c>
      <c r="B974" s="799">
        <f t="shared" ref="B974:R974" si="2965">SUM(B759)</f>
        <v>2210</v>
      </c>
      <c r="C974" s="799">
        <f t="shared" si="2965"/>
        <v>0</v>
      </c>
      <c r="D974" s="799">
        <f t="shared" si="2965"/>
        <v>0</v>
      </c>
      <c r="E974" s="799">
        <f t="shared" si="2965"/>
        <v>1350</v>
      </c>
      <c r="F974" s="799">
        <f t="shared" si="2965"/>
        <v>2240</v>
      </c>
      <c r="G974" s="799">
        <f t="shared" si="2965"/>
        <v>1632</v>
      </c>
      <c r="H974" s="799">
        <f t="shared" si="2965"/>
        <v>0</v>
      </c>
      <c r="I974" s="799">
        <f t="shared" si="2965"/>
        <v>0</v>
      </c>
      <c r="J974" s="799">
        <f t="shared" si="2965"/>
        <v>0</v>
      </c>
      <c r="K974" s="799">
        <f t="shared" si="2965"/>
        <v>0</v>
      </c>
      <c r="L974" s="799">
        <f t="shared" si="2965"/>
        <v>0</v>
      </c>
      <c r="M974" s="799">
        <f t="shared" si="2965"/>
        <v>0</v>
      </c>
      <c r="N974" s="799">
        <f t="shared" si="2965"/>
        <v>0</v>
      </c>
      <c r="O974" s="799">
        <f t="shared" si="2965"/>
        <v>0</v>
      </c>
      <c r="P974" s="799">
        <f t="shared" si="2965"/>
        <v>0</v>
      </c>
      <c r="Q974" s="799">
        <f t="shared" si="2965"/>
        <v>0</v>
      </c>
      <c r="R974" s="799">
        <f t="shared" si="2965"/>
        <v>0</v>
      </c>
      <c r="S974" s="798"/>
      <c r="T974" s="799">
        <f t="shared" ref="T974:AJ974" si="2966">SUM(T759)</f>
        <v>3920</v>
      </c>
      <c r="U974" s="799">
        <f t="shared" si="2966"/>
        <v>2680</v>
      </c>
      <c r="V974" s="799">
        <f t="shared" si="2966"/>
        <v>640</v>
      </c>
      <c r="W974" s="799">
        <f t="shared" si="2966"/>
        <v>5040</v>
      </c>
      <c r="X974" s="799">
        <f t="shared" si="2966"/>
        <v>360</v>
      </c>
      <c r="Y974" s="799">
        <f t="shared" si="2966"/>
        <v>3600</v>
      </c>
      <c r="Z974" s="799">
        <f t="shared" si="2966"/>
        <v>750</v>
      </c>
      <c r="AA974" s="799">
        <f t="shared" si="2966"/>
        <v>6000</v>
      </c>
      <c r="AB974" s="799">
        <f t="shared" si="2966"/>
        <v>7400</v>
      </c>
      <c r="AC974" s="799">
        <f t="shared" si="2966"/>
        <v>0</v>
      </c>
      <c r="AD974" s="799">
        <f t="shared" si="2966"/>
        <v>0</v>
      </c>
      <c r="AE974" s="799">
        <f t="shared" si="2966"/>
        <v>0</v>
      </c>
      <c r="AF974" s="799">
        <f t="shared" si="2966"/>
        <v>0</v>
      </c>
      <c r="AG974" s="799">
        <f t="shared" si="2966"/>
        <v>0</v>
      </c>
      <c r="AH974" s="799">
        <f t="shared" si="2966"/>
        <v>0</v>
      </c>
      <c r="AI974" s="799">
        <f t="shared" si="2966"/>
        <v>0</v>
      </c>
      <c r="AJ974" s="799">
        <f t="shared" si="2966"/>
        <v>0</v>
      </c>
      <c r="AK974" s="798"/>
      <c r="AL974" s="799">
        <f t="shared" ref="AL974:BB974" si="2967">SUM(AL759)</f>
        <v>0</v>
      </c>
      <c r="AM974" s="799">
        <f t="shared" si="2967"/>
        <v>7500</v>
      </c>
      <c r="AN974" s="799">
        <f t="shared" si="2967"/>
        <v>6100</v>
      </c>
      <c r="AO974" s="799">
        <f t="shared" si="2967"/>
        <v>1640</v>
      </c>
      <c r="AP974" s="799">
        <f t="shared" si="2967"/>
        <v>11160</v>
      </c>
      <c r="AQ974" s="799">
        <f t="shared" si="2967"/>
        <v>1392</v>
      </c>
      <c r="AR974" s="799">
        <f t="shared" si="2967"/>
        <v>2340</v>
      </c>
      <c r="AS974" s="799">
        <f t="shared" si="2967"/>
        <v>15600</v>
      </c>
      <c r="AT974" s="799">
        <f t="shared" si="2967"/>
        <v>4920</v>
      </c>
      <c r="AU974" s="799">
        <f t="shared" si="2967"/>
        <v>0</v>
      </c>
      <c r="AV974" s="799">
        <f t="shared" si="2967"/>
        <v>0</v>
      </c>
      <c r="AW974" s="799">
        <f t="shared" si="2967"/>
        <v>0</v>
      </c>
      <c r="AX974" s="799">
        <f t="shared" si="2967"/>
        <v>0</v>
      </c>
      <c r="AY974" s="799">
        <f t="shared" si="2967"/>
        <v>0</v>
      </c>
      <c r="AZ974" s="799">
        <f t="shared" si="2967"/>
        <v>0</v>
      </c>
      <c r="BA974" s="799">
        <f t="shared" si="2967"/>
        <v>0</v>
      </c>
      <c r="BB974" s="799">
        <f t="shared" si="2967"/>
        <v>0</v>
      </c>
      <c r="BC974" s="798"/>
      <c r="BD974" s="799">
        <f t="shared" ref="BD974:BT974" si="2968">SUM(BD759)</f>
        <v>9420</v>
      </c>
      <c r="BE974" s="799">
        <f t="shared" si="2968"/>
        <v>10800</v>
      </c>
      <c r="BF974" s="799">
        <f t="shared" si="2968"/>
        <v>2160</v>
      </c>
      <c r="BG974" s="799">
        <f t="shared" si="2968"/>
        <v>6500</v>
      </c>
      <c r="BH974" s="799">
        <f t="shared" si="2968"/>
        <v>7000</v>
      </c>
      <c r="BI974" s="799">
        <f t="shared" si="2968"/>
        <v>38500</v>
      </c>
      <c r="BJ974" s="799">
        <f t="shared" si="2968"/>
        <v>27000</v>
      </c>
      <c r="BK974" s="799">
        <f t="shared" si="2968"/>
        <v>0</v>
      </c>
      <c r="BL974" s="799">
        <f t="shared" si="2968"/>
        <v>0</v>
      </c>
      <c r="BM974" s="799">
        <f t="shared" si="2968"/>
        <v>0</v>
      </c>
      <c r="BN974" s="799">
        <f t="shared" si="2968"/>
        <v>0</v>
      </c>
      <c r="BO974" s="799">
        <f t="shared" si="2968"/>
        <v>0</v>
      </c>
      <c r="BP974" s="799">
        <f t="shared" si="2968"/>
        <v>0</v>
      </c>
      <c r="BQ974" s="799">
        <f t="shared" si="2968"/>
        <v>0</v>
      </c>
      <c r="BR974" s="799">
        <f t="shared" si="2968"/>
        <v>0</v>
      </c>
      <c r="BS974" s="799">
        <f t="shared" si="2968"/>
        <v>0</v>
      </c>
      <c r="BT974" s="799">
        <f t="shared" si="2968"/>
        <v>0</v>
      </c>
      <c r="BU974" s="798"/>
      <c r="BV974" s="799">
        <f>SUM(BV759)</f>
        <v>0</v>
      </c>
      <c r="BW974" s="799">
        <f>SUM(BW759)</f>
        <v>0</v>
      </c>
      <c r="BX974" s="799">
        <f>SUM(BX759)</f>
        <v>0</v>
      </c>
      <c r="BY974" s="799">
        <f>SUM(BY759)</f>
        <v>0</v>
      </c>
      <c r="BZ974" s="597">
        <f>IF(DL974&lt;3,"",(SUM(B974:R974)-MIN(B974:R974)-MAX(B974:R974))/(DL974-2))</f>
        <v>346.13333333333333</v>
      </c>
      <c r="CA974" s="597">
        <f>IF(DM974&lt;3,"",(SUM(T974:AJ974)-MIN(T974:AJ974)-MAX(T974:AJ974))/(DM974-2))</f>
        <v>1532.6666666666667</v>
      </c>
      <c r="CB974" s="597">
        <f>IF(DN974&lt;3,"",(SUM(AL974:BB974)-MIN(AL974:BB974)-MAX(AL974:BB974))/(DN974-2))</f>
        <v>2336.8000000000002</v>
      </c>
      <c r="CC974" s="597">
        <f>IF(DO974&lt;3,"",(SUM(BD974:BT974)-MIN(BD974:BT974)-MAX(BD974:BT974))/(DO974-2))</f>
        <v>4192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296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2969"/>
        <v>0</v>
      </c>
      <c r="CG974" s="1346">
        <f t="shared" si="2969"/>
        <v>0</v>
      </c>
      <c r="CH974" s="1346">
        <f t="shared" si="2969"/>
        <v>0</v>
      </c>
      <c r="CI974" s="1346">
        <f t="shared" si="2969"/>
        <v>0</v>
      </c>
      <c r="CJ974" s="1346">
        <f t="shared" si="2969"/>
        <v>0</v>
      </c>
      <c r="CK974" s="1347">
        <f t="shared" si="2969"/>
        <v>0</v>
      </c>
      <c r="CL974" s="1347">
        <f t="shared" si="2969"/>
        <v>0</v>
      </c>
      <c r="CM974" s="1347">
        <f t="shared" si="2969"/>
        <v>0</v>
      </c>
      <c r="CN974" s="1346">
        <f t="shared" si="2969"/>
        <v>0</v>
      </c>
      <c r="CO974" s="1346">
        <f t="shared" si="2969"/>
        <v>0</v>
      </c>
      <c r="CP974" s="1346">
        <f t="shared" si="2969"/>
        <v>0</v>
      </c>
      <c r="CQ974" s="1346">
        <f t="shared" si="2969"/>
        <v>1350</v>
      </c>
      <c r="CR974" s="1346">
        <f t="shared" si="2969"/>
        <v>1632</v>
      </c>
      <c r="CS974" s="1345">
        <f t="shared" si="2969"/>
        <v>2210</v>
      </c>
      <c r="CT974" s="1348">
        <f t="shared" si="2969"/>
        <v>2240</v>
      </c>
      <c r="CU974" s="548">
        <f t="shared" ref="CU974:DK974" si="297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9">
        <f t="shared" si="2970"/>
        <v>0</v>
      </c>
      <c r="CW974" s="550">
        <f t="shared" si="2970"/>
        <v>0</v>
      </c>
      <c r="CX974" s="550">
        <f t="shared" si="2970"/>
        <v>0</v>
      </c>
      <c r="CY974" s="550">
        <f t="shared" si="2970"/>
        <v>0</v>
      </c>
      <c r="CZ974" s="550">
        <f t="shared" si="2970"/>
        <v>0</v>
      </c>
      <c r="DA974" s="550">
        <f t="shared" si="2970"/>
        <v>0</v>
      </c>
      <c r="DB974" s="551">
        <f t="shared" si="2970"/>
        <v>0</v>
      </c>
      <c r="DC974" s="551">
        <f t="shared" si="2970"/>
        <v>360</v>
      </c>
      <c r="DD974" s="551">
        <f t="shared" si="2970"/>
        <v>640</v>
      </c>
      <c r="DE974" s="550">
        <f t="shared" si="2970"/>
        <v>750</v>
      </c>
      <c r="DF974" s="550">
        <f t="shared" si="2970"/>
        <v>2680</v>
      </c>
      <c r="DG974" s="550">
        <f t="shared" si="2970"/>
        <v>3600</v>
      </c>
      <c r="DH974" s="550">
        <f t="shared" si="2970"/>
        <v>3920</v>
      </c>
      <c r="DI974" s="550">
        <f t="shared" si="2970"/>
        <v>5040</v>
      </c>
      <c r="DJ974" s="549">
        <f t="shared" si="2970"/>
        <v>6000</v>
      </c>
      <c r="DK974" s="548">
        <f t="shared" si="2970"/>
        <v>7400</v>
      </c>
      <c r="DL974" s="653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3"/>
      <c r="DQ974" s="618"/>
      <c r="DR974" s="618"/>
      <c r="DS974" s="618"/>
      <c r="DT974" s="618"/>
      <c r="DU974" s="618"/>
      <c r="DV974" s="618"/>
      <c r="DW974" s="618"/>
      <c r="DX974" s="820"/>
      <c r="DY974" s="484"/>
    </row>
    <row r="975" spans="1:129" s="486" customFormat="1" ht="15.75" customHeight="1">
      <c r="A975" s="823" t="s">
        <v>658</v>
      </c>
      <c r="B975" s="798"/>
      <c r="C975" s="798"/>
      <c r="D975" s="798"/>
      <c r="E975" s="798"/>
      <c r="F975" s="798"/>
      <c r="G975" s="798"/>
      <c r="H975" s="798"/>
      <c r="I975" s="798"/>
      <c r="J975" s="798"/>
      <c r="K975" s="798"/>
      <c r="L975" s="798"/>
      <c r="M975" s="798"/>
      <c r="N975" s="798"/>
      <c r="O975" s="798"/>
      <c r="P975" s="798"/>
      <c r="Q975" s="798"/>
      <c r="R975" s="798"/>
      <c r="S975" s="783"/>
      <c r="T975" s="798"/>
      <c r="U975" s="798"/>
      <c r="V975" s="798"/>
      <c r="W975" s="798"/>
      <c r="X975" s="798"/>
      <c r="Y975" s="798"/>
      <c r="Z975" s="798"/>
      <c r="AA975" s="798"/>
      <c r="AB975" s="798"/>
      <c r="AC975" s="798"/>
      <c r="AD975" s="798"/>
      <c r="AE975" s="798"/>
      <c r="AF975" s="798"/>
      <c r="AG975" s="798"/>
      <c r="AH975" s="798"/>
      <c r="AI975" s="798"/>
      <c r="AJ975" s="798"/>
      <c r="AK975" s="783"/>
      <c r="AL975" s="798"/>
      <c r="AM975" s="798"/>
      <c r="AN975" s="798"/>
      <c r="AO975" s="798"/>
      <c r="AP975" s="798"/>
      <c r="AQ975" s="798"/>
      <c r="AR975" s="798"/>
      <c r="AS975" s="798"/>
      <c r="AT975" s="798"/>
      <c r="AU975" s="798"/>
      <c r="AV975" s="798"/>
      <c r="AW975" s="798"/>
      <c r="AX975" s="798"/>
      <c r="AY975" s="798"/>
      <c r="AZ975" s="798"/>
      <c r="BA975" s="798"/>
      <c r="BB975" s="798"/>
      <c r="BC975" s="783"/>
      <c r="BD975" s="798"/>
      <c r="BE975" s="798"/>
      <c r="BF975" s="798"/>
      <c r="BG975" s="798"/>
      <c r="BH975" s="798"/>
      <c r="BI975" s="798"/>
      <c r="BJ975" s="798"/>
      <c r="BK975" s="798"/>
      <c r="BL975" s="798"/>
      <c r="BM975" s="798"/>
      <c r="BN975" s="798"/>
      <c r="BO975" s="798"/>
      <c r="BP975" s="798"/>
      <c r="BQ975" s="798"/>
      <c r="BR975" s="798"/>
      <c r="BS975" s="798"/>
      <c r="BT975" s="798"/>
      <c r="BU975" s="783"/>
      <c r="BV975" s="798"/>
      <c r="BW975" s="798"/>
      <c r="BX975" s="798"/>
      <c r="BY975" s="798"/>
      <c r="BZ975" s="589"/>
      <c r="CA975" s="589"/>
      <c r="CB975" s="589"/>
      <c r="CC975" s="589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5"/>
      <c r="CV975" s="635"/>
      <c r="CW975" s="635"/>
      <c r="CX975" s="635"/>
      <c r="CY975" s="635"/>
      <c r="CZ975" s="635"/>
      <c r="DA975" s="635"/>
      <c r="DB975" s="635"/>
      <c r="DC975" s="635"/>
      <c r="DD975" s="635"/>
      <c r="DE975" s="635"/>
      <c r="DF975" s="635"/>
      <c r="DG975" s="635"/>
      <c r="DH975" s="635"/>
      <c r="DI975" s="635"/>
      <c r="DJ975" s="635"/>
      <c r="DK975" s="635"/>
      <c r="DL975" s="653"/>
      <c r="DM975" s="106"/>
      <c r="DN975" s="106"/>
      <c r="DO975" s="106"/>
      <c r="DP975" s="483"/>
      <c r="DQ975" s="484"/>
      <c r="DR975" s="484"/>
      <c r="DS975" s="484"/>
      <c r="DT975" s="484"/>
      <c r="DU975" s="484"/>
      <c r="DV975" s="484"/>
      <c r="DW975" s="484"/>
      <c r="DX975" s="719"/>
      <c r="DY975" s="484"/>
    </row>
    <row r="976" spans="1:129" s="486" customFormat="1" ht="15.75" customHeight="1">
      <c r="A976" s="617" t="s">
        <v>304</v>
      </c>
      <c r="B976" s="799">
        <f t="shared" ref="B976:R976" si="2971">SUM(B742)</f>
        <v>0</v>
      </c>
      <c r="C976" s="799">
        <f t="shared" si="2971"/>
        <v>0</v>
      </c>
      <c r="D976" s="799">
        <f t="shared" si="2971"/>
        <v>0</v>
      </c>
      <c r="E976" s="799">
        <f t="shared" si="2971"/>
        <v>0</v>
      </c>
      <c r="F976" s="799">
        <f t="shared" si="2971"/>
        <v>0</v>
      </c>
      <c r="G976" s="799">
        <f t="shared" si="2971"/>
        <v>0</v>
      </c>
      <c r="H976" s="799">
        <f t="shared" si="2971"/>
        <v>0</v>
      </c>
      <c r="I976" s="799">
        <f t="shared" si="2971"/>
        <v>0</v>
      </c>
      <c r="J976" s="799">
        <f t="shared" si="2971"/>
        <v>0</v>
      </c>
      <c r="K976" s="799">
        <f t="shared" si="2971"/>
        <v>0</v>
      </c>
      <c r="L976" s="799">
        <f t="shared" si="2971"/>
        <v>0</v>
      </c>
      <c r="M976" s="799">
        <f t="shared" si="2971"/>
        <v>0</v>
      </c>
      <c r="N976" s="799">
        <f t="shared" si="2971"/>
        <v>0</v>
      </c>
      <c r="O976" s="799">
        <f t="shared" si="2971"/>
        <v>0</v>
      </c>
      <c r="P976" s="799">
        <f t="shared" si="2971"/>
        <v>0</v>
      </c>
      <c r="Q976" s="799">
        <f t="shared" si="2971"/>
        <v>0</v>
      </c>
      <c r="R976" s="799">
        <f t="shared" si="2971"/>
        <v>0</v>
      </c>
      <c r="S976" s="798"/>
      <c r="T976" s="799">
        <f t="shared" ref="T976:AJ976" si="2972">SUM(T742)</f>
        <v>0</v>
      </c>
      <c r="U976" s="799">
        <f t="shared" si="2972"/>
        <v>0</v>
      </c>
      <c r="V976" s="799">
        <f t="shared" si="2972"/>
        <v>0</v>
      </c>
      <c r="W976" s="799">
        <f t="shared" si="2972"/>
        <v>0</v>
      </c>
      <c r="X976" s="799">
        <f t="shared" si="2972"/>
        <v>0</v>
      </c>
      <c r="Y976" s="799">
        <f t="shared" si="2972"/>
        <v>0</v>
      </c>
      <c r="Z976" s="799">
        <f t="shared" si="2972"/>
        <v>0</v>
      </c>
      <c r="AA976" s="799">
        <f t="shared" si="2972"/>
        <v>0</v>
      </c>
      <c r="AB976" s="799">
        <f t="shared" si="2972"/>
        <v>0</v>
      </c>
      <c r="AC976" s="799">
        <f t="shared" si="2972"/>
        <v>0</v>
      </c>
      <c r="AD976" s="799">
        <f t="shared" si="2972"/>
        <v>0</v>
      </c>
      <c r="AE976" s="799">
        <f t="shared" si="2972"/>
        <v>0</v>
      </c>
      <c r="AF976" s="799">
        <f t="shared" si="2972"/>
        <v>0</v>
      </c>
      <c r="AG976" s="799">
        <f t="shared" si="2972"/>
        <v>0</v>
      </c>
      <c r="AH976" s="799">
        <f t="shared" si="2972"/>
        <v>0</v>
      </c>
      <c r="AI976" s="799">
        <f t="shared" si="2972"/>
        <v>0</v>
      </c>
      <c r="AJ976" s="799">
        <f t="shared" si="2972"/>
        <v>0</v>
      </c>
      <c r="AK976" s="798"/>
      <c r="AL976" s="799">
        <f t="shared" ref="AL976:BB976" si="2973">SUM(AL742)</f>
        <v>0</v>
      </c>
      <c r="AM976" s="799">
        <f t="shared" si="2973"/>
        <v>0</v>
      </c>
      <c r="AN976" s="799">
        <f t="shared" si="2973"/>
        <v>0</v>
      </c>
      <c r="AO976" s="799">
        <f t="shared" si="2973"/>
        <v>0</v>
      </c>
      <c r="AP976" s="799">
        <f t="shared" si="2973"/>
        <v>0</v>
      </c>
      <c r="AQ976" s="799">
        <f t="shared" si="2973"/>
        <v>0</v>
      </c>
      <c r="AR976" s="799">
        <f t="shared" si="2973"/>
        <v>0</v>
      </c>
      <c r="AS976" s="799">
        <f t="shared" si="2973"/>
        <v>0</v>
      </c>
      <c r="AT976" s="799">
        <f t="shared" si="2973"/>
        <v>0</v>
      </c>
      <c r="AU976" s="799">
        <f t="shared" si="2973"/>
        <v>0</v>
      </c>
      <c r="AV976" s="799">
        <f t="shared" si="2973"/>
        <v>0</v>
      </c>
      <c r="AW976" s="799">
        <f t="shared" si="2973"/>
        <v>0</v>
      </c>
      <c r="AX976" s="799">
        <f t="shared" si="2973"/>
        <v>0</v>
      </c>
      <c r="AY976" s="799">
        <f t="shared" si="2973"/>
        <v>0</v>
      </c>
      <c r="AZ976" s="799">
        <f t="shared" si="2973"/>
        <v>0</v>
      </c>
      <c r="BA976" s="799">
        <f t="shared" si="2973"/>
        <v>0</v>
      </c>
      <c r="BB976" s="799">
        <f t="shared" si="2973"/>
        <v>0</v>
      </c>
      <c r="BC976" s="798"/>
      <c r="BD976" s="799">
        <f t="shared" ref="BD976:BT976" si="2974">SUM(BD742)</f>
        <v>0</v>
      </c>
      <c r="BE976" s="799">
        <f t="shared" si="2974"/>
        <v>0</v>
      </c>
      <c r="BF976" s="799">
        <f t="shared" si="2974"/>
        <v>0</v>
      </c>
      <c r="BG976" s="799">
        <f t="shared" si="2974"/>
        <v>0</v>
      </c>
      <c r="BH976" s="799">
        <f t="shared" si="2974"/>
        <v>0</v>
      </c>
      <c r="BI976" s="799">
        <f t="shared" si="2974"/>
        <v>0</v>
      </c>
      <c r="BJ976" s="799">
        <f t="shared" si="2974"/>
        <v>0</v>
      </c>
      <c r="BK976" s="799">
        <f t="shared" si="2974"/>
        <v>0</v>
      </c>
      <c r="BL976" s="799">
        <f t="shared" si="2974"/>
        <v>0</v>
      </c>
      <c r="BM976" s="799">
        <f t="shared" si="2974"/>
        <v>0</v>
      </c>
      <c r="BN976" s="799">
        <f t="shared" si="2974"/>
        <v>0</v>
      </c>
      <c r="BO976" s="799">
        <f t="shared" si="2974"/>
        <v>0</v>
      </c>
      <c r="BP976" s="799">
        <f t="shared" si="2974"/>
        <v>0</v>
      </c>
      <c r="BQ976" s="799">
        <f t="shared" si="2974"/>
        <v>0</v>
      </c>
      <c r="BR976" s="799">
        <f t="shared" si="2974"/>
        <v>0</v>
      </c>
      <c r="BS976" s="799">
        <f t="shared" si="2974"/>
        <v>0</v>
      </c>
      <c r="BT976" s="799">
        <f t="shared" si="2974"/>
        <v>0</v>
      </c>
      <c r="BU976" s="798"/>
      <c r="BV976" s="799">
        <f>SUM(BV742)</f>
        <v>0</v>
      </c>
      <c r="BW976" s="799">
        <f>SUM(BW742)</f>
        <v>0</v>
      </c>
      <c r="BX976" s="799">
        <f>SUM(BX742)</f>
        <v>0</v>
      </c>
      <c r="BY976" s="799">
        <f>SUM(BY742)</f>
        <v>0</v>
      </c>
      <c r="BZ976" s="597">
        <f>IF(DL976&lt;3,"",(SUM(B976:R976)-MIN(B976:R976)-MAX(B976:R976))/(DL976-2))</f>
        <v>0</v>
      </c>
      <c r="CA976" s="597">
        <f>IF(DM976&lt;3,"",(SUM(T976:AJ976)-MIN(T976:AJ976)-MAX(T976:AJ976))/(DM976-2))</f>
        <v>0</v>
      </c>
      <c r="CB976" s="597">
        <f>IF(DN976&lt;3,"",(SUM(AL976:BB976)-MIN(AL976:BB976)-MAX(AL976:BB976))/(DN976-2))</f>
        <v>0</v>
      </c>
      <c r="CC976" s="597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297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2975"/>
        <v>0</v>
      </c>
      <c r="CG976" s="1346">
        <f t="shared" si="2975"/>
        <v>0</v>
      </c>
      <c r="CH976" s="1346">
        <f t="shared" si="2975"/>
        <v>0</v>
      </c>
      <c r="CI976" s="1346">
        <f t="shared" si="2975"/>
        <v>0</v>
      </c>
      <c r="CJ976" s="1346">
        <f t="shared" si="2975"/>
        <v>0</v>
      </c>
      <c r="CK976" s="1347">
        <f t="shared" si="2975"/>
        <v>0</v>
      </c>
      <c r="CL976" s="1347">
        <f t="shared" si="2975"/>
        <v>0</v>
      </c>
      <c r="CM976" s="1347">
        <f t="shared" si="2975"/>
        <v>0</v>
      </c>
      <c r="CN976" s="1346">
        <f t="shared" si="2975"/>
        <v>0</v>
      </c>
      <c r="CO976" s="1346">
        <f t="shared" si="2975"/>
        <v>0</v>
      </c>
      <c r="CP976" s="1346">
        <f t="shared" si="2975"/>
        <v>0</v>
      </c>
      <c r="CQ976" s="1346">
        <f t="shared" si="2975"/>
        <v>0</v>
      </c>
      <c r="CR976" s="1346">
        <f t="shared" si="2975"/>
        <v>0</v>
      </c>
      <c r="CS976" s="1345">
        <f t="shared" si="2975"/>
        <v>0</v>
      </c>
      <c r="CT976" s="1348">
        <f t="shared" si="2975"/>
        <v>0</v>
      </c>
      <c r="CU976" s="548">
        <f t="shared" ref="CU976:DK976" si="297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9">
        <f t="shared" si="2976"/>
        <v>0</v>
      </c>
      <c r="CW976" s="550">
        <f t="shared" si="2976"/>
        <v>0</v>
      </c>
      <c r="CX976" s="550">
        <f t="shared" si="2976"/>
        <v>0</v>
      </c>
      <c r="CY976" s="550">
        <f t="shared" si="2976"/>
        <v>0</v>
      </c>
      <c r="CZ976" s="550">
        <f t="shared" si="2976"/>
        <v>0</v>
      </c>
      <c r="DA976" s="550">
        <f t="shared" si="2976"/>
        <v>0</v>
      </c>
      <c r="DB976" s="551">
        <f t="shared" si="2976"/>
        <v>0</v>
      </c>
      <c r="DC976" s="551">
        <f t="shared" si="2976"/>
        <v>0</v>
      </c>
      <c r="DD976" s="551">
        <f t="shared" si="2976"/>
        <v>0</v>
      </c>
      <c r="DE976" s="550">
        <f t="shared" si="2976"/>
        <v>0</v>
      </c>
      <c r="DF976" s="550">
        <f t="shared" si="2976"/>
        <v>0</v>
      </c>
      <c r="DG976" s="550">
        <f t="shared" si="2976"/>
        <v>0</v>
      </c>
      <c r="DH976" s="550">
        <f t="shared" si="2976"/>
        <v>0</v>
      </c>
      <c r="DI976" s="550">
        <f t="shared" si="2976"/>
        <v>0</v>
      </c>
      <c r="DJ976" s="549">
        <f t="shared" si="2976"/>
        <v>0</v>
      </c>
      <c r="DK976" s="548">
        <f t="shared" si="2976"/>
        <v>0</v>
      </c>
      <c r="DL976" s="653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3"/>
      <c r="DQ976" s="618"/>
      <c r="DR976" s="618"/>
      <c r="DS976" s="618"/>
      <c r="DT976" s="618"/>
      <c r="DU976" s="618"/>
      <c r="DV976" s="618"/>
      <c r="DW976" s="618"/>
      <c r="DX976" s="820"/>
      <c r="DY976" s="484"/>
    </row>
    <row r="977" spans="1:129" s="486" customFormat="1" ht="15.75" customHeight="1">
      <c r="A977" s="807" t="s">
        <v>386</v>
      </c>
      <c r="B977" s="798"/>
      <c r="C977" s="798"/>
      <c r="D977" s="798"/>
      <c r="E977" s="798"/>
      <c r="F977" s="798"/>
      <c r="G977" s="798"/>
      <c r="H977" s="798"/>
      <c r="I977" s="798"/>
      <c r="J977" s="798"/>
      <c r="K977" s="798"/>
      <c r="L977" s="798"/>
      <c r="M977" s="798"/>
      <c r="N977" s="798"/>
      <c r="O977" s="798"/>
      <c r="P977" s="798"/>
      <c r="Q977" s="798"/>
      <c r="R977" s="798"/>
      <c r="S977" s="783"/>
      <c r="T977" s="798"/>
      <c r="U977" s="798"/>
      <c r="V977" s="798"/>
      <c r="W977" s="798"/>
      <c r="X977" s="798"/>
      <c r="Y977" s="798"/>
      <c r="Z977" s="798"/>
      <c r="AA977" s="798"/>
      <c r="AB977" s="798"/>
      <c r="AC977" s="798"/>
      <c r="AD977" s="798"/>
      <c r="AE977" s="798"/>
      <c r="AF977" s="798"/>
      <c r="AG977" s="798"/>
      <c r="AH977" s="798"/>
      <c r="AI977" s="798"/>
      <c r="AJ977" s="798"/>
      <c r="AK977" s="783"/>
      <c r="AL977" s="798"/>
      <c r="AM977" s="798"/>
      <c r="AN977" s="798"/>
      <c r="AO977" s="798"/>
      <c r="AP977" s="798"/>
      <c r="AQ977" s="798"/>
      <c r="AR977" s="798"/>
      <c r="AS977" s="798"/>
      <c r="AT977" s="798"/>
      <c r="AU977" s="798"/>
      <c r="AV977" s="798"/>
      <c r="AW977" s="798"/>
      <c r="AX977" s="798"/>
      <c r="AY977" s="798"/>
      <c r="AZ977" s="798"/>
      <c r="BA977" s="798"/>
      <c r="BB977" s="798"/>
      <c r="BC977" s="783"/>
      <c r="BD977" s="798"/>
      <c r="BE977" s="798"/>
      <c r="BF977" s="798"/>
      <c r="BG977" s="798"/>
      <c r="BH977" s="798"/>
      <c r="BI977" s="798"/>
      <c r="BJ977" s="798"/>
      <c r="BK977" s="798"/>
      <c r="BL977" s="798"/>
      <c r="BM977" s="798"/>
      <c r="BN977" s="798"/>
      <c r="BO977" s="798"/>
      <c r="BP977" s="798"/>
      <c r="BQ977" s="798"/>
      <c r="BR977" s="798"/>
      <c r="BS977" s="798"/>
      <c r="BT977" s="798"/>
      <c r="BU977" s="783"/>
      <c r="BV977" s="798"/>
      <c r="BW977" s="798"/>
      <c r="BX977" s="798"/>
      <c r="BY977" s="798"/>
      <c r="BZ977" s="589"/>
      <c r="CA977" s="589"/>
      <c r="CB977" s="589"/>
      <c r="CC977" s="589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5"/>
      <c r="CV977" s="635"/>
      <c r="CW977" s="635"/>
      <c r="CX977" s="635"/>
      <c r="CY977" s="635"/>
      <c r="CZ977" s="635"/>
      <c r="DA977" s="635"/>
      <c r="DB977" s="635"/>
      <c r="DC977" s="635"/>
      <c r="DD977" s="635"/>
      <c r="DE977" s="635"/>
      <c r="DF977" s="635"/>
      <c r="DG977" s="635"/>
      <c r="DH977" s="635"/>
      <c r="DI977" s="635"/>
      <c r="DJ977" s="635"/>
      <c r="DK977" s="635"/>
      <c r="DL977" s="653"/>
      <c r="DM977" s="106"/>
      <c r="DN977" s="106"/>
      <c r="DO977" s="106"/>
      <c r="DP977" s="483"/>
      <c r="DQ977" s="484"/>
      <c r="DR977" s="484"/>
      <c r="DS977" s="484"/>
      <c r="DT977" s="484"/>
      <c r="DU977" s="484"/>
      <c r="DV977" s="484"/>
      <c r="DW977" s="484"/>
      <c r="DX977" s="719"/>
      <c r="DY977" s="484"/>
    </row>
    <row r="978" spans="1:129" s="486" customFormat="1" ht="15.75" customHeight="1">
      <c r="A978" s="617" t="s">
        <v>387</v>
      </c>
      <c r="B978" s="799">
        <f t="shared" ref="B978:R978" si="2977">SUM(B748)</f>
        <v>0</v>
      </c>
      <c r="C978" s="799">
        <f t="shared" si="2977"/>
        <v>0</v>
      </c>
      <c r="D978" s="799">
        <f t="shared" si="2977"/>
        <v>0</v>
      </c>
      <c r="E978" s="799">
        <f t="shared" si="2977"/>
        <v>0</v>
      </c>
      <c r="F978" s="799">
        <f t="shared" si="2977"/>
        <v>0</v>
      </c>
      <c r="G978" s="799">
        <f t="shared" si="2977"/>
        <v>0</v>
      </c>
      <c r="H978" s="799">
        <f t="shared" si="2977"/>
        <v>0</v>
      </c>
      <c r="I978" s="799">
        <f t="shared" si="2977"/>
        <v>0</v>
      </c>
      <c r="J978" s="799">
        <f t="shared" si="2977"/>
        <v>0</v>
      </c>
      <c r="K978" s="799">
        <f t="shared" si="2977"/>
        <v>0</v>
      </c>
      <c r="L978" s="799">
        <f t="shared" si="2977"/>
        <v>0</v>
      </c>
      <c r="M978" s="799">
        <f t="shared" si="2977"/>
        <v>0</v>
      </c>
      <c r="N978" s="799">
        <f t="shared" si="2977"/>
        <v>0</v>
      </c>
      <c r="O978" s="799">
        <f t="shared" si="2977"/>
        <v>0</v>
      </c>
      <c r="P978" s="799">
        <f t="shared" si="2977"/>
        <v>0</v>
      </c>
      <c r="Q978" s="799">
        <f t="shared" si="2977"/>
        <v>0</v>
      </c>
      <c r="R978" s="799">
        <f t="shared" si="2977"/>
        <v>0</v>
      </c>
      <c r="S978" s="798"/>
      <c r="T978" s="799">
        <f t="shared" ref="T978:AJ978" si="2978">SUM(T748)</f>
        <v>0</v>
      </c>
      <c r="U978" s="799">
        <f t="shared" si="2978"/>
        <v>0</v>
      </c>
      <c r="V978" s="799">
        <f t="shared" si="2978"/>
        <v>0</v>
      </c>
      <c r="W978" s="799">
        <f t="shared" si="2978"/>
        <v>0</v>
      </c>
      <c r="X978" s="799">
        <f t="shared" si="2978"/>
        <v>0</v>
      </c>
      <c r="Y978" s="799">
        <f t="shared" si="2978"/>
        <v>0</v>
      </c>
      <c r="Z978" s="799">
        <f t="shared" si="2978"/>
        <v>0</v>
      </c>
      <c r="AA978" s="799">
        <f t="shared" si="2978"/>
        <v>0</v>
      </c>
      <c r="AB978" s="799">
        <f t="shared" si="2978"/>
        <v>0</v>
      </c>
      <c r="AC978" s="799">
        <f t="shared" si="2978"/>
        <v>0</v>
      </c>
      <c r="AD978" s="799">
        <f t="shared" si="2978"/>
        <v>0</v>
      </c>
      <c r="AE978" s="799">
        <f t="shared" si="2978"/>
        <v>0</v>
      </c>
      <c r="AF978" s="799">
        <f t="shared" si="2978"/>
        <v>0</v>
      </c>
      <c r="AG978" s="799">
        <f t="shared" si="2978"/>
        <v>0</v>
      </c>
      <c r="AH978" s="799">
        <f t="shared" si="2978"/>
        <v>0</v>
      </c>
      <c r="AI978" s="799">
        <f t="shared" si="2978"/>
        <v>0</v>
      </c>
      <c r="AJ978" s="799">
        <f t="shared" si="2978"/>
        <v>0</v>
      </c>
      <c r="AK978" s="798"/>
      <c r="AL978" s="799">
        <f t="shared" ref="AL978:BB978" si="2979">SUM(AL748)</f>
        <v>0</v>
      </c>
      <c r="AM978" s="799">
        <f t="shared" si="2979"/>
        <v>0</v>
      </c>
      <c r="AN978" s="799">
        <f t="shared" si="2979"/>
        <v>0</v>
      </c>
      <c r="AO978" s="799">
        <f t="shared" si="2979"/>
        <v>0</v>
      </c>
      <c r="AP978" s="799">
        <f t="shared" si="2979"/>
        <v>0</v>
      </c>
      <c r="AQ978" s="799">
        <f t="shared" si="2979"/>
        <v>0</v>
      </c>
      <c r="AR978" s="799">
        <f t="shared" si="2979"/>
        <v>0</v>
      </c>
      <c r="AS978" s="799">
        <f t="shared" si="2979"/>
        <v>0</v>
      </c>
      <c r="AT978" s="799">
        <f t="shared" si="2979"/>
        <v>0</v>
      </c>
      <c r="AU978" s="799">
        <f t="shared" si="2979"/>
        <v>0</v>
      </c>
      <c r="AV978" s="799">
        <f t="shared" si="2979"/>
        <v>0</v>
      </c>
      <c r="AW978" s="799">
        <f t="shared" si="2979"/>
        <v>0</v>
      </c>
      <c r="AX978" s="799">
        <f t="shared" si="2979"/>
        <v>0</v>
      </c>
      <c r="AY978" s="799">
        <f t="shared" si="2979"/>
        <v>0</v>
      </c>
      <c r="AZ978" s="799">
        <f t="shared" si="2979"/>
        <v>0</v>
      </c>
      <c r="BA978" s="799">
        <f t="shared" si="2979"/>
        <v>0</v>
      </c>
      <c r="BB978" s="799">
        <f t="shared" si="2979"/>
        <v>0</v>
      </c>
      <c r="BC978" s="798"/>
      <c r="BD978" s="799">
        <f t="shared" ref="BD978:BT978" si="2980">SUM(BD748)</f>
        <v>0</v>
      </c>
      <c r="BE978" s="799">
        <f t="shared" si="2980"/>
        <v>0</v>
      </c>
      <c r="BF978" s="799">
        <f t="shared" si="2980"/>
        <v>0</v>
      </c>
      <c r="BG978" s="799">
        <f t="shared" si="2980"/>
        <v>0</v>
      </c>
      <c r="BH978" s="799">
        <f t="shared" si="2980"/>
        <v>0</v>
      </c>
      <c r="BI978" s="799">
        <f t="shared" si="2980"/>
        <v>0</v>
      </c>
      <c r="BJ978" s="799">
        <f t="shared" si="2980"/>
        <v>0</v>
      </c>
      <c r="BK978" s="799">
        <f t="shared" si="2980"/>
        <v>0</v>
      </c>
      <c r="BL978" s="799">
        <f t="shared" si="2980"/>
        <v>0</v>
      </c>
      <c r="BM978" s="799">
        <f t="shared" si="2980"/>
        <v>0</v>
      </c>
      <c r="BN978" s="799">
        <f t="shared" si="2980"/>
        <v>0</v>
      </c>
      <c r="BO978" s="799">
        <f t="shared" si="2980"/>
        <v>0</v>
      </c>
      <c r="BP978" s="799">
        <f t="shared" si="2980"/>
        <v>0</v>
      </c>
      <c r="BQ978" s="799">
        <f t="shared" si="2980"/>
        <v>0</v>
      </c>
      <c r="BR978" s="799">
        <f t="shared" si="2980"/>
        <v>0</v>
      </c>
      <c r="BS978" s="799">
        <f t="shared" si="2980"/>
        <v>0</v>
      </c>
      <c r="BT978" s="799">
        <f t="shared" si="2980"/>
        <v>0</v>
      </c>
      <c r="BU978" s="798"/>
      <c r="BV978" s="799">
        <f>SUM(BV748)</f>
        <v>0</v>
      </c>
      <c r="BW978" s="799">
        <f>SUM(BW748)</f>
        <v>0</v>
      </c>
      <c r="BX978" s="799">
        <f>SUM(BX748)</f>
        <v>0</v>
      </c>
      <c r="BY978" s="799">
        <f>SUM(BY748)</f>
        <v>0</v>
      </c>
      <c r="BZ978" s="597">
        <f>IF(DL978&lt;3,"",(SUM(B978:R978)-MIN(B978:R978)-MAX(B978:R978))/(DL978-2))</f>
        <v>0</v>
      </c>
      <c r="CA978" s="597">
        <f>IF(DM978&lt;3,"",(SUM(T978:AJ978)-MIN(T978:AJ978)-MAX(T978:AJ978))/(DM978-2))</f>
        <v>0</v>
      </c>
      <c r="CB978" s="597">
        <f>IF(DN978&lt;3,"",(SUM(AL978:BB978)-MIN(AL978:BB978)-MAX(AL978:BB978))/(DN978-2))</f>
        <v>0</v>
      </c>
      <c r="CC978" s="597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298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2981"/>
        <v>0</v>
      </c>
      <c r="CG978" s="1346">
        <f t="shared" si="2981"/>
        <v>0</v>
      </c>
      <c r="CH978" s="1346">
        <f t="shared" si="2981"/>
        <v>0</v>
      </c>
      <c r="CI978" s="1346">
        <f t="shared" si="2981"/>
        <v>0</v>
      </c>
      <c r="CJ978" s="1346">
        <f t="shared" si="2981"/>
        <v>0</v>
      </c>
      <c r="CK978" s="1347">
        <f t="shared" si="2981"/>
        <v>0</v>
      </c>
      <c r="CL978" s="1347">
        <f t="shared" si="2981"/>
        <v>0</v>
      </c>
      <c r="CM978" s="1347">
        <f t="shared" si="2981"/>
        <v>0</v>
      </c>
      <c r="CN978" s="1346">
        <f t="shared" si="2981"/>
        <v>0</v>
      </c>
      <c r="CO978" s="1346">
        <f t="shared" si="2981"/>
        <v>0</v>
      </c>
      <c r="CP978" s="1346">
        <f t="shared" si="2981"/>
        <v>0</v>
      </c>
      <c r="CQ978" s="1346">
        <f t="shared" si="2981"/>
        <v>0</v>
      </c>
      <c r="CR978" s="1346">
        <f t="shared" si="2981"/>
        <v>0</v>
      </c>
      <c r="CS978" s="1345">
        <f t="shared" si="2981"/>
        <v>0</v>
      </c>
      <c r="CT978" s="1348">
        <f t="shared" si="2981"/>
        <v>0</v>
      </c>
      <c r="CU978" s="548">
        <f t="shared" ref="CU978:DK978" si="298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9">
        <f t="shared" si="2982"/>
        <v>0</v>
      </c>
      <c r="CW978" s="550">
        <f t="shared" si="2982"/>
        <v>0</v>
      </c>
      <c r="CX978" s="550">
        <f t="shared" si="2982"/>
        <v>0</v>
      </c>
      <c r="CY978" s="550">
        <f t="shared" si="2982"/>
        <v>0</v>
      </c>
      <c r="CZ978" s="550">
        <f t="shared" si="2982"/>
        <v>0</v>
      </c>
      <c r="DA978" s="550">
        <f t="shared" si="2982"/>
        <v>0</v>
      </c>
      <c r="DB978" s="551">
        <f t="shared" si="2982"/>
        <v>0</v>
      </c>
      <c r="DC978" s="551">
        <f t="shared" si="2982"/>
        <v>0</v>
      </c>
      <c r="DD978" s="551">
        <f t="shared" si="2982"/>
        <v>0</v>
      </c>
      <c r="DE978" s="550">
        <f t="shared" si="2982"/>
        <v>0</v>
      </c>
      <c r="DF978" s="550">
        <f t="shared" si="2982"/>
        <v>0</v>
      </c>
      <c r="DG978" s="550">
        <f t="shared" si="2982"/>
        <v>0</v>
      </c>
      <c r="DH978" s="550">
        <f t="shared" si="2982"/>
        <v>0</v>
      </c>
      <c r="DI978" s="550">
        <f t="shared" si="2982"/>
        <v>0</v>
      </c>
      <c r="DJ978" s="549">
        <f t="shared" si="2982"/>
        <v>0</v>
      </c>
      <c r="DK978" s="548">
        <f t="shared" si="2982"/>
        <v>0</v>
      </c>
      <c r="DL978" s="653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3"/>
      <c r="DQ978" s="618"/>
      <c r="DR978" s="618"/>
      <c r="DS978" s="618"/>
      <c r="DT978" s="618"/>
      <c r="DU978" s="618"/>
      <c r="DV978" s="618"/>
      <c r="DW978" s="618"/>
      <c r="DX978" s="820"/>
      <c r="DY978" s="484"/>
    </row>
    <row r="979" spans="1:129" s="486" customFormat="1" ht="15.75" customHeight="1">
      <c r="A979" s="807" t="s">
        <v>388</v>
      </c>
      <c r="B979" s="798"/>
      <c r="C979" s="798"/>
      <c r="D979" s="798"/>
      <c r="E979" s="798"/>
      <c r="F979" s="798"/>
      <c r="G979" s="798"/>
      <c r="H979" s="798"/>
      <c r="I979" s="798"/>
      <c r="J979" s="798"/>
      <c r="K979" s="798"/>
      <c r="L979" s="798"/>
      <c r="M979" s="798"/>
      <c r="N979" s="798"/>
      <c r="O979" s="798"/>
      <c r="P979" s="798"/>
      <c r="Q979" s="798"/>
      <c r="R979" s="798"/>
      <c r="S979" s="783"/>
      <c r="T979" s="798"/>
      <c r="U979" s="798"/>
      <c r="V979" s="798"/>
      <c r="W979" s="798"/>
      <c r="X979" s="798"/>
      <c r="Y979" s="798"/>
      <c r="Z979" s="798"/>
      <c r="AA979" s="798"/>
      <c r="AB979" s="798"/>
      <c r="AC979" s="798"/>
      <c r="AD979" s="798"/>
      <c r="AE979" s="798"/>
      <c r="AF979" s="798"/>
      <c r="AG979" s="798"/>
      <c r="AH979" s="798"/>
      <c r="AI979" s="798"/>
      <c r="AJ979" s="798"/>
      <c r="AK979" s="783"/>
      <c r="AL979" s="798"/>
      <c r="AM979" s="798"/>
      <c r="AN979" s="798"/>
      <c r="AO979" s="798"/>
      <c r="AP979" s="798"/>
      <c r="AQ979" s="798"/>
      <c r="AR979" s="798"/>
      <c r="AS979" s="798"/>
      <c r="AT979" s="798"/>
      <c r="AU979" s="798"/>
      <c r="AV979" s="798"/>
      <c r="AW979" s="798"/>
      <c r="AX979" s="798"/>
      <c r="AY979" s="798"/>
      <c r="AZ979" s="798"/>
      <c r="BA979" s="798"/>
      <c r="BB979" s="798"/>
      <c r="BC979" s="783"/>
      <c r="BD979" s="798"/>
      <c r="BE979" s="798"/>
      <c r="BF979" s="798"/>
      <c r="BG979" s="798"/>
      <c r="BH979" s="798"/>
      <c r="BI979" s="798"/>
      <c r="BJ979" s="798"/>
      <c r="BK979" s="798"/>
      <c r="BL979" s="798"/>
      <c r="BM979" s="798"/>
      <c r="BN979" s="798"/>
      <c r="BO979" s="798"/>
      <c r="BP979" s="798"/>
      <c r="BQ979" s="798"/>
      <c r="BR979" s="798"/>
      <c r="BS979" s="798"/>
      <c r="BT979" s="798"/>
      <c r="BU979" s="783"/>
      <c r="BV979" s="798"/>
      <c r="BW979" s="798"/>
      <c r="BX979" s="798"/>
      <c r="BY979" s="798"/>
      <c r="BZ979" s="813"/>
      <c r="CA979" s="813"/>
      <c r="CB979" s="813"/>
      <c r="CC979" s="813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7"/>
      <c r="CV979" s="200"/>
      <c r="CW979" s="200"/>
      <c r="CX979" s="200"/>
      <c r="CY979" s="200"/>
      <c r="CZ979" s="200"/>
      <c r="DA979" s="617"/>
      <c r="DB979" s="617"/>
      <c r="DC979" s="617"/>
      <c r="DD979" s="617"/>
      <c r="DE979" s="617"/>
      <c r="DF979" s="617"/>
      <c r="DG979" s="617"/>
      <c r="DH979" s="617"/>
      <c r="DI979" s="617"/>
      <c r="DJ979" s="617"/>
      <c r="DK979" s="617"/>
      <c r="DL979" s="482"/>
      <c r="DM979" s="202"/>
      <c r="DN979" s="202"/>
      <c r="DO979" s="202"/>
      <c r="DP979" s="483"/>
      <c r="DQ979" s="484"/>
      <c r="DR979" s="484"/>
      <c r="DS979" s="484"/>
      <c r="DT979" s="484"/>
      <c r="DU979" s="484"/>
      <c r="DV979" s="484"/>
      <c r="DW979" s="484"/>
      <c r="DX979" s="719"/>
      <c r="DY979" s="484"/>
    </row>
    <row r="980" spans="1:129" s="486" customFormat="1" ht="15.75" customHeight="1">
      <c r="A980" s="617" t="str">
        <f>A760</f>
        <v>Gifts/social support: type (Remittance)</v>
      </c>
      <c r="B980" s="799">
        <f t="shared" ref="B980:R980" si="2983">SUM(B764)</f>
        <v>0</v>
      </c>
      <c r="C980" s="799">
        <f t="shared" si="2983"/>
        <v>0</v>
      </c>
      <c r="D980" s="799">
        <f t="shared" si="2983"/>
        <v>0</v>
      </c>
      <c r="E980" s="799">
        <f t="shared" si="2983"/>
        <v>0</v>
      </c>
      <c r="F980" s="799">
        <f t="shared" si="2983"/>
        <v>0</v>
      </c>
      <c r="G980" s="799">
        <f t="shared" si="2983"/>
        <v>0</v>
      </c>
      <c r="H980" s="799">
        <f t="shared" si="2983"/>
        <v>0</v>
      </c>
      <c r="I980" s="799">
        <f t="shared" si="2983"/>
        <v>0</v>
      </c>
      <c r="J980" s="799">
        <f t="shared" si="2983"/>
        <v>0</v>
      </c>
      <c r="K980" s="799">
        <f t="shared" si="2983"/>
        <v>0</v>
      </c>
      <c r="L980" s="799">
        <f t="shared" si="2983"/>
        <v>0</v>
      </c>
      <c r="M980" s="799">
        <f t="shared" si="2983"/>
        <v>0</v>
      </c>
      <c r="N980" s="799">
        <f t="shared" si="2983"/>
        <v>0</v>
      </c>
      <c r="O980" s="799">
        <f t="shared" si="2983"/>
        <v>0</v>
      </c>
      <c r="P980" s="799">
        <f t="shared" si="2983"/>
        <v>0</v>
      </c>
      <c r="Q980" s="799">
        <f t="shared" si="2983"/>
        <v>0</v>
      </c>
      <c r="R980" s="799">
        <f t="shared" si="2983"/>
        <v>0</v>
      </c>
      <c r="S980" s="798"/>
      <c r="T980" s="799">
        <f t="shared" ref="T980:AJ980" si="2984">SUM(T764)</f>
        <v>0</v>
      </c>
      <c r="U980" s="799">
        <f t="shared" si="2984"/>
        <v>0</v>
      </c>
      <c r="V980" s="799">
        <f t="shared" si="2984"/>
        <v>0</v>
      </c>
      <c r="W980" s="799">
        <f t="shared" si="2984"/>
        <v>0</v>
      </c>
      <c r="X980" s="799">
        <f t="shared" si="2984"/>
        <v>0</v>
      </c>
      <c r="Y980" s="799">
        <f t="shared" si="2984"/>
        <v>0</v>
      </c>
      <c r="Z980" s="799">
        <f t="shared" si="2984"/>
        <v>0</v>
      </c>
      <c r="AA980" s="799">
        <f t="shared" si="2984"/>
        <v>0</v>
      </c>
      <c r="AB980" s="799">
        <f t="shared" si="2984"/>
        <v>0</v>
      </c>
      <c r="AC980" s="799">
        <f t="shared" si="2984"/>
        <v>0</v>
      </c>
      <c r="AD980" s="799">
        <f t="shared" si="2984"/>
        <v>0</v>
      </c>
      <c r="AE980" s="799">
        <f t="shared" si="2984"/>
        <v>0</v>
      </c>
      <c r="AF980" s="799">
        <f t="shared" si="2984"/>
        <v>0</v>
      </c>
      <c r="AG980" s="799">
        <f t="shared" si="2984"/>
        <v>0</v>
      </c>
      <c r="AH980" s="799">
        <f t="shared" si="2984"/>
        <v>0</v>
      </c>
      <c r="AI980" s="799">
        <f t="shared" si="2984"/>
        <v>0</v>
      </c>
      <c r="AJ980" s="799">
        <f t="shared" si="2984"/>
        <v>0</v>
      </c>
      <c r="AK980" s="798"/>
      <c r="AL980" s="799">
        <f t="shared" ref="AL980:BB980" si="2985">SUM(AL764)</f>
        <v>0</v>
      </c>
      <c r="AM980" s="799">
        <f t="shared" si="2985"/>
        <v>0</v>
      </c>
      <c r="AN980" s="799">
        <f t="shared" si="2985"/>
        <v>0</v>
      </c>
      <c r="AO980" s="799">
        <f t="shared" si="2985"/>
        <v>0</v>
      </c>
      <c r="AP980" s="799">
        <f t="shared" si="2985"/>
        <v>0</v>
      </c>
      <c r="AQ980" s="799">
        <f t="shared" si="2985"/>
        <v>0</v>
      </c>
      <c r="AR980" s="799">
        <f t="shared" si="2985"/>
        <v>0</v>
      </c>
      <c r="AS980" s="799">
        <f t="shared" si="2985"/>
        <v>0</v>
      </c>
      <c r="AT980" s="799">
        <f t="shared" si="2985"/>
        <v>0</v>
      </c>
      <c r="AU980" s="799">
        <f t="shared" si="2985"/>
        <v>0</v>
      </c>
      <c r="AV980" s="799">
        <f t="shared" si="2985"/>
        <v>0</v>
      </c>
      <c r="AW980" s="799">
        <f t="shared" si="2985"/>
        <v>0</v>
      </c>
      <c r="AX980" s="799">
        <f t="shared" si="2985"/>
        <v>0</v>
      </c>
      <c r="AY980" s="799">
        <f t="shared" si="2985"/>
        <v>0</v>
      </c>
      <c r="AZ980" s="799">
        <f t="shared" si="2985"/>
        <v>0</v>
      </c>
      <c r="BA980" s="799">
        <f t="shared" si="2985"/>
        <v>0</v>
      </c>
      <c r="BB980" s="799">
        <f t="shared" si="2985"/>
        <v>0</v>
      </c>
      <c r="BC980" s="798"/>
      <c r="BD980" s="799">
        <f t="shared" ref="BD980:BT980" si="2986">SUM(BD764)</f>
        <v>0</v>
      </c>
      <c r="BE980" s="799">
        <f t="shared" si="2986"/>
        <v>400</v>
      </c>
      <c r="BF980" s="799">
        <f t="shared" si="2986"/>
        <v>0</v>
      </c>
      <c r="BG980" s="799">
        <f t="shared" si="2986"/>
        <v>0</v>
      </c>
      <c r="BH980" s="799">
        <f t="shared" si="2986"/>
        <v>0</v>
      </c>
      <c r="BI980" s="799">
        <f t="shared" si="2986"/>
        <v>0</v>
      </c>
      <c r="BJ980" s="799">
        <f t="shared" si="2986"/>
        <v>0</v>
      </c>
      <c r="BK980" s="799">
        <f t="shared" si="2986"/>
        <v>0</v>
      </c>
      <c r="BL980" s="799">
        <f t="shared" si="2986"/>
        <v>0</v>
      </c>
      <c r="BM980" s="799">
        <f t="shared" si="2986"/>
        <v>0</v>
      </c>
      <c r="BN980" s="799">
        <f t="shared" si="2986"/>
        <v>0</v>
      </c>
      <c r="BO980" s="799">
        <f t="shared" si="2986"/>
        <v>0</v>
      </c>
      <c r="BP980" s="799">
        <f t="shared" si="2986"/>
        <v>0</v>
      </c>
      <c r="BQ980" s="799">
        <f t="shared" si="2986"/>
        <v>0</v>
      </c>
      <c r="BR980" s="799">
        <f t="shared" si="2986"/>
        <v>0</v>
      </c>
      <c r="BS980" s="799">
        <f t="shared" si="2986"/>
        <v>0</v>
      </c>
      <c r="BT980" s="799">
        <f t="shared" si="2986"/>
        <v>0</v>
      </c>
      <c r="BU980" s="798"/>
      <c r="BV980" s="799">
        <f>SUM(BV764)</f>
        <v>0</v>
      </c>
      <c r="BW980" s="799">
        <f>SUM(BW764)</f>
        <v>0</v>
      </c>
      <c r="BX980" s="799">
        <f>SUM(BX764)</f>
        <v>0</v>
      </c>
      <c r="BY980" s="799">
        <f>SUM(BY764)</f>
        <v>0</v>
      </c>
      <c r="BZ980" s="597">
        <f>IF(DL980&lt;3,"",(SUM(B980:R980)-MIN(B980:R980)-MAX(B980:R980))/(DL980-2))</f>
        <v>0</v>
      </c>
      <c r="CA980" s="597">
        <f>IF(DM980&lt;3,"",(SUM(T980:AJ980)-MIN(T980:AJ980)-MAX(T980:AJ980))/(DM980-2))</f>
        <v>0</v>
      </c>
      <c r="CB980" s="597">
        <f>IF(DN980&lt;3,"",(SUM(AL980:BB980)-MIN(AL980:BB980)-MAX(AL980:BB980))/(DN980-2))</f>
        <v>0</v>
      </c>
      <c r="CC980" s="597">
        <f>IF(DO980&lt;3,"",(SUM(BD980:BT980)-MIN(BD980:BT980)-MAX(BD980:BT980))/(DO980-2))</f>
        <v>0</v>
      </c>
      <c r="CD980" s="1344">
        <f t="shared" ref="CD980:CS980" si="298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2987"/>
        <v>0</v>
      </c>
      <c r="CF980" s="1346">
        <f t="shared" si="2987"/>
        <v>0</v>
      </c>
      <c r="CG980" s="1346">
        <f t="shared" si="2987"/>
        <v>0</v>
      </c>
      <c r="CH980" s="1346">
        <f t="shared" si="2987"/>
        <v>0</v>
      </c>
      <c r="CI980" s="1346">
        <f t="shared" si="2987"/>
        <v>0</v>
      </c>
      <c r="CJ980" s="1346">
        <f t="shared" si="2987"/>
        <v>0</v>
      </c>
      <c r="CK980" s="1347">
        <f t="shared" si="2987"/>
        <v>0</v>
      </c>
      <c r="CL980" s="1347">
        <f t="shared" si="2987"/>
        <v>0</v>
      </c>
      <c r="CM980" s="1347">
        <f t="shared" si="2987"/>
        <v>0</v>
      </c>
      <c r="CN980" s="1346">
        <f t="shared" si="2987"/>
        <v>0</v>
      </c>
      <c r="CO980" s="1346">
        <f t="shared" si="2987"/>
        <v>0</v>
      </c>
      <c r="CP980" s="1346">
        <f t="shared" si="2987"/>
        <v>0</v>
      </c>
      <c r="CQ980" s="1346">
        <f t="shared" si="2987"/>
        <v>0</v>
      </c>
      <c r="CR980" s="1346">
        <f t="shared" si="2987"/>
        <v>0</v>
      </c>
      <c r="CS980" s="1345">
        <f t="shared" si="2987"/>
        <v>0</v>
      </c>
      <c r="CT980" s="1348">
        <f t="shared" ref="CE980:CT982" si="298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8">
        <f t="shared" ref="CU980:DD982" si="298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9">
        <f t="shared" si="2989"/>
        <v>0</v>
      </c>
      <c r="CW980" s="550">
        <f t="shared" si="2989"/>
        <v>0</v>
      </c>
      <c r="CX980" s="550">
        <f t="shared" si="2989"/>
        <v>0</v>
      </c>
      <c r="CY980" s="550">
        <f t="shared" si="2989"/>
        <v>0</v>
      </c>
      <c r="CZ980" s="550">
        <f t="shared" si="2989"/>
        <v>0</v>
      </c>
      <c r="DA980" s="550">
        <f t="shared" si="2989"/>
        <v>0</v>
      </c>
      <c r="DB980" s="551">
        <f t="shared" si="2989"/>
        <v>0</v>
      </c>
      <c r="DC980" s="551">
        <f t="shared" si="2989"/>
        <v>0</v>
      </c>
      <c r="DD980" s="551">
        <f t="shared" si="2989"/>
        <v>0</v>
      </c>
      <c r="DE980" s="550">
        <f t="shared" ref="DE980:DK982" si="299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0">
        <f t="shared" si="2990"/>
        <v>0</v>
      </c>
      <c r="DG980" s="550">
        <f t="shared" si="2990"/>
        <v>0</v>
      </c>
      <c r="DH980" s="550">
        <f t="shared" si="2990"/>
        <v>0</v>
      </c>
      <c r="DI980" s="550">
        <f t="shared" si="2990"/>
        <v>0</v>
      </c>
      <c r="DJ980" s="549">
        <f t="shared" si="2990"/>
        <v>0</v>
      </c>
      <c r="DK980" s="548">
        <f t="shared" si="2990"/>
        <v>0</v>
      </c>
      <c r="DL980" s="653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3"/>
      <c r="DQ980" s="618"/>
      <c r="DR980" s="618"/>
      <c r="DS980" s="618"/>
      <c r="DT980" s="618"/>
      <c r="DU980" s="618"/>
      <c r="DV980" s="618"/>
      <c r="DW980" s="618"/>
      <c r="DX980" s="820"/>
      <c r="DY980" s="484"/>
    </row>
    <row r="981" spans="1:129" s="486" customFormat="1" ht="15.75" customHeight="1">
      <c r="A981" s="808" t="str">
        <f>A765</f>
        <v>Other income: e.g. Credit (cotton loans)</v>
      </c>
      <c r="B981" s="799">
        <f t="shared" ref="B981:R981" si="2991">SUM(B769)</f>
        <v>0</v>
      </c>
      <c r="C981" s="799">
        <f t="shared" si="2991"/>
        <v>0</v>
      </c>
      <c r="D981" s="799">
        <f t="shared" si="2991"/>
        <v>0</v>
      </c>
      <c r="E981" s="799">
        <f t="shared" si="2991"/>
        <v>0</v>
      </c>
      <c r="F981" s="799">
        <f t="shared" si="2991"/>
        <v>0</v>
      </c>
      <c r="G981" s="799">
        <f t="shared" si="2991"/>
        <v>0</v>
      </c>
      <c r="H981" s="799">
        <f t="shared" si="2991"/>
        <v>0</v>
      </c>
      <c r="I981" s="799">
        <f t="shared" si="2991"/>
        <v>0</v>
      </c>
      <c r="J981" s="799">
        <f t="shared" si="2991"/>
        <v>0</v>
      </c>
      <c r="K981" s="799">
        <f t="shared" si="2991"/>
        <v>0</v>
      </c>
      <c r="L981" s="799">
        <f t="shared" si="2991"/>
        <v>0</v>
      </c>
      <c r="M981" s="799">
        <f t="shared" si="2991"/>
        <v>0</v>
      </c>
      <c r="N981" s="799">
        <f t="shared" si="2991"/>
        <v>0</v>
      </c>
      <c r="O981" s="799">
        <f t="shared" si="2991"/>
        <v>0</v>
      </c>
      <c r="P981" s="799">
        <f t="shared" si="2991"/>
        <v>0</v>
      </c>
      <c r="Q981" s="799">
        <f t="shared" si="2991"/>
        <v>0</v>
      </c>
      <c r="R981" s="799">
        <f t="shared" si="2991"/>
        <v>0</v>
      </c>
      <c r="S981" s="798"/>
      <c r="T981" s="799">
        <f t="shared" ref="T981:AJ981" si="2992">SUM(T769)</f>
        <v>0</v>
      </c>
      <c r="U981" s="799">
        <f t="shared" si="2992"/>
        <v>0</v>
      </c>
      <c r="V981" s="799">
        <f t="shared" si="2992"/>
        <v>0</v>
      </c>
      <c r="W981" s="799">
        <f t="shared" si="2992"/>
        <v>0</v>
      </c>
      <c r="X981" s="799">
        <f t="shared" si="2992"/>
        <v>0</v>
      </c>
      <c r="Y981" s="799">
        <f t="shared" si="2992"/>
        <v>0</v>
      </c>
      <c r="Z981" s="799">
        <f t="shared" si="2992"/>
        <v>0</v>
      </c>
      <c r="AA981" s="799">
        <f t="shared" si="2992"/>
        <v>0</v>
      </c>
      <c r="AB981" s="799">
        <f t="shared" si="2992"/>
        <v>0</v>
      </c>
      <c r="AC981" s="799">
        <f t="shared" si="2992"/>
        <v>0</v>
      </c>
      <c r="AD981" s="799">
        <f t="shared" si="2992"/>
        <v>0</v>
      </c>
      <c r="AE981" s="799">
        <f t="shared" si="2992"/>
        <v>0</v>
      </c>
      <c r="AF981" s="799">
        <f t="shared" si="2992"/>
        <v>0</v>
      </c>
      <c r="AG981" s="799">
        <f t="shared" si="2992"/>
        <v>0</v>
      </c>
      <c r="AH981" s="799">
        <f t="shared" si="2992"/>
        <v>0</v>
      </c>
      <c r="AI981" s="799">
        <f t="shared" si="2992"/>
        <v>0</v>
      </c>
      <c r="AJ981" s="799">
        <f t="shared" si="2992"/>
        <v>0</v>
      </c>
      <c r="AK981" s="798"/>
      <c r="AL981" s="799">
        <f t="shared" ref="AL981:BB981" si="2993">SUM(AL769)</f>
        <v>0</v>
      </c>
      <c r="AM981" s="799">
        <f t="shared" si="2993"/>
        <v>0</v>
      </c>
      <c r="AN981" s="799">
        <f t="shared" si="2993"/>
        <v>0</v>
      </c>
      <c r="AO981" s="799">
        <f t="shared" si="2993"/>
        <v>0</v>
      </c>
      <c r="AP981" s="799">
        <f t="shared" si="2993"/>
        <v>0</v>
      </c>
      <c r="AQ981" s="799">
        <f t="shared" si="2993"/>
        <v>0</v>
      </c>
      <c r="AR981" s="799">
        <f t="shared" si="2993"/>
        <v>0</v>
      </c>
      <c r="AS981" s="799">
        <f t="shared" si="2993"/>
        <v>0</v>
      </c>
      <c r="AT981" s="799">
        <f t="shared" si="2993"/>
        <v>0</v>
      </c>
      <c r="AU981" s="799">
        <f t="shared" si="2993"/>
        <v>0</v>
      </c>
      <c r="AV981" s="799">
        <f t="shared" si="2993"/>
        <v>0</v>
      </c>
      <c r="AW981" s="799">
        <f t="shared" si="2993"/>
        <v>0</v>
      </c>
      <c r="AX981" s="799">
        <f t="shared" si="2993"/>
        <v>0</v>
      </c>
      <c r="AY981" s="799">
        <f t="shared" si="2993"/>
        <v>0</v>
      </c>
      <c r="AZ981" s="799">
        <f t="shared" si="2993"/>
        <v>0</v>
      </c>
      <c r="BA981" s="799">
        <f t="shared" si="2993"/>
        <v>0</v>
      </c>
      <c r="BB981" s="799">
        <f t="shared" si="2993"/>
        <v>0</v>
      </c>
      <c r="BC981" s="798"/>
      <c r="BD981" s="799">
        <f t="shared" ref="BD981:BT981" si="2994">SUM(BD769)</f>
        <v>0</v>
      </c>
      <c r="BE981" s="799">
        <f t="shared" si="2994"/>
        <v>0</v>
      </c>
      <c r="BF981" s="799">
        <f t="shared" si="2994"/>
        <v>0</v>
      </c>
      <c r="BG981" s="799">
        <f t="shared" si="2994"/>
        <v>0</v>
      </c>
      <c r="BH981" s="799">
        <f t="shared" si="2994"/>
        <v>0</v>
      </c>
      <c r="BI981" s="799">
        <f t="shared" si="2994"/>
        <v>0</v>
      </c>
      <c r="BJ981" s="799">
        <f t="shared" si="2994"/>
        <v>0</v>
      </c>
      <c r="BK981" s="799">
        <f t="shared" si="2994"/>
        <v>0</v>
      </c>
      <c r="BL981" s="799">
        <f t="shared" si="2994"/>
        <v>0</v>
      </c>
      <c r="BM981" s="799">
        <f t="shared" si="2994"/>
        <v>0</v>
      </c>
      <c r="BN981" s="799">
        <f t="shared" si="2994"/>
        <v>0</v>
      </c>
      <c r="BO981" s="799">
        <f t="shared" si="2994"/>
        <v>0</v>
      </c>
      <c r="BP981" s="799">
        <f t="shared" si="2994"/>
        <v>0</v>
      </c>
      <c r="BQ981" s="799">
        <f t="shared" si="2994"/>
        <v>0</v>
      </c>
      <c r="BR981" s="799">
        <f t="shared" si="2994"/>
        <v>0</v>
      </c>
      <c r="BS981" s="799">
        <f t="shared" si="2994"/>
        <v>0</v>
      </c>
      <c r="BT981" s="799">
        <f t="shared" si="2994"/>
        <v>0</v>
      </c>
      <c r="BU981" s="798"/>
      <c r="BV981" s="799">
        <f>SUM(BV769)</f>
        <v>0</v>
      </c>
      <c r="BW981" s="799">
        <f>SUM(BW769)</f>
        <v>0</v>
      </c>
      <c r="BX981" s="799">
        <f>SUM(BX769)</f>
        <v>0</v>
      </c>
      <c r="BY981" s="799">
        <f>SUM(BY769)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2988"/>
        <v>0</v>
      </c>
      <c r="CF981" s="1346">
        <f t="shared" si="2988"/>
        <v>0</v>
      </c>
      <c r="CG981" s="1346">
        <f t="shared" si="2988"/>
        <v>0</v>
      </c>
      <c r="CH981" s="1346">
        <f t="shared" si="2988"/>
        <v>0</v>
      </c>
      <c r="CI981" s="1346">
        <f t="shared" si="2988"/>
        <v>0</v>
      </c>
      <c r="CJ981" s="1346">
        <f t="shared" si="2988"/>
        <v>0</v>
      </c>
      <c r="CK981" s="1347">
        <f t="shared" si="2988"/>
        <v>0</v>
      </c>
      <c r="CL981" s="1347">
        <f t="shared" si="2988"/>
        <v>0</v>
      </c>
      <c r="CM981" s="1347">
        <f t="shared" si="2988"/>
        <v>0</v>
      </c>
      <c r="CN981" s="1346">
        <f t="shared" si="2988"/>
        <v>0</v>
      </c>
      <c r="CO981" s="1346">
        <f t="shared" si="2988"/>
        <v>0</v>
      </c>
      <c r="CP981" s="1346">
        <f t="shared" si="2988"/>
        <v>0</v>
      </c>
      <c r="CQ981" s="1346">
        <f t="shared" si="2988"/>
        <v>0</v>
      </c>
      <c r="CR981" s="1346">
        <f t="shared" si="2988"/>
        <v>0</v>
      </c>
      <c r="CS981" s="1345">
        <f t="shared" si="2988"/>
        <v>0</v>
      </c>
      <c r="CT981" s="1348">
        <f t="shared" si="2988"/>
        <v>0</v>
      </c>
      <c r="CU981" s="548">
        <f t="shared" si="2989"/>
        <v>0</v>
      </c>
      <c r="CV981" s="549">
        <f t="shared" si="2989"/>
        <v>0</v>
      </c>
      <c r="CW981" s="550">
        <f t="shared" si="2989"/>
        <v>0</v>
      </c>
      <c r="CX981" s="550">
        <f t="shared" si="2989"/>
        <v>0</v>
      </c>
      <c r="CY981" s="550">
        <f t="shared" si="2989"/>
        <v>0</v>
      </c>
      <c r="CZ981" s="550">
        <f t="shared" si="2989"/>
        <v>0</v>
      </c>
      <c r="DA981" s="550">
        <f t="shared" si="2989"/>
        <v>0</v>
      </c>
      <c r="DB981" s="551">
        <f t="shared" si="2989"/>
        <v>0</v>
      </c>
      <c r="DC981" s="551">
        <f t="shared" si="2989"/>
        <v>0</v>
      </c>
      <c r="DD981" s="551">
        <f t="shared" si="2989"/>
        <v>0</v>
      </c>
      <c r="DE981" s="550">
        <f t="shared" si="2990"/>
        <v>0</v>
      </c>
      <c r="DF981" s="550">
        <f t="shared" si="2990"/>
        <v>0</v>
      </c>
      <c r="DG981" s="550">
        <f t="shared" si="2990"/>
        <v>0</v>
      </c>
      <c r="DH981" s="550">
        <f t="shared" si="2990"/>
        <v>0</v>
      </c>
      <c r="DI981" s="550">
        <f t="shared" si="2990"/>
        <v>0</v>
      </c>
      <c r="DJ981" s="549">
        <f t="shared" si="2990"/>
        <v>0</v>
      </c>
      <c r="DK981" s="548">
        <f t="shared" si="2990"/>
        <v>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20"/>
      <c r="DY981" s="484"/>
    </row>
    <row r="982" spans="1:129" s="486" customFormat="1" ht="15.75" customHeight="1">
      <c r="A982" s="808" t="str">
        <f>$A$724</f>
        <v>Remittances: no. times per year</v>
      </c>
      <c r="B982" s="799">
        <f t="shared" ref="B982:R982" si="2995">SUM(B726)</f>
        <v>0</v>
      </c>
      <c r="C982" s="799">
        <f t="shared" si="2995"/>
        <v>0</v>
      </c>
      <c r="D982" s="799">
        <f t="shared" si="2995"/>
        <v>0</v>
      </c>
      <c r="E982" s="799">
        <f t="shared" si="2995"/>
        <v>0</v>
      </c>
      <c r="F982" s="799">
        <f t="shared" si="2995"/>
        <v>0</v>
      </c>
      <c r="G982" s="799">
        <f t="shared" si="2995"/>
        <v>0</v>
      </c>
      <c r="H982" s="799">
        <f t="shared" si="2995"/>
        <v>0</v>
      </c>
      <c r="I982" s="799">
        <f t="shared" si="2995"/>
        <v>0</v>
      </c>
      <c r="J982" s="799">
        <f t="shared" si="2995"/>
        <v>0</v>
      </c>
      <c r="K982" s="799">
        <f t="shared" si="2995"/>
        <v>0</v>
      </c>
      <c r="L982" s="799">
        <f t="shared" si="2995"/>
        <v>0</v>
      </c>
      <c r="M982" s="799">
        <f t="shared" si="2995"/>
        <v>0</v>
      </c>
      <c r="N982" s="799">
        <f t="shared" si="2995"/>
        <v>0</v>
      </c>
      <c r="O982" s="799">
        <f t="shared" si="2995"/>
        <v>0</v>
      </c>
      <c r="P982" s="799">
        <f t="shared" si="2995"/>
        <v>0</v>
      </c>
      <c r="Q982" s="799">
        <f t="shared" si="2995"/>
        <v>0</v>
      </c>
      <c r="R982" s="799">
        <f t="shared" si="2995"/>
        <v>0</v>
      </c>
      <c r="S982" s="798"/>
      <c r="T982" s="799">
        <f t="shared" ref="T982:AJ982" si="2996">SUM(T726)</f>
        <v>0</v>
      </c>
      <c r="U982" s="799">
        <f t="shared" si="2996"/>
        <v>0</v>
      </c>
      <c r="V982" s="799">
        <f t="shared" si="2996"/>
        <v>0</v>
      </c>
      <c r="W982" s="799">
        <f t="shared" si="2996"/>
        <v>0</v>
      </c>
      <c r="X982" s="799">
        <f t="shared" si="2996"/>
        <v>0</v>
      </c>
      <c r="Y982" s="799">
        <f t="shared" si="2996"/>
        <v>0</v>
      </c>
      <c r="Z982" s="799">
        <f t="shared" si="2996"/>
        <v>0</v>
      </c>
      <c r="AA982" s="799">
        <f t="shared" si="2996"/>
        <v>0</v>
      </c>
      <c r="AB982" s="799">
        <f t="shared" si="2996"/>
        <v>0</v>
      </c>
      <c r="AC982" s="799">
        <f t="shared" si="2996"/>
        <v>0</v>
      </c>
      <c r="AD982" s="799">
        <f t="shared" si="2996"/>
        <v>0</v>
      </c>
      <c r="AE982" s="799">
        <f t="shared" si="2996"/>
        <v>0</v>
      </c>
      <c r="AF982" s="799">
        <f t="shared" si="2996"/>
        <v>0</v>
      </c>
      <c r="AG982" s="799">
        <f t="shared" si="2996"/>
        <v>0</v>
      </c>
      <c r="AH982" s="799">
        <f t="shared" si="2996"/>
        <v>0</v>
      </c>
      <c r="AI982" s="799">
        <f t="shared" si="2996"/>
        <v>0</v>
      </c>
      <c r="AJ982" s="799">
        <f t="shared" si="2996"/>
        <v>0</v>
      </c>
      <c r="AK982" s="798"/>
      <c r="AL982" s="799">
        <f t="shared" ref="AL982:BB982" si="2997">SUM(AL726)</f>
        <v>0</v>
      </c>
      <c r="AM982" s="799">
        <f t="shared" si="2997"/>
        <v>0</v>
      </c>
      <c r="AN982" s="799">
        <f t="shared" si="2997"/>
        <v>0</v>
      </c>
      <c r="AO982" s="799">
        <f t="shared" si="2997"/>
        <v>0</v>
      </c>
      <c r="AP982" s="799">
        <f t="shared" si="2997"/>
        <v>0</v>
      </c>
      <c r="AQ982" s="799">
        <f t="shared" si="2997"/>
        <v>0</v>
      </c>
      <c r="AR982" s="799">
        <f t="shared" si="2997"/>
        <v>0</v>
      </c>
      <c r="AS982" s="799">
        <f t="shared" si="2997"/>
        <v>0</v>
      </c>
      <c r="AT982" s="799">
        <f t="shared" si="2997"/>
        <v>0</v>
      </c>
      <c r="AU982" s="799">
        <f t="shared" si="2997"/>
        <v>0</v>
      </c>
      <c r="AV982" s="799">
        <f t="shared" si="2997"/>
        <v>0</v>
      </c>
      <c r="AW982" s="799">
        <f t="shared" si="2997"/>
        <v>0</v>
      </c>
      <c r="AX982" s="799">
        <f t="shared" si="2997"/>
        <v>0</v>
      </c>
      <c r="AY982" s="799">
        <f t="shared" si="2997"/>
        <v>0</v>
      </c>
      <c r="AZ982" s="799">
        <f t="shared" si="2997"/>
        <v>0</v>
      </c>
      <c r="BA982" s="799">
        <f t="shared" si="2997"/>
        <v>0</v>
      </c>
      <c r="BB982" s="799">
        <f t="shared" si="2997"/>
        <v>0</v>
      </c>
      <c r="BC982" s="798"/>
      <c r="BD982" s="799">
        <f t="shared" ref="BD982:BT982" si="2998">SUM(BD726)</f>
        <v>0</v>
      </c>
      <c r="BE982" s="799">
        <f t="shared" si="2998"/>
        <v>0</v>
      </c>
      <c r="BF982" s="799">
        <f t="shared" si="2998"/>
        <v>0</v>
      </c>
      <c r="BG982" s="799">
        <f t="shared" si="2998"/>
        <v>2000</v>
      </c>
      <c r="BH982" s="799">
        <f t="shared" si="2998"/>
        <v>0</v>
      </c>
      <c r="BI982" s="799">
        <f t="shared" si="2998"/>
        <v>0</v>
      </c>
      <c r="BJ982" s="799">
        <f t="shared" si="2998"/>
        <v>0</v>
      </c>
      <c r="BK982" s="799">
        <f t="shared" si="2998"/>
        <v>0</v>
      </c>
      <c r="BL982" s="799">
        <f t="shared" si="2998"/>
        <v>0</v>
      </c>
      <c r="BM982" s="799">
        <f t="shared" si="2998"/>
        <v>0</v>
      </c>
      <c r="BN982" s="799">
        <f t="shared" si="2998"/>
        <v>0</v>
      </c>
      <c r="BO982" s="799">
        <f t="shared" si="2998"/>
        <v>0</v>
      </c>
      <c r="BP982" s="799">
        <f t="shared" si="2998"/>
        <v>0</v>
      </c>
      <c r="BQ982" s="799">
        <f t="shared" si="2998"/>
        <v>0</v>
      </c>
      <c r="BR982" s="799">
        <f t="shared" si="2998"/>
        <v>0</v>
      </c>
      <c r="BS982" s="799">
        <f t="shared" si="2998"/>
        <v>0</v>
      </c>
      <c r="BT982" s="799">
        <f t="shared" si="2998"/>
        <v>0</v>
      </c>
      <c r="BU982" s="798"/>
      <c r="BV982" s="799">
        <f>SUM(BV726)</f>
        <v>0</v>
      </c>
      <c r="BW982" s="799">
        <f>SUM(BW726)</f>
        <v>0</v>
      </c>
      <c r="BX982" s="799">
        <f>SUM(BX726)</f>
        <v>0</v>
      </c>
      <c r="BY982" s="799">
        <f>SUM(BY726)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2988"/>
        <v>0</v>
      </c>
      <c r="CF982" s="1346">
        <f t="shared" si="2988"/>
        <v>0</v>
      </c>
      <c r="CG982" s="1346">
        <f t="shared" si="2988"/>
        <v>0</v>
      </c>
      <c r="CH982" s="1346">
        <f t="shared" si="2988"/>
        <v>0</v>
      </c>
      <c r="CI982" s="1346">
        <f t="shared" si="2988"/>
        <v>0</v>
      </c>
      <c r="CJ982" s="1346">
        <f t="shared" si="2988"/>
        <v>0</v>
      </c>
      <c r="CK982" s="1347">
        <f t="shared" si="2988"/>
        <v>0</v>
      </c>
      <c r="CL982" s="1347">
        <f t="shared" si="2988"/>
        <v>0</v>
      </c>
      <c r="CM982" s="1347">
        <f t="shared" si="2988"/>
        <v>0</v>
      </c>
      <c r="CN982" s="1346">
        <f t="shared" si="2988"/>
        <v>0</v>
      </c>
      <c r="CO982" s="1346">
        <f t="shared" si="2988"/>
        <v>0</v>
      </c>
      <c r="CP982" s="1346">
        <f t="shared" si="2988"/>
        <v>0</v>
      </c>
      <c r="CQ982" s="1346">
        <f t="shared" si="2988"/>
        <v>0</v>
      </c>
      <c r="CR982" s="1346">
        <f t="shared" si="2988"/>
        <v>0</v>
      </c>
      <c r="CS982" s="1345">
        <f t="shared" si="2988"/>
        <v>0</v>
      </c>
      <c r="CT982" s="1348">
        <f t="shared" si="2988"/>
        <v>0</v>
      </c>
      <c r="CU982" s="548">
        <f t="shared" si="2989"/>
        <v>0</v>
      </c>
      <c r="CV982" s="549">
        <f t="shared" si="2989"/>
        <v>0</v>
      </c>
      <c r="CW982" s="550">
        <f t="shared" si="2989"/>
        <v>0</v>
      </c>
      <c r="CX982" s="550">
        <f t="shared" si="2989"/>
        <v>0</v>
      </c>
      <c r="CY982" s="550">
        <f t="shared" si="2989"/>
        <v>0</v>
      </c>
      <c r="CZ982" s="550">
        <f t="shared" si="2989"/>
        <v>0</v>
      </c>
      <c r="DA982" s="550">
        <f t="shared" si="2989"/>
        <v>0</v>
      </c>
      <c r="DB982" s="551">
        <f t="shared" si="2989"/>
        <v>0</v>
      </c>
      <c r="DC982" s="551">
        <f t="shared" si="2989"/>
        <v>0</v>
      </c>
      <c r="DD982" s="551">
        <f t="shared" si="2989"/>
        <v>0</v>
      </c>
      <c r="DE982" s="550">
        <f t="shared" si="2990"/>
        <v>0</v>
      </c>
      <c r="DF982" s="550">
        <f t="shared" si="2990"/>
        <v>0</v>
      </c>
      <c r="DG982" s="550">
        <f t="shared" si="2990"/>
        <v>0</v>
      </c>
      <c r="DH982" s="550">
        <f t="shared" si="2990"/>
        <v>0</v>
      </c>
      <c r="DI982" s="550">
        <f t="shared" si="2990"/>
        <v>0</v>
      </c>
      <c r="DJ982" s="549">
        <f t="shared" si="2990"/>
        <v>0</v>
      </c>
      <c r="DK982" s="548">
        <f t="shared" si="2990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20"/>
      <c r="DY982" s="484"/>
    </row>
    <row r="983" spans="1:129" s="486" customFormat="1" ht="15.75" customHeight="1">
      <c r="A983" s="617"/>
      <c r="B983" s="798"/>
      <c r="C983" s="798"/>
      <c r="D983" s="798"/>
      <c r="E983" s="798"/>
      <c r="F983" s="798"/>
      <c r="G983" s="798"/>
      <c r="H983" s="798"/>
      <c r="I983" s="798"/>
      <c r="J983" s="798"/>
      <c r="K983" s="798"/>
      <c r="L983" s="798"/>
      <c r="M983" s="798"/>
      <c r="N983" s="798"/>
      <c r="O983" s="798"/>
      <c r="P983" s="798"/>
      <c r="Q983" s="798"/>
      <c r="R983" s="798"/>
      <c r="S983" s="783"/>
      <c r="T983" s="798"/>
      <c r="U983" s="798"/>
      <c r="V983" s="798"/>
      <c r="W983" s="798"/>
      <c r="X983" s="798"/>
      <c r="Y983" s="798"/>
      <c r="Z983" s="798"/>
      <c r="AA983" s="798"/>
      <c r="AB983" s="798"/>
      <c r="AC983" s="798"/>
      <c r="AD983" s="798"/>
      <c r="AE983" s="798"/>
      <c r="AF983" s="798"/>
      <c r="AG983" s="798"/>
      <c r="AH983" s="798"/>
      <c r="AI983" s="798"/>
      <c r="AJ983" s="798"/>
      <c r="AK983" s="783"/>
      <c r="AL983" s="798"/>
      <c r="AM983" s="798"/>
      <c r="AN983" s="798"/>
      <c r="AO983" s="798"/>
      <c r="AP983" s="798"/>
      <c r="AQ983" s="798"/>
      <c r="AR983" s="798"/>
      <c r="AS983" s="798"/>
      <c r="AT983" s="798"/>
      <c r="AU983" s="798"/>
      <c r="AV983" s="798"/>
      <c r="AW983" s="798"/>
      <c r="AX983" s="798"/>
      <c r="AY983" s="798"/>
      <c r="AZ983" s="798"/>
      <c r="BA983" s="798"/>
      <c r="BB983" s="798"/>
      <c r="BC983" s="783"/>
      <c r="BD983" s="798"/>
      <c r="BE983" s="798"/>
      <c r="BF983" s="798"/>
      <c r="BG983" s="798"/>
      <c r="BH983" s="798"/>
      <c r="BI983" s="798"/>
      <c r="BJ983" s="798"/>
      <c r="BK983" s="798"/>
      <c r="BL983" s="798"/>
      <c r="BM983" s="798"/>
      <c r="BN983" s="798"/>
      <c r="BO983" s="798"/>
      <c r="BP983" s="798"/>
      <c r="BQ983" s="798"/>
      <c r="BR983" s="798"/>
      <c r="BS983" s="798"/>
      <c r="BT983" s="798"/>
      <c r="BU983" s="783"/>
      <c r="BV983" s="798"/>
      <c r="BW983" s="798"/>
      <c r="BX983" s="798"/>
      <c r="BY983" s="798"/>
      <c r="BZ983" s="813"/>
      <c r="CA983" s="813"/>
      <c r="CB983" s="813"/>
      <c r="CC983" s="813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7"/>
      <c r="CV983" s="200"/>
      <c r="CW983" s="200"/>
      <c r="CX983" s="200"/>
      <c r="CY983" s="200"/>
      <c r="CZ983" s="200"/>
      <c r="DA983" s="617"/>
      <c r="DB983" s="617"/>
      <c r="DC983" s="617"/>
      <c r="DD983" s="617"/>
      <c r="DE983" s="617"/>
      <c r="DF983" s="617"/>
      <c r="DG983" s="617"/>
      <c r="DH983" s="617"/>
      <c r="DI983" s="617"/>
      <c r="DJ983" s="617"/>
      <c r="DK983" s="617"/>
      <c r="DL983" s="482"/>
      <c r="DM983" s="202"/>
      <c r="DN983" s="202"/>
      <c r="DO983" s="202"/>
      <c r="DP983" s="483"/>
      <c r="DQ983" s="484"/>
      <c r="DR983" s="484"/>
      <c r="DS983" s="484"/>
      <c r="DT983" s="484"/>
      <c r="DU983" s="484"/>
      <c r="DV983" s="484"/>
      <c r="DW983" s="484"/>
      <c r="DX983" s="719"/>
      <c r="DY983" s="484"/>
    </row>
    <row r="984" spans="1:129" s="486" customFormat="1" ht="15.75" customHeight="1">
      <c r="A984" s="819" t="s">
        <v>74</v>
      </c>
      <c r="B984" s="799">
        <f t="shared" ref="B984:R984" si="2999">SUM(B903:B983)</f>
        <v>5724.4</v>
      </c>
      <c r="C984" s="799">
        <f t="shared" si="2999"/>
        <v>5177.5</v>
      </c>
      <c r="D984" s="799">
        <f t="shared" si="2999"/>
        <v>4000</v>
      </c>
      <c r="E984" s="799">
        <f t="shared" si="2999"/>
        <v>2034</v>
      </c>
      <c r="F984" s="799">
        <f t="shared" si="2999"/>
        <v>3435</v>
      </c>
      <c r="G984" s="799">
        <f t="shared" si="2999"/>
        <v>3412</v>
      </c>
      <c r="H984" s="799">
        <f t="shared" si="2999"/>
        <v>4290</v>
      </c>
      <c r="I984" s="799">
        <f t="shared" si="2999"/>
        <v>4146</v>
      </c>
      <c r="J984" s="799">
        <f t="shared" si="2999"/>
        <v>5278</v>
      </c>
      <c r="K984" s="799">
        <f t="shared" si="2999"/>
        <v>0</v>
      </c>
      <c r="L984" s="799">
        <f t="shared" si="2999"/>
        <v>0</v>
      </c>
      <c r="M984" s="799">
        <f t="shared" si="2999"/>
        <v>0</v>
      </c>
      <c r="N984" s="799">
        <f t="shared" si="2999"/>
        <v>0</v>
      </c>
      <c r="O984" s="799">
        <f t="shared" si="2999"/>
        <v>0</v>
      </c>
      <c r="P984" s="799">
        <f t="shared" si="2999"/>
        <v>0</v>
      </c>
      <c r="Q984" s="799">
        <f t="shared" si="2999"/>
        <v>0</v>
      </c>
      <c r="R984" s="799">
        <f t="shared" si="2999"/>
        <v>0</v>
      </c>
      <c r="S984" s="798"/>
      <c r="T984" s="799">
        <f t="shared" ref="T984:AJ984" si="3000">SUM(T903:T983)</f>
        <v>11423.25</v>
      </c>
      <c r="U984" s="799">
        <f t="shared" si="3000"/>
        <v>11028.5</v>
      </c>
      <c r="V984" s="799">
        <f t="shared" si="3000"/>
        <v>5879</v>
      </c>
      <c r="W984" s="799">
        <f t="shared" si="3000"/>
        <v>8041</v>
      </c>
      <c r="X984" s="799">
        <f t="shared" si="3000"/>
        <v>5120.5</v>
      </c>
      <c r="Y984" s="799">
        <f t="shared" si="3000"/>
        <v>18697</v>
      </c>
      <c r="Z984" s="799">
        <f t="shared" si="3000"/>
        <v>6420</v>
      </c>
      <c r="AA984" s="799">
        <f t="shared" si="3000"/>
        <v>12882.5</v>
      </c>
      <c r="AB984" s="799">
        <f t="shared" si="3000"/>
        <v>11502.375</v>
      </c>
      <c r="AC984" s="799">
        <f t="shared" si="3000"/>
        <v>0</v>
      </c>
      <c r="AD984" s="799">
        <f t="shared" si="3000"/>
        <v>0</v>
      </c>
      <c r="AE984" s="799">
        <f t="shared" si="3000"/>
        <v>0</v>
      </c>
      <c r="AF984" s="799">
        <f t="shared" si="3000"/>
        <v>0</v>
      </c>
      <c r="AG984" s="799">
        <f t="shared" si="3000"/>
        <v>0</v>
      </c>
      <c r="AH984" s="799">
        <f t="shared" si="3000"/>
        <v>0</v>
      </c>
      <c r="AI984" s="799">
        <f t="shared" si="3000"/>
        <v>0</v>
      </c>
      <c r="AJ984" s="799">
        <f t="shared" si="3000"/>
        <v>0</v>
      </c>
      <c r="AK984" s="798"/>
      <c r="AL984" s="799">
        <f t="shared" ref="AL984:BB984" si="3001">SUM(AL903:AL983)</f>
        <v>24659.55</v>
      </c>
      <c r="AM984" s="799">
        <f t="shared" si="3001"/>
        <v>20664.34</v>
      </c>
      <c r="AN984" s="799">
        <f t="shared" si="3001"/>
        <v>27514.9</v>
      </c>
      <c r="AO984" s="799">
        <f t="shared" si="3001"/>
        <v>28115</v>
      </c>
      <c r="AP984" s="799">
        <f t="shared" si="3001"/>
        <v>25377.85</v>
      </c>
      <c r="AQ984" s="799">
        <f t="shared" si="3001"/>
        <v>23376.95</v>
      </c>
      <c r="AR984" s="799">
        <f t="shared" si="3001"/>
        <v>39815</v>
      </c>
      <c r="AS984" s="799">
        <f t="shared" si="3001"/>
        <v>34071.5</v>
      </c>
      <c r="AT984" s="799">
        <f t="shared" si="3001"/>
        <v>32260</v>
      </c>
      <c r="AU984" s="799">
        <f t="shared" si="3001"/>
        <v>0</v>
      </c>
      <c r="AV984" s="799">
        <f t="shared" si="3001"/>
        <v>0</v>
      </c>
      <c r="AW984" s="799">
        <f t="shared" si="3001"/>
        <v>0</v>
      </c>
      <c r="AX984" s="799">
        <f t="shared" si="3001"/>
        <v>0</v>
      </c>
      <c r="AY984" s="799">
        <f t="shared" si="3001"/>
        <v>0</v>
      </c>
      <c r="AZ984" s="799">
        <f t="shared" si="3001"/>
        <v>0</v>
      </c>
      <c r="BA984" s="799">
        <f t="shared" si="3001"/>
        <v>0</v>
      </c>
      <c r="BB984" s="799">
        <f t="shared" si="3001"/>
        <v>0</v>
      </c>
      <c r="BC984" s="798"/>
      <c r="BD984" s="799">
        <f t="shared" ref="BD984:BT984" si="3002">SUM(BD903:BD983)</f>
        <v>368284</v>
      </c>
      <c r="BE984" s="799">
        <f t="shared" si="3002"/>
        <v>62927</v>
      </c>
      <c r="BF984" s="799">
        <f t="shared" si="3002"/>
        <v>57026.5</v>
      </c>
      <c r="BG984" s="799">
        <f t="shared" si="3002"/>
        <v>60666.52</v>
      </c>
      <c r="BH984" s="799">
        <f t="shared" si="3002"/>
        <v>45280.800000000003</v>
      </c>
      <c r="BI984" s="799">
        <f t="shared" si="3002"/>
        <v>96362.6</v>
      </c>
      <c r="BJ984" s="799">
        <f t="shared" si="3002"/>
        <v>78775.100000000006</v>
      </c>
      <c r="BK984" s="799">
        <f t="shared" si="3002"/>
        <v>180962.5</v>
      </c>
      <c r="BL984" s="799">
        <f t="shared" si="3002"/>
        <v>45990.5</v>
      </c>
      <c r="BM984" s="799">
        <f t="shared" si="3002"/>
        <v>0</v>
      </c>
      <c r="BN984" s="799">
        <f t="shared" si="3002"/>
        <v>0</v>
      </c>
      <c r="BO984" s="799">
        <f t="shared" si="3002"/>
        <v>0</v>
      </c>
      <c r="BP984" s="799">
        <f t="shared" si="3002"/>
        <v>0</v>
      </c>
      <c r="BQ984" s="799">
        <f t="shared" si="3002"/>
        <v>0</v>
      </c>
      <c r="BR984" s="799">
        <f t="shared" si="3002"/>
        <v>0</v>
      </c>
      <c r="BS984" s="799">
        <f t="shared" si="3002"/>
        <v>0</v>
      </c>
      <c r="BT984" s="799">
        <f t="shared" si="3002"/>
        <v>0</v>
      </c>
      <c r="BU984" s="798"/>
      <c r="BV984" s="799">
        <f>SUM(BV903:BV983)</f>
        <v>0</v>
      </c>
      <c r="BW984" s="799">
        <f>SUM(BW903:BW983)</f>
        <v>0</v>
      </c>
      <c r="BX984" s="799">
        <f>SUM(BX903:BX983)</f>
        <v>0</v>
      </c>
      <c r="BY984" s="799">
        <f>SUM(BY903:BY983)</f>
        <v>0</v>
      </c>
      <c r="BZ984" s="597">
        <f>IF(DL984&lt;3,"",(SUM(B984:R984)-MIN(B984:R984)-MAX(B984:R984))/(DL984-2))</f>
        <v>2118.1666666666665</v>
      </c>
      <c r="CA984" s="597">
        <f>IF(DM984&lt;3,"",(SUM(T984:AJ984)-MIN(T984:AJ984)-MAX(T984:AJ984))/(DM984-2))</f>
        <v>4819.8083333333334</v>
      </c>
      <c r="CB984" s="597">
        <f>IF(DN984&lt;3,"",(SUM(AL984:BB984)-MIN(AL984:BB984)-MAX(AL984:BB984))/(DN984-2))</f>
        <v>14402.672666666669</v>
      </c>
      <c r="CC984" s="597">
        <f>IF(DO984&lt;3,"",(SUM(BD984:BT984)-MIN(BD984:BT984)-MAX(BD984:BT984))/(DO984-2))</f>
        <v>41866.101333333332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00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003"/>
        <v>0</v>
      </c>
      <c r="CG984" s="1346">
        <f t="shared" si="3003"/>
        <v>0</v>
      </c>
      <c r="CH984" s="1346">
        <f t="shared" si="3003"/>
        <v>0</v>
      </c>
      <c r="CI984" s="1346">
        <f t="shared" si="3003"/>
        <v>0</v>
      </c>
      <c r="CJ984" s="1346">
        <f t="shared" si="3003"/>
        <v>0</v>
      </c>
      <c r="CK984" s="1347">
        <f t="shared" si="3003"/>
        <v>0</v>
      </c>
      <c r="CL984" s="1347">
        <f t="shared" si="3003"/>
        <v>2034</v>
      </c>
      <c r="CM984" s="1347">
        <f t="shared" si="3003"/>
        <v>3412</v>
      </c>
      <c r="CN984" s="1346">
        <f t="shared" si="3003"/>
        <v>3435</v>
      </c>
      <c r="CO984" s="1346">
        <f t="shared" si="3003"/>
        <v>4000</v>
      </c>
      <c r="CP984" s="1346">
        <f t="shared" si="3003"/>
        <v>4146</v>
      </c>
      <c r="CQ984" s="1346">
        <f t="shared" si="3003"/>
        <v>4290</v>
      </c>
      <c r="CR984" s="1346">
        <f t="shared" si="3003"/>
        <v>5177.5</v>
      </c>
      <c r="CS984" s="1345">
        <f t="shared" si="3003"/>
        <v>5278</v>
      </c>
      <c r="CT984" s="1348">
        <f t="shared" si="3003"/>
        <v>5724.4</v>
      </c>
      <c r="CU984" s="548">
        <f t="shared" ref="CU984:DK984" si="300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9">
        <f t="shared" si="3004"/>
        <v>0</v>
      </c>
      <c r="CW984" s="550">
        <f t="shared" si="3004"/>
        <v>0</v>
      </c>
      <c r="CX984" s="550">
        <f t="shared" si="3004"/>
        <v>0</v>
      </c>
      <c r="CY984" s="550">
        <f t="shared" si="3004"/>
        <v>0</v>
      </c>
      <c r="CZ984" s="550">
        <f t="shared" si="3004"/>
        <v>0</v>
      </c>
      <c r="DA984" s="550">
        <f t="shared" si="3004"/>
        <v>0</v>
      </c>
      <c r="DB984" s="551">
        <f t="shared" si="3004"/>
        <v>0</v>
      </c>
      <c r="DC984" s="551">
        <f t="shared" si="3004"/>
        <v>5120.5</v>
      </c>
      <c r="DD984" s="551">
        <f t="shared" si="3004"/>
        <v>5879</v>
      </c>
      <c r="DE984" s="550">
        <f t="shared" si="3004"/>
        <v>6420</v>
      </c>
      <c r="DF984" s="550">
        <f t="shared" si="3004"/>
        <v>8041</v>
      </c>
      <c r="DG984" s="550">
        <f t="shared" si="3004"/>
        <v>11028.5</v>
      </c>
      <c r="DH984" s="550">
        <f t="shared" si="3004"/>
        <v>11423.25</v>
      </c>
      <c r="DI984" s="550">
        <f t="shared" si="3004"/>
        <v>11502.375</v>
      </c>
      <c r="DJ984" s="549">
        <f t="shared" si="3004"/>
        <v>12882.5</v>
      </c>
      <c r="DK984" s="548">
        <f t="shared" si="3004"/>
        <v>18697</v>
      </c>
      <c r="DL984" s="653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3"/>
      <c r="DQ984" s="618"/>
      <c r="DR984" s="618"/>
      <c r="DS984" s="618"/>
      <c r="DT984" s="618"/>
      <c r="DU984" s="618"/>
      <c r="DV984" s="618"/>
      <c r="DW984" s="618"/>
      <c r="DX984" s="820"/>
      <c r="DY984" s="484"/>
    </row>
    <row r="985" spans="1:129" s="486" customFormat="1" ht="15.75" customHeight="1">
      <c r="A985" s="822"/>
      <c r="B985" s="798"/>
      <c r="C985" s="798"/>
      <c r="D985" s="798"/>
      <c r="E985" s="798"/>
      <c r="F985" s="798"/>
      <c r="G985" s="798"/>
      <c r="H985" s="798"/>
      <c r="I985" s="798"/>
      <c r="J985" s="798"/>
      <c r="K985" s="798"/>
      <c r="L985" s="798"/>
      <c r="M985" s="798"/>
      <c r="N985" s="798"/>
      <c r="O985" s="798"/>
      <c r="P985" s="798"/>
      <c r="Q985" s="798"/>
      <c r="R985" s="798"/>
      <c r="S985" s="783"/>
      <c r="T985" s="798"/>
      <c r="U985" s="798"/>
      <c r="V985" s="798"/>
      <c r="W985" s="798"/>
      <c r="X985" s="798"/>
      <c r="Y985" s="798"/>
      <c r="Z985" s="798"/>
      <c r="AA985" s="798"/>
      <c r="AB985" s="798"/>
      <c r="AC985" s="798"/>
      <c r="AD985" s="798"/>
      <c r="AE985" s="798"/>
      <c r="AF985" s="798"/>
      <c r="AG985" s="798"/>
      <c r="AH985" s="798"/>
      <c r="AI985" s="798"/>
      <c r="AJ985" s="798"/>
      <c r="AK985" s="783"/>
      <c r="AL985" s="798"/>
      <c r="AM985" s="798"/>
      <c r="AN985" s="798"/>
      <c r="AO985" s="798"/>
      <c r="AP985" s="798"/>
      <c r="AQ985" s="798"/>
      <c r="AR985" s="798"/>
      <c r="AS985" s="798"/>
      <c r="AT985" s="798"/>
      <c r="AU985" s="798"/>
      <c r="AV985" s="798"/>
      <c r="AW985" s="798"/>
      <c r="AX985" s="798"/>
      <c r="AY985" s="798"/>
      <c r="AZ985" s="798"/>
      <c r="BA985" s="798"/>
      <c r="BB985" s="798"/>
      <c r="BC985" s="783"/>
      <c r="BD985" s="798"/>
      <c r="BE985" s="798"/>
      <c r="BF985" s="798"/>
      <c r="BG985" s="798"/>
      <c r="BH985" s="798"/>
      <c r="BI985" s="798"/>
      <c r="BJ985" s="798"/>
      <c r="BK985" s="798"/>
      <c r="BL985" s="798"/>
      <c r="BM985" s="798"/>
      <c r="BN985" s="798"/>
      <c r="BO985" s="798"/>
      <c r="BP985" s="798"/>
      <c r="BQ985" s="798"/>
      <c r="BR985" s="798"/>
      <c r="BS985" s="798"/>
      <c r="BT985" s="798"/>
      <c r="BU985" s="783"/>
      <c r="BV985" s="798"/>
      <c r="BW985" s="798"/>
      <c r="BX985" s="798"/>
      <c r="BY985" s="798"/>
      <c r="BZ985" s="813"/>
      <c r="CA985" s="813"/>
      <c r="CB985" s="813"/>
      <c r="CC985" s="813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7"/>
      <c r="CV985" s="617"/>
      <c r="CW985" s="617"/>
      <c r="CX985" s="617"/>
      <c r="CY985" s="617"/>
      <c r="CZ985" s="617"/>
      <c r="DA985" s="617"/>
      <c r="DB985" s="617"/>
      <c r="DC985" s="617"/>
      <c r="DD985" s="617"/>
      <c r="DE985" s="617"/>
      <c r="DF985" s="617"/>
      <c r="DG985" s="617"/>
      <c r="DH985" s="617"/>
      <c r="DI985" s="617"/>
      <c r="DJ985" s="617"/>
      <c r="DK985" s="617"/>
      <c r="DL985" s="482"/>
      <c r="DM985" s="202"/>
      <c r="DN985" s="202"/>
      <c r="DO985" s="202"/>
      <c r="DP985" s="483"/>
      <c r="DQ985" s="484"/>
      <c r="DR985" s="484"/>
      <c r="DS985" s="484"/>
      <c r="DT985" s="484"/>
      <c r="DU985" s="484"/>
      <c r="DV985" s="484"/>
      <c r="DW985" s="484"/>
      <c r="DX985" s="719"/>
      <c r="DY985" s="484"/>
    </row>
    <row r="986" spans="1:129" s="486" customFormat="1" ht="15.75" customHeight="1">
      <c r="A986" s="823" t="s">
        <v>389</v>
      </c>
      <c r="B986" s="806"/>
      <c r="C986" s="806"/>
      <c r="D986" s="806"/>
      <c r="E986" s="806"/>
      <c r="F986" s="806"/>
      <c r="G986" s="806"/>
      <c r="H986" s="806"/>
      <c r="I986" s="806"/>
      <c r="J986" s="806"/>
      <c r="K986" s="806"/>
      <c r="L986" s="806"/>
      <c r="M986" s="806"/>
      <c r="N986" s="806"/>
      <c r="O986" s="806"/>
      <c r="P986" s="806"/>
      <c r="Q986" s="806"/>
      <c r="R986" s="806"/>
      <c r="S986" s="783"/>
      <c r="T986" s="806"/>
      <c r="U986" s="806"/>
      <c r="V986" s="806"/>
      <c r="W986" s="806"/>
      <c r="X986" s="806"/>
      <c r="Y986" s="806"/>
      <c r="Z986" s="806"/>
      <c r="AA986" s="806"/>
      <c r="AB986" s="806"/>
      <c r="AC986" s="806"/>
      <c r="AD986" s="806"/>
      <c r="AE986" s="806"/>
      <c r="AF986" s="806"/>
      <c r="AG986" s="806"/>
      <c r="AH986" s="806"/>
      <c r="AI986" s="806"/>
      <c r="AJ986" s="806"/>
      <c r="AK986" s="783"/>
      <c r="AL986" s="806"/>
      <c r="AM986" s="806"/>
      <c r="AN986" s="806"/>
      <c r="AO986" s="806"/>
      <c r="AP986" s="806"/>
      <c r="AQ986" s="806"/>
      <c r="AR986" s="806"/>
      <c r="AS986" s="806"/>
      <c r="AT986" s="806"/>
      <c r="AU986" s="806"/>
      <c r="AV986" s="806"/>
      <c r="AW986" s="806"/>
      <c r="AX986" s="806"/>
      <c r="AY986" s="806"/>
      <c r="AZ986" s="806"/>
      <c r="BA986" s="806"/>
      <c r="BB986" s="806"/>
      <c r="BC986" s="783"/>
      <c r="BD986" s="806"/>
      <c r="BE986" s="806"/>
      <c r="BF986" s="806"/>
      <c r="BG986" s="806"/>
      <c r="BH986" s="806"/>
      <c r="BI986" s="806"/>
      <c r="BJ986" s="806"/>
      <c r="BK986" s="806"/>
      <c r="BL986" s="806"/>
      <c r="BM986" s="806"/>
      <c r="BN986" s="806"/>
      <c r="BO986" s="806"/>
      <c r="BP986" s="806"/>
      <c r="BQ986" s="806"/>
      <c r="BR986" s="806"/>
      <c r="BS986" s="806"/>
      <c r="BT986" s="806"/>
      <c r="BU986" s="783"/>
      <c r="BV986" s="806"/>
      <c r="BW986" s="806"/>
      <c r="BX986" s="806"/>
      <c r="BY986" s="806"/>
      <c r="BZ986" s="813"/>
      <c r="CA986" s="813"/>
      <c r="CB986" s="813"/>
      <c r="CC986" s="813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590"/>
      <c r="DY986" s="484"/>
    </row>
    <row r="987" spans="1:129" s="486" customFormat="1" ht="15.75" customHeight="1">
      <c r="A987" s="44" t="s">
        <v>141</v>
      </c>
      <c r="B987" s="799">
        <f>SUM(B456,B465)</f>
        <v>280</v>
      </c>
      <c r="C987" s="799">
        <f t="shared" ref="C987:R987" si="3005">SUM(C456,C465)</f>
        <v>280</v>
      </c>
      <c r="D987" s="799">
        <f t="shared" si="3005"/>
        <v>210</v>
      </c>
      <c r="E987" s="799">
        <f t="shared" si="3005"/>
        <v>0</v>
      </c>
      <c r="F987" s="799">
        <f t="shared" si="3005"/>
        <v>0</v>
      </c>
      <c r="G987" s="799">
        <f t="shared" si="3005"/>
        <v>0</v>
      </c>
      <c r="H987" s="799">
        <f t="shared" si="3005"/>
        <v>0</v>
      </c>
      <c r="I987" s="799">
        <f t="shared" si="3005"/>
        <v>0</v>
      </c>
      <c r="J987" s="799">
        <f t="shared" si="3005"/>
        <v>0</v>
      </c>
      <c r="K987" s="799">
        <f t="shared" si="3005"/>
        <v>0</v>
      </c>
      <c r="L987" s="799">
        <f t="shared" si="3005"/>
        <v>0</v>
      </c>
      <c r="M987" s="799">
        <f t="shared" si="3005"/>
        <v>0</v>
      </c>
      <c r="N987" s="799">
        <f t="shared" si="3005"/>
        <v>0</v>
      </c>
      <c r="O987" s="799">
        <f t="shared" si="3005"/>
        <v>0</v>
      </c>
      <c r="P987" s="799">
        <f t="shared" si="3005"/>
        <v>0</v>
      </c>
      <c r="Q987" s="799">
        <f t="shared" si="3005"/>
        <v>0</v>
      </c>
      <c r="R987" s="799">
        <f t="shared" si="3005"/>
        <v>0</v>
      </c>
      <c r="S987" s="798"/>
      <c r="T987" s="799">
        <f>SUM(T456,T465)</f>
        <v>0</v>
      </c>
      <c r="U987" s="799">
        <f t="shared" ref="U987:AJ987" si="3006">SUM(U456,U465)</f>
        <v>0</v>
      </c>
      <c r="V987" s="799">
        <f t="shared" si="3006"/>
        <v>0</v>
      </c>
      <c r="W987" s="799">
        <f t="shared" si="3006"/>
        <v>40</v>
      </c>
      <c r="X987" s="799">
        <f t="shared" si="3006"/>
        <v>192</v>
      </c>
      <c r="Y987" s="799">
        <f t="shared" si="3006"/>
        <v>320</v>
      </c>
      <c r="Z987" s="799">
        <f t="shared" si="3006"/>
        <v>0</v>
      </c>
      <c r="AA987" s="799">
        <f t="shared" si="3006"/>
        <v>300</v>
      </c>
      <c r="AB987" s="799">
        <f t="shared" si="3006"/>
        <v>0</v>
      </c>
      <c r="AC987" s="799">
        <f t="shared" si="3006"/>
        <v>0</v>
      </c>
      <c r="AD987" s="799">
        <f t="shared" si="3006"/>
        <v>0</v>
      </c>
      <c r="AE987" s="799">
        <f t="shared" si="3006"/>
        <v>0</v>
      </c>
      <c r="AF987" s="799">
        <f t="shared" si="3006"/>
        <v>0</v>
      </c>
      <c r="AG987" s="799">
        <f t="shared" si="3006"/>
        <v>0</v>
      </c>
      <c r="AH987" s="799">
        <f t="shared" si="3006"/>
        <v>0</v>
      </c>
      <c r="AI987" s="799">
        <f t="shared" si="3006"/>
        <v>0</v>
      </c>
      <c r="AJ987" s="799">
        <f t="shared" si="3006"/>
        <v>0</v>
      </c>
      <c r="AK987" s="798"/>
      <c r="AL987" s="799">
        <f>SUM(AL456,AL465)</f>
        <v>0</v>
      </c>
      <c r="AM987" s="799">
        <f t="shared" ref="AM987:BB987" si="3007">SUM(AM456,AM465)</f>
        <v>0</v>
      </c>
      <c r="AN987" s="799">
        <f t="shared" si="3007"/>
        <v>0</v>
      </c>
      <c r="AO987" s="799">
        <f t="shared" si="3007"/>
        <v>0</v>
      </c>
      <c r="AP987" s="799">
        <f t="shared" si="3007"/>
        <v>0</v>
      </c>
      <c r="AQ987" s="799">
        <f t="shared" si="3007"/>
        <v>0</v>
      </c>
      <c r="AR987" s="799">
        <f t="shared" si="3007"/>
        <v>0</v>
      </c>
      <c r="AS987" s="799">
        <f t="shared" si="3007"/>
        <v>0</v>
      </c>
      <c r="AT987" s="799">
        <f t="shared" si="3007"/>
        <v>0</v>
      </c>
      <c r="AU987" s="799">
        <f t="shared" si="3007"/>
        <v>0</v>
      </c>
      <c r="AV987" s="799">
        <f t="shared" si="3007"/>
        <v>0</v>
      </c>
      <c r="AW987" s="799">
        <f t="shared" si="3007"/>
        <v>0</v>
      </c>
      <c r="AX987" s="799">
        <f t="shared" si="3007"/>
        <v>0</v>
      </c>
      <c r="AY987" s="799">
        <f t="shared" si="3007"/>
        <v>0</v>
      </c>
      <c r="AZ987" s="799">
        <f t="shared" si="3007"/>
        <v>0</v>
      </c>
      <c r="BA987" s="799">
        <f t="shared" si="3007"/>
        <v>0</v>
      </c>
      <c r="BB987" s="799">
        <f t="shared" si="3007"/>
        <v>0</v>
      </c>
      <c r="BC987" s="798"/>
      <c r="BD987" s="799">
        <f>SUM(BD456,BD465)</f>
        <v>0</v>
      </c>
      <c r="BE987" s="799">
        <f t="shared" ref="BE987:BT987" si="3008">SUM(BE456,BE465)</f>
        <v>0</v>
      </c>
      <c r="BF987" s="799">
        <f t="shared" si="3008"/>
        <v>0</v>
      </c>
      <c r="BG987" s="799">
        <f t="shared" si="3008"/>
        <v>0</v>
      </c>
      <c r="BH987" s="799">
        <f t="shared" si="3008"/>
        <v>0</v>
      </c>
      <c r="BI987" s="799">
        <f t="shared" si="3008"/>
        <v>0</v>
      </c>
      <c r="BJ987" s="799">
        <f t="shared" si="3008"/>
        <v>0</v>
      </c>
      <c r="BK987" s="799">
        <f t="shared" si="3008"/>
        <v>0</v>
      </c>
      <c r="BL987" s="799">
        <f t="shared" si="3008"/>
        <v>0</v>
      </c>
      <c r="BM987" s="799">
        <f t="shared" si="3008"/>
        <v>0</v>
      </c>
      <c r="BN987" s="799">
        <f t="shared" si="3008"/>
        <v>0</v>
      </c>
      <c r="BO987" s="799">
        <f t="shared" si="3008"/>
        <v>0</v>
      </c>
      <c r="BP987" s="799">
        <f t="shared" si="3008"/>
        <v>0</v>
      </c>
      <c r="BQ987" s="799">
        <f t="shared" si="3008"/>
        <v>0</v>
      </c>
      <c r="BR987" s="799">
        <f t="shared" si="3008"/>
        <v>0</v>
      </c>
      <c r="BS987" s="799">
        <f t="shared" si="3008"/>
        <v>0</v>
      </c>
      <c r="BT987" s="799">
        <f t="shared" si="3008"/>
        <v>0</v>
      </c>
      <c r="BU987" s="798"/>
      <c r="BV987" s="799">
        <f>SUM(BV456,BV465)</f>
        <v>0</v>
      </c>
      <c r="BW987" s="799">
        <f t="shared" ref="BW987:BY987" si="3009">SUM(BW456,BW465)</f>
        <v>0</v>
      </c>
      <c r="BX987" s="799">
        <f t="shared" si="3009"/>
        <v>0</v>
      </c>
      <c r="BY987" s="799">
        <f t="shared" si="3009"/>
        <v>0</v>
      </c>
      <c r="BZ987" s="597">
        <f t="shared" ref="BZ987:BZ1001" si="3010">IF(DL987&lt;3,"",(SUM(B987:R987)-MIN(B987:R987)-MAX(B987:R987))/(DL987-2))</f>
        <v>32.666666666666664</v>
      </c>
      <c r="CA987" s="597">
        <f t="shared" ref="CA987:CA1001" si="3011">IF(DM987&lt;3,"",(SUM(T987:AJ987)-MIN(T987:AJ987)-MAX(T987:AJ987))/(DM987-2))</f>
        <v>35.466666666666669</v>
      </c>
      <c r="CB987" s="597">
        <f t="shared" ref="CB987:CB1001" si="3012">IF(DN987&lt;3,"",(SUM(AL987:BB987)-MIN(AL987:BB987)-MAX(AL987:BB987))/(DN987-2))</f>
        <v>0</v>
      </c>
      <c r="CC987" s="597">
        <f t="shared" ref="CC987:CC1001" si="3013">IF(DO987&lt;3,"",(SUM(BD987:BT987)-MIN(BD987:BT987)-MAX(BD987:BT987))/(DO987-2))</f>
        <v>0</v>
      </c>
      <c r="CD987" s="1344">
        <f t="shared" ref="CD987:CS1001" si="301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14"/>
        <v>0</v>
      </c>
      <c r="CF987" s="1346">
        <f t="shared" si="3014"/>
        <v>0</v>
      </c>
      <c r="CG987" s="1346">
        <f t="shared" si="3014"/>
        <v>0</v>
      </c>
      <c r="CH987" s="1346">
        <f t="shared" si="3014"/>
        <v>0</v>
      </c>
      <c r="CI987" s="1346">
        <f t="shared" si="3014"/>
        <v>0</v>
      </c>
      <c r="CJ987" s="1346">
        <f t="shared" si="3014"/>
        <v>0</v>
      </c>
      <c r="CK987" s="1347">
        <f t="shared" si="3014"/>
        <v>0</v>
      </c>
      <c r="CL987" s="1347">
        <f t="shared" si="3014"/>
        <v>0</v>
      </c>
      <c r="CM987" s="1347">
        <f t="shared" si="3014"/>
        <v>0</v>
      </c>
      <c r="CN987" s="1346">
        <f t="shared" si="3014"/>
        <v>0</v>
      </c>
      <c r="CO987" s="1346">
        <f t="shared" si="3014"/>
        <v>0</v>
      </c>
      <c r="CP987" s="1346">
        <f t="shared" si="3014"/>
        <v>0</v>
      </c>
      <c r="CQ987" s="1346">
        <f t="shared" si="3014"/>
        <v>0</v>
      </c>
      <c r="CR987" s="1346">
        <f t="shared" si="3014"/>
        <v>210</v>
      </c>
      <c r="CS987" s="1345">
        <f t="shared" si="3014"/>
        <v>280</v>
      </c>
      <c r="CT987" s="1348">
        <f t="shared" ref="CT987:CT1001" si="301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280</v>
      </c>
      <c r="CU987" s="1436">
        <f t="shared" ref="CU987:DJ1001" si="301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16"/>
        <v>0</v>
      </c>
      <c r="CW987" s="1377">
        <f t="shared" si="3016"/>
        <v>0</v>
      </c>
      <c r="CX987" s="1377">
        <f t="shared" si="3016"/>
        <v>0</v>
      </c>
      <c r="CY987" s="1377">
        <f t="shared" si="3016"/>
        <v>0</v>
      </c>
      <c r="CZ987" s="1377">
        <f t="shared" si="3016"/>
        <v>0</v>
      </c>
      <c r="DA987" s="1377">
        <f t="shared" si="3016"/>
        <v>0</v>
      </c>
      <c r="DB987" s="1378">
        <f t="shared" si="3016"/>
        <v>0</v>
      </c>
      <c r="DC987" s="1378">
        <f t="shared" si="3016"/>
        <v>0</v>
      </c>
      <c r="DD987" s="1378">
        <f t="shared" si="3016"/>
        <v>0</v>
      </c>
      <c r="DE987" s="1377">
        <f t="shared" si="3016"/>
        <v>0</v>
      </c>
      <c r="DF987" s="1377">
        <f t="shared" si="3016"/>
        <v>0</v>
      </c>
      <c r="DG987" s="1377">
        <f t="shared" si="3016"/>
        <v>0</v>
      </c>
      <c r="DH987" s="1377">
        <f t="shared" si="3016"/>
        <v>40</v>
      </c>
      <c r="DI987" s="1377">
        <f t="shared" si="3016"/>
        <v>192</v>
      </c>
      <c r="DJ987" s="1376">
        <f t="shared" si="3016"/>
        <v>300</v>
      </c>
      <c r="DK987" s="1436">
        <f t="shared" ref="DK987:DK1001" si="301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653">
        <f t="shared" ref="DL987:DL1001" si="3018">COUNT(B987:R987)</f>
        <v>17</v>
      </c>
      <c r="DM987" s="106">
        <f t="shared" ref="DM987:DM1001" si="3019">COUNT(T987:AJ987)</f>
        <v>17</v>
      </c>
      <c r="DN987" s="106">
        <f t="shared" ref="DN987:DN1001" si="3020">COUNT(AL987:BB987)</f>
        <v>17</v>
      </c>
      <c r="DO987" s="106">
        <f t="shared" ref="DO987:DO1001" si="3021">COUNT(BD987:BT987)</f>
        <v>17</v>
      </c>
      <c r="DP987" s="483"/>
      <c r="DQ987" s="618"/>
      <c r="DR987" s="618"/>
      <c r="DS987" s="618"/>
      <c r="DT987" s="618"/>
      <c r="DU987" s="618"/>
      <c r="DV987" s="618"/>
      <c r="DW987" s="618"/>
      <c r="DX987" s="820"/>
      <c r="DY987" s="484"/>
    </row>
    <row r="988" spans="1:129" s="486" customFormat="1" ht="15.75" customHeight="1">
      <c r="A988" s="44" t="s">
        <v>689</v>
      </c>
      <c r="B988" s="799">
        <f>SUM(B474,B483,B492,B501,B507,B513,B519,B525,B531,B537,B543,B549,B555,B561,B567,B573,B579,B585,B591,B604,B610,B622)</f>
        <v>291</v>
      </c>
      <c r="C988" s="799">
        <f t="shared" ref="C988:R988" si="3022">SUM(C474,C483,C492,C501,C507,C513,C519,C525,C531,C537,C543,C549,C555,C561,C567,C573,C579,C585,C591,C604,C610,C622)</f>
        <v>365.97</v>
      </c>
      <c r="D988" s="799">
        <f t="shared" si="3022"/>
        <v>209</v>
      </c>
      <c r="E988" s="799">
        <f t="shared" si="3022"/>
        <v>165.99</v>
      </c>
      <c r="F988" s="799">
        <f t="shared" si="3022"/>
        <v>324</v>
      </c>
      <c r="G988" s="799">
        <f t="shared" si="3022"/>
        <v>641.97</v>
      </c>
      <c r="H988" s="799">
        <f t="shared" si="3022"/>
        <v>618</v>
      </c>
      <c r="I988" s="799">
        <f t="shared" si="3022"/>
        <v>638</v>
      </c>
      <c r="J988" s="799">
        <f t="shared" si="3022"/>
        <v>618</v>
      </c>
      <c r="K988" s="799">
        <f t="shared" si="3022"/>
        <v>0</v>
      </c>
      <c r="L988" s="799">
        <f t="shared" si="3022"/>
        <v>0</v>
      </c>
      <c r="M988" s="799">
        <f t="shared" si="3022"/>
        <v>0</v>
      </c>
      <c r="N988" s="799">
        <f t="shared" si="3022"/>
        <v>0</v>
      </c>
      <c r="O988" s="799">
        <f t="shared" si="3022"/>
        <v>0</v>
      </c>
      <c r="P988" s="799">
        <f t="shared" si="3022"/>
        <v>0</v>
      </c>
      <c r="Q988" s="799">
        <f t="shared" si="3022"/>
        <v>0</v>
      </c>
      <c r="R988" s="799">
        <f t="shared" si="3022"/>
        <v>0</v>
      </c>
      <c r="S988" s="798"/>
      <c r="T988" s="799">
        <f>SUM(T474,T483,T492,T501,T507,T513,T519,T525,T531,T537,T543,T549,T555,T561,T567,T573,T579,T585,T591,T604,T610,T622)</f>
        <v>587.70960000000002</v>
      </c>
      <c r="U988" s="799">
        <f t="shared" ref="U988:AJ988" si="3023">SUM(U474,U483,U492,U501,U507,U513,U519,U525,U531,U537,U543,U549,U555,U561,U567,U573,U579,U585,U591,U604,U610,U622)</f>
        <v>209.97</v>
      </c>
      <c r="V988" s="799">
        <f t="shared" si="3023"/>
        <v>87</v>
      </c>
      <c r="W988" s="799">
        <f t="shared" si="3023"/>
        <v>156.97499999999999</v>
      </c>
      <c r="X988" s="799">
        <f t="shared" si="3023"/>
        <v>322</v>
      </c>
      <c r="Y988" s="799">
        <f t="shared" si="3023"/>
        <v>129</v>
      </c>
      <c r="Z988" s="799">
        <f t="shared" si="3023"/>
        <v>215.6</v>
      </c>
      <c r="AA988" s="799">
        <f t="shared" si="3023"/>
        <v>386.35</v>
      </c>
      <c r="AB988" s="799">
        <f t="shared" si="3023"/>
        <v>816</v>
      </c>
      <c r="AC988" s="799">
        <f t="shared" si="3023"/>
        <v>0</v>
      </c>
      <c r="AD988" s="799">
        <f t="shared" si="3023"/>
        <v>0</v>
      </c>
      <c r="AE988" s="799">
        <f t="shared" si="3023"/>
        <v>0</v>
      </c>
      <c r="AF988" s="799">
        <f t="shared" si="3023"/>
        <v>0</v>
      </c>
      <c r="AG988" s="799">
        <f t="shared" si="3023"/>
        <v>0</v>
      </c>
      <c r="AH988" s="799">
        <f t="shared" si="3023"/>
        <v>0</v>
      </c>
      <c r="AI988" s="799">
        <f t="shared" si="3023"/>
        <v>0</v>
      </c>
      <c r="AJ988" s="799">
        <f t="shared" si="3023"/>
        <v>0</v>
      </c>
      <c r="AK988" s="798"/>
      <c r="AL988" s="799">
        <f>SUM(AL474,AL483,AL492,AL501,AL507,AL513,AL519,AL525,AL531,AL537,AL543,AL549,AL555,AL561,AL567,AL573,AL579,AL585,AL591,AL604,AL610,AL622)</f>
        <v>1305.7200000000003</v>
      </c>
      <c r="AM988" s="799">
        <f t="shared" ref="AM988:BB988" si="3024">SUM(AM474,AM483,AM492,AM501,AM507,AM513,AM519,AM525,AM531,AM537,AM543,AM549,AM555,AM561,AM567,AM573,AM579,AM585,AM591,AM604,AM610,AM622)</f>
        <v>1032</v>
      </c>
      <c r="AN988" s="799">
        <f t="shared" si="3024"/>
        <v>3227.88</v>
      </c>
      <c r="AO988" s="799">
        <f t="shared" si="3024"/>
        <v>3422</v>
      </c>
      <c r="AP988" s="799">
        <f t="shared" si="3024"/>
        <v>5404</v>
      </c>
      <c r="AQ988" s="799">
        <f t="shared" si="3024"/>
        <v>1804.9967999999999</v>
      </c>
      <c r="AR988" s="799">
        <f t="shared" si="3024"/>
        <v>2061.1999999999998</v>
      </c>
      <c r="AS988" s="799">
        <f t="shared" si="3024"/>
        <v>1078</v>
      </c>
      <c r="AT988" s="799">
        <f t="shared" si="3024"/>
        <v>480</v>
      </c>
      <c r="AU988" s="799">
        <f t="shared" si="3024"/>
        <v>0</v>
      </c>
      <c r="AV988" s="799">
        <f t="shared" si="3024"/>
        <v>0</v>
      </c>
      <c r="AW988" s="799">
        <f t="shared" si="3024"/>
        <v>0</v>
      </c>
      <c r="AX988" s="799">
        <f t="shared" si="3024"/>
        <v>0</v>
      </c>
      <c r="AY988" s="799">
        <f t="shared" si="3024"/>
        <v>0</v>
      </c>
      <c r="AZ988" s="799">
        <f t="shared" si="3024"/>
        <v>0</v>
      </c>
      <c r="BA988" s="799">
        <f t="shared" si="3024"/>
        <v>0</v>
      </c>
      <c r="BB988" s="799">
        <f t="shared" si="3024"/>
        <v>0</v>
      </c>
      <c r="BC988" s="798"/>
      <c r="BD988" s="799">
        <f>SUM(BD474,BD483,BD492,BD501,BD507,BD513,BD519,BD525,BD531,BD537,BD543,BD549,BD555,BD561,BD567,BD573,BD579,BD585,BD591,BD604,BD610,BD622)</f>
        <v>1620</v>
      </c>
      <c r="BE988" s="799">
        <f t="shared" ref="BE988:BT988" si="3025">SUM(BE474,BE483,BE492,BE501,BE507,BE513,BE519,BE525,BE531,BE537,BE543,BE549,BE555,BE561,BE567,BE573,BE579,BE585,BE591,BE604,BE610,BE622)</f>
        <v>3005.9856</v>
      </c>
      <c r="BF988" s="799">
        <f t="shared" si="3025"/>
        <v>1320</v>
      </c>
      <c r="BG988" s="799">
        <f t="shared" si="3025"/>
        <v>943</v>
      </c>
      <c r="BH988" s="799">
        <f t="shared" si="3025"/>
        <v>381</v>
      </c>
      <c r="BI988" s="799">
        <f t="shared" si="3025"/>
        <v>180</v>
      </c>
      <c r="BJ988" s="799">
        <f t="shared" si="3025"/>
        <v>1330.56</v>
      </c>
      <c r="BK988" s="799">
        <f t="shared" si="3025"/>
        <v>3540</v>
      </c>
      <c r="BL988" s="799">
        <f t="shared" si="3025"/>
        <v>2476.1999999999998</v>
      </c>
      <c r="BM988" s="799">
        <f t="shared" si="3025"/>
        <v>0</v>
      </c>
      <c r="BN988" s="799">
        <f t="shared" si="3025"/>
        <v>0</v>
      </c>
      <c r="BO988" s="799">
        <f t="shared" si="3025"/>
        <v>0</v>
      </c>
      <c r="BP988" s="799">
        <f t="shared" si="3025"/>
        <v>0</v>
      </c>
      <c r="BQ988" s="799">
        <f t="shared" si="3025"/>
        <v>0</v>
      </c>
      <c r="BR988" s="799">
        <f t="shared" si="3025"/>
        <v>0</v>
      </c>
      <c r="BS988" s="799">
        <f t="shared" si="3025"/>
        <v>0</v>
      </c>
      <c r="BT988" s="799">
        <f t="shared" si="3025"/>
        <v>0</v>
      </c>
      <c r="BU988" s="798"/>
      <c r="BV988" s="799">
        <f>SUM(BV513,BV519,BV610,BV616,BV771,BV772)</f>
        <v>0</v>
      </c>
      <c r="BW988" s="799">
        <f t="shared" ref="BW988:BY988" si="3026">SUM(BW513,BW519,BW610,BW616,BW771,BW772)</f>
        <v>0</v>
      </c>
      <c r="BX988" s="799">
        <f t="shared" si="3026"/>
        <v>0</v>
      </c>
      <c r="BY988" s="799">
        <f t="shared" si="3026"/>
        <v>0</v>
      </c>
      <c r="BZ988" s="597">
        <f t="shared" si="3010"/>
        <v>215.33066666666667</v>
      </c>
      <c r="CA988" s="597">
        <f t="shared" si="3011"/>
        <v>139.64030666666667</v>
      </c>
      <c r="CB988" s="597">
        <f t="shared" si="3012"/>
        <v>960.78645333333338</v>
      </c>
      <c r="CC988" s="597">
        <f t="shared" si="3013"/>
        <v>750.44970666666654</v>
      </c>
      <c r="CD988" s="1344">
        <f t="shared" si="3014"/>
        <v>0</v>
      </c>
      <c r="CE988" s="1345">
        <f t="shared" si="3014"/>
        <v>0</v>
      </c>
      <c r="CF988" s="1346">
        <f t="shared" si="3014"/>
        <v>0</v>
      </c>
      <c r="CG988" s="1346">
        <f t="shared" si="3014"/>
        <v>0</v>
      </c>
      <c r="CH988" s="1346">
        <f t="shared" si="3014"/>
        <v>0</v>
      </c>
      <c r="CI988" s="1346">
        <f t="shared" si="3014"/>
        <v>0</v>
      </c>
      <c r="CJ988" s="1346">
        <f t="shared" si="3014"/>
        <v>0</v>
      </c>
      <c r="CK988" s="1347">
        <f t="shared" si="3014"/>
        <v>0</v>
      </c>
      <c r="CL988" s="1347">
        <f t="shared" si="3014"/>
        <v>165.99</v>
      </c>
      <c r="CM988" s="1347">
        <f t="shared" si="3014"/>
        <v>209</v>
      </c>
      <c r="CN988" s="1346">
        <f t="shared" si="3014"/>
        <v>291</v>
      </c>
      <c r="CO988" s="1346">
        <f t="shared" si="3014"/>
        <v>324</v>
      </c>
      <c r="CP988" s="1346">
        <f t="shared" si="3014"/>
        <v>365.97</v>
      </c>
      <c r="CQ988" s="1346">
        <f t="shared" si="3014"/>
        <v>618</v>
      </c>
      <c r="CR988" s="1346">
        <f t="shared" si="3014"/>
        <v>618</v>
      </c>
      <c r="CS988" s="1345">
        <f t="shared" si="3014"/>
        <v>638</v>
      </c>
      <c r="CT988" s="1348">
        <f t="shared" si="3015"/>
        <v>641.97</v>
      </c>
      <c r="CU988" s="1436">
        <f t="shared" si="3016"/>
        <v>0</v>
      </c>
      <c r="CV988" s="1376">
        <f t="shared" si="3016"/>
        <v>0</v>
      </c>
      <c r="CW988" s="1377">
        <f t="shared" si="3016"/>
        <v>0</v>
      </c>
      <c r="CX988" s="1377">
        <f t="shared" si="3016"/>
        <v>0</v>
      </c>
      <c r="CY988" s="1377">
        <f t="shared" si="3016"/>
        <v>0</v>
      </c>
      <c r="CZ988" s="1377">
        <f t="shared" si="3016"/>
        <v>0</v>
      </c>
      <c r="DA988" s="1377">
        <f t="shared" si="3016"/>
        <v>0</v>
      </c>
      <c r="DB988" s="1378">
        <f t="shared" si="3016"/>
        <v>0</v>
      </c>
      <c r="DC988" s="1378">
        <f t="shared" si="3016"/>
        <v>87</v>
      </c>
      <c r="DD988" s="1378">
        <f t="shared" si="3016"/>
        <v>129</v>
      </c>
      <c r="DE988" s="1377">
        <f t="shared" si="3016"/>
        <v>156.97499999999999</v>
      </c>
      <c r="DF988" s="1377">
        <f t="shared" si="3016"/>
        <v>209.97</v>
      </c>
      <c r="DG988" s="1377">
        <f t="shared" si="3016"/>
        <v>215.6</v>
      </c>
      <c r="DH988" s="1377">
        <f t="shared" si="3016"/>
        <v>322</v>
      </c>
      <c r="DI988" s="1377">
        <f t="shared" si="3016"/>
        <v>386.35</v>
      </c>
      <c r="DJ988" s="1376">
        <f t="shared" si="3016"/>
        <v>587.70960000000002</v>
      </c>
      <c r="DK988" s="1436">
        <f t="shared" si="3017"/>
        <v>816</v>
      </c>
      <c r="DL988" s="653">
        <f t="shared" si="3018"/>
        <v>17</v>
      </c>
      <c r="DM988" s="106">
        <f t="shared" si="3019"/>
        <v>17</v>
      </c>
      <c r="DN988" s="106">
        <f t="shared" si="3020"/>
        <v>17</v>
      </c>
      <c r="DO988" s="106">
        <f t="shared" si="3021"/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20"/>
      <c r="DY988" s="484"/>
    </row>
    <row r="989" spans="1:129" s="486" customFormat="1" ht="15.75" customHeight="1">
      <c r="A989" s="44" t="s">
        <v>690</v>
      </c>
      <c r="B989" s="799">
        <f t="shared" ref="B989:R989" si="3027">SUM(B598,B616,B628,B634)</f>
        <v>0</v>
      </c>
      <c r="C989" s="799">
        <f t="shared" si="3027"/>
        <v>0</v>
      </c>
      <c r="D989" s="799">
        <f t="shared" si="3027"/>
        <v>60</v>
      </c>
      <c r="E989" s="799">
        <f t="shared" si="3027"/>
        <v>0</v>
      </c>
      <c r="F989" s="799">
        <f t="shared" si="3027"/>
        <v>144</v>
      </c>
      <c r="G989" s="799">
        <f t="shared" si="3027"/>
        <v>240</v>
      </c>
      <c r="H989" s="799">
        <f t="shared" si="3027"/>
        <v>0</v>
      </c>
      <c r="I989" s="799">
        <f t="shared" si="3027"/>
        <v>720</v>
      </c>
      <c r="J989" s="799">
        <f t="shared" si="3027"/>
        <v>192</v>
      </c>
      <c r="K989" s="799">
        <f t="shared" si="3027"/>
        <v>0</v>
      </c>
      <c r="L989" s="799">
        <f t="shared" si="3027"/>
        <v>0</v>
      </c>
      <c r="M989" s="799">
        <f t="shared" si="3027"/>
        <v>0</v>
      </c>
      <c r="N989" s="799">
        <f t="shared" si="3027"/>
        <v>0</v>
      </c>
      <c r="O989" s="799">
        <f t="shared" si="3027"/>
        <v>0</v>
      </c>
      <c r="P989" s="799">
        <f t="shared" si="3027"/>
        <v>0</v>
      </c>
      <c r="Q989" s="799">
        <f t="shared" si="3027"/>
        <v>0</v>
      </c>
      <c r="R989" s="799">
        <f t="shared" si="3027"/>
        <v>0</v>
      </c>
      <c r="S989" s="798"/>
      <c r="T989" s="799">
        <f t="shared" ref="T989:AJ989" si="3028">SUM(T598,T616,T628,T634)</f>
        <v>119.664</v>
      </c>
      <c r="U989" s="799">
        <f t="shared" si="3028"/>
        <v>18</v>
      </c>
      <c r="V989" s="799">
        <f t="shared" si="3028"/>
        <v>24</v>
      </c>
      <c r="W989" s="799">
        <f t="shared" si="3028"/>
        <v>0</v>
      </c>
      <c r="X989" s="799">
        <f t="shared" si="3028"/>
        <v>0</v>
      </c>
      <c r="Y989" s="799">
        <f t="shared" si="3028"/>
        <v>0</v>
      </c>
      <c r="Z989" s="799">
        <f t="shared" si="3028"/>
        <v>0</v>
      </c>
      <c r="AA989" s="799">
        <f t="shared" si="3028"/>
        <v>0</v>
      </c>
      <c r="AB989" s="799">
        <f t="shared" si="3028"/>
        <v>96</v>
      </c>
      <c r="AC989" s="799">
        <f t="shared" si="3028"/>
        <v>0</v>
      </c>
      <c r="AD989" s="799">
        <f t="shared" si="3028"/>
        <v>0</v>
      </c>
      <c r="AE989" s="799">
        <f t="shared" si="3028"/>
        <v>0</v>
      </c>
      <c r="AF989" s="799">
        <f t="shared" si="3028"/>
        <v>0</v>
      </c>
      <c r="AG989" s="799">
        <f t="shared" si="3028"/>
        <v>0</v>
      </c>
      <c r="AH989" s="799">
        <f t="shared" si="3028"/>
        <v>0</v>
      </c>
      <c r="AI989" s="799">
        <f t="shared" si="3028"/>
        <v>0</v>
      </c>
      <c r="AJ989" s="799">
        <f t="shared" si="3028"/>
        <v>0</v>
      </c>
      <c r="AK989" s="798"/>
      <c r="AL989" s="799">
        <f t="shared" ref="AL989:BB989" si="3029">SUM(AL598,AL616,AL628,AL634)</f>
        <v>456</v>
      </c>
      <c r="AM989" s="799">
        <f t="shared" si="3029"/>
        <v>0</v>
      </c>
      <c r="AN989" s="799">
        <f t="shared" si="3029"/>
        <v>246</v>
      </c>
      <c r="AO989" s="799">
        <f t="shared" si="3029"/>
        <v>728</v>
      </c>
      <c r="AP989" s="799">
        <f t="shared" si="3029"/>
        <v>52</v>
      </c>
      <c r="AQ989" s="799">
        <f t="shared" si="3029"/>
        <v>0</v>
      </c>
      <c r="AR989" s="799">
        <f t="shared" si="3029"/>
        <v>96</v>
      </c>
      <c r="AS989" s="799">
        <f t="shared" si="3029"/>
        <v>0</v>
      </c>
      <c r="AT989" s="799">
        <f t="shared" si="3029"/>
        <v>12</v>
      </c>
      <c r="AU989" s="799">
        <f t="shared" si="3029"/>
        <v>0</v>
      </c>
      <c r="AV989" s="799">
        <f t="shared" si="3029"/>
        <v>0</v>
      </c>
      <c r="AW989" s="799">
        <f t="shared" si="3029"/>
        <v>0</v>
      </c>
      <c r="AX989" s="799">
        <f t="shared" si="3029"/>
        <v>0</v>
      </c>
      <c r="AY989" s="799">
        <f t="shared" si="3029"/>
        <v>0</v>
      </c>
      <c r="AZ989" s="799">
        <f t="shared" si="3029"/>
        <v>0</v>
      </c>
      <c r="BA989" s="799">
        <f t="shared" si="3029"/>
        <v>0</v>
      </c>
      <c r="BB989" s="799">
        <f t="shared" si="3029"/>
        <v>0</v>
      </c>
      <c r="BC989" s="798"/>
      <c r="BD989" s="799">
        <f t="shared" ref="BD989:BT989" si="3030">SUM(BD598,BD616,BD628,BD634)</f>
        <v>0</v>
      </c>
      <c r="BE989" s="799">
        <f t="shared" si="3030"/>
        <v>0</v>
      </c>
      <c r="BF989" s="799">
        <f t="shared" si="3030"/>
        <v>0</v>
      </c>
      <c r="BG989" s="799">
        <f t="shared" si="3030"/>
        <v>0</v>
      </c>
      <c r="BH989" s="799">
        <f t="shared" si="3030"/>
        <v>0</v>
      </c>
      <c r="BI989" s="799">
        <f t="shared" si="3030"/>
        <v>0</v>
      </c>
      <c r="BJ989" s="799">
        <f t="shared" si="3030"/>
        <v>0</v>
      </c>
      <c r="BK989" s="799">
        <f t="shared" si="3030"/>
        <v>0</v>
      </c>
      <c r="BL989" s="799">
        <f t="shared" si="3030"/>
        <v>0</v>
      </c>
      <c r="BM989" s="799">
        <f t="shared" si="3030"/>
        <v>0</v>
      </c>
      <c r="BN989" s="799">
        <f t="shared" si="3030"/>
        <v>0</v>
      </c>
      <c r="BO989" s="799">
        <f t="shared" si="3030"/>
        <v>0</v>
      </c>
      <c r="BP989" s="799">
        <f t="shared" si="3030"/>
        <v>0</v>
      </c>
      <c r="BQ989" s="799">
        <f t="shared" si="3030"/>
        <v>0</v>
      </c>
      <c r="BR989" s="799">
        <f t="shared" si="3030"/>
        <v>0</v>
      </c>
      <c r="BS989" s="799">
        <f t="shared" si="3030"/>
        <v>0</v>
      </c>
      <c r="BT989" s="799">
        <f t="shared" si="3030"/>
        <v>0</v>
      </c>
      <c r="BU989" s="798"/>
      <c r="BV989" s="799">
        <f>SUM(BV474,BV501,BV507,BV525,BV531,BV537,BV543,BV555,BV561,BV579,BV585,BV591,BV598,BV604,BV622,BV628,BV634)</f>
        <v>0</v>
      </c>
      <c r="BW989" s="799">
        <f t="shared" ref="BW989:BY989" si="3031">SUM(BW474,BW501,BW507,BW525,BW531,BW537,BW543,BW555,BW561,BW579,BW585,BW591,BW598,BW604,BW622,BW628,BW634)</f>
        <v>0</v>
      </c>
      <c r="BX989" s="799">
        <f t="shared" si="3031"/>
        <v>0</v>
      </c>
      <c r="BY989" s="799">
        <f t="shared" si="3031"/>
        <v>0</v>
      </c>
      <c r="BZ989" s="597">
        <f t="shared" si="3010"/>
        <v>42.4</v>
      </c>
      <c r="CA989" s="597">
        <f t="shared" si="3011"/>
        <v>9.1999999999999993</v>
      </c>
      <c r="CB989" s="597">
        <f t="shared" si="3012"/>
        <v>57.466666666666669</v>
      </c>
      <c r="CC989" s="597">
        <f t="shared" si="3013"/>
        <v>0</v>
      </c>
      <c r="CD989" s="1344">
        <f t="shared" si="3014"/>
        <v>0</v>
      </c>
      <c r="CE989" s="1345">
        <f t="shared" si="3014"/>
        <v>0</v>
      </c>
      <c r="CF989" s="1346">
        <f t="shared" si="3014"/>
        <v>0</v>
      </c>
      <c r="CG989" s="1346">
        <f t="shared" si="3014"/>
        <v>0</v>
      </c>
      <c r="CH989" s="1346">
        <f t="shared" si="3014"/>
        <v>0</v>
      </c>
      <c r="CI989" s="1346">
        <f t="shared" si="3014"/>
        <v>0</v>
      </c>
      <c r="CJ989" s="1346">
        <f t="shared" si="3014"/>
        <v>0</v>
      </c>
      <c r="CK989" s="1347">
        <f t="shared" si="3014"/>
        <v>0</v>
      </c>
      <c r="CL989" s="1347">
        <f t="shared" si="3014"/>
        <v>0</v>
      </c>
      <c r="CM989" s="1347">
        <f t="shared" si="3014"/>
        <v>0</v>
      </c>
      <c r="CN989" s="1346">
        <f t="shared" si="3014"/>
        <v>0</v>
      </c>
      <c r="CO989" s="1346">
        <f t="shared" si="3014"/>
        <v>0</v>
      </c>
      <c r="CP989" s="1346">
        <f t="shared" si="3014"/>
        <v>60</v>
      </c>
      <c r="CQ989" s="1346">
        <f t="shared" si="3014"/>
        <v>144</v>
      </c>
      <c r="CR989" s="1346">
        <f t="shared" si="3014"/>
        <v>192</v>
      </c>
      <c r="CS989" s="1345">
        <f t="shared" si="3014"/>
        <v>240</v>
      </c>
      <c r="CT989" s="1348">
        <f t="shared" si="3015"/>
        <v>720</v>
      </c>
      <c r="CU989" s="1436">
        <f t="shared" si="3016"/>
        <v>0</v>
      </c>
      <c r="CV989" s="1376">
        <f t="shared" si="3016"/>
        <v>0</v>
      </c>
      <c r="CW989" s="1377">
        <f t="shared" si="3016"/>
        <v>0</v>
      </c>
      <c r="CX989" s="1377">
        <f t="shared" si="3016"/>
        <v>0</v>
      </c>
      <c r="CY989" s="1377">
        <f t="shared" si="3016"/>
        <v>0</v>
      </c>
      <c r="CZ989" s="1377">
        <f t="shared" si="3016"/>
        <v>0</v>
      </c>
      <c r="DA989" s="1377">
        <f t="shared" si="3016"/>
        <v>0</v>
      </c>
      <c r="DB989" s="1378">
        <f t="shared" si="3016"/>
        <v>0</v>
      </c>
      <c r="DC989" s="1378">
        <f t="shared" si="3016"/>
        <v>0</v>
      </c>
      <c r="DD989" s="1378">
        <f t="shared" si="3016"/>
        <v>0</v>
      </c>
      <c r="DE989" s="1377">
        <f t="shared" si="3016"/>
        <v>0</v>
      </c>
      <c r="DF989" s="1377">
        <f t="shared" si="3016"/>
        <v>0</v>
      </c>
      <c r="DG989" s="1377">
        <f t="shared" si="3016"/>
        <v>0</v>
      </c>
      <c r="DH989" s="1377">
        <f t="shared" si="3016"/>
        <v>18</v>
      </c>
      <c r="DI989" s="1377">
        <f t="shared" si="3016"/>
        <v>24</v>
      </c>
      <c r="DJ989" s="1376">
        <f t="shared" si="3016"/>
        <v>96</v>
      </c>
      <c r="DK989" s="1436">
        <f t="shared" si="3017"/>
        <v>119.664</v>
      </c>
      <c r="DL989" s="653">
        <f t="shared" si="3018"/>
        <v>17</v>
      </c>
      <c r="DM989" s="106">
        <f t="shared" si="3019"/>
        <v>17</v>
      </c>
      <c r="DN989" s="106">
        <f t="shared" si="3020"/>
        <v>17</v>
      </c>
      <c r="DO989" s="106">
        <f t="shared" si="3021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20"/>
      <c r="DY989" s="484"/>
    </row>
    <row r="990" spans="1:129" s="486" customFormat="1" ht="15.75" customHeight="1">
      <c r="A990" s="44" t="s">
        <v>691</v>
      </c>
      <c r="B990" s="799">
        <f t="shared" ref="B990:R990" si="3032">SUM(B641)</f>
        <v>0</v>
      </c>
      <c r="C990" s="799">
        <f t="shared" si="3032"/>
        <v>0</v>
      </c>
      <c r="D990" s="799">
        <f t="shared" si="3032"/>
        <v>0</v>
      </c>
      <c r="E990" s="799">
        <f t="shared" si="3032"/>
        <v>0</v>
      </c>
      <c r="F990" s="799">
        <f t="shared" si="3032"/>
        <v>0</v>
      </c>
      <c r="G990" s="799">
        <f t="shared" si="3032"/>
        <v>0</v>
      </c>
      <c r="H990" s="799">
        <f t="shared" si="3032"/>
        <v>0</v>
      </c>
      <c r="I990" s="799">
        <f t="shared" si="3032"/>
        <v>0</v>
      </c>
      <c r="J990" s="799">
        <f t="shared" si="3032"/>
        <v>0</v>
      </c>
      <c r="K990" s="799">
        <f t="shared" si="3032"/>
        <v>0</v>
      </c>
      <c r="L990" s="799">
        <f t="shared" si="3032"/>
        <v>0</v>
      </c>
      <c r="M990" s="799">
        <f t="shared" si="3032"/>
        <v>0</v>
      </c>
      <c r="N990" s="799">
        <f t="shared" si="3032"/>
        <v>0</v>
      </c>
      <c r="O990" s="799">
        <f t="shared" si="3032"/>
        <v>0</v>
      </c>
      <c r="P990" s="799">
        <f t="shared" si="3032"/>
        <v>0</v>
      </c>
      <c r="Q990" s="799">
        <f t="shared" si="3032"/>
        <v>0</v>
      </c>
      <c r="R990" s="799">
        <f t="shared" si="3032"/>
        <v>0</v>
      </c>
      <c r="S990" s="798"/>
      <c r="T990" s="799">
        <f t="shared" ref="T990:AJ990" si="3033">SUM(T641)</f>
        <v>208.8</v>
      </c>
      <c r="U990" s="799">
        <f t="shared" si="3033"/>
        <v>45</v>
      </c>
      <c r="V990" s="799">
        <f t="shared" si="3033"/>
        <v>47.5</v>
      </c>
      <c r="W990" s="799">
        <f t="shared" si="3033"/>
        <v>40</v>
      </c>
      <c r="X990" s="799">
        <f t="shared" si="3033"/>
        <v>112.5</v>
      </c>
      <c r="Y990" s="799">
        <f t="shared" si="3033"/>
        <v>60</v>
      </c>
      <c r="Z990" s="799">
        <f t="shared" si="3033"/>
        <v>40</v>
      </c>
      <c r="AA990" s="799">
        <f t="shared" si="3033"/>
        <v>5</v>
      </c>
      <c r="AB990" s="799">
        <f t="shared" si="3033"/>
        <v>60</v>
      </c>
      <c r="AC990" s="799">
        <f t="shared" si="3033"/>
        <v>0</v>
      </c>
      <c r="AD990" s="799">
        <f t="shared" si="3033"/>
        <v>0</v>
      </c>
      <c r="AE990" s="799">
        <f t="shared" si="3033"/>
        <v>0</v>
      </c>
      <c r="AF990" s="799">
        <f t="shared" si="3033"/>
        <v>0</v>
      </c>
      <c r="AG990" s="799">
        <f t="shared" si="3033"/>
        <v>0</v>
      </c>
      <c r="AH990" s="799">
        <f t="shared" si="3033"/>
        <v>0</v>
      </c>
      <c r="AI990" s="799">
        <f t="shared" si="3033"/>
        <v>0</v>
      </c>
      <c r="AJ990" s="799">
        <f t="shared" si="3033"/>
        <v>0</v>
      </c>
      <c r="AK990" s="798"/>
      <c r="AL990" s="799">
        <f t="shared" ref="AL990:BB990" si="3034">SUM(AL641)</f>
        <v>0</v>
      </c>
      <c r="AM990" s="799">
        <f t="shared" si="3034"/>
        <v>0</v>
      </c>
      <c r="AN990" s="799">
        <f t="shared" si="3034"/>
        <v>0</v>
      </c>
      <c r="AO990" s="799">
        <f t="shared" si="3034"/>
        <v>0</v>
      </c>
      <c r="AP990" s="799">
        <f t="shared" si="3034"/>
        <v>0</v>
      </c>
      <c r="AQ990" s="799">
        <f t="shared" si="3034"/>
        <v>0</v>
      </c>
      <c r="AR990" s="799">
        <f t="shared" si="3034"/>
        <v>0</v>
      </c>
      <c r="AS990" s="799">
        <f t="shared" si="3034"/>
        <v>0</v>
      </c>
      <c r="AT990" s="799">
        <f t="shared" si="3034"/>
        <v>0</v>
      </c>
      <c r="AU990" s="799">
        <f t="shared" si="3034"/>
        <v>0</v>
      </c>
      <c r="AV990" s="799">
        <f t="shared" si="3034"/>
        <v>0</v>
      </c>
      <c r="AW990" s="799">
        <f t="shared" si="3034"/>
        <v>0</v>
      </c>
      <c r="AX990" s="799">
        <f t="shared" si="3034"/>
        <v>0</v>
      </c>
      <c r="AY990" s="799">
        <f t="shared" si="3034"/>
        <v>0</v>
      </c>
      <c r="AZ990" s="799">
        <f t="shared" si="3034"/>
        <v>0</v>
      </c>
      <c r="BA990" s="799">
        <f t="shared" si="3034"/>
        <v>0</v>
      </c>
      <c r="BB990" s="799">
        <f t="shared" si="3034"/>
        <v>0</v>
      </c>
      <c r="BC990" s="798"/>
      <c r="BD990" s="799">
        <f t="shared" ref="BD990:BT990" si="3035">SUM(BD641)</f>
        <v>0</v>
      </c>
      <c r="BE990" s="799">
        <f t="shared" si="3035"/>
        <v>480</v>
      </c>
      <c r="BF990" s="799">
        <f t="shared" si="3035"/>
        <v>480</v>
      </c>
      <c r="BG990" s="799">
        <f t="shared" si="3035"/>
        <v>960</v>
      </c>
      <c r="BH990" s="799">
        <f t="shared" si="3035"/>
        <v>0</v>
      </c>
      <c r="BI990" s="799">
        <f t="shared" si="3035"/>
        <v>0</v>
      </c>
      <c r="BJ990" s="799">
        <f t="shared" si="3035"/>
        <v>0</v>
      </c>
      <c r="BK990" s="799">
        <f t="shared" si="3035"/>
        <v>0</v>
      </c>
      <c r="BL990" s="799">
        <f t="shared" si="3035"/>
        <v>0</v>
      </c>
      <c r="BM990" s="799">
        <f t="shared" si="3035"/>
        <v>0</v>
      </c>
      <c r="BN990" s="799">
        <f t="shared" si="3035"/>
        <v>0</v>
      </c>
      <c r="BO990" s="799">
        <f t="shared" si="3035"/>
        <v>0</v>
      </c>
      <c r="BP990" s="799">
        <f t="shared" si="3035"/>
        <v>0</v>
      </c>
      <c r="BQ990" s="799">
        <f t="shared" si="3035"/>
        <v>0</v>
      </c>
      <c r="BR990" s="799">
        <f t="shared" si="3035"/>
        <v>0</v>
      </c>
      <c r="BS990" s="799">
        <f t="shared" si="3035"/>
        <v>0</v>
      </c>
      <c r="BT990" s="799">
        <f t="shared" si="3035"/>
        <v>0</v>
      </c>
      <c r="BU990" s="798"/>
      <c r="BV990" s="799">
        <f>SUM(BV483,BV492,BV549,BV567,BV573,BV641)</f>
        <v>0</v>
      </c>
      <c r="BW990" s="799">
        <f t="shared" ref="BW990:BY990" si="3036">SUM(BW483,BW492,BW549,BW567,BW573,BW641)</f>
        <v>0</v>
      </c>
      <c r="BX990" s="799">
        <f t="shared" si="3036"/>
        <v>0</v>
      </c>
      <c r="BY990" s="799">
        <f t="shared" si="3036"/>
        <v>0</v>
      </c>
      <c r="BZ990" s="597">
        <f t="shared" si="3010"/>
        <v>0</v>
      </c>
      <c r="CA990" s="597">
        <f t="shared" si="3011"/>
        <v>27.333333333333329</v>
      </c>
      <c r="CB990" s="597">
        <f t="shared" si="3012"/>
        <v>0</v>
      </c>
      <c r="CC990" s="597">
        <f t="shared" si="3013"/>
        <v>64</v>
      </c>
      <c r="CD990" s="1344">
        <f t="shared" si="3014"/>
        <v>0</v>
      </c>
      <c r="CE990" s="1345">
        <f t="shared" si="3014"/>
        <v>0</v>
      </c>
      <c r="CF990" s="1346">
        <f t="shared" si="3014"/>
        <v>0</v>
      </c>
      <c r="CG990" s="1346">
        <f t="shared" si="3014"/>
        <v>0</v>
      </c>
      <c r="CH990" s="1346">
        <f t="shared" si="3014"/>
        <v>0</v>
      </c>
      <c r="CI990" s="1346">
        <f t="shared" si="3014"/>
        <v>0</v>
      </c>
      <c r="CJ990" s="1346">
        <f t="shared" si="3014"/>
        <v>0</v>
      </c>
      <c r="CK990" s="1347">
        <f t="shared" si="3014"/>
        <v>0</v>
      </c>
      <c r="CL990" s="1347">
        <f t="shared" si="3014"/>
        <v>0</v>
      </c>
      <c r="CM990" s="1347">
        <f t="shared" si="3014"/>
        <v>0</v>
      </c>
      <c r="CN990" s="1346">
        <f t="shared" si="3014"/>
        <v>0</v>
      </c>
      <c r="CO990" s="1346">
        <f t="shared" si="3014"/>
        <v>0</v>
      </c>
      <c r="CP990" s="1346">
        <f t="shared" si="3014"/>
        <v>0</v>
      </c>
      <c r="CQ990" s="1346">
        <f t="shared" si="3014"/>
        <v>0</v>
      </c>
      <c r="CR990" s="1346">
        <f t="shared" si="3014"/>
        <v>0</v>
      </c>
      <c r="CS990" s="1345">
        <f t="shared" si="3014"/>
        <v>0</v>
      </c>
      <c r="CT990" s="1348">
        <f t="shared" si="3015"/>
        <v>0</v>
      </c>
      <c r="CU990" s="1436">
        <f t="shared" si="3016"/>
        <v>0</v>
      </c>
      <c r="CV990" s="1376">
        <f t="shared" si="3016"/>
        <v>0</v>
      </c>
      <c r="CW990" s="1377">
        <f t="shared" si="3016"/>
        <v>0</v>
      </c>
      <c r="CX990" s="1377">
        <f t="shared" si="3016"/>
        <v>0</v>
      </c>
      <c r="CY990" s="1377">
        <f t="shared" si="3016"/>
        <v>0</v>
      </c>
      <c r="CZ990" s="1377">
        <f t="shared" si="3016"/>
        <v>0</v>
      </c>
      <c r="DA990" s="1377">
        <f t="shared" si="3016"/>
        <v>0</v>
      </c>
      <c r="DB990" s="1378">
        <f t="shared" si="3016"/>
        <v>0</v>
      </c>
      <c r="DC990" s="1378">
        <f t="shared" si="3016"/>
        <v>5</v>
      </c>
      <c r="DD990" s="1378">
        <f t="shared" si="3016"/>
        <v>40</v>
      </c>
      <c r="DE990" s="1377">
        <f t="shared" si="3016"/>
        <v>40</v>
      </c>
      <c r="DF990" s="1377">
        <f t="shared" si="3016"/>
        <v>45</v>
      </c>
      <c r="DG990" s="1377">
        <f t="shared" si="3016"/>
        <v>47.5</v>
      </c>
      <c r="DH990" s="1377">
        <f t="shared" si="3016"/>
        <v>60</v>
      </c>
      <c r="DI990" s="1377">
        <f t="shared" si="3016"/>
        <v>60</v>
      </c>
      <c r="DJ990" s="1376">
        <f t="shared" si="3016"/>
        <v>112.5</v>
      </c>
      <c r="DK990" s="1436">
        <f t="shared" si="3017"/>
        <v>208.8</v>
      </c>
      <c r="DL990" s="653">
        <f t="shared" si="3018"/>
        <v>17</v>
      </c>
      <c r="DM990" s="106">
        <f t="shared" si="3019"/>
        <v>17</v>
      </c>
      <c r="DN990" s="106">
        <f t="shared" si="3020"/>
        <v>17</v>
      </c>
      <c r="DO990" s="106">
        <f t="shared" si="3021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20"/>
      <c r="DY990" s="484"/>
    </row>
    <row r="991" spans="1:129" s="486" customFormat="1" ht="15.75" customHeight="1">
      <c r="A991" s="44" t="s">
        <v>143</v>
      </c>
      <c r="B991" s="799">
        <f t="shared" ref="B991:R991" si="3037">SUM(B771,B772,B773,B774,B775,B781:B782)</f>
        <v>1332</v>
      </c>
      <c r="C991" s="799">
        <f t="shared" si="3037"/>
        <v>372</v>
      </c>
      <c r="D991" s="799">
        <f t="shared" si="3037"/>
        <v>416</v>
      </c>
      <c r="E991" s="799">
        <f t="shared" si="3037"/>
        <v>156</v>
      </c>
      <c r="F991" s="799">
        <f t="shared" si="3037"/>
        <v>624</v>
      </c>
      <c r="G991" s="799">
        <f t="shared" si="3037"/>
        <v>240</v>
      </c>
      <c r="H991" s="799">
        <f t="shared" si="3037"/>
        <v>728</v>
      </c>
      <c r="I991" s="799">
        <f t="shared" si="3037"/>
        <v>872</v>
      </c>
      <c r="J991" s="799">
        <f t="shared" si="3037"/>
        <v>788</v>
      </c>
      <c r="K991" s="799">
        <f t="shared" si="3037"/>
        <v>0</v>
      </c>
      <c r="L991" s="799">
        <f t="shared" si="3037"/>
        <v>0</v>
      </c>
      <c r="M991" s="799">
        <f t="shared" si="3037"/>
        <v>0</v>
      </c>
      <c r="N991" s="799">
        <f t="shared" si="3037"/>
        <v>0</v>
      </c>
      <c r="O991" s="799">
        <f t="shared" si="3037"/>
        <v>0</v>
      </c>
      <c r="P991" s="799">
        <f t="shared" si="3037"/>
        <v>0</v>
      </c>
      <c r="Q991" s="799">
        <f t="shared" si="3037"/>
        <v>0</v>
      </c>
      <c r="R991" s="799">
        <f t="shared" si="3037"/>
        <v>0</v>
      </c>
      <c r="S991" s="798"/>
      <c r="T991" s="799">
        <f t="shared" ref="T991:AJ991" si="3038">SUM(T771,T772,T773,T774,T775,T781:T782)</f>
        <v>560</v>
      </c>
      <c r="U991" s="799">
        <f t="shared" si="3038"/>
        <v>1352</v>
      </c>
      <c r="V991" s="799">
        <f t="shared" si="3038"/>
        <v>232</v>
      </c>
      <c r="W991" s="799">
        <f t="shared" si="3038"/>
        <v>226.6</v>
      </c>
      <c r="X991" s="799">
        <f t="shared" si="3038"/>
        <v>244</v>
      </c>
      <c r="Y991" s="799">
        <f t="shared" si="3038"/>
        <v>288</v>
      </c>
      <c r="Z991" s="799">
        <f t="shared" si="3038"/>
        <v>784</v>
      </c>
      <c r="AA991" s="799">
        <f t="shared" si="3038"/>
        <v>620</v>
      </c>
      <c r="AB991" s="799">
        <f t="shared" si="3038"/>
        <v>867</v>
      </c>
      <c r="AC991" s="799">
        <f t="shared" si="3038"/>
        <v>0</v>
      </c>
      <c r="AD991" s="799">
        <f t="shared" si="3038"/>
        <v>0</v>
      </c>
      <c r="AE991" s="799">
        <f t="shared" si="3038"/>
        <v>0</v>
      </c>
      <c r="AF991" s="799">
        <f t="shared" si="3038"/>
        <v>0</v>
      </c>
      <c r="AG991" s="799">
        <f t="shared" si="3038"/>
        <v>0</v>
      </c>
      <c r="AH991" s="799">
        <f t="shared" si="3038"/>
        <v>0</v>
      </c>
      <c r="AI991" s="799">
        <f t="shared" si="3038"/>
        <v>0</v>
      </c>
      <c r="AJ991" s="799">
        <f t="shared" si="3038"/>
        <v>0</v>
      </c>
      <c r="AK991" s="798"/>
      <c r="AL991" s="799">
        <f t="shared" ref="AL991:BB991" si="3039">SUM(AL771,AL772,AL773,AL774,AL775,AL781:AL782)</f>
        <v>984</v>
      </c>
      <c r="AM991" s="799">
        <f t="shared" si="3039"/>
        <v>516</v>
      </c>
      <c r="AN991" s="799">
        <f t="shared" si="3039"/>
        <v>618</v>
      </c>
      <c r="AO991" s="799">
        <f t="shared" si="3039"/>
        <v>1580</v>
      </c>
      <c r="AP991" s="799">
        <f t="shared" si="3039"/>
        <v>1659</v>
      </c>
      <c r="AQ991" s="799">
        <f t="shared" si="3039"/>
        <v>1950</v>
      </c>
      <c r="AR991" s="799">
        <f t="shared" si="3039"/>
        <v>1210</v>
      </c>
      <c r="AS991" s="799">
        <f t="shared" si="3039"/>
        <v>900</v>
      </c>
      <c r="AT991" s="799">
        <f t="shared" si="3039"/>
        <v>935</v>
      </c>
      <c r="AU991" s="799">
        <f t="shared" si="3039"/>
        <v>0</v>
      </c>
      <c r="AV991" s="799">
        <f t="shared" si="3039"/>
        <v>0</v>
      </c>
      <c r="AW991" s="799">
        <f t="shared" si="3039"/>
        <v>0</v>
      </c>
      <c r="AX991" s="799">
        <f t="shared" si="3039"/>
        <v>0</v>
      </c>
      <c r="AY991" s="799">
        <f t="shared" si="3039"/>
        <v>0</v>
      </c>
      <c r="AZ991" s="799">
        <f t="shared" si="3039"/>
        <v>0</v>
      </c>
      <c r="BA991" s="799">
        <f t="shared" si="3039"/>
        <v>0</v>
      </c>
      <c r="BB991" s="799">
        <f t="shared" si="3039"/>
        <v>0</v>
      </c>
      <c r="BC991" s="798"/>
      <c r="BD991" s="799">
        <f t="shared" ref="BD991:BT991" si="3040">SUM(BD771,BD772,BD773,BD774,BD775,BD781:BD782)</f>
        <v>612</v>
      </c>
      <c r="BE991" s="799">
        <f t="shared" si="3040"/>
        <v>510</v>
      </c>
      <c r="BF991" s="799">
        <f t="shared" si="3040"/>
        <v>510</v>
      </c>
      <c r="BG991" s="799">
        <f t="shared" si="3040"/>
        <v>564</v>
      </c>
      <c r="BH991" s="799">
        <f t="shared" si="3040"/>
        <v>414</v>
      </c>
      <c r="BI991" s="799">
        <f t="shared" si="3040"/>
        <v>414</v>
      </c>
      <c r="BJ991" s="799">
        <f t="shared" si="3040"/>
        <v>1376</v>
      </c>
      <c r="BK991" s="799">
        <f t="shared" si="3040"/>
        <v>1376</v>
      </c>
      <c r="BL991" s="799">
        <f t="shared" si="3040"/>
        <v>1376</v>
      </c>
      <c r="BM991" s="799">
        <f t="shared" si="3040"/>
        <v>0</v>
      </c>
      <c r="BN991" s="799">
        <f t="shared" si="3040"/>
        <v>0</v>
      </c>
      <c r="BO991" s="799">
        <f t="shared" si="3040"/>
        <v>0</v>
      </c>
      <c r="BP991" s="799">
        <f t="shared" si="3040"/>
        <v>0</v>
      </c>
      <c r="BQ991" s="799">
        <f t="shared" si="3040"/>
        <v>0</v>
      </c>
      <c r="BR991" s="799">
        <f t="shared" si="3040"/>
        <v>0</v>
      </c>
      <c r="BS991" s="799">
        <f t="shared" si="3040"/>
        <v>0</v>
      </c>
      <c r="BT991" s="799">
        <f t="shared" si="3040"/>
        <v>0</v>
      </c>
      <c r="BU991" s="798"/>
      <c r="BV991" s="799">
        <f>SUM(BV773,BV774,BV775,BV781:BV782,BV805)</f>
        <v>0</v>
      </c>
      <c r="BW991" s="799">
        <f>SUM(BW773,BW774,BW775,BW781:BW782,BW805)</f>
        <v>0</v>
      </c>
      <c r="BX991" s="799">
        <f>SUM(BX773,BX774,BX775,BX781:BX782,BX805)</f>
        <v>0</v>
      </c>
      <c r="BY991" s="799">
        <f>SUM(BY773,BY774,BY775,BY781:BY782,BY805)</f>
        <v>0</v>
      </c>
      <c r="BZ991" s="597">
        <f t="shared" si="3010"/>
        <v>279.73333333333335</v>
      </c>
      <c r="CA991" s="597">
        <f t="shared" si="3011"/>
        <v>254.77333333333337</v>
      </c>
      <c r="CB991" s="597">
        <f t="shared" si="3012"/>
        <v>560.13333333333333</v>
      </c>
      <c r="CC991" s="597">
        <f t="shared" si="3013"/>
        <v>385.06666666666666</v>
      </c>
      <c r="CD991" s="1344">
        <f t="shared" si="3014"/>
        <v>0</v>
      </c>
      <c r="CE991" s="1345">
        <f t="shared" si="3014"/>
        <v>0</v>
      </c>
      <c r="CF991" s="1346">
        <f t="shared" si="3014"/>
        <v>0</v>
      </c>
      <c r="CG991" s="1346">
        <f t="shared" si="3014"/>
        <v>0</v>
      </c>
      <c r="CH991" s="1346">
        <f t="shared" si="3014"/>
        <v>0</v>
      </c>
      <c r="CI991" s="1346">
        <f t="shared" si="3014"/>
        <v>0</v>
      </c>
      <c r="CJ991" s="1346">
        <f t="shared" si="3014"/>
        <v>0</v>
      </c>
      <c r="CK991" s="1347">
        <f t="shared" si="3014"/>
        <v>0</v>
      </c>
      <c r="CL991" s="1347">
        <f t="shared" si="3014"/>
        <v>156</v>
      </c>
      <c r="CM991" s="1347">
        <f t="shared" si="3014"/>
        <v>240</v>
      </c>
      <c r="CN991" s="1346">
        <f t="shared" si="3014"/>
        <v>372</v>
      </c>
      <c r="CO991" s="1346">
        <f t="shared" si="3014"/>
        <v>416</v>
      </c>
      <c r="CP991" s="1346">
        <f t="shared" si="3014"/>
        <v>624</v>
      </c>
      <c r="CQ991" s="1346">
        <f t="shared" si="3014"/>
        <v>728</v>
      </c>
      <c r="CR991" s="1346">
        <f t="shared" si="3014"/>
        <v>788</v>
      </c>
      <c r="CS991" s="1345">
        <f t="shared" si="3014"/>
        <v>872</v>
      </c>
      <c r="CT991" s="1348">
        <f t="shared" si="3015"/>
        <v>1332</v>
      </c>
      <c r="CU991" s="1436">
        <f t="shared" si="3016"/>
        <v>0</v>
      </c>
      <c r="CV991" s="1376">
        <f t="shared" si="3016"/>
        <v>0</v>
      </c>
      <c r="CW991" s="1377">
        <f t="shared" si="3016"/>
        <v>0</v>
      </c>
      <c r="CX991" s="1377">
        <f t="shared" si="3016"/>
        <v>0</v>
      </c>
      <c r="CY991" s="1377">
        <f t="shared" si="3016"/>
        <v>0</v>
      </c>
      <c r="CZ991" s="1377">
        <f t="shared" si="3016"/>
        <v>0</v>
      </c>
      <c r="DA991" s="1377">
        <f t="shared" si="3016"/>
        <v>0</v>
      </c>
      <c r="DB991" s="1378">
        <f t="shared" si="3016"/>
        <v>0</v>
      </c>
      <c r="DC991" s="1378">
        <f t="shared" si="3016"/>
        <v>226.6</v>
      </c>
      <c r="DD991" s="1378">
        <f t="shared" si="3016"/>
        <v>232</v>
      </c>
      <c r="DE991" s="1377">
        <f t="shared" si="3016"/>
        <v>244</v>
      </c>
      <c r="DF991" s="1377">
        <f t="shared" si="3016"/>
        <v>288</v>
      </c>
      <c r="DG991" s="1377">
        <f t="shared" si="3016"/>
        <v>560</v>
      </c>
      <c r="DH991" s="1377">
        <f t="shared" si="3016"/>
        <v>620</v>
      </c>
      <c r="DI991" s="1377">
        <f t="shared" si="3016"/>
        <v>784</v>
      </c>
      <c r="DJ991" s="1376">
        <f t="shared" si="3016"/>
        <v>867</v>
      </c>
      <c r="DK991" s="1436">
        <f t="shared" si="3017"/>
        <v>1352</v>
      </c>
      <c r="DL991" s="653">
        <f t="shared" si="3018"/>
        <v>17</v>
      </c>
      <c r="DM991" s="106">
        <f t="shared" si="3019"/>
        <v>17</v>
      </c>
      <c r="DN991" s="106">
        <f t="shared" si="3020"/>
        <v>17</v>
      </c>
      <c r="DO991" s="106">
        <f t="shared" si="3021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11"/>
      <c r="DY991" s="484"/>
    </row>
    <row r="992" spans="1:129" s="486" customFormat="1" ht="15.75" customHeight="1">
      <c r="A992" s="44" t="s">
        <v>54</v>
      </c>
      <c r="B992" s="799">
        <f t="shared" ref="B992:R992" si="3041">SUM(B780,B789)</f>
        <v>0</v>
      </c>
      <c r="C992" s="799">
        <f t="shared" si="3041"/>
        <v>0</v>
      </c>
      <c r="D992" s="799">
        <f t="shared" si="3041"/>
        <v>0</v>
      </c>
      <c r="E992" s="799">
        <f t="shared" si="3041"/>
        <v>0</v>
      </c>
      <c r="F992" s="799">
        <f t="shared" si="3041"/>
        <v>0</v>
      </c>
      <c r="G992" s="799">
        <f t="shared" si="3041"/>
        <v>0</v>
      </c>
      <c r="H992" s="799">
        <f t="shared" si="3041"/>
        <v>0</v>
      </c>
      <c r="I992" s="799">
        <f t="shared" si="3041"/>
        <v>0</v>
      </c>
      <c r="J992" s="799">
        <f t="shared" si="3041"/>
        <v>0</v>
      </c>
      <c r="K992" s="799">
        <f t="shared" si="3041"/>
        <v>0</v>
      </c>
      <c r="L992" s="799">
        <f t="shared" si="3041"/>
        <v>0</v>
      </c>
      <c r="M992" s="799">
        <f t="shared" si="3041"/>
        <v>0</v>
      </c>
      <c r="N992" s="799">
        <f t="shared" si="3041"/>
        <v>0</v>
      </c>
      <c r="O992" s="799">
        <f t="shared" si="3041"/>
        <v>0</v>
      </c>
      <c r="P992" s="799">
        <f t="shared" si="3041"/>
        <v>0</v>
      </c>
      <c r="Q992" s="799">
        <f t="shared" si="3041"/>
        <v>0</v>
      </c>
      <c r="R992" s="799">
        <f t="shared" si="3041"/>
        <v>0</v>
      </c>
      <c r="S992" s="798"/>
      <c r="T992" s="799">
        <f t="shared" ref="T992:AJ992" si="3042">SUM(T780,T789)</f>
        <v>0</v>
      </c>
      <c r="U992" s="799">
        <f t="shared" si="3042"/>
        <v>0</v>
      </c>
      <c r="V992" s="799">
        <f t="shared" si="3042"/>
        <v>0</v>
      </c>
      <c r="W992" s="799">
        <f t="shared" si="3042"/>
        <v>0</v>
      </c>
      <c r="X992" s="799">
        <f t="shared" si="3042"/>
        <v>0</v>
      </c>
      <c r="Y992" s="799">
        <f t="shared" si="3042"/>
        <v>0</v>
      </c>
      <c r="Z992" s="799">
        <f t="shared" si="3042"/>
        <v>0</v>
      </c>
      <c r="AA992" s="799">
        <f t="shared" si="3042"/>
        <v>0</v>
      </c>
      <c r="AB992" s="799">
        <f t="shared" si="3042"/>
        <v>0</v>
      </c>
      <c r="AC992" s="799">
        <f t="shared" si="3042"/>
        <v>0</v>
      </c>
      <c r="AD992" s="799">
        <f t="shared" si="3042"/>
        <v>0</v>
      </c>
      <c r="AE992" s="799">
        <f t="shared" si="3042"/>
        <v>0</v>
      </c>
      <c r="AF992" s="799">
        <f t="shared" si="3042"/>
        <v>0</v>
      </c>
      <c r="AG992" s="799">
        <f t="shared" si="3042"/>
        <v>0</v>
      </c>
      <c r="AH992" s="799">
        <f t="shared" si="3042"/>
        <v>0</v>
      </c>
      <c r="AI992" s="799">
        <f t="shared" si="3042"/>
        <v>0</v>
      </c>
      <c r="AJ992" s="799">
        <f t="shared" si="3042"/>
        <v>0</v>
      </c>
      <c r="AK992" s="798"/>
      <c r="AL992" s="799">
        <f t="shared" ref="AL992:BB992" si="3043">SUM(AL780,AL789)</f>
        <v>0</v>
      </c>
      <c r="AM992" s="799">
        <f t="shared" si="3043"/>
        <v>0</v>
      </c>
      <c r="AN992" s="799">
        <f t="shared" si="3043"/>
        <v>0</v>
      </c>
      <c r="AO992" s="799">
        <f t="shared" si="3043"/>
        <v>0</v>
      </c>
      <c r="AP992" s="799">
        <f t="shared" si="3043"/>
        <v>0</v>
      </c>
      <c r="AQ992" s="799">
        <f t="shared" si="3043"/>
        <v>0</v>
      </c>
      <c r="AR992" s="799">
        <f t="shared" si="3043"/>
        <v>0</v>
      </c>
      <c r="AS992" s="799">
        <f t="shared" si="3043"/>
        <v>0</v>
      </c>
      <c r="AT992" s="799">
        <f t="shared" si="3043"/>
        <v>0</v>
      </c>
      <c r="AU992" s="799">
        <f t="shared" si="3043"/>
        <v>0</v>
      </c>
      <c r="AV992" s="799">
        <f t="shared" si="3043"/>
        <v>0</v>
      </c>
      <c r="AW992" s="799">
        <f t="shared" si="3043"/>
        <v>0</v>
      </c>
      <c r="AX992" s="799">
        <f t="shared" si="3043"/>
        <v>0</v>
      </c>
      <c r="AY992" s="799">
        <f t="shared" si="3043"/>
        <v>0</v>
      </c>
      <c r="AZ992" s="799">
        <f t="shared" si="3043"/>
        <v>0</v>
      </c>
      <c r="BA992" s="799">
        <f t="shared" si="3043"/>
        <v>0</v>
      </c>
      <c r="BB992" s="799">
        <f t="shared" si="3043"/>
        <v>0</v>
      </c>
      <c r="BC992" s="798"/>
      <c r="BD992" s="799">
        <f t="shared" ref="BD992:BT992" si="3044">SUM(BD780,BD789)</f>
        <v>0</v>
      </c>
      <c r="BE992" s="799">
        <f t="shared" si="3044"/>
        <v>0</v>
      </c>
      <c r="BF992" s="799">
        <f t="shared" si="3044"/>
        <v>0</v>
      </c>
      <c r="BG992" s="799">
        <f t="shared" si="3044"/>
        <v>0</v>
      </c>
      <c r="BH992" s="799">
        <f t="shared" si="3044"/>
        <v>0</v>
      </c>
      <c r="BI992" s="799">
        <f t="shared" si="3044"/>
        <v>0</v>
      </c>
      <c r="BJ992" s="799">
        <f t="shared" si="3044"/>
        <v>0</v>
      </c>
      <c r="BK992" s="799">
        <f t="shared" si="3044"/>
        <v>0</v>
      </c>
      <c r="BL992" s="799">
        <f t="shared" si="3044"/>
        <v>0</v>
      </c>
      <c r="BM992" s="799">
        <f t="shared" si="3044"/>
        <v>0</v>
      </c>
      <c r="BN992" s="799">
        <f t="shared" si="3044"/>
        <v>0</v>
      </c>
      <c r="BO992" s="799">
        <f t="shared" si="3044"/>
        <v>0</v>
      </c>
      <c r="BP992" s="799">
        <f t="shared" si="3044"/>
        <v>0</v>
      </c>
      <c r="BQ992" s="799">
        <f t="shared" si="3044"/>
        <v>0</v>
      </c>
      <c r="BR992" s="799">
        <f t="shared" si="3044"/>
        <v>0</v>
      </c>
      <c r="BS992" s="799">
        <f t="shared" si="3044"/>
        <v>0</v>
      </c>
      <c r="BT992" s="799">
        <f t="shared" si="3044"/>
        <v>0</v>
      </c>
      <c r="BU992" s="798"/>
      <c r="BV992" s="799">
        <f>SUM(BV780,BV789)</f>
        <v>0</v>
      </c>
      <c r="BW992" s="799">
        <f>SUM(BW780,BW789)</f>
        <v>0</v>
      </c>
      <c r="BX992" s="799">
        <f>SUM(BX780,BX789)</f>
        <v>0</v>
      </c>
      <c r="BY992" s="799">
        <f>SUM(BY780,BY789)</f>
        <v>0</v>
      </c>
      <c r="BZ992" s="597">
        <f t="shared" si="3010"/>
        <v>0</v>
      </c>
      <c r="CA992" s="597">
        <f t="shared" si="3011"/>
        <v>0</v>
      </c>
      <c r="CB992" s="597">
        <f t="shared" si="3012"/>
        <v>0</v>
      </c>
      <c r="CC992" s="597">
        <f t="shared" si="3013"/>
        <v>0</v>
      </c>
      <c r="CD992" s="1344">
        <f t="shared" si="3014"/>
        <v>0</v>
      </c>
      <c r="CE992" s="1345">
        <f t="shared" si="3014"/>
        <v>0</v>
      </c>
      <c r="CF992" s="1346">
        <f t="shared" si="3014"/>
        <v>0</v>
      </c>
      <c r="CG992" s="1346">
        <f t="shared" si="3014"/>
        <v>0</v>
      </c>
      <c r="CH992" s="1346">
        <f t="shared" si="3014"/>
        <v>0</v>
      </c>
      <c r="CI992" s="1346">
        <f t="shared" si="3014"/>
        <v>0</v>
      </c>
      <c r="CJ992" s="1346">
        <f t="shared" si="3014"/>
        <v>0</v>
      </c>
      <c r="CK992" s="1347">
        <f t="shared" si="3014"/>
        <v>0</v>
      </c>
      <c r="CL992" s="1347">
        <f t="shared" si="3014"/>
        <v>0</v>
      </c>
      <c r="CM992" s="1347">
        <f t="shared" si="3014"/>
        <v>0</v>
      </c>
      <c r="CN992" s="1346">
        <f t="shared" si="3014"/>
        <v>0</v>
      </c>
      <c r="CO992" s="1346">
        <f t="shared" si="3014"/>
        <v>0</v>
      </c>
      <c r="CP992" s="1346">
        <f t="shared" si="3014"/>
        <v>0</v>
      </c>
      <c r="CQ992" s="1346">
        <f t="shared" si="3014"/>
        <v>0</v>
      </c>
      <c r="CR992" s="1346">
        <f t="shared" si="3014"/>
        <v>0</v>
      </c>
      <c r="CS992" s="1345">
        <f t="shared" si="3014"/>
        <v>0</v>
      </c>
      <c r="CT992" s="1348">
        <f t="shared" si="3015"/>
        <v>0</v>
      </c>
      <c r="CU992" s="1436">
        <f t="shared" si="3016"/>
        <v>0</v>
      </c>
      <c r="CV992" s="1376">
        <f t="shared" si="3016"/>
        <v>0</v>
      </c>
      <c r="CW992" s="1377">
        <f t="shared" si="3016"/>
        <v>0</v>
      </c>
      <c r="CX992" s="1377">
        <f t="shared" si="3016"/>
        <v>0</v>
      </c>
      <c r="CY992" s="1377">
        <f t="shared" si="3016"/>
        <v>0</v>
      </c>
      <c r="CZ992" s="1377">
        <f t="shared" si="3016"/>
        <v>0</v>
      </c>
      <c r="DA992" s="1377">
        <f t="shared" si="3016"/>
        <v>0</v>
      </c>
      <c r="DB992" s="1378">
        <f t="shared" si="3016"/>
        <v>0</v>
      </c>
      <c r="DC992" s="1378">
        <f t="shared" si="3016"/>
        <v>0</v>
      </c>
      <c r="DD992" s="1378">
        <f t="shared" si="3016"/>
        <v>0</v>
      </c>
      <c r="DE992" s="1377">
        <f t="shared" si="3016"/>
        <v>0</v>
      </c>
      <c r="DF992" s="1377">
        <f t="shared" si="3016"/>
        <v>0</v>
      </c>
      <c r="DG992" s="1377">
        <f t="shared" si="3016"/>
        <v>0</v>
      </c>
      <c r="DH992" s="1377">
        <f t="shared" si="3016"/>
        <v>0</v>
      </c>
      <c r="DI992" s="1377">
        <f t="shared" si="3016"/>
        <v>0</v>
      </c>
      <c r="DJ992" s="1376">
        <f t="shared" si="3016"/>
        <v>0</v>
      </c>
      <c r="DK992" s="1436">
        <f t="shared" si="3017"/>
        <v>0</v>
      </c>
      <c r="DL992" s="653">
        <f t="shared" si="3018"/>
        <v>17</v>
      </c>
      <c r="DM992" s="106">
        <f t="shared" si="3019"/>
        <v>17</v>
      </c>
      <c r="DN992" s="106">
        <f t="shared" si="3020"/>
        <v>17</v>
      </c>
      <c r="DO992" s="106">
        <f t="shared" si="3021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1"/>
      <c r="DY992" s="484"/>
    </row>
    <row r="993" spans="1:129" s="486" customFormat="1" ht="15.75" customHeight="1">
      <c r="A993" s="44" t="s">
        <v>144</v>
      </c>
      <c r="B993" s="799">
        <f t="shared" ref="B993:R993" si="3045">SUM(B783:B784,B790:B797)</f>
        <v>370</v>
      </c>
      <c r="C993" s="799">
        <f t="shared" si="3045"/>
        <v>195</v>
      </c>
      <c r="D993" s="799">
        <f t="shared" si="3045"/>
        <v>170</v>
      </c>
      <c r="E993" s="799">
        <f t="shared" si="3045"/>
        <v>0</v>
      </c>
      <c r="F993" s="799">
        <f t="shared" si="3045"/>
        <v>0</v>
      </c>
      <c r="G993" s="799">
        <f t="shared" si="3045"/>
        <v>0</v>
      </c>
      <c r="H993" s="799">
        <f t="shared" si="3045"/>
        <v>0</v>
      </c>
      <c r="I993" s="799">
        <f t="shared" si="3045"/>
        <v>0</v>
      </c>
      <c r="J993" s="799">
        <f t="shared" si="3045"/>
        <v>340</v>
      </c>
      <c r="K993" s="799">
        <f t="shared" si="3045"/>
        <v>0</v>
      </c>
      <c r="L993" s="799">
        <f t="shared" si="3045"/>
        <v>0</v>
      </c>
      <c r="M993" s="799">
        <f t="shared" si="3045"/>
        <v>0</v>
      </c>
      <c r="N993" s="799">
        <f t="shared" si="3045"/>
        <v>0</v>
      </c>
      <c r="O993" s="799">
        <f t="shared" si="3045"/>
        <v>0</v>
      </c>
      <c r="P993" s="799">
        <f t="shared" si="3045"/>
        <v>0</v>
      </c>
      <c r="Q993" s="799">
        <f t="shared" si="3045"/>
        <v>0</v>
      </c>
      <c r="R993" s="799">
        <f t="shared" si="3045"/>
        <v>0</v>
      </c>
      <c r="S993" s="798"/>
      <c r="T993" s="799">
        <f t="shared" ref="T993:AJ993" si="3046">SUM(T783:T784,T790:T797)</f>
        <v>2274</v>
      </c>
      <c r="U993" s="799">
        <f t="shared" si="3046"/>
        <v>30</v>
      </c>
      <c r="V993" s="799">
        <f t="shared" si="3046"/>
        <v>0</v>
      </c>
      <c r="W993" s="799">
        <f t="shared" si="3046"/>
        <v>0</v>
      </c>
      <c r="X993" s="799">
        <f t="shared" si="3046"/>
        <v>155</v>
      </c>
      <c r="Y993" s="799">
        <f t="shared" si="3046"/>
        <v>0</v>
      </c>
      <c r="Z993" s="799">
        <f t="shared" si="3046"/>
        <v>1485</v>
      </c>
      <c r="AA993" s="799">
        <f t="shared" si="3046"/>
        <v>1075</v>
      </c>
      <c r="AB993" s="799">
        <f t="shared" si="3046"/>
        <v>1750</v>
      </c>
      <c r="AC993" s="799">
        <f t="shared" si="3046"/>
        <v>0</v>
      </c>
      <c r="AD993" s="799">
        <f t="shared" si="3046"/>
        <v>0</v>
      </c>
      <c r="AE993" s="799">
        <f t="shared" si="3046"/>
        <v>0</v>
      </c>
      <c r="AF993" s="799">
        <f t="shared" si="3046"/>
        <v>0</v>
      </c>
      <c r="AG993" s="799">
        <f t="shared" si="3046"/>
        <v>0</v>
      </c>
      <c r="AH993" s="799">
        <f t="shared" si="3046"/>
        <v>0</v>
      </c>
      <c r="AI993" s="799">
        <f t="shared" si="3046"/>
        <v>0</v>
      </c>
      <c r="AJ993" s="799">
        <f t="shared" si="3046"/>
        <v>0</v>
      </c>
      <c r="AK993" s="798"/>
      <c r="AL993" s="799">
        <f t="shared" ref="AL993:BB993" si="3047">SUM(AL783:AL784,AL790:AL797)</f>
        <v>2575</v>
      </c>
      <c r="AM993" s="799">
        <f t="shared" si="3047"/>
        <v>6625</v>
      </c>
      <c r="AN993" s="799">
        <f t="shared" si="3047"/>
        <v>100</v>
      </c>
      <c r="AO993" s="799">
        <f t="shared" si="3047"/>
        <v>7570</v>
      </c>
      <c r="AP993" s="799">
        <f t="shared" si="3047"/>
        <v>4394</v>
      </c>
      <c r="AQ993" s="799">
        <f t="shared" si="3047"/>
        <v>4230</v>
      </c>
      <c r="AR993" s="799">
        <f t="shared" si="3047"/>
        <v>7460</v>
      </c>
      <c r="AS993" s="799">
        <f t="shared" si="3047"/>
        <v>2005</v>
      </c>
      <c r="AT993" s="799">
        <f t="shared" si="3047"/>
        <v>10960</v>
      </c>
      <c r="AU993" s="799">
        <f t="shared" si="3047"/>
        <v>0</v>
      </c>
      <c r="AV993" s="799">
        <f t="shared" si="3047"/>
        <v>0</v>
      </c>
      <c r="AW993" s="799">
        <f t="shared" si="3047"/>
        <v>0</v>
      </c>
      <c r="AX993" s="799">
        <f t="shared" si="3047"/>
        <v>0</v>
      </c>
      <c r="AY993" s="799">
        <f t="shared" si="3047"/>
        <v>0</v>
      </c>
      <c r="AZ993" s="799">
        <f t="shared" si="3047"/>
        <v>0</v>
      </c>
      <c r="BA993" s="799">
        <f t="shared" si="3047"/>
        <v>0</v>
      </c>
      <c r="BB993" s="799">
        <f t="shared" si="3047"/>
        <v>0</v>
      </c>
      <c r="BC993" s="798"/>
      <c r="BD993" s="799">
        <f t="shared" ref="BD993:BT993" si="3048">SUM(BD783:BD784,BD790:BD797)</f>
        <v>35420</v>
      </c>
      <c r="BE993" s="799">
        <f t="shared" si="3048"/>
        <v>13715</v>
      </c>
      <c r="BF993" s="799">
        <f t="shared" si="3048"/>
        <v>13715</v>
      </c>
      <c r="BG993" s="799">
        <f t="shared" si="3048"/>
        <v>12850</v>
      </c>
      <c r="BH993" s="799">
        <f t="shared" si="3048"/>
        <v>12850</v>
      </c>
      <c r="BI993" s="799">
        <f t="shared" si="3048"/>
        <v>12850</v>
      </c>
      <c r="BJ993" s="799">
        <f t="shared" si="3048"/>
        <v>33430</v>
      </c>
      <c r="BK993" s="799">
        <f t="shared" si="3048"/>
        <v>33430</v>
      </c>
      <c r="BL993" s="799">
        <f t="shared" si="3048"/>
        <v>33430</v>
      </c>
      <c r="BM993" s="799">
        <f t="shared" si="3048"/>
        <v>0</v>
      </c>
      <c r="BN993" s="799">
        <f t="shared" si="3048"/>
        <v>0</v>
      </c>
      <c r="BO993" s="799">
        <f t="shared" si="3048"/>
        <v>0</v>
      </c>
      <c r="BP993" s="799">
        <f t="shared" si="3048"/>
        <v>0</v>
      </c>
      <c r="BQ993" s="799">
        <f t="shared" si="3048"/>
        <v>0</v>
      </c>
      <c r="BR993" s="799">
        <f t="shared" si="3048"/>
        <v>0</v>
      </c>
      <c r="BS993" s="799">
        <f t="shared" si="3048"/>
        <v>0</v>
      </c>
      <c r="BT993" s="799">
        <f t="shared" si="3048"/>
        <v>0</v>
      </c>
      <c r="BU993" s="798"/>
      <c r="BV993" s="799">
        <f>SUM(BV783:BV784,BV790:BV794,BV796:BV797)</f>
        <v>0</v>
      </c>
      <c r="BW993" s="799">
        <f>SUM(BW783:BW784,BW790:BW794,BW796:BW797)</f>
        <v>0</v>
      </c>
      <c r="BX993" s="799">
        <f>SUM(BX783:BX784,BX790:BX794,BX796:BX797)</f>
        <v>0</v>
      </c>
      <c r="BY993" s="799">
        <f>SUM(BY783:BY784,BY790:BY794,BY796:BY797)</f>
        <v>0</v>
      </c>
      <c r="BZ993" s="597">
        <f t="shared" si="3010"/>
        <v>47</v>
      </c>
      <c r="CA993" s="597">
        <f t="shared" si="3011"/>
        <v>299.66666666666669</v>
      </c>
      <c r="CB993" s="597">
        <f t="shared" si="3012"/>
        <v>2330.6</v>
      </c>
      <c r="CC993" s="597">
        <f t="shared" si="3013"/>
        <v>11084.666666666666</v>
      </c>
      <c r="CD993" s="1344">
        <f t="shared" si="3014"/>
        <v>0</v>
      </c>
      <c r="CE993" s="1345">
        <f t="shared" si="3014"/>
        <v>0</v>
      </c>
      <c r="CF993" s="1346">
        <f t="shared" si="3014"/>
        <v>0</v>
      </c>
      <c r="CG993" s="1346">
        <f t="shared" si="3014"/>
        <v>0</v>
      </c>
      <c r="CH993" s="1346">
        <f t="shared" si="3014"/>
        <v>0</v>
      </c>
      <c r="CI993" s="1346">
        <f t="shared" si="3014"/>
        <v>0</v>
      </c>
      <c r="CJ993" s="1346">
        <f t="shared" si="3014"/>
        <v>0</v>
      </c>
      <c r="CK993" s="1347">
        <f t="shared" si="3014"/>
        <v>0</v>
      </c>
      <c r="CL993" s="1347">
        <f t="shared" si="3014"/>
        <v>0</v>
      </c>
      <c r="CM993" s="1347">
        <f t="shared" si="3014"/>
        <v>0</v>
      </c>
      <c r="CN993" s="1346">
        <f t="shared" si="3014"/>
        <v>0</v>
      </c>
      <c r="CO993" s="1346">
        <f t="shared" si="3014"/>
        <v>0</v>
      </c>
      <c r="CP993" s="1346">
        <f t="shared" si="3014"/>
        <v>0</v>
      </c>
      <c r="CQ993" s="1346">
        <f t="shared" si="3014"/>
        <v>170</v>
      </c>
      <c r="CR993" s="1346">
        <f t="shared" si="3014"/>
        <v>195</v>
      </c>
      <c r="CS993" s="1345">
        <f t="shared" si="3014"/>
        <v>340</v>
      </c>
      <c r="CT993" s="1348">
        <f t="shared" si="3015"/>
        <v>370</v>
      </c>
      <c r="CU993" s="1436">
        <f t="shared" si="3016"/>
        <v>0</v>
      </c>
      <c r="CV993" s="1376">
        <f t="shared" si="3016"/>
        <v>0</v>
      </c>
      <c r="CW993" s="1377">
        <f t="shared" si="3016"/>
        <v>0</v>
      </c>
      <c r="CX993" s="1377">
        <f t="shared" si="3016"/>
        <v>0</v>
      </c>
      <c r="CY993" s="1377">
        <f t="shared" si="3016"/>
        <v>0</v>
      </c>
      <c r="CZ993" s="1377">
        <f t="shared" si="3016"/>
        <v>0</v>
      </c>
      <c r="DA993" s="1377">
        <f t="shared" si="3016"/>
        <v>0</v>
      </c>
      <c r="DB993" s="1378">
        <f t="shared" si="3016"/>
        <v>0</v>
      </c>
      <c r="DC993" s="1378">
        <f t="shared" si="3016"/>
        <v>0</v>
      </c>
      <c r="DD993" s="1378">
        <f t="shared" si="3016"/>
        <v>0</v>
      </c>
      <c r="DE993" s="1377">
        <f t="shared" si="3016"/>
        <v>0</v>
      </c>
      <c r="DF993" s="1377">
        <f t="shared" si="3016"/>
        <v>30</v>
      </c>
      <c r="DG993" s="1377">
        <f t="shared" si="3016"/>
        <v>155</v>
      </c>
      <c r="DH993" s="1377">
        <f t="shared" si="3016"/>
        <v>1075</v>
      </c>
      <c r="DI993" s="1377">
        <f t="shared" si="3016"/>
        <v>1485</v>
      </c>
      <c r="DJ993" s="1376">
        <f t="shared" si="3016"/>
        <v>1750</v>
      </c>
      <c r="DK993" s="1436">
        <f t="shared" si="3017"/>
        <v>2274</v>
      </c>
      <c r="DL993" s="653">
        <f t="shared" si="3018"/>
        <v>17</v>
      </c>
      <c r="DM993" s="106">
        <f t="shared" si="3019"/>
        <v>17</v>
      </c>
      <c r="DN993" s="106">
        <f t="shared" si="3020"/>
        <v>17</v>
      </c>
      <c r="DO993" s="106">
        <f t="shared" si="3021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1"/>
      <c r="DY993" s="484"/>
    </row>
    <row r="994" spans="1:129" s="486" customFormat="1" ht="15.75" customHeight="1">
      <c r="A994" s="44" t="s">
        <v>145</v>
      </c>
      <c r="B994" s="799">
        <f t="shared" ref="B994:R994" si="3049">SUM(B798,B799)</f>
        <v>1200</v>
      </c>
      <c r="C994" s="799">
        <f t="shared" si="3049"/>
        <v>600</v>
      </c>
      <c r="D994" s="799">
        <f t="shared" si="3049"/>
        <v>900</v>
      </c>
      <c r="E994" s="799">
        <f t="shared" si="3049"/>
        <v>225</v>
      </c>
      <c r="F994" s="799">
        <f t="shared" si="3049"/>
        <v>315</v>
      </c>
      <c r="G994" s="799">
        <f t="shared" si="3049"/>
        <v>150</v>
      </c>
      <c r="H994" s="799">
        <f t="shared" si="3049"/>
        <v>70</v>
      </c>
      <c r="I994" s="799">
        <f t="shared" si="3049"/>
        <v>0</v>
      </c>
      <c r="J994" s="799">
        <f t="shared" si="3049"/>
        <v>0</v>
      </c>
      <c r="K994" s="799">
        <f t="shared" si="3049"/>
        <v>0</v>
      </c>
      <c r="L994" s="799">
        <f t="shared" si="3049"/>
        <v>0</v>
      </c>
      <c r="M994" s="799">
        <f t="shared" si="3049"/>
        <v>0</v>
      </c>
      <c r="N994" s="799">
        <f t="shared" si="3049"/>
        <v>0</v>
      </c>
      <c r="O994" s="799">
        <f t="shared" si="3049"/>
        <v>0</v>
      </c>
      <c r="P994" s="799">
        <f t="shared" si="3049"/>
        <v>0</v>
      </c>
      <c r="Q994" s="799">
        <f t="shared" si="3049"/>
        <v>0</v>
      </c>
      <c r="R994" s="799">
        <f t="shared" si="3049"/>
        <v>0</v>
      </c>
      <c r="S994" s="798"/>
      <c r="T994" s="799">
        <f t="shared" ref="T994:AJ994" si="3050">SUM(T798,T799)</f>
        <v>50</v>
      </c>
      <c r="U994" s="799">
        <f t="shared" si="3050"/>
        <v>1080</v>
      </c>
      <c r="V994" s="799">
        <f t="shared" si="3050"/>
        <v>0</v>
      </c>
      <c r="W994" s="799">
        <f t="shared" si="3050"/>
        <v>154</v>
      </c>
      <c r="X994" s="799">
        <f t="shared" si="3050"/>
        <v>300</v>
      </c>
      <c r="Y994" s="799">
        <f t="shared" si="3050"/>
        <v>200</v>
      </c>
      <c r="Z994" s="799">
        <f t="shared" si="3050"/>
        <v>110</v>
      </c>
      <c r="AA994" s="799">
        <f t="shared" si="3050"/>
        <v>145</v>
      </c>
      <c r="AB994" s="799">
        <f t="shared" si="3050"/>
        <v>375</v>
      </c>
      <c r="AC994" s="799">
        <f t="shared" si="3050"/>
        <v>0</v>
      </c>
      <c r="AD994" s="799">
        <f t="shared" si="3050"/>
        <v>0</v>
      </c>
      <c r="AE994" s="799">
        <f t="shared" si="3050"/>
        <v>0</v>
      </c>
      <c r="AF994" s="799">
        <f t="shared" si="3050"/>
        <v>0</v>
      </c>
      <c r="AG994" s="799">
        <f t="shared" si="3050"/>
        <v>0</v>
      </c>
      <c r="AH994" s="799">
        <f t="shared" si="3050"/>
        <v>0</v>
      </c>
      <c r="AI994" s="799">
        <f t="shared" si="3050"/>
        <v>0</v>
      </c>
      <c r="AJ994" s="799">
        <f t="shared" si="3050"/>
        <v>0</v>
      </c>
      <c r="AK994" s="798"/>
      <c r="AL994" s="799">
        <f t="shared" ref="AL994:BB994" si="3051">SUM(AL798,AL799)</f>
        <v>135</v>
      </c>
      <c r="AM994" s="799">
        <f t="shared" si="3051"/>
        <v>200</v>
      </c>
      <c r="AN994" s="799">
        <f t="shared" si="3051"/>
        <v>110</v>
      </c>
      <c r="AO994" s="799">
        <f t="shared" si="3051"/>
        <v>390</v>
      </c>
      <c r="AP994" s="799">
        <f t="shared" si="3051"/>
        <v>1540</v>
      </c>
      <c r="AQ994" s="799">
        <f t="shared" si="3051"/>
        <v>800</v>
      </c>
      <c r="AR994" s="799">
        <f t="shared" si="3051"/>
        <v>1000</v>
      </c>
      <c r="AS994" s="799">
        <f t="shared" si="3051"/>
        <v>1200</v>
      </c>
      <c r="AT994" s="799">
        <f t="shared" si="3051"/>
        <v>1240</v>
      </c>
      <c r="AU994" s="799">
        <f t="shared" si="3051"/>
        <v>0</v>
      </c>
      <c r="AV994" s="799">
        <f t="shared" si="3051"/>
        <v>0</v>
      </c>
      <c r="AW994" s="799">
        <f t="shared" si="3051"/>
        <v>0</v>
      </c>
      <c r="AX994" s="799">
        <f t="shared" si="3051"/>
        <v>0</v>
      </c>
      <c r="AY994" s="799">
        <f t="shared" si="3051"/>
        <v>0</v>
      </c>
      <c r="AZ994" s="799">
        <f t="shared" si="3051"/>
        <v>0</v>
      </c>
      <c r="BA994" s="799">
        <f t="shared" si="3051"/>
        <v>0</v>
      </c>
      <c r="BB994" s="799">
        <f t="shared" si="3051"/>
        <v>0</v>
      </c>
      <c r="BC994" s="798"/>
      <c r="BD994" s="799">
        <f t="shared" ref="BD994:BT994" si="3052">SUM(BD798,BD799)</f>
        <v>1500</v>
      </c>
      <c r="BE994" s="799">
        <f t="shared" si="3052"/>
        <v>840</v>
      </c>
      <c r="BF994" s="799">
        <f t="shared" si="3052"/>
        <v>840</v>
      </c>
      <c r="BG994" s="799">
        <f t="shared" si="3052"/>
        <v>300</v>
      </c>
      <c r="BH994" s="799">
        <f t="shared" si="3052"/>
        <v>300</v>
      </c>
      <c r="BI994" s="799">
        <f t="shared" si="3052"/>
        <v>300</v>
      </c>
      <c r="BJ994" s="799">
        <f t="shared" si="3052"/>
        <v>640</v>
      </c>
      <c r="BK994" s="799">
        <f t="shared" si="3052"/>
        <v>640</v>
      </c>
      <c r="BL994" s="799">
        <f t="shared" si="3052"/>
        <v>640</v>
      </c>
      <c r="BM994" s="799">
        <f t="shared" si="3052"/>
        <v>0</v>
      </c>
      <c r="BN994" s="799">
        <f t="shared" si="3052"/>
        <v>0</v>
      </c>
      <c r="BO994" s="799">
        <f t="shared" si="3052"/>
        <v>0</v>
      </c>
      <c r="BP994" s="799">
        <f t="shared" si="3052"/>
        <v>0</v>
      </c>
      <c r="BQ994" s="799">
        <f t="shared" si="3052"/>
        <v>0</v>
      </c>
      <c r="BR994" s="799">
        <f t="shared" si="3052"/>
        <v>0</v>
      </c>
      <c r="BS994" s="799">
        <f t="shared" si="3052"/>
        <v>0</v>
      </c>
      <c r="BT994" s="799">
        <f t="shared" si="3052"/>
        <v>0</v>
      </c>
      <c r="BU994" s="798"/>
      <c r="BV994" s="799">
        <f>SUM(BV798,BV799)</f>
        <v>0</v>
      </c>
      <c r="BW994" s="799">
        <f>SUM(BW798,BW799)</f>
        <v>0</v>
      </c>
      <c r="BX994" s="799">
        <f>SUM(BX798,BX799)</f>
        <v>0</v>
      </c>
      <c r="BY994" s="799">
        <f>SUM(BY798,BY799)</f>
        <v>0</v>
      </c>
      <c r="BZ994" s="597">
        <f t="shared" si="3010"/>
        <v>150.66666666666666</v>
      </c>
      <c r="CA994" s="597">
        <f t="shared" si="3011"/>
        <v>88.933333333333337</v>
      </c>
      <c r="CB994" s="597">
        <f t="shared" si="3012"/>
        <v>338.33333333333331</v>
      </c>
      <c r="CC994" s="597">
        <f t="shared" si="3013"/>
        <v>300</v>
      </c>
      <c r="CD994" s="1344">
        <f t="shared" si="3014"/>
        <v>0</v>
      </c>
      <c r="CE994" s="1345">
        <f t="shared" si="3014"/>
        <v>0</v>
      </c>
      <c r="CF994" s="1346">
        <f t="shared" si="3014"/>
        <v>0</v>
      </c>
      <c r="CG994" s="1346">
        <f t="shared" si="3014"/>
        <v>0</v>
      </c>
      <c r="CH994" s="1346">
        <f t="shared" si="3014"/>
        <v>0</v>
      </c>
      <c r="CI994" s="1346">
        <f t="shared" si="3014"/>
        <v>0</v>
      </c>
      <c r="CJ994" s="1346">
        <f t="shared" si="3014"/>
        <v>0</v>
      </c>
      <c r="CK994" s="1347">
        <f t="shared" si="3014"/>
        <v>0</v>
      </c>
      <c r="CL994" s="1347">
        <f t="shared" si="3014"/>
        <v>0</v>
      </c>
      <c r="CM994" s="1347">
        <f t="shared" si="3014"/>
        <v>0</v>
      </c>
      <c r="CN994" s="1346">
        <f t="shared" si="3014"/>
        <v>70</v>
      </c>
      <c r="CO994" s="1346">
        <f t="shared" si="3014"/>
        <v>150</v>
      </c>
      <c r="CP994" s="1346">
        <f t="shared" si="3014"/>
        <v>225</v>
      </c>
      <c r="CQ994" s="1346">
        <f t="shared" si="3014"/>
        <v>315</v>
      </c>
      <c r="CR994" s="1346">
        <f t="shared" si="3014"/>
        <v>600</v>
      </c>
      <c r="CS994" s="1345">
        <f t="shared" si="3014"/>
        <v>900</v>
      </c>
      <c r="CT994" s="1348">
        <f t="shared" si="3015"/>
        <v>1200</v>
      </c>
      <c r="CU994" s="1436">
        <f t="shared" si="3016"/>
        <v>0</v>
      </c>
      <c r="CV994" s="1376">
        <f t="shared" si="3016"/>
        <v>0</v>
      </c>
      <c r="CW994" s="1377">
        <f t="shared" si="3016"/>
        <v>0</v>
      </c>
      <c r="CX994" s="1377">
        <f t="shared" si="3016"/>
        <v>0</v>
      </c>
      <c r="CY994" s="1377">
        <f t="shared" si="3016"/>
        <v>0</v>
      </c>
      <c r="CZ994" s="1377">
        <f t="shared" si="3016"/>
        <v>0</v>
      </c>
      <c r="DA994" s="1377">
        <f t="shared" si="3016"/>
        <v>0</v>
      </c>
      <c r="DB994" s="1378">
        <f t="shared" si="3016"/>
        <v>0</v>
      </c>
      <c r="DC994" s="1378">
        <f t="shared" si="3016"/>
        <v>0</v>
      </c>
      <c r="DD994" s="1378">
        <f t="shared" si="3016"/>
        <v>50</v>
      </c>
      <c r="DE994" s="1377">
        <f t="shared" si="3016"/>
        <v>110</v>
      </c>
      <c r="DF994" s="1377">
        <f t="shared" si="3016"/>
        <v>145</v>
      </c>
      <c r="DG994" s="1377">
        <f t="shared" si="3016"/>
        <v>154</v>
      </c>
      <c r="DH994" s="1377">
        <f t="shared" si="3016"/>
        <v>200</v>
      </c>
      <c r="DI994" s="1377">
        <f t="shared" si="3016"/>
        <v>300</v>
      </c>
      <c r="DJ994" s="1376">
        <f t="shared" si="3016"/>
        <v>375</v>
      </c>
      <c r="DK994" s="1436">
        <f t="shared" si="3017"/>
        <v>1080</v>
      </c>
      <c r="DL994" s="653">
        <f t="shared" si="3018"/>
        <v>17</v>
      </c>
      <c r="DM994" s="106">
        <f t="shared" si="3019"/>
        <v>17</v>
      </c>
      <c r="DN994" s="106">
        <f t="shared" si="3020"/>
        <v>17</v>
      </c>
      <c r="DO994" s="106">
        <f t="shared" si="3021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1"/>
      <c r="DY994" s="484"/>
    </row>
    <row r="995" spans="1:129" s="486" customFormat="1" ht="15.75" customHeight="1">
      <c r="A995" s="44" t="s">
        <v>146</v>
      </c>
      <c r="B995" s="799">
        <f t="shared" ref="B995:R995" si="3053">SUM(B800)</f>
        <v>0</v>
      </c>
      <c r="C995" s="799">
        <f t="shared" si="3053"/>
        <v>320</v>
      </c>
      <c r="D995" s="799">
        <f t="shared" si="3053"/>
        <v>640</v>
      </c>
      <c r="E995" s="799">
        <f t="shared" si="3053"/>
        <v>0</v>
      </c>
      <c r="F995" s="799">
        <f t="shared" si="3053"/>
        <v>0</v>
      </c>
      <c r="G995" s="799">
        <f t="shared" si="3053"/>
        <v>0</v>
      </c>
      <c r="H995" s="799">
        <f t="shared" si="3053"/>
        <v>200</v>
      </c>
      <c r="I995" s="799">
        <f t="shared" si="3053"/>
        <v>500</v>
      </c>
      <c r="J995" s="799">
        <f t="shared" si="3053"/>
        <v>0</v>
      </c>
      <c r="K995" s="799">
        <f t="shared" si="3053"/>
        <v>0</v>
      </c>
      <c r="L995" s="799">
        <f t="shared" si="3053"/>
        <v>0</v>
      </c>
      <c r="M995" s="799">
        <f t="shared" si="3053"/>
        <v>0</v>
      </c>
      <c r="N995" s="799">
        <f t="shared" si="3053"/>
        <v>0</v>
      </c>
      <c r="O995" s="799">
        <f t="shared" si="3053"/>
        <v>0</v>
      </c>
      <c r="P995" s="799">
        <f t="shared" si="3053"/>
        <v>0</v>
      </c>
      <c r="Q995" s="799">
        <f t="shared" si="3053"/>
        <v>0</v>
      </c>
      <c r="R995" s="799">
        <f t="shared" si="3053"/>
        <v>0</v>
      </c>
      <c r="S995" s="798"/>
      <c r="T995" s="799">
        <f t="shared" ref="T995:AJ995" si="3054">SUM(T800)</f>
        <v>150</v>
      </c>
      <c r="U995" s="799">
        <f t="shared" si="3054"/>
        <v>100</v>
      </c>
      <c r="V995" s="799">
        <f t="shared" si="3054"/>
        <v>100</v>
      </c>
      <c r="W995" s="799">
        <f t="shared" si="3054"/>
        <v>960</v>
      </c>
      <c r="X995" s="799">
        <f t="shared" si="3054"/>
        <v>212</v>
      </c>
      <c r="Y995" s="799">
        <f t="shared" si="3054"/>
        <v>250</v>
      </c>
      <c r="Z995" s="799">
        <f t="shared" si="3054"/>
        <v>1250</v>
      </c>
      <c r="AA995" s="799">
        <f t="shared" si="3054"/>
        <v>300</v>
      </c>
      <c r="AB995" s="799">
        <f t="shared" si="3054"/>
        <v>600</v>
      </c>
      <c r="AC995" s="799">
        <f t="shared" si="3054"/>
        <v>0</v>
      </c>
      <c r="AD995" s="799">
        <f t="shared" si="3054"/>
        <v>0</v>
      </c>
      <c r="AE995" s="799">
        <f t="shared" si="3054"/>
        <v>0</v>
      </c>
      <c r="AF995" s="799">
        <f t="shared" si="3054"/>
        <v>0</v>
      </c>
      <c r="AG995" s="799">
        <f t="shared" si="3054"/>
        <v>0</v>
      </c>
      <c r="AH995" s="799">
        <f t="shared" si="3054"/>
        <v>0</v>
      </c>
      <c r="AI995" s="799">
        <f t="shared" si="3054"/>
        <v>0</v>
      </c>
      <c r="AJ995" s="799">
        <f t="shared" si="3054"/>
        <v>0</v>
      </c>
      <c r="AK995" s="798"/>
      <c r="AL995" s="799">
        <f t="shared" ref="AL995:BB995" si="3055">SUM(AL800)</f>
        <v>500</v>
      </c>
      <c r="AM995" s="799">
        <f t="shared" si="3055"/>
        <v>0</v>
      </c>
      <c r="AN995" s="799">
        <f t="shared" si="3055"/>
        <v>0</v>
      </c>
      <c r="AO995" s="799">
        <f t="shared" si="3055"/>
        <v>245</v>
      </c>
      <c r="AP995" s="799">
        <f t="shared" si="3055"/>
        <v>500</v>
      </c>
      <c r="AQ995" s="799">
        <f t="shared" si="3055"/>
        <v>400</v>
      </c>
      <c r="AR995" s="799">
        <f t="shared" si="3055"/>
        <v>0</v>
      </c>
      <c r="AS995" s="799">
        <f t="shared" si="3055"/>
        <v>0</v>
      </c>
      <c r="AT995" s="799">
        <f t="shared" si="3055"/>
        <v>2000</v>
      </c>
      <c r="AU995" s="799">
        <f t="shared" si="3055"/>
        <v>0</v>
      </c>
      <c r="AV995" s="799">
        <f t="shared" si="3055"/>
        <v>0</v>
      </c>
      <c r="AW995" s="799">
        <f t="shared" si="3055"/>
        <v>0</v>
      </c>
      <c r="AX995" s="799">
        <f t="shared" si="3055"/>
        <v>0</v>
      </c>
      <c r="AY995" s="799">
        <f t="shared" si="3055"/>
        <v>0</v>
      </c>
      <c r="AZ995" s="799">
        <f t="shared" si="3055"/>
        <v>0</v>
      </c>
      <c r="BA995" s="799">
        <f t="shared" si="3055"/>
        <v>0</v>
      </c>
      <c r="BB995" s="799">
        <f t="shared" si="3055"/>
        <v>0</v>
      </c>
      <c r="BC995" s="798"/>
      <c r="BD995" s="799">
        <f t="shared" ref="BD995:BT995" si="3056">SUM(BD800)</f>
        <v>0</v>
      </c>
      <c r="BE995" s="799">
        <f t="shared" si="3056"/>
        <v>0</v>
      </c>
      <c r="BF995" s="799">
        <f t="shared" si="3056"/>
        <v>0</v>
      </c>
      <c r="BG995" s="799">
        <f t="shared" si="3056"/>
        <v>500</v>
      </c>
      <c r="BH995" s="799">
        <f t="shared" si="3056"/>
        <v>500</v>
      </c>
      <c r="BI995" s="799">
        <f t="shared" si="3056"/>
        <v>500</v>
      </c>
      <c r="BJ995" s="799">
        <f t="shared" si="3056"/>
        <v>2000</v>
      </c>
      <c r="BK995" s="799">
        <f t="shared" si="3056"/>
        <v>2000</v>
      </c>
      <c r="BL995" s="799">
        <f t="shared" si="3056"/>
        <v>2000</v>
      </c>
      <c r="BM995" s="799">
        <f t="shared" si="3056"/>
        <v>0</v>
      </c>
      <c r="BN995" s="799">
        <f t="shared" si="3056"/>
        <v>0</v>
      </c>
      <c r="BO995" s="799">
        <f t="shared" si="3056"/>
        <v>0</v>
      </c>
      <c r="BP995" s="799">
        <f t="shared" si="3056"/>
        <v>0</v>
      </c>
      <c r="BQ995" s="799">
        <f t="shared" si="3056"/>
        <v>0</v>
      </c>
      <c r="BR995" s="799">
        <f t="shared" si="3056"/>
        <v>0</v>
      </c>
      <c r="BS995" s="799">
        <f t="shared" si="3056"/>
        <v>0</v>
      </c>
      <c r="BT995" s="799">
        <f t="shared" si="3056"/>
        <v>0</v>
      </c>
      <c r="BU995" s="798"/>
      <c r="BV995" s="799">
        <f>SUM(BV800)</f>
        <v>0</v>
      </c>
      <c r="BW995" s="799">
        <f>SUM(BW800)</f>
        <v>0</v>
      </c>
      <c r="BX995" s="799">
        <f>SUM(BX800)</f>
        <v>0</v>
      </c>
      <c r="BY995" s="799">
        <f>SUM(BY800)</f>
        <v>0</v>
      </c>
      <c r="BZ995" s="597">
        <f t="shared" si="3010"/>
        <v>68</v>
      </c>
      <c r="CA995" s="597">
        <f t="shared" si="3011"/>
        <v>178.13333333333333</v>
      </c>
      <c r="CB995" s="597">
        <f t="shared" si="3012"/>
        <v>109.66666666666667</v>
      </c>
      <c r="CC995" s="597">
        <f t="shared" si="3013"/>
        <v>366.66666666666669</v>
      </c>
      <c r="CD995" s="1344">
        <f t="shared" si="3014"/>
        <v>0</v>
      </c>
      <c r="CE995" s="1345">
        <f t="shared" si="3014"/>
        <v>0</v>
      </c>
      <c r="CF995" s="1346">
        <f t="shared" si="3014"/>
        <v>0</v>
      </c>
      <c r="CG995" s="1346">
        <f t="shared" si="3014"/>
        <v>0</v>
      </c>
      <c r="CH995" s="1346">
        <f t="shared" si="3014"/>
        <v>0</v>
      </c>
      <c r="CI995" s="1346">
        <f t="shared" si="3014"/>
        <v>0</v>
      </c>
      <c r="CJ995" s="1346">
        <f t="shared" si="3014"/>
        <v>0</v>
      </c>
      <c r="CK995" s="1347">
        <f t="shared" si="3014"/>
        <v>0</v>
      </c>
      <c r="CL995" s="1347">
        <f t="shared" si="3014"/>
        <v>0</v>
      </c>
      <c r="CM995" s="1347">
        <f t="shared" si="3014"/>
        <v>0</v>
      </c>
      <c r="CN995" s="1346">
        <f t="shared" si="3014"/>
        <v>0</v>
      </c>
      <c r="CO995" s="1346">
        <f t="shared" si="3014"/>
        <v>0</v>
      </c>
      <c r="CP995" s="1346">
        <f t="shared" si="3014"/>
        <v>0</v>
      </c>
      <c r="CQ995" s="1346">
        <f t="shared" si="3014"/>
        <v>200</v>
      </c>
      <c r="CR995" s="1346">
        <f t="shared" si="3014"/>
        <v>320</v>
      </c>
      <c r="CS995" s="1345">
        <f t="shared" si="3014"/>
        <v>500</v>
      </c>
      <c r="CT995" s="1348">
        <f t="shared" si="3015"/>
        <v>640</v>
      </c>
      <c r="CU995" s="1436">
        <f t="shared" si="3016"/>
        <v>0</v>
      </c>
      <c r="CV995" s="1376">
        <f t="shared" si="3016"/>
        <v>0</v>
      </c>
      <c r="CW995" s="1377">
        <f t="shared" si="3016"/>
        <v>0</v>
      </c>
      <c r="CX995" s="1377">
        <f t="shared" si="3016"/>
        <v>0</v>
      </c>
      <c r="CY995" s="1377">
        <f t="shared" si="3016"/>
        <v>0</v>
      </c>
      <c r="CZ995" s="1377">
        <f t="shared" si="3016"/>
        <v>0</v>
      </c>
      <c r="DA995" s="1377">
        <f t="shared" si="3016"/>
        <v>0</v>
      </c>
      <c r="DB995" s="1378">
        <f t="shared" si="3016"/>
        <v>0</v>
      </c>
      <c r="DC995" s="1378">
        <f t="shared" si="3016"/>
        <v>100</v>
      </c>
      <c r="DD995" s="1378">
        <f t="shared" si="3016"/>
        <v>100</v>
      </c>
      <c r="DE995" s="1377">
        <f t="shared" si="3016"/>
        <v>150</v>
      </c>
      <c r="DF995" s="1377">
        <f t="shared" si="3016"/>
        <v>212</v>
      </c>
      <c r="DG995" s="1377">
        <f t="shared" si="3016"/>
        <v>250</v>
      </c>
      <c r="DH995" s="1377">
        <f t="shared" si="3016"/>
        <v>300</v>
      </c>
      <c r="DI995" s="1377">
        <f t="shared" si="3016"/>
        <v>600</v>
      </c>
      <c r="DJ995" s="1376">
        <f t="shared" si="3016"/>
        <v>960</v>
      </c>
      <c r="DK995" s="1436">
        <f t="shared" si="3017"/>
        <v>1250</v>
      </c>
      <c r="DL995" s="653">
        <f t="shared" si="3018"/>
        <v>17</v>
      </c>
      <c r="DM995" s="106">
        <f t="shared" si="3019"/>
        <v>17</v>
      </c>
      <c r="DN995" s="106">
        <f t="shared" si="3020"/>
        <v>17</v>
      </c>
      <c r="DO995" s="106">
        <f t="shared" si="3021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20"/>
      <c r="DY995" s="484"/>
    </row>
    <row r="996" spans="1:129" s="486" customFormat="1" ht="15.75" customHeight="1">
      <c r="A996" s="484" t="s">
        <v>390</v>
      </c>
      <c r="B996" s="799">
        <f t="shared" ref="B996:R996" si="3057">SUM(B801,B803)</f>
        <v>260</v>
      </c>
      <c r="C996" s="799">
        <f t="shared" si="3057"/>
        <v>104</v>
      </c>
      <c r="D996" s="799">
        <f t="shared" si="3057"/>
        <v>260</v>
      </c>
      <c r="E996" s="799">
        <f t="shared" si="3057"/>
        <v>240</v>
      </c>
      <c r="F996" s="799">
        <f t="shared" si="3057"/>
        <v>240</v>
      </c>
      <c r="G996" s="799">
        <f t="shared" si="3057"/>
        <v>0</v>
      </c>
      <c r="H996" s="799">
        <f t="shared" si="3057"/>
        <v>300</v>
      </c>
      <c r="I996" s="799">
        <f t="shared" si="3057"/>
        <v>240</v>
      </c>
      <c r="J996" s="799">
        <f t="shared" si="3057"/>
        <v>130</v>
      </c>
      <c r="K996" s="799">
        <f t="shared" si="3057"/>
        <v>0</v>
      </c>
      <c r="L996" s="799">
        <f t="shared" si="3057"/>
        <v>0</v>
      </c>
      <c r="M996" s="799">
        <f t="shared" si="3057"/>
        <v>0</v>
      </c>
      <c r="N996" s="799">
        <f t="shared" si="3057"/>
        <v>0</v>
      </c>
      <c r="O996" s="799">
        <f t="shared" si="3057"/>
        <v>0</v>
      </c>
      <c r="P996" s="799">
        <f t="shared" si="3057"/>
        <v>0</v>
      </c>
      <c r="Q996" s="799">
        <f t="shared" si="3057"/>
        <v>0</v>
      </c>
      <c r="R996" s="799">
        <f t="shared" si="3057"/>
        <v>0</v>
      </c>
      <c r="S996" s="798"/>
      <c r="T996" s="799">
        <f t="shared" ref="T996:AJ996" si="3058">SUM(T801,T803)</f>
        <v>480</v>
      </c>
      <c r="U996" s="799">
        <f t="shared" si="3058"/>
        <v>325</v>
      </c>
      <c r="V996" s="799">
        <f t="shared" si="3058"/>
        <v>400</v>
      </c>
      <c r="W996" s="799">
        <f t="shared" si="3058"/>
        <v>1020</v>
      </c>
      <c r="X996" s="799">
        <f t="shared" si="3058"/>
        <v>590</v>
      </c>
      <c r="Y996" s="799">
        <f t="shared" si="3058"/>
        <v>850</v>
      </c>
      <c r="Z996" s="799">
        <f t="shared" si="3058"/>
        <v>710</v>
      </c>
      <c r="AA996" s="799">
        <f t="shared" si="3058"/>
        <v>430</v>
      </c>
      <c r="AB996" s="799">
        <f t="shared" si="3058"/>
        <v>500</v>
      </c>
      <c r="AC996" s="799">
        <f t="shared" si="3058"/>
        <v>0</v>
      </c>
      <c r="AD996" s="799">
        <f t="shared" si="3058"/>
        <v>0</v>
      </c>
      <c r="AE996" s="799">
        <f t="shared" si="3058"/>
        <v>0</v>
      </c>
      <c r="AF996" s="799">
        <f t="shared" si="3058"/>
        <v>0</v>
      </c>
      <c r="AG996" s="799">
        <f t="shared" si="3058"/>
        <v>0</v>
      </c>
      <c r="AH996" s="799">
        <f t="shared" si="3058"/>
        <v>0</v>
      </c>
      <c r="AI996" s="799">
        <f t="shared" si="3058"/>
        <v>0</v>
      </c>
      <c r="AJ996" s="799">
        <f t="shared" si="3058"/>
        <v>0</v>
      </c>
      <c r="AK996" s="798"/>
      <c r="AL996" s="799">
        <f t="shared" ref="AL996:BB996" si="3059">SUM(AL801,AL803)</f>
        <v>750</v>
      </c>
      <c r="AM996" s="799">
        <f t="shared" si="3059"/>
        <v>100</v>
      </c>
      <c r="AN996" s="799">
        <f t="shared" si="3059"/>
        <v>100</v>
      </c>
      <c r="AO996" s="799">
        <f t="shared" si="3059"/>
        <v>1390</v>
      </c>
      <c r="AP996" s="799">
        <f t="shared" si="3059"/>
        <v>540</v>
      </c>
      <c r="AQ996" s="799">
        <f t="shared" si="3059"/>
        <v>250</v>
      </c>
      <c r="AR996" s="799">
        <f t="shared" si="3059"/>
        <v>300</v>
      </c>
      <c r="AS996" s="799">
        <f t="shared" si="3059"/>
        <v>2300</v>
      </c>
      <c r="AT996" s="799">
        <f t="shared" si="3059"/>
        <v>3000</v>
      </c>
      <c r="AU996" s="799">
        <f t="shared" si="3059"/>
        <v>0</v>
      </c>
      <c r="AV996" s="799">
        <f t="shared" si="3059"/>
        <v>0</v>
      </c>
      <c r="AW996" s="799">
        <f t="shared" si="3059"/>
        <v>0</v>
      </c>
      <c r="AX996" s="799">
        <f t="shared" si="3059"/>
        <v>0</v>
      </c>
      <c r="AY996" s="799">
        <f t="shared" si="3059"/>
        <v>0</v>
      </c>
      <c r="AZ996" s="799">
        <f t="shared" si="3059"/>
        <v>0</v>
      </c>
      <c r="BA996" s="799">
        <f t="shared" si="3059"/>
        <v>0</v>
      </c>
      <c r="BB996" s="799">
        <f t="shared" si="3059"/>
        <v>0</v>
      </c>
      <c r="BC996" s="798"/>
      <c r="BD996" s="799">
        <f t="shared" ref="BD996:BT996" si="3060">SUM(BD801,BD803)</f>
        <v>4000</v>
      </c>
      <c r="BE996" s="799">
        <f t="shared" si="3060"/>
        <v>480</v>
      </c>
      <c r="BF996" s="799">
        <f t="shared" si="3060"/>
        <v>480</v>
      </c>
      <c r="BG996" s="799">
        <f t="shared" si="3060"/>
        <v>1440</v>
      </c>
      <c r="BH996" s="799">
        <f t="shared" si="3060"/>
        <v>1440</v>
      </c>
      <c r="BI996" s="799">
        <f t="shared" si="3060"/>
        <v>1440</v>
      </c>
      <c r="BJ996" s="799">
        <f t="shared" si="3060"/>
        <v>2800</v>
      </c>
      <c r="BK996" s="799">
        <f t="shared" si="3060"/>
        <v>2800</v>
      </c>
      <c r="BL996" s="799">
        <f t="shared" si="3060"/>
        <v>2800</v>
      </c>
      <c r="BM996" s="799">
        <f t="shared" si="3060"/>
        <v>0</v>
      </c>
      <c r="BN996" s="799">
        <f t="shared" si="3060"/>
        <v>0</v>
      </c>
      <c r="BO996" s="799">
        <f t="shared" si="3060"/>
        <v>0</v>
      </c>
      <c r="BP996" s="799">
        <f t="shared" si="3060"/>
        <v>0</v>
      </c>
      <c r="BQ996" s="799">
        <f t="shared" si="3060"/>
        <v>0</v>
      </c>
      <c r="BR996" s="799">
        <f t="shared" si="3060"/>
        <v>0</v>
      </c>
      <c r="BS996" s="799">
        <f t="shared" si="3060"/>
        <v>0</v>
      </c>
      <c r="BT996" s="799">
        <f t="shared" si="3060"/>
        <v>0</v>
      </c>
      <c r="BU996" s="798"/>
      <c r="BV996" s="799">
        <f>SUM(BV803)</f>
        <v>0</v>
      </c>
      <c r="BW996" s="799">
        <f>SUM(BW803)</f>
        <v>0</v>
      </c>
      <c r="BX996" s="799">
        <f>SUM(BX803)</f>
        <v>0</v>
      </c>
      <c r="BY996" s="799">
        <f>SUM(BY803)</f>
        <v>0</v>
      </c>
      <c r="BZ996" s="597">
        <f t="shared" si="3010"/>
        <v>98.266666666666666</v>
      </c>
      <c r="CA996" s="597">
        <f t="shared" si="3011"/>
        <v>285.66666666666669</v>
      </c>
      <c r="CB996" s="597">
        <f t="shared" si="3012"/>
        <v>382</v>
      </c>
      <c r="CC996" s="597">
        <f t="shared" si="3013"/>
        <v>912</v>
      </c>
      <c r="CD996" s="1344">
        <f t="shared" si="3014"/>
        <v>0</v>
      </c>
      <c r="CE996" s="1345">
        <f t="shared" si="3014"/>
        <v>0</v>
      </c>
      <c r="CF996" s="1346">
        <f t="shared" si="3014"/>
        <v>0</v>
      </c>
      <c r="CG996" s="1346">
        <f t="shared" si="3014"/>
        <v>0</v>
      </c>
      <c r="CH996" s="1346">
        <f t="shared" si="3014"/>
        <v>0</v>
      </c>
      <c r="CI996" s="1346">
        <f t="shared" si="3014"/>
        <v>0</v>
      </c>
      <c r="CJ996" s="1346">
        <f t="shared" si="3014"/>
        <v>0</v>
      </c>
      <c r="CK996" s="1347">
        <f t="shared" si="3014"/>
        <v>0</v>
      </c>
      <c r="CL996" s="1347">
        <f t="shared" si="3014"/>
        <v>0</v>
      </c>
      <c r="CM996" s="1347">
        <f t="shared" si="3014"/>
        <v>104</v>
      </c>
      <c r="CN996" s="1346">
        <f t="shared" si="3014"/>
        <v>130</v>
      </c>
      <c r="CO996" s="1346">
        <f t="shared" si="3014"/>
        <v>240</v>
      </c>
      <c r="CP996" s="1346">
        <f t="shared" si="3014"/>
        <v>240</v>
      </c>
      <c r="CQ996" s="1346">
        <f t="shared" si="3014"/>
        <v>240</v>
      </c>
      <c r="CR996" s="1346">
        <f t="shared" si="3014"/>
        <v>260</v>
      </c>
      <c r="CS996" s="1345">
        <f t="shared" si="3014"/>
        <v>260</v>
      </c>
      <c r="CT996" s="1348">
        <f t="shared" si="3015"/>
        <v>300</v>
      </c>
      <c r="CU996" s="1436">
        <f t="shared" si="3016"/>
        <v>0</v>
      </c>
      <c r="CV996" s="1376">
        <f t="shared" si="3016"/>
        <v>0</v>
      </c>
      <c r="CW996" s="1377">
        <f t="shared" si="3016"/>
        <v>0</v>
      </c>
      <c r="CX996" s="1377">
        <f t="shared" si="3016"/>
        <v>0</v>
      </c>
      <c r="CY996" s="1377">
        <f t="shared" si="3016"/>
        <v>0</v>
      </c>
      <c r="CZ996" s="1377">
        <f t="shared" si="3016"/>
        <v>0</v>
      </c>
      <c r="DA996" s="1377">
        <f t="shared" si="3016"/>
        <v>0</v>
      </c>
      <c r="DB996" s="1378">
        <f t="shared" si="3016"/>
        <v>0</v>
      </c>
      <c r="DC996" s="1378">
        <f t="shared" si="3016"/>
        <v>325</v>
      </c>
      <c r="DD996" s="1378">
        <f t="shared" si="3016"/>
        <v>400</v>
      </c>
      <c r="DE996" s="1377">
        <f t="shared" si="3016"/>
        <v>430</v>
      </c>
      <c r="DF996" s="1377">
        <f t="shared" si="3016"/>
        <v>480</v>
      </c>
      <c r="DG996" s="1377">
        <f t="shared" si="3016"/>
        <v>500</v>
      </c>
      <c r="DH996" s="1377">
        <f t="shared" si="3016"/>
        <v>590</v>
      </c>
      <c r="DI996" s="1377">
        <f t="shared" si="3016"/>
        <v>710</v>
      </c>
      <c r="DJ996" s="1376">
        <f t="shared" si="3016"/>
        <v>850</v>
      </c>
      <c r="DK996" s="1436">
        <f t="shared" si="3017"/>
        <v>1020</v>
      </c>
      <c r="DL996" s="653">
        <f t="shared" si="3018"/>
        <v>17</v>
      </c>
      <c r="DM996" s="106">
        <f t="shared" si="3019"/>
        <v>17</v>
      </c>
      <c r="DN996" s="106">
        <f t="shared" si="3020"/>
        <v>17</v>
      </c>
      <c r="DO996" s="106">
        <f t="shared" si="3021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20"/>
      <c r="DY996" s="484"/>
    </row>
    <row r="997" spans="1:129" s="486" customFormat="1" ht="15.75" customHeight="1">
      <c r="A997" s="484" t="s">
        <v>148</v>
      </c>
      <c r="B997" s="799">
        <f t="shared" ref="B997:R997" si="3061">B802</f>
        <v>300</v>
      </c>
      <c r="C997" s="799">
        <f t="shared" si="3061"/>
        <v>120</v>
      </c>
      <c r="D997" s="799">
        <f t="shared" si="3061"/>
        <v>120</v>
      </c>
      <c r="E997" s="799">
        <f t="shared" si="3061"/>
        <v>90</v>
      </c>
      <c r="F997" s="799">
        <f t="shared" si="3061"/>
        <v>0</v>
      </c>
      <c r="G997" s="799">
        <f t="shared" si="3061"/>
        <v>120</v>
      </c>
      <c r="H997" s="799">
        <f t="shared" si="3061"/>
        <v>300</v>
      </c>
      <c r="I997" s="799">
        <f t="shared" si="3061"/>
        <v>200</v>
      </c>
      <c r="J997" s="799">
        <f t="shared" si="3061"/>
        <v>0</v>
      </c>
      <c r="K997" s="799">
        <f t="shared" si="3061"/>
        <v>0</v>
      </c>
      <c r="L997" s="799">
        <f t="shared" si="3061"/>
        <v>0</v>
      </c>
      <c r="M997" s="799">
        <f t="shared" si="3061"/>
        <v>0</v>
      </c>
      <c r="N997" s="799">
        <f t="shared" si="3061"/>
        <v>0</v>
      </c>
      <c r="O997" s="799">
        <f t="shared" si="3061"/>
        <v>0</v>
      </c>
      <c r="P997" s="799">
        <f t="shared" si="3061"/>
        <v>0</v>
      </c>
      <c r="Q997" s="799">
        <f t="shared" si="3061"/>
        <v>0</v>
      </c>
      <c r="R997" s="799">
        <f t="shared" si="3061"/>
        <v>0</v>
      </c>
      <c r="S997" s="798"/>
      <c r="T997" s="799">
        <f t="shared" ref="T997:AJ997" si="3062">T802</f>
        <v>10</v>
      </c>
      <c r="U997" s="799">
        <f t="shared" si="3062"/>
        <v>0</v>
      </c>
      <c r="V997" s="799">
        <f t="shared" si="3062"/>
        <v>0</v>
      </c>
      <c r="W997" s="799">
        <f t="shared" si="3062"/>
        <v>0</v>
      </c>
      <c r="X997" s="799">
        <f t="shared" si="3062"/>
        <v>0</v>
      </c>
      <c r="Y997" s="799">
        <f t="shared" si="3062"/>
        <v>0</v>
      </c>
      <c r="Z997" s="799">
        <f t="shared" si="3062"/>
        <v>200</v>
      </c>
      <c r="AA997" s="799">
        <f t="shared" si="3062"/>
        <v>200</v>
      </c>
      <c r="AB997" s="799">
        <f t="shared" si="3062"/>
        <v>190</v>
      </c>
      <c r="AC997" s="799">
        <f t="shared" si="3062"/>
        <v>0</v>
      </c>
      <c r="AD997" s="799">
        <f t="shared" si="3062"/>
        <v>0</v>
      </c>
      <c r="AE997" s="799">
        <f t="shared" si="3062"/>
        <v>0</v>
      </c>
      <c r="AF997" s="799">
        <f t="shared" si="3062"/>
        <v>0</v>
      </c>
      <c r="AG997" s="799">
        <f t="shared" si="3062"/>
        <v>0</v>
      </c>
      <c r="AH997" s="799">
        <f t="shared" si="3062"/>
        <v>0</v>
      </c>
      <c r="AI997" s="799">
        <f t="shared" si="3062"/>
        <v>0</v>
      </c>
      <c r="AJ997" s="799">
        <f t="shared" si="3062"/>
        <v>0</v>
      </c>
      <c r="AK997" s="798"/>
      <c r="AL997" s="799">
        <f t="shared" ref="AL997:BB997" si="3063">AL802</f>
        <v>0</v>
      </c>
      <c r="AM997" s="799">
        <f t="shared" si="3063"/>
        <v>30</v>
      </c>
      <c r="AN997" s="799">
        <f t="shared" si="3063"/>
        <v>30</v>
      </c>
      <c r="AO997" s="799">
        <f t="shared" si="3063"/>
        <v>600</v>
      </c>
      <c r="AP997" s="799">
        <f t="shared" si="3063"/>
        <v>250</v>
      </c>
      <c r="AQ997" s="799">
        <f t="shared" si="3063"/>
        <v>160</v>
      </c>
      <c r="AR997" s="799">
        <f t="shared" si="3063"/>
        <v>120</v>
      </c>
      <c r="AS997" s="799">
        <f t="shared" si="3063"/>
        <v>50</v>
      </c>
      <c r="AT997" s="799">
        <f t="shared" si="3063"/>
        <v>2400</v>
      </c>
      <c r="AU997" s="799">
        <f t="shared" si="3063"/>
        <v>0</v>
      </c>
      <c r="AV997" s="799">
        <f t="shared" si="3063"/>
        <v>0</v>
      </c>
      <c r="AW997" s="799">
        <f t="shared" si="3063"/>
        <v>0</v>
      </c>
      <c r="AX997" s="799">
        <f t="shared" si="3063"/>
        <v>0</v>
      </c>
      <c r="AY997" s="799">
        <f t="shared" si="3063"/>
        <v>0</v>
      </c>
      <c r="AZ997" s="799">
        <f t="shared" si="3063"/>
        <v>0</v>
      </c>
      <c r="BA997" s="799">
        <f t="shared" si="3063"/>
        <v>0</v>
      </c>
      <c r="BB997" s="799">
        <f t="shared" si="3063"/>
        <v>0</v>
      </c>
      <c r="BC997" s="798"/>
      <c r="BD997" s="799">
        <f t="shared" ref="BD997:BT997" si="3064">BD802</f>
        <v>2500</v>
      </c>
      <c r="BE997" s="799">
        <f t="shared" si="3064"/>
        <v>0</v>
      </c>
      <c r="BF997" s="799">
        <f t="shared" si="3064"/>
        <v>0</v>
      </c>
      <c r="BG997" s="799">
        <f t="shared" si="3064"/>
        <v>1200</v>
      </c>
      <c r="BH997" s="799">
        <f t="shared" si="3064"/>
        <v>1200</v>
      </c>
      <c r="BI997" s="799">
        <f t="shared" si="3064"/>
        <v>1200</v>
      </c>
      <c r="BJ997" s="799">
        <f t="shared" si="3064"/>
        <v>3900</v>
      </c>
      <c r="BK997" s="799">
        <f t="shared" si="3064"/>
        <v>3900</v>
      </c>
      <c r="BL997" s="799">
        <f t="shared" si="3064"/>
        <v>3900</v>
      </c>
      <c r="BM997" s="799">
        <f t="shared" si="3064"/>
        <v>0</v>
      </c>
      <c r="BN997" s="799">
        <f t="shared" si="3064"/>
        <v>0</v>
      </c>
      <c r="BO997" s="799">
        <f t="shared" si="3064"/>
        <v>0</v>
      </c>
      <c r="BP997" s="799">
        <f t="shared" si="3064"/>
        <v>0</v>
      </c>
      <c r="BQ997" s="799">
        <f t="shared" si="3064"/>
        <v>0</v>
      </c>
      <c r="BR997" s="799">
        <f t="shared" si="3064"/>
        <v>0</v>
      </c>
      <c r="BS997" s="799">
        <f t="shared" si="3064"/>
        <v>0</v>
      </c>
      <c r="BT997" s="799">
        <f t="shared" si="3064"/>
        <v>0</v>
      </c>
      <c r="BU997" s="798"/>
      <c r="BV997" s="799">
        <f>SUM(BV801,BV802)</f>
        <v>0</v>
      </c>
      <c r="BW997" s="799">
        <f>SUM(BW801,BW802)</f>
        <v>0</v>
      </c>
      <c r="BX997" s="799">
        <f>SUM(BX801,BX802)</f>
        <v>0</v>
      </c>
      <c r="BY997" s="799">
        <f>SUM(BY801,BY802)</f>
        <v>0</v>
      </c>
      <c r="BZ997" s="597">
        <f t="shared" si="3010"/>
        <v>63.333333333333336</v>
      </c>
      <c r="CA997" s="597">
        <f t="shared" si="3011"/>
        <v>26.666666666666668</v>
      </c>
      <c r="CB997" s="597">
        <f t="shared" si="3012"/>
        <v>82.666666666666671</v>
      </c>
      <c r="CC997" s="597">
        <f t="shared" si="3013"/>
        <v>926.66666666666663</v>
      </c>
      <c r="CD997" s="1344">
        <f t="shared" si="3014"/>
        <v>0</v>
      </c>
      <c r="CE997" s="1345">
        <f t="shared" si="3014"/>
        <v>0</v>
      </c>
      <c r="CF997" s="1346">
        <f t="shared" si="3014"/>
        <v>0</v>
      </c>
      <c r="CG997" s="1346">
        <f t="shared" si="3014"/>
        <v>0</v>
      </c>
      <c r="CH997" s="1346">
        <f t="shared" si="3014"/>
        <v>0</v>
      </c>
      <c r="CI997" s="1346">
        <f t="shared" si="3014"/>
        <v>0</v>
      </c>
      <c r="CJ997" s="1346">
        <f t="shared" si="3014"/>
        <v>0</v>
      </c>
      <c r="CK997" s="1347">
        <f t="shared" si="3014"/>
        <v>0</v>
      </c>
      <c r="CL997" s="1347">
        <f t="shared" si="3014"/>
        <v>0</v>
      </c>
      <c r="CM997" s="1347">
        <f t="shared" si="3014"/>
        <v>0</v>
      </c>
      <c r="CN997" s="1346">
        <f t="shared" si="3014"/>
        <v>90</v>
      </c>
      <c r="CO997" s="1346">
        <f t="shared" si="3014"/>
        <v>120</v>
      </c>
      <c r="CP997" s="1346">
        <f t="shared" si="3014"/>
        <v>120</v>
      </c>
      <c r="CQ997" s="1346">
        <f t="shared" si="3014"/>
        <v>120</v>
      </c>
      <c r="CR997" s="1346">
        <f t="shared" si="3014"/>
        <v>200</v>
      </c>
      <c r="CS997" s="1345">
        <f t="shared" si="3014"/>
        <v>300</v>
      </c>
      <c r="CT997" s="1348">
        <f t="shared" si="3015"/>
        <v>300</v>
      </c>
      <c r="CU997" s="1436">
        <f t="shared" si="3016"/>
        <v>0</v>
      </c>
      <c r="CV997" s="1376">
        <f t="shared" si="3016"/>
        <v>0</v>
      </c>
      <c r="CW997" s="1377">
        <f t="shared" si="3016"/>
        <v>0</v>
      </c>
      <c r="CX997" s="1377">
        <f t="shared" si="3016"/>
        <v>0</v>
      </c>
      <c r="CY997" s="1377">
        <f t="shared" si="3016"/>
        <v>0</v>
      </c>
      <c r="CZ997" s="1377">
        <f t="shared" si="3016"/>
        <v>0</v>
      </c>
      <c r="DA997" s="1377">
        <f t="shared" si="3016"/>
        <v>0</v>
      </c>
      <c r="DB997" s="1378">
        <f t="shared" si="3016"/>
        <v>0</v>
      </c>
      <c r="DC997" s="1378">
        <f t="shared" si="3016"/>
        <v>0</v>
      </c>
      <c r="DD997" s="1378">
        <f t="shared" si="3016"/>
        <v>0</v>
      </c>
      <c r="DE997" s="1377">
        <f t="shared" si="3016"/>
        <v>0</v>
      </c>
      <c r="DF997" s="1377">
        <f t="shared" si="3016"/>
        <v>0</v>
      </c>
      <c r="DG997" s="1377">
        <f t="shared" si="3016"/>
        <v>0</v>
      </c>
      <c r="DH997" s="1377">
        <f t="shared" si="3016"/>
        <v>10</v>
      </c>
      <c r="DI997" s="1377">
        <f t="shared" si="3016"/>
        <v>190</v>
      </c>
      <c r="DJ997" s="1376">
        <f t="shared" si="3016"/>
        <v>200</v>
      </c>
      <c r="DK997" s="1436">
        <f t="shared" si="3017"/>
        <v>200</v>
      </c>
      <c r="DL997" s="653">
        <f t="shared" si="3018"/>
        <v>17</v>
      </c>
      <c r="DM997" s="106">
        <f t="shared" si="3019"/>
        <v>17</v>
      </c>
      <c r="DN997" s="106">
        <f t="shared" si="3020"/>
        <v>17</v>
      </c>
      <c r="DO997" s="106">
        <f t="shared" si="3021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20"/>
      <c r="DY997" s="484"/>
    </row>
    <row r="998" spans="1:129" s="486" customFormat="1" ht="15.75" customHeight="1">
      <c r="A998" s="484" t="s">
        <v>391</v>
      </c>
      <c r="B998" s="799">
        <f t="shared" ref="B998:R998" si="3065">SUM(B804,B807:B809)</f>
        <v>1408</v>
      </c>
      <c r="C998" s="799">
        <f t="shared" si="3065"/>
        <v>440</v>
      </c>
      <c r="D998" s="799">
        <f t="shared" si="3065"/>
        <v>1354</v>
      </c>
      <c r="E998" s="799">
        <f t="shared" si="3065"/>
        <v>1500</v>
      </c>
      <c r="F998" s="799">
        <f t="shared" si="3065"/>
        <v>1148</v>
      </c>
      <c r="G998" s="799">
        <f t="shared" si="3065"/>
        <v>1112</v>
      </c>
      <c r="H998" s="799">
        <f t="shared" si="3065"/>
        <v>845.2</v>
      </c>
      <c r="I998" s="799">
        <f t="shared" si="3065"/>
        <v>568</v>
      </c>
      <c r="J998" s="799">
        <f t="shared" si="3065"/>
        <v>900</v>
      </c>
      <c r="K998" s="799">
        <f t="shared" si="3065"/>
        <v>0</v>
      </c>
      <c r="L998" s="799">
        <f t="shared" si="3065"/>
        <v>0</v>
      </c>
      <c r="M998" s="799">
        <f t="shared" si="3065"/>
        <v>0</v>
      </c>
      <c r="N998" s="799">
        <f t="shared" si="3065"/>
        <v>0</v>
      </c>
      <c r="O998" s="799">
        <f t="shared" si="3065"/>
        <v>0</v>
      </c>
      <c r="P998" s="799">
        <f t="shared" si="3065"/>
        <v>0</v>
      </c>
      <c r="Q998" s="799">
        <f t="shared" si="3065"/>
        <v>0</v>
      </c>
      <c r="R998" s="799">
        <f t="shared" si="3065"/>
        <v>0</v>
      </c>
      <c r="S998" s="798"/>
      <c r="T998" s="799">
        <f t="shared" ref="T998:AJ998" si="3066">SUM(T804,T807:T809)</f>
        <v>432</v>
      </c>
      <c r="U998" s="799">
        <f t="shared" si="3066"/>
        <v>264</v>
      </c>
      <c r="V998" s="799">
        <f t="shared" si="3066"/>
        <v>158</v>
      </c>
      <c r="W998" s="799">
        <f t="shared" si="3066"/>
        <v>4154</v>
      </c>
      <c r="X998" s="799">
        <f t="shared" si="3066"/>
        <v>2810</v>
      </c>
      <c r="Y998" s="799">
        <f t="shared" si="3066"/>
        <v>9140</v>
      </c>
      <c r="Z998" s="799">
        <f t="shared" si="3066"/>
        <v>3050</v>
      </c>
      <c r="AA998" s="799">
        <f t="shared" si="3066"/>
        <v>4375</v>
      </c>
      <c r="AB998" s="799">
        <f t="shared" si="3066"/>
        <v>4620</v>
      </c>
      <c r="AC998" s="799">
        <f t="shared" si="3066"/>
        <v>0</v>
      </c>
      <c r="AD998" s="799">
        <f t="shared" si="3066"/>
        <v>0</v>
      </c>
      <c r="AE998" s="799">
        <f t="shared" si="3066"/>
        <v>0</v>
      </c>
      <c r="AF998" s="799">
        <f t="shared" si="3066"/>
        <v>0</v>
      </c>
      <c r="AG998" s="799">
        <f t="shared" si="3066"/>
        <v>0</v>
      </c>
      <c r="AH998" s="799">
        <f t="shared" si="3066"/>
        <v>0</v>
      </c>
      <c r="AI998" s="799">
        <f t="shared" si="3066"/>
        <v>0</v>
      </c>
      <c r="AJ998" s="799">
        <f t="shared" si="3066"/>
        <v>0</v>
      </c>
      <c r="AK998" s="798"/>
      <c r="AL998" s="799">
        <f t="shared" ref="AL998:BB998" si="3067">SUM(AL804,AL807:AL809)</f>
        <v>716</v>
      </c>
      <c r="AM998" s="799">
        <f t="shared" si="3067"/>
        <v>1164</v>
      </c>
      <c r="AN998" s="799">
        <f t="shared" si="3067"/>
        <v>360</v>
      </c>
      <c r="AO998" s="799">
        <f t="shared" si="3067"/>
        <v>1040</v>
      </c>
      <c r="AP998" s="799">
        <f t="shared" si="3067"/>
        <v>1080</v>
      </c>
      <c r="AQ998" s="799">
        <f t="shared" si="3067"/>
        <v>560</v>
      </c>
      <c r="AR998" s="799">
        <f t="shared" si="3067"/>
        <v>552</v>
      </c>
      <c r="AS998" s="799">
        <f t="shared" si="3067"/>
        <v>1135</v>
      </c>
      <c r="AT998" s="799">
        <f t="shared" si="3067"/>
        <v>654</v>
      </c>
      <c r="AU998" s="799">
        <f t="shared" si="3067"/>
        <v>0</v>
      </c>
      <c r="AV998" s="799">
        <f t="shared" si="3067"/>
        <v>0</v>
      </c>
      <c r="AW998" s="799">
        <f t="shared" si="3067"/>
        <v>0</v>
      </c>
      <c r="AX998" s="799">
        <f t="shared" si="3067"/>
        <v>0</v>
      </c>
      <c r="AY998" s="799">
        <f t="shared" si="3067"/>
        <v>0</v>
      </c>
      <c r="AZ998" s="799">
        <f t="shared" si="3067"/>
        <v>0</v>
      </c>
      <c r="BA998" s="799">
        <f t="shared" si="3067"/>
        <v>0</v>
      </c>
      <c r="BB998" s="799">
        <f t="shared" si="3067"/>
        <v>0</v>
      </c>
      <c r="BC998" s="798"/>
      <c r="BD998" s="799">
        <f t="shared" ref="BD998:BT998" si="3068">SUM(BD804,BD807:BD809)</f>
        <v>3360</v>
      </c>
      <c r="BE998" s="799">
        <f t="shared" si="3068"/>
        <v>2125</v>
      </c>
      <c r="BF998" s="799">
        <f t="shared" si="3068"/>
        <v>2285</v>
      </c>
      <c r="BG998" s="799">
        <f t="shared" si="3068"/>
        <v>3000</v>
      </c>
      <c r="BH998" s="799">
        <f t="shared" si="3068"/>
        <v>3000</v>
      </c>
      <c r="BI998" s="799">
        <f t="shared" si="3068"/>
        <v>3000</v>
      </c>
      <c r="BJ998" s="799">
        <f t="shared" si="3068"/>
        <v>3100</v>
      </c>
      <c r="BK998" s="799">
        <f t="shared" si="3068"/>
        <v>3100</v>
      </c>
      <c r="BL998" s="799">
        <f t="shared" si="3068"/>
        <v>3100</v>
      </c>
      <c r="BM998" s="799">
        <f t="shared" si="3068"/>
        <v>0</v>
      </c>
      <c r="BN998" s="799">
        <f t="shared" si="3068"/>
        <v>0</v>
      </c>
      <c r="BO998" s="799">
        <f t="shared" si="3068"/>
        <v>0</v>
      </c>
      <c r="BP998" s="799">
        <f t="shared" si="3068"/>
        <v>0</v>
      </c>
      <c r="BQ998" s="799">
        <f t="shared" si="3068"/>
        <v>0</v>
      </c>
      <c r="BR998" s="799">
        <f t="shared" si="3068"/>
        <v>0</v>
      </c>
      <c r="BS998" s="799">
        <f t="shared" si="3068"/>
        <v>0</v>
      </c>
      <c r="BT998" s="799">
        <f t="shared" si="3068"/>
        <v>0</v>
      </c>
      <c r="BU998" s="798"/>
      <c r="BV998" s="799">
        <f>SUM(BV795,BV804)</f>
        <v>0</v>
      </c>
      <c r="BW998" s="799">
        <f>SUM(BW795,BW804)</f>
        <v>0</v>
      </c>
      <c r="BX998" s="799">
        <f>SUM(BX795,BX804)</f>
        <v>0</v>
      </c>
      <c r="BY998" s="799">
        <f>SUM(BY795,BY804)</f>
        <v>0</v>
      </c>
      <c r="BZ998" s="597">
        <f t="shared" si="3010"/>
        <v>518.34666666666669</v>
      </c>
      <c r="CA998" s="597">
        <f t="shared" si="3011"/>
        <v>1324.2</v>
      </c>
      <c r="CB998" s="597">
        <f t="shared" si="3012"/>
        <v>406.46666666666664</v>
      </c>
      <c r="CC998" s="597">
        <f t="shared" si="3013"/>
        <v>1514</v>
      </c>
      <c r="CD998" s="1344">
        <f t="shared" si="3014"/>
        <v>0</v>
      </c>
      <c r="CE998" s="1345">
        <f t="shared" si="3014"/>
        <v>0</v>
      </c>
      <c r="CF998" s="1346">
        <f t="shared" si="3014"/>
        <v>0</v>
      </c>
      <c r="CG998" s="1346">
        <f t="shared" si="3014"/>
        <v>0</v>
      </c>
      <c r="CH998" s="1346">
        <f t="shared" si="3014"/>
        <v>0</v>
      </c>
      <c r="CI998" s="1346">
        <f t="shared" si="3014"/>
        <v>0</v>
      </c>
      <c r="CJ998" s="1346">
        <f t="shared" si="3014"/>
        <v>0</v>
      </c>
      <c r="CK998" s="1347">
        <f t="shared" si="3014"/>
        <v>0</v>
      </c>
      <c r="CL998" s="1347">
        <f t="shared" si="3014"/>
        <v>440</v>
      </c>
      <c r="CM998" s="1347">
        <f t="shared" si="3014"/>
        <v>568</v>
      </c>
      <c r="CN998" s="1346">
        <f t="shared" si="3014"/>
        <v>845.2</v>
      </c>
      <c r="CO998" s="1346">
        <f t="shared" si="3014"/>
        <v>900</v>
      </c>
      <c r="CP998" s="1346">
        <f t="shared" si="3014"/>
        <v>1112</v>
      </c>
      <c r="CQ998" s="1346">
        <f t="shared" si="3014"/>
        <v>1148</v>
      </c>
      <c r="CR998" s="1346">
        <f t="shared" si="3014"/>
        <v>1354</v>
      </c>
      <c r="CS998" s="1345">
        <f t="shared" si="3014"/>
        <v>1408</v>
      </c>
      <c r="CT998" s="1348">
        <f t="shared" si="3015"/>
        <v>1500</v>
      </c>
      <c r="CU998" s="1436">
        <f t="shared" si="3016"/>
        <v>0</v>
      </c>
      <c r="CV998" s="1376">
        <f t="shared" si="3016"/>
        <v>0</v>
      </c>
      <c r="CW998" s="1377">
        <f t="shared" si="3016"/>
        <v>0</v>
      </c>
      <c r="CX998" s="1377">
        <f t="shared" si="3016"/>
        <v>0</v>
      </c>
      <c r="CY998" s="1377">
        <f t="shared" si="3016"/>
        <v>0</v>
      </c>
      <c r="CZ998" s="1377">
        <f t="shared" si="3016"/>
        <v>0</v>
      </c>
      <c r="DA998" s="1377">
        <f t="shared" si="3016"/>
        <v>0</v>
      </c>
      <c r="DB998" s="1378">
        <f t="shared" si="3016"/>
        <v>0</v>
      </c>
      <c r="DC998" s="1378">
        <f t="shared" si="3016"/>
        <v>158</v>
      </c>
      <c r="DD998" s="1378">
        <f t="shared" si="3016"/>
        <v>264</v>
      </c>
      <c r="DE998" s="1377">
        <f t="shared" si="3016"/>
        <v>432</v>
      </c>
      <c r="DF998" s="1377">
        <f t="shared" si="3016"/>
        <v>2810</v>
      </c>
      <c r="DG998" s="1377">
        <f t="shared" si="3016"/>
        <v>3050</v>
      </c>
      <c r="DH998" s="1377">
        <f t="shared" si="3016"/>
        <v>4154</v>
      </c>
      <c r="DI998" s="1377">
        <f t="shared" si="3016"/>
        <v>4375</v>
      </c>
      <c r="DJ998" s="1376">
        <f t="shared" si="3016"/>
        <v>4620</v>
      </c>
      <c r="DK998" s="1436">
        <f t="shared" si="3017"/>
        <v>9140</v>
      </c>
      <c r="DL998" s="653">
        <f t="shared" si="3018"/>
        <v>17</v>
      </c>
      <c r="DM998" s="106">
        <f t="shared" si="3019"/>
        <v>17</v>
      </c>
      <c r="DN998" s="106">
        <f t="shared" si="3020"/>
        <v>17</v>
      </c>
      <c r="DO998" s="106">
        <f t="shared" si="3021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20"/>
      <c r="DY998" s="484"/>
    </row>
    <row r="999" spans="1:129" s="486" customFormat="1" ht="15.75" customHeight="1">
      <c r="A999" s="484" t="s">
        <v>692</v>
      </c>
      <c r="B999" s="799">
        <f>SUM(B806)</f>
        <v>0</v>
      </c>
      <c r="C999" s="799">
        <f t="shared" ref="C999:R999" si="3069">SUM(C806)</f>
        <v>0</v>
      </c>
      <c r="D999" s="799">
        <f t="shared" si="3069"/>
        <v>0</v>
      </c>
      <c r="E999" s="799">
        <f t="shared" si="3069"/>
        <v>0</v>
      </c>
      <c r="F999" s="799">
        <f t="shared" si="3069"/>
        <v>0</v>
      </c>
      <c r="G999" s="799">
        <f t="shared" si="3069"/>
        <v>0</v>
      </c>
      <c r="H999" s="799">
        <f t="shared" si="3069"/>
        <v>0</v>
      </c>
      <c r="I999" s="799">
        <f t="shared" si="3069"/>
        <v>0</v>
      </c>
      <c r="J999" s="799">
        <f t="shared" si="3069"/>
        <v>0</v>
      </c>
      <c r="K999" s="799">
        <f t="shared" si="3069"/>
        <v>0</v>
      </c>
      <c r="L999" s="799">
        <f t="shared" si="3069"/>
        <v>0</v>
      </c>
      <c r="M999" s="799">
        <f t="shared" si="3069"/>
        <v>0</v>
      </c>
      <c r="N999" s="799">
        <f t="shared" si="3069"/>
        <v>0</v>
      </c>
      <c r="O999" s="799">
        <f t="shared" si="3069"/>
        <v>0</v>
      </c>
      <c r="P999" s="799">
        <f t="shared" si="3069"/>
        <v>0</v>
      </c>
      <c r="Q999" s="799">
        <f t="shared" si="3069"/>
        <v>0</v>
      </c>
      <c r="R999" s="799">
        <f t="shared" si="3069"/>
        <v>0</v>
      </c>
      <c r="S999" s="798"/>
      <c r="T999" s="799">
        <f>SUM(T806)</f>
        <v>0</v>
      </c>
      <c r="U999" s="799">
        <f t="shared" ref="U999:AJ999" si="3070">SUM(U806)</f>
        <v>0</v>
      </c>
      <c r="V999" s="799">
        <f t="shared" si="3070"/>
        <v>0</v>
      </c>
      <c r="W999" s="799">
        <f t="shared" si="3070"/>
        <v>0</v>
      </c>
      <c r="X999" s="799">
        <f t="shared" si="3070"/>
        <v>0</v>
      </c>
      <c r="Y999" s="799">
        <f t="shared" si="3070"/>
        <v>0</v>
      </c>
      <c r="Z999" s="799">
        <f t="shared" si="3070"/>
        <v>0</v>
      </c>
      <c r="AA999" s="799">
        <f t="shared" si="3070"/>
        <v>0</v>
      </c>
      <c r="AB999" s="799">
        <f t="shared" si="3070"/>
        <v>0</v>
      </c>
      <c r="AC999" s="799">
        <f t="shared" si="3070"/>
        <v>0</v>
      </c>
      <c r="AD999" s="799">
        <f t="shared" si="3070"/>
        <v>0</v>
      </c>
      <c r="AE999" s="799">
        <f t="shared" si="3070"/>
        <v>0</v>
      </c>
      <c r="AF999" s="799">
        <f t="shared" si="3070"/>
        <v>0</v>
      </c>
      <c r="AG999" s="799">
        <f t="shared" si="3070"/>
        <v>0</v>
      </c>
      <c r="AH999" s="799">
        <f t="shared" si="3070"/>
        <v>0</v>
      </c>
      <c r="AI999" s="799">
        <f t="shared" si="3070"/>
        <v>0</v>
      </c>
      <c r="AJ999" s="799">
        <f t="shared" si="3070"/>
        <v>0</v>
      </c>
      <c r="AK999" s="798"/>
      <c r="AL999" s="799">
        <f>SUM(AL806)</f>
        <v>0</v>
      </c>
      <c r="AM999" s="799">
        <f t="shared" ref="AM999:BB999" si="3071">SUM(AM806)</f>
        <v>0</v>
      </c>
      <c r="AN999" s="799">
        <f t="shared" si="3071"/>
        <v>0</v>
      </c>
      <c r="AO999" s="799">
        <f t="shared" si="3071"/>
        <v>0</v>
      </c>
      <c r="AP999" s="799">
        <f t="shared" si="3071"/>
        <v>0</v>
      </c>
      <c r="AQ999" s="799">
        <f t="shared" si="3071"/>
        <v>0</v>
      </c>
      <c r="AR999" s="799">
        <f t="shared" si="3071"/>
        <v>0</v>
      </c>
      <c r="AS999" s="799">
        <f t="shared" si="3071"/>
        <v>0</v>
      </c>
      <c r="AT999" s="799">
        <f t="shared" si="3071"/>
        <v>0</v>
      </c>
      <c r="AU999" s="799">
        <f t="shared" si="3071"/>
        <v>0</v>
      </c>
      <c r="AV999" s="799">
        <f t="shared" si="3071"/>
        <v>0</v>
      </c>
      <c r="AW999" s="799">
        <f t="shared" si="3071"/>
        <v>0</v>
      </c>
      <c r="AX999" s="799">
        <f t="shared" si="3071"/>
        <v>0</v>
      </c>
      <c r="AY999" s="799">
        <f t="shared" si="3071"/>
        <v>0</v>
      </c>
      <c r="AZ999" s="799">
        <f t="shared" si="3071"/>
        <v>0</v>
      </c>
      <c r="BA999" s="799">
        <f t="shared" si="3071"/>
        <v>0</v>
      </c>
      <c r="BB999" s="799">
        <f t="shared" si="3071"/>
        <v>0</v>
      </c>
      <c r="BC999" s="798"/>
      <c r="BD999" s="799">
        <f>SUM(BD806)</f>
        <v>0</v>
      </c>
      <c r="BE999" s="799">
        <f t="shared" ref="BE999:BT999" si="3072">SUM(BE806)</f>
        <v>0</v>
      </c>
      <c r="BF999" s="799">
        <f t="shared" si="3072"/>
        <v>0</v>
      </c>
      <c r="BG999" s="799">
        <f t="shared" si="3072"/>
        <v>0</v>
      </c>
      <c r="BH999" s="799">
        <f t="shared" si="3072"/>
        <v>0</v>
      </c>
      <c r="BI999" s="799">
        <f t="shared" si="3072"/>
        <v>0</v>
      </c>
      <c r="BJ999" s="799">
        <f t="shared" si="3072"/>
        <v>0</v>
      </c>
      <c r="BK999" s="799">
        <f t="shared" si="3072"/>
        <v>0</v>
      </c>
      <c r="BL999" s="799">
        <f t="shared" si="3072"/>
        <v>0</v>
      </c>
      <c r="BM999" s="799">
        <f t="shared" si="3072"/>
        <v>0</v>
      </c>
      <c r="BN999" s="799">
        <f t="shared" si="3072"/>
        <v>0</v>
      </c>
      <c r="BO999" s="799">
        <f t="shared" si="3072"/>
        <v>0</v>
      </c>
      <c r="BP999" s="799">
        <f t="shared" si="3072"/>
        <v>0</v>
      </c>
      <c r="BQ999" s="799">
        <f t="shared" si="3072"/>
        <v>0</v>
      </c>
      <c r="BR999" s="799">
        <f t="shared" si="3072"/>
        <v>0</v>
      </c>
      <c r="BS999" s="799">
        <f t="shared" si="3072"/>
        <v>0</v>
      </c>
      <c r="BT999" s="799">
        <f t="shared" si="3072"/>
        <v>0</v>
      </c>
      <c r="BU999" s="798"/>
      <c r="BV999" s="799">
        <f t="shared" ref="BV999:BY1000" si="3073">SUM(BV806)</f>
        <v>0</v>
      </c>
      <c r="BW999" s="799">
        <f t="shared" si="3073"/>
        <v>0</v>
      </c>
      <c r="BX999" s="799">
        <f t="shared" si="3073"/>
        <v>0</v>
      </c>
      <c r="BY999" s="799">
        <f t="shared" si="3073"/>
        <v>0</v>
      </c>
      <c r="BZ999" s="597">
        <f t="shared" si="3010"/>
        <v>0</v>
      </c>
      <c r="CA999" s="597">
        <f t="shared" si="3011"/>
        <v>0</v>
      </c>
      <c r="CB999" s="597">
        <f t="shared" si="3012"/>
        <v>0</v>
      </c>
      <c r="CC999" s="597">
        <f t="shared" si="3013"/>
        <v>0</v>
      </c>
      <c r="CD999" s="1344">
        <f t="shared" si="3014"/>
        <v>0</v>
      </c>
      <c r="CE999" s="1345">
        <f t="shared" si="3014"/>
        <v>0</v>
      </c>
      <c r="CF999" s="1346">
        <f t="shared" si="3014"/>
        <v>0</v>
      </c>
      <c r="CG999" s="1346">
        <f t="shared" si="3014"/>
        <v>0</v>
      </c>
      <c r="CH999" s="1346">
        <f t="shared" si="3014"/>
        <v>0</v>
      </c>
      <c r="CI999" s="1346">
        <f t="shared" si="3014"/>
        <v>0</v>
      </c>
      <c r="CJ999" s="1346">
        <f t="shared" si="3014"/>
        <v>0</v>
      </c>
      <c r="CK999" s="1347">
        <f t="shared" si="3014"/>
        <v>0</v>
      </c>
      <c r="CL999" s="1347">
        <f t="shared" si="3014"/>
        <v>0</v>
      </c>
      <c r="CM999" s="1347">
        <f t="shared" si="3014"/>
        <v>0</v>
      </c>
      <c r="CN999" s="1346">
        <f t="shared" si="3014"/>
        <v>0</v>
      </c>
      <c r="CO999" s="1346">
        <f t="shared" si="3014"/>
        <v>0</v>
      </c>
      <c r="CP999" s="1346">
        <f t="shared" si="3014"/>
        <v>0</v>
      </c>
      <c r="CQ999" s="1346">
        <f t="shared" si="3014"/>
        <v>0</v>
      </c>
      <c r="CR999" s="1346">
        <f t="shared" si="3014"/>
        <v>0</v>
      </c>
      <c r="CS999" s="1345">
        <f t="shared" si="3014"/>
        <v>0</v>
      </c>
      <c r="CT999" s="1348">
        <f t="shared" si="3015"/>
        <v>0</v>
      </c>
      <c r="CU999" s="1436">
        <f t="shared" si="3016"/>
        <v>0</v>
      </c>
      <c r="CV999" s="1376">
        <f t="shared" si="3016"/>
        <v>0</v>
      </c>
      <c r="CW999" s="1377">
        <f t="shared" si="3016"/>
        <v>0</v>
      </c>
      <c r="CX999" s="1377">
        <f t="shared" si="3016"/>
        <v>0</v>
      </c>
      <c r="CY999" s="1377">
        <f t="shared" si="3016"/>
        <v>0</v>
      </c>
      <c r="CZ999" s="1377">
        <f t="shared" si="3016"/>
        <v>0</v>
      </c>
      <c r="DA999" s="1377">
        <f t="shared" si="3016"/>
        <v>0</v>
      </c>
      <c r="DB999" s="1378">
        <f t="shared" si="3016"/>
        <v>0</v>
      </c>
      <c r="DC999" s="1378">
        <f t="shared" si="3016"/>
        <v>0</v>
      </c>
      <c r="DD999" s="1378">
        <f t="shared" si="3016"/>
        <v>0</v>
      </c>
      <c r="DE999" s="1377">
        <f t="shared" si="3016"/>
        <v>0</v>
      </c>
      <c r="DF999" s="1377">
        <f t="shared" si="3016"/>
        <v>0</v>
      </c>
      <c r="DG999" s="1377">
        <f t="shared" si="3016"/>
        <v>0</v>
      </c>
      <c r="DH999" s="1377">
        <f t="shared" si="3016"/>
        <v>0</v>
      </c>
      <c r="DI999" s="1377">
        <f t="shared" si="3016"/>
        <v>0</v>
      </c>
      <c r="DJ999" s="1376">
        <f t="shared" si="3016"/>
        <v>0</v>
      </c>
      <c r="DK999" s="1436">
        <f t="shared" si="3017"/>
        <v>0</v>
      </c>
      <c r="DL999" s="653">
        <f t="shared" si="3018"/>
        <v>17</v>
      </c>
      <c r="DM999" s="106">
        <f t="shared" si="3019"/>
        <v>17</v>
      </c>
      <c r="DN999" s="106">
        <f t="shared" si="3020"/>
        <v>17</v>
      </c>
      <c r="DO999" s="106">
        <f t="shared" si="3021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20"/>
      <c r="DY999" s="484"/>
    </row>
    <row r="1000" spans="1:129" s="486" customFormat="1" ht="15.75" customHeight="1">
      <c r="A1000" s="484" t="s">
        <v>693</v>
      </c>
      <c r="B1000" s="799">
        <f>SUM(B807)</f>
        <v>0</v>
      </c>
      <c r="C1000" s="799">
        <f t="shared" ref="C1000:R1000" si="3074">SUM(C807)</f>
        <v>0</v>
      </c>
      <c r="D1000" s="799">
        <f t="shared" si="3074"/>
        <v>0</v>
      </c>
      <c r="E1000" s="799">
        <f t="shared" si="3074"/>
        <v>0</v>
      </c>
      <c r="F1000" s="799">
        <f t="shared" si="3074"/>
        <v>0</v>
      </c>
      <c r="G1000" s="799">
        <f t="shared" si="3074"/>
        <v>0</v>
      </c>
      <c r="H1000" s="799">
        <f t="shared" si="3074"/>
        <v>0</v>
      </c>
      <c r="I1000" s="799">
        <f t="shared" si="3074"/>
        <v>0</v>
      </c>
      <c r="J1000" s="799">
        <f t="shared" si="3074"/>
        <v>0</v>
      </c>
      <c r="K1000" s="799">
        <f t="shared" si="3074"/>
        <v>0</v>
      </c>
      <c r="L1000" s="799">
        <f t="shared" si="3074"/>
        <v>0</v>
      </c>
      <c r="M1000" s="799">
        <f t="shared" si="3074"/>
        <v>0</v>
      </c>
      <c r="N1000" s="799">
        <f t="shared" si="3074"/>
        <v>0</v>
      </c>
      <c r="O1000" s="799">
        <f t="shared" si="3074"/>
        <v>0</v>
      </c>
      <c r="P1000" s="799">
        <f t="shared" si="3074"/>
        <v>0</v>
      </c>
      <c r="Q1000" s="799">
        <f t="shared" si="3074"/>
        <v>0</v>
      </c>
      <c r="R1000" s="799">
        <f t="shared" si="3074"/>
        <v>0</v>
      </c>
      <c r="S1000" s="798"/>
      <c r="T1000" s="799">
        <f>SUM(T807)</f>
        <v>0</v>
      </c>
      <c r="U1000" s="799">
        <f t="shared" ref="U1000:AJ1000" si="3075">SUM(U807)</f>
        <v>0</v>
      </c>
      <c r="V1000" s="799">
        <f t="shared" si="3075"/>
        <v>0</v>
      </c>
      <c r="W1000" s="799">
        <f t="shared" si="3075"/>
        <v>0</v>
      </c>
      <c r="X1000" s="799">
        <f t="shared" si="3075"/>
        <v>0</v>
      </c>
      <c r="Y1000" s="799">
        <f t="shared" si="3075"/>
        <v>0</v>
      </c>
      <c r="Z1000" s="799">
        <f t="shared" si="3075"/>
        <v>0</v>
      </c>
      <c r="AA1000" s="799">
        <f t="shared" si="3075"/>
        <v>0</v>
      </c>
      <c r="AB1000" s="799">
        <f t="shared" si="3075"/>
        <v>0</v>
      </c>
      <c r="AC1000" s="799">
        <f t="shared" si="3075"/>
        <v>0</v>
      </c>
      <c r="AD1000" s="799">
        <f t="shared" si="3075"/>
        <v>0</v>
      </c>
      <c r="AE1000" s="799">
        <f t="shared" si="3075"/>
        <v>0</v>
      </c>
      <c r="AF1000" s="799">
        <f t="shared" si="3075"/>
        <v>0</v>
      </c>
      <c r="AG1000" s="799">
        <f t="shared" si="3075"/>
        <v>0</v>
      </c>
      <c r="AH1000" s="799">
        <f t="shared" si="3075"/>
        <v>0</v>
      </c>
      <c r="AI1000" s="799">
        <f t="shared" si="3075"/>
        <v>0</v>
      </c>
      <c r="AJ1000" s="799">
        <f t="shared" si="3075"/>
        <v>0</v>
      </c>
      <c r="AK1000" s="798"/>
      <c r="AL1000" s="799">
        <f>SUM(AL807)</f>
        <v>0</v>
      </c>
      <c r="AM1000" s="799">
        <f t="shared" ref="AM1000:BB1000" si="3076">SUM(AM807)</f>
        <v>0</v>
      </c>
      <c r="AN1000" s="799">
        <f t="shared" si="3076"/>
        <v>0</v>
      </c>
      <c r="AO1000" s="799">
        <f t="shared" si="3076"/>
        <v>0</v>
      </c>
      <c r="AP1000" s="799">
        <f t="shared" si="3076"/>
        <v>0</v>
      </c>
      <c r="AQ1000" s="799">
        <f t="shared" si="3076"/>
        <v>0</v>
      </c>
      <c r="AR1000" s="799">
        <f t="shared" si="3076"/>
        <v>0</v>
      </c>
      <c r="AS1000" s="799">
        <f t="shared" si="3076"/>
        <v>0</v>
      </c>
      <c r="AT1000" s="799">
        <f t="shared" si="3076"/>
        <v>0</v>
      </c>
      <c r="AU1000" s="799">
        <f t="shared" si="3076"/>
        <v>0</v>
      </c>
      <c r="AV1000" s="799">
        <f t="shared" si="3076"/>
        <v>0</v>
      </c>
      <c r="AW1000" s="799">
        <f t="shared" si="3076"/>
        <v>0</v>
      </c>
      <c r="AX1000" s="799">
        <f t="shared" si="3076"/>
        <v>0</v>
      </c>
      <c r="AY1000" s="799">
        <f t="shared" si="3076"/>
        <v>0</v>
      </c>
      <c r="AZ1000" s="799">
        <f t="shared" si="3076"/>
        <v>0</v>
      </c>
      <c r="BA1000" s="799">
        <f t="shared" si="3076"/>
        <v>0</v>
      </c>
      <c r="BB1000" s="799">
        <f t="shared" si="3076"/>
        <v>0</v>
      </c>
      <c r="BC1000" s="798"/>
      <c r="BD1000" s="799">
        <f>SUM(BD807)</f>
        <v>0</v>
      </c>
      <c r="BE1000" s="799">
        <f t="shared" ref="BE1000:BT1000" si="3077">SUM(BE807)</f>
        <v>0</v>
      </c>
      <c r="BF1000" s="799">
        <f t="shared" si="3077"/>
        <v>0</v>
      </c>
      <c r="BG1000" s="799">
        <f t="shared" si="3077"/>
        <v>0</v>
      </c>
      <c r="BH1000" s="799">
        <f t="shared" si="3077"/>
        <v>0</v>
      </c>
      <c r="BI1000" s="799">
        <f t="shared" si="3077"/>
        <v>0</v>
      </c>
      <c r="BJ1000" s="799">
        <f t="shared" si="3077"/>
        <v>0</v>
      </c>
      <c r="BK1000" s="799">
        <f t="shared" si="3077"/>
        <v>0</v>
      </c>
      <c r="BL1000" s="799">
        <f t="shared" si="3077"/>
        <v>0</v>
      </c>
      <c r="BM1000" s="799">
        <f t="shared" si="3077"/>
        <v>0</v>
      </c>
      <c r="BN1000" s="799">
        <f t="shared" si="3077"/>
        <v>0</v>
      </c>
      <c r="BO1000" s="799">
        <f t="shared" si="3077"/>
        <v>0</v>
      </c>
      <c r="BP1000" s="799">
        <f t="shared" si="3077"/>
        <v>0</v>
      </c>
      <c r="BQ1000" s="799">
        <f t="shared" si="3077"/>
        <v>0</v>
      </c>
      <c r="BR1000" s="799">
        <f t="shared" si="3077"/>
        <v>0</v>
      </c>
      <c r="BS1000" s="799">
        <f t="shared" si="3077"/>
        <v>0</v>
      </c>
      <c r="BT1000" s="799">
        <f t="shared" si="3077"/>
        <v>0</v>
      </c>
      <c r="BU1000" s="798"/>
      <c r="BV1000" s="799">
        <f t="shared" si="3073"/>
        <v>0</v>
      </c>
      <c r="BW1000" s="799">
        <f t="shared" si="3073"/>
        <v>0</v>
      </c>
      <c r="BX1000" s="799">
        <f t="shared" si="3073"/>
        <v>0</v>
      </c>
      <c r="BY1000" s="799">
        <f t="shared" si="3073"/>
        <v>0</v>
      </c>
      <c r="BZ1000" s="597">
        <f t="shared" si="3010"/>
        <v>0</v>
      </c>
      <c r="CA1000" s="597">
        <f t="shared" si="3011"/>
        <v>0</v>
      </c>
      <c r="CB1000" s="597">
        <f t="shared" si="3012"/>
        <v>0</v>
      </c>
      <c r="CC1000" s="597">
        <f t="shared" si="3013"/>
        <v>0</v>
      </c>
      <c r="CD1000" s="1344">
        <f t="shared" si="3014"/>
        <v>0</v>
      </c>
      <c r="CE1000" s="1345">
        <f t="shared" si="3014"/>
        <v>0</v>
      </c>
      <c r="CF1000" s="1346">
        <f t="shared" si="3014"/>
        <v>0</v>
      </c>
      <c r="CG1000" s="1346">
        <f t="shared" si="3014"/>
        <v>0</v>
      </c>
      <c r="CH1000" s="1346">
        <f t="shared" si="3014"/>
        <v>0</v>
      </c>
      <c r="CI1000" s="1346">
        <f t="shared" si="3014"/>
        <v>0</v>
      </c>
      <c r="CJ1000" s="1346">
        <f t="shared" si="3014"/>
        <v>0</v>
      </c>
      <c r="CK1000" s="1347">
        <f t="shared" si="3014"/>
        <v>0</v>
      </c>
      <c r="CL1000" s="1347">
        <f t="shared" si="3014"/>
        <v>0</v>
      </c>
      <c r="CM1000" s="1347">
        <f t="shared" si="3014"/>
        <v>0</v>
      </c>
      <c r="CN1000" s="1346">
        <f t="shared" si="3014"/>
        <v>0</v>
      </c>
      <c r="CO1000" s="1346">
        <f t="shared" si="3014"/>
        <v>0</v>
      </c>
      <c r="CP1000" s="1346">
        <f t="shared" si="3014"/>
        <v>0</v>
      </c>
      <c r="CQ1000" s="1346">
        <f t="shared" si="3014"/>
        <v>0</v>
      </c>
      <c r="CR1000" s="1346">
        <f t="shared" si="3014"/>
        <v>0</v>
      </c>
      <c r="CS1000" s="1345">
        <f t="shared" si="3014"/>
        <v>0</v>
      </c>
      <c r="CT1000" s="1348">
        <f t="shared" si="3015"/>
        <v>0</v>
      </c>
      <c r="CU1000" s="1436">
        <f t="shared" si="3016"/>
        <v>0</v>
      </c>
      <c r="CV1000" s="1376">
        <f t="shared" si="3016"/>
        <v>0</v>
      </c>
      <c r="CW1000" s="1377">
        <f t="shared" si="3016"/>
        <v>0</v>
      </c>
      <c r="CX1000" s="1377">
        <f t="shared" si="3016"/>
        <v>0</v>
      </c>
      <c r="CY1000" s="1377">
        <f t="shared" si="3016"/>
        <v>0</v>
      </c>
      <c r="CZ1000" s="1377">
        <f t="shared" si="3016"/>
        <v>0</v>
      </c>
      <c r="DA1000" s="1377">
        <f t="shared" si="3016"/>
        <v>0</v>
      </c>
      <c r="DB1000" s="1378">
        <f t="shared" si="3016"/>
        <v>0</v>
      </c>
      <c r="DC1000" s="1378">
        <f t="shared" si="3016"/>
        <v>0</v>
      </c>
      <c r="DD1000" s="1378">
        <f t="shared" si="3016"/>
        <v>0</v>
      </c>
      <c r="DE1000" s="1377">
        <f t="shared" si="3016"/>
        <v>0</v>
      </c>
      <c r="DF1000" s="1377">
        <f t="shared" si="3016"/>
        <v>0</v>
      </c>
      <c r="DG1000" s="1377">
        <f t="shared" si="3016"/>
        <v>0</v>
      </c>
      <c r="DH1000" s="1377">
        <f t="shared" si="3016"/>
        <v>0</v>
      </c>
      <c r="DI1000" s="1377">
        <f t="shared" si="3016"/>
        <v>0</v>
      </c>
      <c r="DJ1000" s="1376">
        <f t="shared" si="3016"/>
        <v>0</v>
      </c>
      <c r="DK1000" s="1436">
        <f t="shared" si="3017"/>
        <v>0</v>
      </c>
      <c r="DL1000" s="653">
        <f t="shared" si="3018"/>
        <v>17</v>
      </c>
      <c r="DM1000" s="106">
        <f t="shared" si="3019"/>
        <v>17</v>
      </c>
      <c r="DN1000" s="106">
        <f t="shared" si="3020"/>
        <v>17</v>
      </c>
      <c r="DO1000" s="106">
        <f t="shared" si="3021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20"/>
      <c r="DY1000" s="484"/>
    </row>
    <row r="1001" spans="1:129" s="486" customFormat="1" ht="15.75" customHeight="1">
      <c r="A1001" s="44" t="s">
        <v>392</v>
      </c>
      <c r="B1001" s="799">
        <f t="shared" ref="B1001:R1001" si="3078">B984-SUM(B987:B998)</f>
        <v>283.39999999999964</v>
      </c>
      <c r="C1001" s="799">
        <f t="shared" si="3078"/>
        <v>2380.5299999999997</v>
      </c>
      <c r="D1001" s="799">
        <f t="shared" si="3078"/>
        <v>-339</v>
      </c>
      <c r="E1001" s="799">
        <f t="shared" si="3078"/>
        <v>-342.98999999999978</v>
      </c>
      <c r="F1001" s="799">
        <f t="shared" si="3078"/>
        <v>640</v>
      </c>
      <c r="G1001" s="799">
        <f t="shared" si="3078"/>
        <v>908.02999999999975</v>
      </c>
      <c r="H1001" s="799">
        <f t="shared" si="3078"/>
        <v>1228.8000000000002</v>
      </c>
      <c r="I1001" s="799">
        <f t="shared" si="3078"/>
        <v>408</v>
      </c>
      <c r="J1001" s="799">
        <f t="shared" si="3078"/>
        <v>2310</v>
      </c>
      <c r="K1001" s="799">
        <f t="shared" si="3078"/>
        <v>0</v>
      </c>
      <c r="L1001" s="799">
        <f t="shared" si="3078"/>
        <v>0</v>
      </c>
      <c r="M1001" s="799">
        <f t="shared" si="3078"/>
        <v>0</v>
      </c>
      <c r="N1001" s="799">
        <f t="shared" si="3078"/>
        <v>0</v>
      </c>
      <c r="O1001" s="799">
        <f t="shared" si="3078"/>
        <v>0</v>
      </c>
      <c r="P1001" s="799">
        <f t="shared" si="3078"/>
        <v>0</v>
      </c>
      <c r="Q1001" s="799">
        <f t="shared" si="3078"/>
        <v>0</v>
      </c>
      <c r="R1001" s="799">
        <f t="shared" si="3078"/>
        <v>0</v>
      </c>
      <c r="S1001" s="798"/>
      <c r="T1001" s="799">
        <f t="shared" ref="T1001:AJ1001" si="3079">T984-SUM(T987:T998)</f>
        <v>6551.0763999999999</v>
      </c>
      <c r="U1001" s="799">
        <f t="shared" si="3079"/>
        <v>7604.53</v>
      </c>
      <c r="V1001" s="799">
        <f t="shared" si="3079"/>
        <v>4830.5</v>
      </c>
      <c r="W1001" s="799">
        <f t="shared" si="3079"/>
        <v>1289.4250000000002</v>
      </c>
      <c r="X1001" s="799">
        <f t="shared" si="3079"/>
        <v>183</v>
      </c>
      <c r="Y1001" s="799">
        <f t="shared" si="3079"/>
        <v>7460</v>
      </c>
      <c r="Z1001" s="799">
        <f t="shared" si="3079"/>
        <v>-1424.6000000000004</v>
      </c>
      <c r="AA1001" s="799">
        <f t="shared" si="3079"/>
        <v>5046.1499999999996</v>
      </c>
      <c r="AB1001" s="799">
        <f t="shared" si="3079"/>
        <v>1628.375</v>
      </c>
      <c r="AC1001" s="799">
        <f t="shared" si="3079"/>
        <v>0</v>
      </c>
      <c r="AD1001" s="799">
        <f t="shared" si="3079"/>
        <v>0</v>
      </c>
      <c r="AE1001" s="799">
        <f t="shared" si="3079"/>
        <v>0</v>
      </c>
      <c r="AF1001" s="799">
        <f t="shared" si="3079"/>
        <v>0</v>
      </c>
      <c r="AG1001" s="799">
        <f t="shared" si="3079"/>
        <v>0</v>
      </c>
      <c r="AH1001" s="799">
        <f t="shared" si="3079"/>
        <v>0</v>
      </c>
      <c r="AI1001" s="799">
        <f t="shared" si="3079"/>
        <v>0</v>
      </c>
      <c r="AJ1001" s="799">
        <f t="shared" si="3079"/>
        <v>0</v>
      </c>
      <c r="AK1001" s="798"/>
      <c r="AL1001" s="799">
        <f t="shared" ref="AL1001:BB1001" si="3080">AL984-SUM(AL987:AL998)</f>
        <v>17237.829999999998</v>
      </c>
      <c r="AM1001" s="799">
        <f t="shared" si="3080"/>
        <v>10997.34</v>
      </c>
      <c r="AN1001" s="799">
        <f t="shared" si="3080"/>
        <v>22723.02</v>
      </c>
      <c r="AO1001" s="799">
        <f t="shared" si="3080"/>
        <v>11150</v>
      </c>
      <c r="AP1001" s="799">
        <f t="shared" si="3080"/>
        <v>9958.8499999999985</v>
      </c>
      <c r="AQ1001" s="799">
        <f t="shared" si="3080"/>
        <v>13221.9532</v>
      </c>
      <c r="AR1001" s="799">
        <f t="shared" si="3080"/>
        <v>27015.8</v>
      </c>
      <c r="AS1001" s="799">
        <f t="shared" si="3080"/>
        <v>25403.5</v>
      </c>
      <c r="AT1001" s="799">
        <f t="shared" si="3080"/>
        <v>10579</v>
      </c>
      <c r="AU1001" s="799">
        <f t="shared" si="3080"/>
        <v>0</v>
      </c>
      <c r="AV1001" s="799">
        <f t="shared" si="3080"/>
        <v>0</v>
      </c>
      <c r="AW1001" s="799">
        <f t="shared" si="3080"/>
        <v>0</v>
      </c>
      <c r="AX1001" s="799">
        <f t="shared" si="3080"/>
        <v>0</v>
      </c>
      <c r="AY1001" s="799">
        <f t="shared" si="3080"/>
        <v>0</v>
      </c>
      <c r="AZ1001" s="799">
        <f t="shared" si="3080"/>
        <v>0</v>
      </c>
      <c r="BA1001" s="799">
        <f t="shared" si="3080"/>
        <v>0</v>
      </c>
      <c r="BB1001" s="799">
        <f t="shared" si="3080"/>
        <v>0</v>
      </c>
      <c r="BC1001" s="798"/>
      <c r="BD1001" s="799">
        <f t="shared" ref="BD1001:BT1001" si="3081">BD984-SUM(BD987:BD998)</f>
        <v>319272</v>
      </c>
      <c r="BE1001" s="799">
        <f t="shared" si="3081"/>
        <v>41771.0144</v>
      </c>
      <c r="BF1001" s="799">
        <f t="shared" si="3081"/>
        <v>37396.5</v>
      </c>
      <c r="BG1001" s="799">
        <f t="shared" si="3081"/>
        <v>38909.519999999997</v>
      </c>
      <c r="BH1001" s="799">
        <f t="shared" si="3081"/>
        <v>25195.800000000003</v>
      </c>
      <c r="BI1001" s="799">
        <f t="shared" si="3081"/>
        <v>76478.600000000006</v>
      </c>
      <c r="BJ1001" s="799">
        <f t="shared" si="3081"/>
        <v>30198.540000000008</v>
      </c>
      <c r="BK1001" s="799">
        <f t="shared" si="3081"/>
        <v>130176.5</v>
      </c>
      <c r="BL1001" s="799">
        <f t="shared" si="3081"/>
        <v>-3731.6999999999971</v>
      </c>
      <c r="BM1001" s="799">
        <f t="shared" si="3081"/>
        <v>0</v>
      </c>
      <c r="BN1001" s="799">
        <f t="shared" si="3081"/>
        <v>0</v>
      </c>
      <c r="BO1001" s="799">
        <f t="shared" si="3081"/>
        <v>0</v>
      </c>
      <c r="BP1001" s="799">
        <f t="shared" si="3081"/>
        <v>0</v>
      </c>
      <c r="BQ1001" s="799">
        <f t="shared" si="3081"/>
        <v>0</v>
      </c>
      <c r="BR1001" s="799">
        <f t="shared" si="3081"/>
        <v>0</v>
      </c>
      <c r="BS1001" s="799">
        <f t="shared" si="3081"/>
        <v>0</v>
      </c>
      <c r="BT1001" s="799">
        <f t="shared" si="3081"/>
        <v>0</v>
      </c>
      <c r="BU1001" s="798"/>
      <c r="BV1001" s="799">
        <f>BV984-SUM(BV987:BV1000)</f>
        <v>0</v>
      </c>
      <c r="BW1001" s="799">
        <f>BW984-SUM(BW987:BW1000)</f>
        <v>0</v>
      </c>
      <c r="BX1001" s="799">
        <f>BX984-SUM(BX987:BX1000)</f>
        <v>0</v>
      </c>
      <c r="BY1001" s="799">
        <f>BY984-SUM(BY987:BY1000)</f>
        <v>0</v>
      </c>
      <c r="BZ1001" s="597">
        <f t="shared" si="3010"/>
        <v>362.6153333333333</v>
      </c>
      <c r="CA1001" s="597">
        <f t="shared" si="3011"/>
        <v>1799.2350933333335</v>
      </c>
      <c r="CB1001" s="597">
        <f t="shared" si="3012"/>
        <v>8084.7662133333342</v>
      </c>
      <c r="CC1001" s="597">
        <f t="shared" si="3013"/>
        <v>25341.764960000004</v>
      </c>
      <c r="CD1001" s="1344">
        <f t="shared" si="3014"/>
        <v>-342.98999999999978</v>
      </c>
      <c r="CE1001" s="1345">
        <f t="shared" si="3014"/>
        <v>-339</v>
      </c>
      <c r="CF1001" s="1346">
        <f t="shared" si="3014"/>
        <v>0</v>
      </c>
      <c r="CG1001" s="1346">
        <f t="shared" si="3014"/>
        <v>0</v>
      </c>
      <c r="CH1001" s="1346">
        <f t="shared" si="3014"/>
        <v>0</v>
      </c>
      <c r="CI1001" s="1346">
        <f t="shared" si="3014"/>
        <v>0</v>
      </c>
      <c r="CJ1001" s="1346">
        <f t="shared" si="3014"/>
        <v>0</v>
      </c>
      <c r="CK1001" s="1347">
        <f t="shared" si="3014"/>
        <v>0</v>
      </c>
      <c r="CL1001" s="1347">
        <f t="shared" si="3014"/>
        <v>0</v>
      </c>
      <c r="CM1001" s="1347">
        <f t="shared" si="3014"/>
        <v>0</v>
      </c>
      <c r="CN1001" s="1346">
        <f t="shared" si="3014"/>
        <v>283.39999999999964</v>
      </c>
      <c r="CO1001" s="1346">
        <f t="shared" si="3014"/>
        <v>408</v>
      </c>
      <c r="CP1001" s="1346">
        <f t="shared" si="3014"/>
        <v>640</v>
      </c>
      <c r="CQ1001" s="1346">
        <f t="shared" si="3014"/>
        <v>908.02999999999975</v>
      </c>
      <c r="CR1001" s="1346">
        <f t="shared" si="3014"/>
        <v>1228.8000000000002</v>
      </c>
      <c r="CS1001" s="1345">
        <f t="shared" si="3014"/>
        <v>2310</v>
      </c>
      <c r="CT1001" s="1348">
        <f t="shared" si="3015"/>
        <v>2380.5299999999997</v>
      </c>
      <c r="CU1001" s="1436">
        <f t="shared" si="3016"/>
        <v>-1424.6000000000004</v>
      </c>
      <c r="CV1001" s="1376">
        <f t="shared" si="3016"/>
        <v>0</v>
      </c>
      <c r="CW1001" s="1377">
        <f t="shared" si="3016"/>
        <v>0</v>
      </c>
      <c r="CX1001" s="1377">
        <f t="shared" si="3016"/>
        <v>0</v>
      </c>
      <c r="CY1001" s="1377">
        <f t="shared" si="3016"/>
        <v>0</v>
      </c>
      <c r="CZ1001" s="1377">
        <f t="shared" si="3016"/>
        <v>0</v>
      </c>
      <c r="DA1001" s="1377">
        <f t="shared" si="3016"/>
        <v>0</v>
      </c>
      <c r="DB1001" s="1378">
        <f t="shared" si="3016"/>
        <v>0</v>
      </c>
      <c r="DC1001" s="1378">
        <f t="shared" si="3016"/>
        <v>0</v>
      </c>
      <c r="DD1001" s="1378">
        <f t="shared" si="3016"/>
        <v>183</v>
      </c>
      <c r="DE1001" s="1377">
        <f t="shared" si="3016"/>
        <v>1289.4250000000002</v>
      </c>
      <c r="DF1001" s="1377">
        <f t="shared" si="3016"/>
        <v>1628.375</v>
      </c>
      <c r="DG1001" s="1377">
        <f t="shared" si="3016"/>
        <v>4830.5</v>
      </c>
      <c r="DH1001" s="1377">
        <f t="shared" si="3016"/>
        <v>5046.1499999999996</v>
      </c>
      <c r="DI1001" s="1377">
        <f t="shared" si="3016"/>
        <v>6551.0763999999999</v>
      </c>
      <c r="DJ1001" s="1376">
        <f t="shared" si="3016"/>
        <v>7460</v>
      </c>
      <c r="DK1001" s="1436">
        <f t="shared" si="3017"/>
        <v>7604.53</v>
      </c>
      <c r="DL1001" s="653">
        <f t="shared" si="3018"/>
        <v>17</v>
      </c>
      <c r="DM1001" s="106">
        <f t="shared" si="3019"/>
        <v>17</v>
      </c>
      <c r="DN1001" s="106">
        <f t="shared" si="3020"/>
        <v>17</v>
      </c>
      <c r="DO1001" s="106">
        <f t="shared" si="3021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20"/>
      <c r="DY1001" s="484"/>
    </row>
    <row r="1002" spans="1:129" s="486" customFormat="1" ht="15.75" customHeight="1">
      <c r="A1002" s="617"/>
      <c r="B1002" s="798"/>
      <c r="C1002" s="798"/>
      <c r="D1002" s="798"/>
      <c r="E1002" s="798"/>
      <c r="F1002" s="798"/>
      <c r="G1002" s="798"/>
      <c r="H1002" s="798"/>
      <c r="I1002" s="798"/>
      <c r="J1002" s="798"/>
      <c r="K1002" s="798"/>
      <c r="L1002" s="798"/>
      <c r="M1002" s="798"/>
      <c r="N1002" s="798"/>
      <c r="O1002" s="798"/>
      <c r="P1002" s="798"/>
      <c r="Q1002" s="798"/>
      <c r="R1002" s="798"/>
      <c r="S1002" s="798"/>
      <c r="T1002" s="798"/>
      <c r="U1002" s="798"/>
      <c r="V1002" s="798"/>
      <c r="W1002" s="798"/>
      <c r="X1002" s="798"/>
      <c r="Y1002" s="798"/>
      <c r="Z1002" s="798"/>
      <c r="AA1002" s="798"/>
      <c r="AB1002" s="798"/>
      <c r="AC1002" s="798"/>
      <c r="AD1002" s="798"/>
      <c r="AE1002" s="798"/>
      <c r="AF1002" s="798"/>
      <c r="AG1002" s="798"/>
      <c r="AH1002" s="798"/>
      <c r="AI1002" s="798"/>
      <c r="AJ1002" s="798"/>
      <c r="AK1002" s="798"/>
      <c r="AL1002" s="798"/>
      <c r="AM1002" s="798"/>
      <c r="AN1002" s="798"/>
      <c r="AO1002" s="798"/>
      <c r="AP1002" s="798"/>
      <c r="AQ1002" s="798"/>
      <c r="AR1002" s="798"/>
      <c r="AS1002" s="798"/>
      <c r="AT1002" s="798"/>
      <c r="AU1002" s="798"/>
      <c r="AV1002" s="798"/>
      <c r="AW1002" s="798"/>
      <c r="AX1002" s="798"/>
      <c r="AY1002" s="798"/>
      <c r="AZ1002" s="798"/>
      <c r="BA1002" s="798"/>
      <c r="BB1002" s="798"/>
      <c r="BC1002" s="798"/>
      <c r="BD1002" s="798"/>
      <c r="BE1002" s="798"/>
      <c r="BF1002" s="798"/>
      <c r="BG1002" s="798"/>
      <c r="BH1002" s="798"/>
      <c r="BI1002" s="798"/>
      <c r="BJ1002" s="798"/>
      <c r="BK1002" s="798"/>
      <c r="BL1002" s="798"/>
      <c r="BM1002" s="798"/>
      <c r="BN1002" s="798"/>
      <c r="BO1002" s="798"/>
      <c r="BP1002" s="798"/>
      <c r="BQ1002" s="798"/>
      <c r="BR1002" s="798"/>
      <c r="BS1002" s="798"/>
      <c r="BT1002" s="798"/>
      <c r="BU1002" s="798"/>
      <c r="BV1002" s="798"/>
      <c r="BW1002" s="798"/>
      <c r="BX1002" s="798"/>
      <c r="BY1002" s="798"/>
      <c r="BZ1002" s="617"/>
      <c r="CA1002" s="617"/>
      <c r="CB1002" s="617"/>
      <c r="CC1002" s="617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7"/>
      <c r="CV1002" s="617"/>
      <c r="CW1002" s="617"/>
      <c r="CX1002" s="617"/>
      <c r="CY1002" s="617"/>
      <c r="CZ1002" s="617"/>
      <c r="DA1002" s="617"/>
      <c r="DB1002" s="617"/>
      <c r="DC1002" s="617"/>
      <c r="DD1002" s="617"/>
      <c r="DE1002" s="617"/>
      <c r="DF1002" s="617"/>
      <c r="DG1002" s="617"/>
      <c r="DH1002" s="617"/>
      <c r="DI1002" s="617"/>
      <c r="DJ1002" s="617"/>
      <c r="DK1002" s="617"/>
      <c r="DL1002" s="484"/>
      <c r="DM1002" s="484"/>
      <c r="DN1002" s="484"/>
      <c r="DO1002" s="484"/>
      <c r="DP1002" s="484"/>
      <c r="DQ1002" s="484"/>
      <c r="DR1002" s="484"/>
      <c r="DS1002" s="484"/>
      <c r="DT1002" s="484"/>
      <c r="DU1002" s="484"/>
      <c r="DV1002" s="484"/>
      <c r="DW1002" s="484"/>
      <c r="DX1002" s="719"/>
      <c r="DY1002" s="484"/>
    </row>
    <row r="1003" spans="1:129" s="486" customFormat="1" ht="15.75" customHeight="1">
      <c r="A1003" s="824" t="s">
        <v>74</v>
      </c>
      <c r="B1003" s="799">
        <f t="shared" ref="B1003:R1003" si="3082">SUM(B987:B1002)</f>
        <v>5724.4</v>
      </c>
      <c r="C1003" s="799">
        <f t="shared" si="3082"/>
        <v>5177.5</v>
      </c>
      <c r="D1003" s="799">
        <f t="shared" si="3082"/>
        <v>4000</v>
      </c>
      <c r="E1003" s="799">
        <f t="shared" si="3082"/>
        <v>2034</v>
      </c>
      <c r="F1003" s="799">
        <f t="shared" si="3082"/>
        <v>3435</v>
      </c>
      <c r="G1003" s="799">
        <f t="shared" si="3082"/>
        <v>3412</v>
      </c>
      <c r="H1003" s="799">
        <f t="shared" si="3082"/>
        <v>4290</v>
      </c>
      <c r="I1003" s="799">
        <f t="shared" si="3082"/>
        <v>4146</v>
      </c>
      <c r="J1003" s="799">
        <f t="shared" si="3082"/>
        <v>5278</v>
      </c>
      <c r="K1003" s="799">
        <f t="shared" si="3082"/>
        <v>0</v>
      </c>
      <c r="L1003" s="799">
        <f t="shared" si="3082"/>
        <v>0</v>
      </c>
      <c r="M1003" s="799">
        <f t="shared" si="3082"/>
        <v>0</v>
      </c>
      <c r="N1003" s="799">
        <f t="shared" si="3082"/>
        <v>0</v>
      </c>
      <c r="O1003" s="799">
        <f t="shared" si="3082"/>
        <v>0</v>
      </c>
      <c r="P1003" s="799">
        <f t="shared" si="3082"/>
        <v>0</v>
      </c>
      <c r="Q1003" s="799">
        <f t="shared" si="3082"/>
        <v>0</v>
      </c>
      <c r="R1003" s="799">
        <f t="shared" si="3082"/>
        <v>0</v>
      </c>
      <c r="S1003" s="798"/>
      <c r="T1003" s="799">
        <f t="shared" ref="T1003:AJ1003" si="3083">SUM(T987:T1002)</f>
        <v>11423.25</v>
      </c>
      <c r="U1003" s="799">
        <f t="shared" si="3083"/>
        <v>11028.5</v>
      </c>
      <c r="V1003" s="799">
        <f t="shared" si="3083"/>
        <v>5879</v>
      </c>
      <c r="W1003" s="799">
        <f t="shared" si="3083"/>
        <v>8041</v>
      </c>
      <c r="X1003" s="799">
        <f t="shared" si="3083"/>
        <v>5120.5</v>
      </c>
      <c r="Y1003" s="799">
        <f t="shared" si="3083"/>
        <v>18697</v>
      </c>
      <c r="Z1003" s="799">
        <f t="shared" si="3083"/>
        <v>6420</v>
      </c>
      <c r="AA1003" s="799">
        <f t="shared" si="3083"/>
        <v>12882.5</v>
      </c>
      <c r="AB1003" s="799">
        <f t="shared" si="3083"/>
        <v>11502.375</v>
      </c>
      <c r="AC1003" s="799">
        <f t="shared" si="3083"/>
        <v>0</v>
      </c>
      <c r="AD1003" s="799">
        <f t="shared" si="3083"/>
        <v>0</v>
      </c>
      <c r="AE1003" s="799">
        <f t="shared" si="3083"/>
        <v>0</v>
      </c>
      <c r="AF1003" s="799">
        <f t="shared" si="3083"/>
        <v>0</v>
      </c>
      <c r="AG1003" s="799">
        <f t="shared" si="3083"/>
        <v>0</v>
      </c>
      <c r="AH1003" s="799">
        <f t="shared" si="3083"/>
        <v>0</v>
      </c>
      <c r="AI1003" s="799">
        <f t="shared" si="3083"/>
        <v>0</v>
      </c>
      <c r="AJ1003" s="799">
        <f t="shared" si="3083"/>
        <v>0</v>
      </c>
      <c r="AK1003" s="798"/>
      <c r="AL1003" s="799">
        <f t="shared" ref="AL1003:BB1003" si="3084">SUM(AL987:AL1002)</f>
        <v>24659.55</v>
      </c>
      <c r="AM1003" s="799">
        <f t="shared" si="3084"/>
        <v>20664.34</v>
      </c>
      <c r="AN1003" s="799">
        <f t="shared" si="3084"/>
        <v>27514.9</v>
      </c>
      <c r="AO1003" s="799">
        <f t="shared" si="3084"/>
        <v>28115</v>
      </c>
      <c r="AP1003" s="799">
        <f t="shared" si="3084"/>
        <v>25377.85</v>
      </c>
      <c r="AQ1003" s="799">
        <f t="shared" si="3084"/>
        <v>23376.95</v>
      </c>
      <c r="AR1003" s="799">
        <f t="shared" si="3084"/>
        <v>39815</v>
      </c>
      <c r="AS1003" s="799">
        <f t="shared" si="3084"/>
        <v>34071.5</v>
      </c>
      <c r="AT1003" s="799">
        <f t="shared" si="3084"/>
        <v>32260</v>
      </c>
      <c r="AU1003" s="799">
        <f t="shared" si="3084"/>
        <v>0</v>
      </c>
      <c r="AV1003" s="799">
        <f t="shared" si="3084"/>
        <v>0</v>
      </c>
      <c r="AW1003" s="799">
        <f t="shared" si="3084"/>
        <v>0</v>
      </c>
      <c r="AX1003" s="799">
        <f t="shared" si="3084"/>
        <v>0</v>
      </c>
      <c r="AY1003" s="799">
        <f t="shared" si="3084"/>
        <v>0</v>
      </c>
      <c r="AZ1003" s="799">
        <f t="shared" si="3084"/>
        <v>0</v>
      </c>
      <c r="BA1003" s="799">
        <f t="shared" si="3084"/>
        <v>0</v>
      </c>
      <c r="BB1003" s="799">
        <f t="shared" si="3084"/>
        <v>0</v>
      </c>
      <c r="BC1003" s="798"/>
      <c r="BD1003" s="799">
        <f t="shared" ref="BD1003:BT1003" si="3085">SUM(BD987:BD1002)</f>
        <v>368284</v>
      </c>
      <c r="BE1003" s="799">
        <f t="shared" si="3085"/>
        <v>62927</v>
      </c>
      <c r="BF1003" s="799">
        <f t="shared" si="3085"/>
        <v>57026.5</v>
      </c>
      <c r="BG1003" s="799">
        <f t="shared" si="3085"/>
        <v>60666.52</v>
      </c>
      <c r="BH1003" s="799">
        <f t="shared" si="3085"/>
        <v>45280.800000000003</v>
      </c>
      <c r="BI1003" s="799">
        <f t="shared" si="3085"/>
        <v>96362.6</v>
      </c>
      <c r="BJ1003" s="799">
        <f t="shared" si="3085"/>
        <v>78775.100000000006</v>
      </c>
      <c r="BK1003" s="799">
        <f t="shared" si="3085"/>
        <v>180962.5</v>
      </c>
      <c r="BL1003" s="799">
        <f t="shared" si="3085"/>
        <v>45990.5</v>
      </c>
      <c r="BM1003" s="799">
        <f t="shared" si="3085"/>
        <v>0</v>
      </c>
      <c r="BN1003" s="799">
        <f t="shared" si="3085"/>
        <v>0</v>
      </c>
      <c r="BO1003" s="799">
        <f t="shared" si="3085"/>
        <v>0</v>
      </c>
      <c r="BP1003" s="799">
        <f t="shared" si="3085"/>
        <v>0</v>
      </c>
      <c r="BQ1003" s="799">
        <f t="shared" si="3085"/>
        <v>0</v>
      </c>
      <c r="BR1003" s="799">
        <f t="shared" si="3085"/>
        <v>0</v>
      </c>
      <c r="BS1003" s="799">
        <f t="shared" si="3085"/>
        <v>0</v>
      </c>
      <c r="BT1003" s="799">
        <f t="shared" si="3085"/>
        <v>0</v>
      </c>
      <c r="BU1003" s="798"/>
      <c r="BV1003" s="799">
        <f>SUM(BV987:BV1002)</f>
        <v>0</v>
      </c>
      <c r="BW1003" s="799">
        <f>SUM(BW987:BW1002)</f>
        <v>0</v>
      </c>
      <c r="BX1003" s="799">
        <f>SUM(BX987:BX1002)</f>
        <v>0</v>
      </c>
      <c r="BY1003" s="799">
        <f>SUM(BY987:BY1002)</f>
        <v>0</v>
      </c>
      <c r="BZ1003" s="617"/>
      <c r="CA1003" s="617"/>
      <c r="CB1003" s="617"/>
      <c r="CC1003" s="617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618"/>
      <c r="DR1003" s="618"/>
      <c r="DS1003" s="618"/>
      <c r="DT1003" s="618"/>
      <c r="DU1003" s="618"/>
      <c r="DV1003" s="618"/>
      <c r="DW1003" s="825"/>
      <c r="DX1003" s="826"/>
      <c r="DY1003" s="484"/>
    </row>
    <row r="1004" spans="1:129" s="486" customFormat="1" ht="15.75" customHeight="1">
      <c r="A1004" s="202"/>
      <c r="B1004" s="827"/>
      <c r="C1004" s="202"/>
      <c r="D1004" s="202"/>
      <c r="E1004" s="202"/>
      <c r="F1004" s="202"/>
      <c r="G1004" s="202"/>
      <c r="H1004" s="202"/>
      <c r="I1004" s="202"/>
      <c r="J1004" s="202"/>
      <c r="K1004" s="484"/>
      <c r="L1004" s="484"/>
      <c r="M1004" s="484"/>
      <c r="N1004" s="484"/>
      <c r="O1004" s="202"/>
      <c r="P1004" s="202"/>
      <c r="Q1004" s="202"/>
      <c r="R1004" s="202"/>
      <c r="S1004" s="828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8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8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8"/>
      <c r="BV1004" s="827"/>
      <c r="BW1004" s="827"/>
      <c r="BX1004" s="827"/>
      <c r="BY1004" s="827"/>
      <c r="BZ1004" s="617"/>
      <c r="CA1004" s="617"/>
      <c r="CB1004" s="617"/>
      <c r="CC1004" s="617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5"/>
      <c r="DX1004" s="829"/>
      <c r="DY1004" s="484"/>
    </row>
    <row r="1005" spans="1:129" s="486" customFormat="1" ht="15.75" customHeight="1">
      <c r="A1005" s="202"/>
      <c r="B1005" s="827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8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8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8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8"/>
      <c r="BV1005" s="827"/>
      <c r="BW1005" s="827"/>
      <c r="BX1005" s="827"/>
      <c r="BY1005" s="827"/>
      <c r="BZ1005" s="617"/>
      <c r="CA1005" s="617"/>
      <c r="CB1005" s="617"/>
      <c r="CC1005" s="617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5"/>
      <c r="DX1005" s="829"/>
      <c r="DY1005" s="484"/>
    </row>
    <row r="1006" spans="1:129" s="486" customFormat="1" ht="15.75" customHeight="1">
      <c r="A1006" s="202"/>
      <c r="B1006" s="827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8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8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8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8"/>
      <c r="BV1006" s="827"/>
      <c r="BW1006" s="827"/>
      <c r="BX1006" s="827"/>
      <c r="BY1006" s="827"/>
      <c r="BZ1006" s="617"/>
      <c r="CA1006" s="617"/>
      <c r="CB1006" s="617"/>
      <c r="CC1006" s="617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5"/>
      <c r="DX1006" s="829"/>
      <c r="DY1006" s="484"/>
    </row>
    <row r="1007" spans="1:129" s="486" customFormat="1" ht="15.75" customHeight="1">
      <c r="A1007" s="202"/>
      <c r="B1007" s="827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8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8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8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8"/>
      <c r="BV1007" s="827"/>
      <c r="BW1007" s="827"/>
      <c r="BX1007" s="827"/>
      <c r="BY1007" s="827"/>
      <c r="BZ1007" s="617"/>
      <c r="CA1007" s="617"/>
      <c r="CB1007" s="617"/>
      <c r="CC1007" s="617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5"/>
      <c r="DX1007" s="829"/>
      <c r="DY1007" s="484"/>
    </row>
    <row r="1008" spans="1:129" s="486" customFormat="1" ht="15.75" customHeight="1">
      <c r="A1008" s="485" t="s">
        <v>393</v>
      </c>
      <c r="B1008" s="828"/>
      <c r="C1008" s="485"/>
      <c r="D1008" s="485"/>
      <c r="E1008" s="485"/>
      <c r="F1008" s="485"/>
      <c r="G1008" s="485"/>
      <c r="H1008" s="485"/>
      <c r="I1008" s="485"/>
      <c r="J1008" s="485"/>
      <c r="K1008" s="485"/>
      <c r="L1008" s="485"/>
      <c r="M1008" s="485"/>
      <c r="N1008" s="485"/>
      <c r="O1008" s="485"/>
      <c r="P1008" s="485"/>
      <c r="Q1008" s="485"/>
      <c r="R1008" s="485"/>
      <c r="S1008" s="828"/>
      <c r="T1008" s="485"/>
      <c r="U1008" s="485"/>
      <c r="V1008" s="485"/>
      <c r="W1008" s="485"/>
      <c r="X1008" s="485"/>
      <c r="Y1008" s="485"/>
      <c r="Z1008" s="485"/>
      <c r="AA1008" s="485"/>
      <c r="AB1008" s="485"/>
      <c r="AC1008" s="485"/>
      <c r="AD1008" s="485"/>
      <c r="AE1008" s="485"/>
      <c r="AF1008" s="485"/>
      <c r="AG1008" s="485"/>
      <c r="AH1008" s="485"/>
      <c r="AI1008" s="485"/>
      <c r="AJ1008" s="485"/>
      <c r="AK1008" s="828"/>
      <c r="AL1008" s="485"/>
      <c r="AM1008" s="485"/>
      <c r="AN1008" s="485"/>
      <c r="AO1008" s="485"/>
      <c r="AP1008" s="485"/>
      <c r="AQ1008" s="485"/>
      <c r="AR1008" s="485"/>
      <c r="AS1008" s="485"/>
      <c r="AT1008" s="485"/>
      <c r="AU1008" s="485"/>
      <c r="AV1008" s="485"/>
      <c r="AW1008" s="485"/>
      <c r="AX1008" s="485"/>
      <c r="AY1008" s="485"/>
      <c r="AZ1008" s="485"/>
      <c r="BA1008" s="485"/>
      <c r="BB1008" s="485"/>
      <c r="BC1008" s="828"/>
      <c r="BD1008" s="485"/>
      <c r="BE1008" s="485"/>
      <c r="BF1008" s="485"/>
      <c r="BG1008" s="485"/>
      <c r="BH1008" s="485"/>
      <c r="BI1008" s="485"/>
      <c r="BJ1008" s="485"/>
      <c r="BK1008" s="485"/>
      <c r="BL1008" s="485"/>
      <c r="BM1008" s="485"/>
      <c r="BN1008" s="485"/>
      <c r="BO1008" s="485"/>
      <c r="BP1008" s="485"/>
      <c r="BQ1008" s="485"/>
      <c r="BR1008" s="485"/>
      <c r="BS1008" s="485"/>
      <c r="BT1008" s="485"/>
      <c r="BU1008" s="828"/>
      <c r="BV1008" s="828"/>
      <c r="BW1008" s="828"/>
      <c r="BX1008" s="828"/>
      <c r="BY1008" s="828"/>
      <c r="BZ1008" s="617"/>
      <c r="CA1008" s="617"/>
      <c r="CB1008" s="617"/>
      <c r="CC1008" s="617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5"/>
      <c r="DX1008" s="829"/>
      <c r="DY1008" s="484"/>
    </row>
    <row r="1009" spans="1:129" s="486" customFormat="1" ht="15.75" customHeight="1">
      <c r="A1009" s="485" t="s">
        <v>394</v>
      </c>
      <c r="B1009" s="830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30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30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30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30"/>
      <c r="BV1009" s="828"/>
      <c r="BW1009" s="828"/>
      <c r="BX1009" s="828"/>
      <c r="BY1009" s="828"/>
      <c r="BZ1009" s="617"/>
      <c r="CA1009" s="617"/>
      <c r="CB1009" s="617"/>
      <c r="CC1009" s="617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5"/>
      <c r="DX1009" s="829"/>
      <c r="DY1009" s="484"/>
    </row>
    <row r="1010" spans="1:129" s="486" customFormat="1" ht="15.75" customHeight="1">
      <c r="A1010" s="266" t="s">
        <v>395</v>
      </c>
      <c r="B1010" s="831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0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0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0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0"/>
      <c r="BV1010" s="778">
        <f>SUM(BV45)</f>
        <v>0</v>
      </c>
      <c r="BW1010" s="778">
        <f>SUM(BW45)</f>
        <v>0</v>
      </c>
      <c r="BX1010" s="778">
        <f>SUM(BX45)</f>
        <v>0</v>
      </c>
      <c r="BY1010" s="778">
        <f>SUM(BY45)</f>
        <v>0</v>
      </c>
      <c r="BZ1010" s="617"/>
      <c r="CA1010" s="617"/>
      <c r="CB1010" s="617"/>
      <c r="CC1010" s="617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5"/>
      <c r="DX1010" s="829"/>
      <c r="DY1010" s="484"/>
    </row>
    <row r="1011" spans="1:129" s="486" customFormat="1" ht="15.75" customHeight="1">
      <c r="A1011" s="266" t="s">
        <v>396</v>
      </c>
      <c r="B1011" s="832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0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0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0"/>
      <c r="BV1011" s="833">
        <f>SUM(BV964:BV966)</f>
        <v>0</v>
      </c>
      <c r="BW1011" s="833">
        <f>SUM(BW964:BW966)</f>
        <v>0</v>
      </c>
      <c r="BX1011" s="833">
        <f>SUM(BX964:BX966)</f>
        <v>0</v>
      </c>
      <c r="BY1011" s="833">
        <f>SUM(BY964:BY966)</f>
        <v>0</v>
      </c>
      <c r="BZ1011" s="617"/>
      <c r="CA1011" s="617"/>
      <c r="CB1011" s="617"/>
      <c r="CC1011" s="617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5"/>
      <c r="DX1011" s="829"/>
      <c r="DY1011" s="484"/>
    </row>
    <row r="1012" spans="1:129" s="486" customFormat="1" ht="15.75" customHeight="1">
      <c r="A1012" s="266" t="s">
        <v>397</v>
      </c>
      <c r="B1012" s="832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0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0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0"/>
      <c r="BV1012" s="833">
        <f>BV1010*BV1011*100</f>
        <v>0</v>
      </c>
      <c r="BW1012" s="833">
        <f>BW1010*BW1011*100</f>
        <v>0</v>
      </c>
      <c r="BX1012" s="833">
        <f>BX1010*BX1011*100</f>
        <v>0</v>
      </c>
      <c r="BY1012" s="833">
        <f>BY1010*BY1011*100</f>
        <v>0</v>
      </c>
      <c r="BZ1012" s="617"/>
      <c r="CA1012" s="617"/>
      <c r="CB1012" s="617"/>
      <c r="CC1012" s="617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5"/>
      <c r="DX1012" s="829"/>
      <c r="DY1012" s="484"/>
    </row>
    <row r="1013" spans="1:129" s="486" customFormat="1" ht="15.75" customHeight="1">
      <c r="A1013" s="266" t="s">
        <v>398</v>
      </c>
      <c r="B1013" s="834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0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0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0"/>
      <c r="BV1013" s="833">
        <f>SUM(BV1012:BY1012)</f>
        <v>0</v>
      </c>
      <c r="BW1013" s="835"/>
      <c r="BX1013" s="835"/>
      <c r="BY1013" s="835"/>
      <c r="BZ1013" s="617"/>
      <c r="CA1013" s="617"/>
      <c r="CB1013" s="617"/>
      <c r="CC1013" s="617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5"/>
      <c r="DX1013" s="829"/>
      <c r="DY1013" s="484"/>
    </row>
    <row r="1014" spans="1:129" s="486" customFormat="1" ht="15.75" customHeight="1">
      <c r="A1014" s="266" t="s">
        <v>399</v>
      </c>
      <c r="B1014" s="832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0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0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0"/>
      <c r="BV1014" s="833">
        <f>BV794</f>
        <v>0</v>
      </c>
      <c r="BW1014" s="833">
        <f>BW794</f>
        <v>0</v>
      </c>
      <c r="BX1014" s="833">
        <f>BX794</f>
        <v>0</v>
      </c>
      <c r="BY1014" s="833">
        <f>BY794</f>
        <v>0</v>
      </c>
      <c r="BZ1014" s="617"/>
      <c r="CA1014" s="617"/>
      <c r="CB1014" s="617"/>
      <c r="CC1014" s="617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5"/>
      <c r="DX1014" s="829"/>
      <c r="DY1014" s="484"/>
    </row>
    <row r="1015" spans="1:129" s="486" customFormat="1" ht="15.75" customHeight="1">
      <c r="A1015" s="266" t="s">
        <v>400</v>
      </c>
      <c r="B1015" s="832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0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0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0"/>
      <c r="BV1015" s="833">
        <f>BV1010*BV1014*100</f>
        <v>0</v>
      </c>
      <c r="BW1015" s="833">
        <f>BW1010*BW1014*100</f>
        <v>0</v>
      </c>
      <c r="BX1015" s="833">
        <f>BX1010*BX1014*100</f>
        <v>0</v>
      </c>
      <c r="BY1015" s="833">
        <f>BY1010*BY1014*100</f>
        <v>0</v>
      </c>
      <c r="BZ1015" s="617"/>
      <c r="CA1015" s="617"/>
      <c r="CB1015" s="617"/>
      <c r="CC1015" s="617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5"/>
      <c r="DX1015" s="829"/>
      <c r="DY1015" s="484"/>
    </row>
    <row r="1016" spans="1:129" s="486" customFormat="1" ht="15.75" customHeight="1">
      <c r="A1016" s="266" t="s">
        <v>401</v>
      </c>
      <c r="B1016" s="834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0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0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0"/>
      <c r="BV1016" s="833">
        <f>SUM(BV1015:BY1015)</f>
        <v>0</v>
      </c>
      <c r="BW1016" s="835"/>
      <c r="BX1016" s="835"/>
      <c r="BY1016" s="835"/>
      <c r="BZ1016" s="617"/>
      <c r="CA1016" s="617"/>
      <c r="CB1016" s="617"/>
      <c r="CC1016" s="617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5"/>
      <c r="DX1016" s="829"/>
      <c r="DY1016" s="484"/>
    </row>
    <row r="1017" spans="1:129" s="486" customFormat="1" ht="15.75" customHeight="1">
      <c r="A1017" s="200"/>
      <c r="B1017" s="830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0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0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0"/>
      <c r="BV1017" s="828"/>
      <c r="BW1017" s="828"/>
      <c r="BX1017" s="828"/>
      <c r="BY1017" s="828"/>
      <c r="BZ1017" s="617"/>
      <c r="CA1017" s="617"/>
      <c r="CB1017" s="617"/>
      <c r="CC1017" s="617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5"/>
      <c r="DX1017" s="829"/>
      <c r="DY1017" s="484"/>
    </row>
    <row r="1018" spans="1:129" s="486" customFormat="1" ht="15.75" customHeight="1">
      <c r="A1018" s="485" t="s">
        <v>402</v>
      </c>
      <c r="B1018" s="830"/>
      <c r="C1018" s="485"/>
      <c r="D1018" s="485"/>
      <c r="E1018" s="485"/>
      <c r="F1018" s="485"/>
      <c r="G1018" s="485"/>
      <c r="H1018" s="485"/>
      <c r="I1018" s="485"/>
      <c r="J1018" s="485"/>
      <c r="K1018" s="485"/>
      <c r="L1018" s="485"/>
      <c r="M1018" s="485"/>
      <c r="N1018" s="485"/>
      <c r="O1018" s="485"/>
      <c r="P1018" s="485"/>
      <c r="Q1018" s="485"/>
      <c r="R1018" s="485"/>
      <c r="S1018" s="830"/>
      <c r="T1018" s="485"/>
      <c r="U1018" s="485"/>
      <c r="V1018" s="485"/>
      <c r="W1018" s="485"/>
      <c r="X1018" s="485"/>
      <c r="Y1018" s="485"/>
      <c r="Z1018" s="485"/>
      <c r="AA1018" s="485"/>
      <c r="AB1018" s="485"/>
      <c r="AC1018" s="485"/>
      <c r="AD1018" s="485"/>
      <c r="AE1018" s="485"/>
      <c r="AF1018" s="485"/>
      <c r="AG1018" s="485"/>
      <c r="AH1018" s="485"/>
      <c r="AI1018" s="485"/>
      <c r="AJ1018" s="485"/>
      <c r="AK1018" s="830"/>
      <c r="AL1018" s="485"/>
      <c r="AM1018" s="485"/>
      <c r="AN1018" s="485"/>
      <c r="AO1018" s="485"/>
      <c r="AP1018" s="485"/>
      <c r="AQ1018" s="485"/>
      <c r="AR1018" s="485"/>
      <c r="AS1018" s="485"/>
      <c r="AT1018" s="485"/>
      <c r="AU1018" s="485"/>
      <c r="AV1018" s="485"/>
      <c r="AW1018" s="485"/>
      <c r="AX1018" s="485"/>
      <c r="AY1018" s="485"/>
      <c r="AZ1018" s="485"/>
      <c r="BA1018" s="485"/>
      <c r="BB1018" s="485"/>
      <c r="BC1018" s="830"/>
      <c r="BD1018" s="485"/>
      <c r="BE1018" s="485"/>
      <c r="BF1018" s="485"/>
      <c r="BG1018" s="485"/>
      <c r="BH1018" s="485"/>
      <c r="BI1018" s="485"/>
      <c r="BJ1018" s="485"/>
      <c r="BK1018" s="485"/>
      <c r="BL1018" s="485"/>
      <c r="BM1018" s="485"/>
      <c r="BN1018" s="485"/>
      <c r="BO1018" s="485"/>
      <c r="BP1018" s="485"/>
      <c r="BQ1018" s="485"/>
      <c r="BR1018" s="485"/>
      <c r="BS1018" s="485"/>
      <c r="BT1018" s="485"/>
      <c r="BU1018" s="830"/>
      <c r="BV1018" s="828"/>
      <c r="BW1018" s="828"/>
      <c r="BX1018" s="828"/>
      <c r="BY1018" s="828"/>
      <c r="BZ1018" s="617"/>
      <c r="CA1018" s="617"/>
      <c r="CB1018" s="617"/>
      <c r="CC1018" s="617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5"/>
      <c r="DX1018" s="829"/>
      <c r="DY1018" s="484"/>
    </row>
    <row r="1019" spans="1:129" s="486" customFormat="1" ht="15.75" customHeight="1">
      <c r="A1019" s="266" t="str">
        <f>"% " &amp; $H$1 &amp; " from crop production"</f>
        <v>% kcal from crop production</v>
      </c>
      <c r="B1019" s="814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0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0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0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0"/>
      <c r="BV1019" s="603">
        <f>BV11</f>
        <v>0</v>
      </c>
      <c r="BW1019" s="603">
        <f>BW11</f>
        <v>0</v>
      </c>
      <c r="BX1019" s="603">
        <f>BX11</f>
        <v>0</v>
      </c>
      <c r="BY1019" s="603">
        <f>BY11</f>
        <v>0</v>
      </c>
      <c r="BZ1019" s="617"/>
      <c r="CA1019" s="617"/>
      <c r="CB1019" s="617"/>
      <c r="CC1019" s="617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5"/>
      <c r="DX1019" s="829"/>
      <c r="DY1019" s="484"/>
    </row>
    <row r="1020" spans="1:129" s="486" customFormat="1" ht="15.75" customHeight="1">
      <c r="A1020" s="266" t="s">
        <v>403</v>
      </c>
      <c r="B1020" s="719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0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0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0"/>
      <c r="BV1020" s="605">
        <f>BV21</f>
        <v>0</v>
      </c>
      <c r="BW1020" s="605">
        <f>BW21</f>
        <v>0</v>
      </c>
      <c r="BX1020" s="605">
        <f>BX21</f>
        <v>0</v>
      </c>
      <c r="BY1020" s="605">
        <f>BY21</f>
        <v>0</v>
      </c>
      <c r="BZ1020" s="617"/>
      <c r="CA1020" s="617"/>
      <c r="CB1020" s="617"/>
      <c r="CC1020" s="617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5"/>
      <c r="DX1020" s="829"/>
      <c r="DY1020" s="484"/>
    </row>
    <row r="1021" spans="1:129" s="486" customFormat="1" ht="15.75" customHeight="1">
      <c r="A1021" s="836" t="str">
        <f>"cost of 100% " &amp; $H$1</f>
        <v>cost of 100% kcal</v>
      </c>
      <c r="B1021" s="832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0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0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0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0"/>
      <c r="BV1021" s="833">
        <f>IF(BV46="",0,$BW1021*BV46/$BW46)</f>
        <v>0</v>
      </c>
      <c r="BW1021" s="833" t="e">
        <f>365*$G$1/BW453*BW455*BW46</f>
        <v>#VALUE!</v>
      </c>
      <c r="BX1021" s="833">
        <f>IF(BX46="",0,$BW1021*BX46/$BW46)</f>
        <v>0</v>
      </c>
      <c r="BY1021" s="833">
        <f>IF(BY46="",0,$BW1021*BY46/$BW46)</f>
        <v>0</v>
      </c>
      <c r="BZ1021" s="617"/>
      <c r="CA1021" s="617"/>
      <c r="CB1021" s="617"/>
      <c r="CC1021" s="617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5"/>
      <c r="DX1021" s="829"/>
      <c r="DY1021" s="484"/>
    </row>
    <row r="1022" spans="1:129" s="486" customFormat="1" ht="15.75" customHeight="1">
      <c r="A1022" s="837" t="str">
        <f>"% " &amp; $H$1 &amp; " purch with crop income"</f>
        <v>% kcal purch with crop income</v>
      </c>
      <c r="B1022" s="831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0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0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0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0"/>
      <c r="BV1022" s="838" t="str">
        <f>IF(OR(BV1021=0,BV1021=""),"",BV1020/BV1021)</f>
        <v/>
      </c>
      <c r="BW1022" s="838" t="e">
        <f>IF(OR(BW1021=0,BW1021=""),"",BW1020/BW1021)</f>
        <v>#VALUE!</v>
      </c>
      <c r="BX1022" s="838" t="str">
        <f>IF(OR(BX1021=0,BX1021=""),"",BX1020/BX1021)</f>
        <v/>
      </c>
      <c r="BY1022" s="838" t="str">
        <f>IF(OR(BY1021=0,BY1021=""),"",BY1020/BY1021)</f>
        <v/>
      </c>
      <c r="BZ1022" s="617"/>
      <c r="CA1022" s="617"/>
      <c r="CB1022" s="617"/>
      <c r="CC1022" s="617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5"/>
      <c r="DX1022" s="829"/>
      <c r="DY1022" s="484"/>
    </row>
    <row r="1023" spans="1:129" s="486" customFormat="1" ht="15.75" customHeight="1">
      <c r="A1023" s="837" t="str">
        <f>"total " &amp; $H$1 &amp; " production"</f>
        <v>total kcal production</v>
      </c>
      <c r="B1023" s="831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0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0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0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0"/>
      <c r="BV1023" s="838">
        <f>IF(BV1022="",BV1019,BV1019+BV1022)</f>
        <v>0</v>
      </c>
      <c r="BW1023" s="838" t="e">
        <f>IF(BW1022="",BW1019,BW1019+BW1022)</f>
        <v>#VALUE!</v>
      </c>
      <c r="BX1023" s="838">
        <f>IF(BX1022="",BX1019,BX1019+BX1022)</f>
        <v>0</v>
      </c>
      <c r="BY1023" s="838">
        <f>IF(BY1022="",BY1019,BY1019+BY1022)</f>
        <v>0</v>
      </c>
      <c r="BZ1023" s="617"/>
      <c r="CA1023" s="617"/>
      <c r="CB1023" s="617"/>
      <c r="CC1023" s="617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5"/>
      <c r="DX1023" s="829"/>
      <c r="DY1023" s="484"/>
    </row>
    <row r="1024" spans="1:129" s="486" customFormat="1" ht="15.75" customHeight="1">
      <c r="A1024" s="837" t="str">
        <f>"total " &amp; $H$1 &amp; " production (adj.to HH size 6)"</f>
        <v>total kcal production (adj.to HH size 6)</v>
      </c>
      <c r="B1024" s="831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0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0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0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0"/>
      <c r="BV1024" s="838" t="e">
        <f>BV1023*BV46/6</f>
        <v>#VALUE!</v>
      </c>
      <c r="BW1024" s="838" t="e">
        <f>BW1023*BW46/6</f>
        <v>#VALUE!</v>
      </c>
      <c r="BX1024" s="838" t="e">
        <f>BX1023*BX46/6</f>
        <v>#VALUE!</v>
      </c>
      <c r="BY1024" s="838" t="e">
        <f>BY1023*BY46/6</f>
        <v>#VALUE!</v>
      </c>
      <c r="BZ1024" s="617"/>
      <c r="CA1024" s="617"/>
      <c r="CB1024" s="617"/>
      <c r="CC1024" s="617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5"/>
      <c r="DX1024" s="829"/>
      <c r="DY1024" s="484"/>
    </row>
    <row r="1025" spans="1:129" s="486" customFormat="1" ht="15.75" customHeight="1">
      <c r="A1025" s="837" t="str">
        <f>"total " &amp; $H$1 &amp; " production (HH size 6) per unit area"</f>
        <v>total kcal production (HH size 6) per unit area</v>
      </c>
      <c r="B1025" s="831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0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0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0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0"/>
      <c r="BV1025" s="838" t="str">
        <f>IF(OR(BV48=0,BV48=""),"",BV1024/SUM(BV48))</f>
        <v/>
      </c>
      <c r="BW1025" s="838" t="str">
        <f>IF(OR(BW48=0,BW48=""),"",BW1024/SUM(BW48))</f>
        <v/>
      </c>
      <c r="BX1025" s="838" t="str">
        <f>IF(OR(BX48=0,BX48=""),"",BX1024/SUM(BX48))</f>
        <v/>
      </c>
      <c r="BY1025" s="838" t="str">
        <f>IF(OR(BY48=0,BY48=""),"",BY1024/SUM(BY48))</f>
        <v/>
      </c>
      <c r="BZ1025" s="617"/>
      <c r="CA1025" s="617"/>
      <c r="CB1025" s="617"/>
      <c r="CC1025" s="617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5"/>
      <c r="DX1025" s="829"/>
      <c r="DY1025" s="484"/>
    </row>
    <row r="1026" spans="1:129" s="486" customFormat="1" ht="15.75" customHeight="1">
      <c r="A1026" s="675" t="s">
        <v>404</v>
      </c>
      <c r="B1026" s="827"/>
      <c r="C1026" s="484"/>
      <c r="D1026" s="484"/>
      <c r="E1026" s="484"/>
      <c r="F1026" s="484"/>
      <c r="G1026" s="484"/>
      <c r="H1026" s="484"/>
      <c r="I1026" s="484"/>
      <c r="J1026" s="484"/>
      <c r="K1026" s="484"/>
      <c r="L1026" s="484"/>
      <c r="M1026" s="484"/>
      <c r="N1026" s="484"/>
      <c r="O1026" s="484"/>
      <c r="P1026" s="484"/>
      <c r="Q1026" s="484"/>
      <c r="R1026" s="484"/>
      <c r="S1026" s="828"/>
      <c r="T1026" s="484"/>
      <c r="U1026" s="484"/>
      <c r="V1026" s="484"/>
      <c r="W1026" s="484"/>
      <c r="X1026" s="484"/>
      <c r="Y1026" s="484"/>
      <c r="Z1026" s="484"/>
      <c r="AA1026" s="484"/>
      <c r="AB1026" s="484"/>
      <c r="AC1026" s="484"/>
      <c r="AD1026" s="484"/>
      <c r="AE1026" s="484"/>
      <c r="AF1026" s="484"/>
      <c r="AG1026" s="484"/>
      <c r="AH1026" s="484"/>
      <c r="AI1026" s="484"/>
      <c r="AJ1026" s="484"/>
      <c r="AK1026" s="828"/>
      <c r="AL1026" s="484"/>
      <c r="AM1026" s="484"/>
      <c r="AN1026" s="484"/>
      <c r="AO1026" s="484"/>
      <c r="AP1026" s="484"/>
      <c r="AQ1026" s="484"/>
      <c r="AR1026" s="484"/>
      <c r="AS1026" s="484"/>
      <c r="AT1026" s="484"/>
      <c r="AU1026" s="484"/>
      <c r="AV1026" s="484"/>
      <c r="AW1026" s="484"/>
      <c r="AX1026" s="484"/>
      <c r="AY1026" s="484"/>
      <c r="AZ1026" s="484"/>
      <c r="BA1026" s="484"/>
      <c r="BB1026" s="484"/>
      <c r="BC1026" s="828"/>
      <c r="BD1026" s="484"/>
      <c r="BE1026" s="484"/>
      <c r="BF1026" s="484"/>
      <c r="BG1026" s="484"/>
      <c r="BH1026" s="484"/>
      <c r="BI1026" s="484"/>
      <c r="BJ1026" s="484"/>
      <c r="BK1026" s="484"/>
      <c r="BL1026" s="484"/>
      <c r="BM1026" s="484"/>
      <c r="BN1026" s="484"/>
      <c r="BO1026" s="484"/>
      <c r="BP1026" s="484"/>
      <c r="BQ1026" s="484"/>
      <c r="BR1026" s="484"/>
      <c r="BS1026" s="484"/>
      <c r="BT1026" s="484"/>
      <c r="BU1026" s="828"/>
      <c r="BV1026" s="827"/>
      <c r="BW1026" s="827"/>
      <c r="BX1026" s="827"/>
      <c r="BY1026" s="827"/>
      <c r="BZ1026" s="617"/>
      <c r="CA1026" s="617"/>
      <c r="CB1026" s="617"/>
      <c r="CC1026" s="617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5"/>
      <c r="DX1026" s="829"/>
      <c r="DY1026" s="484"/>
    </row>
    <row r="1027" spans="1:129" s="486" customFormat="1" ht="15.75" customHeight="1">
      <c r="A1027" s="675" t="s">
        <v>405</v>
      </c>
      <c r="B1027" s="827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8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8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8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8"/>
      <c r="BV1027" s="744">
        <v>0.5</v>
      </c>
      <c r="BW1027" s="827"/>
      <c r="BX1027" s="827"/>
      <c r="BY1027" s="827"/>
      <c r="BZ1027" s="617"/>
      <c r="CA1027" s="617"/>
      <c r="CB1027" s="617"/>
      <c r="CC1027" s="617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5"/>
      <c r="DX1027" s="829"/>
      <c r="DY1027" s="484"/>
    </row>
    <row r="1028" spans="1:129" s="486" customFormat="1" ht="15.75" customHeight="1">
      <c r="A1028" s="266" t="s">
        <v>406</v>
      </c>
      <c r="B1028" s="830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0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0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0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0"/>
      <c r="BV1028" s="839" t="str">
        <f>IF(OR(BV47="",BV48=""),"",BV48+BV1027*(BV47-BV48))</f>
        <v/>
      </c>
      <c r="BW1028" s="839" t="str">
        <f>IF(OR(BW47="",BW48=""),"",BW48+BW1027*(BW47-BW48))</f>
        <v/>
      </c>
      <c r="BX1028" s="839" t="str">
        <f>IF(OR(BX47="",BX48=""),"",BX48+BX1027*(BX47-BX48))</f>
        <v/>
      </c>
      <c r="BY1028" s="839" t="str">
        <f>IF(OR(BY47="",BY48=""),"",BY48+BY1027*(BY47-BY48))</f>
        <v/>
      </c>
      <c r="BZ1028" s="617"/>
      <c r="CA1028" s="617"/>
      <c r="CB1028" s="617"/>
      <c r="CC1028" s="617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5"/>
      <c r="DX1028" s="829"/>
      <c r="DY1028" s="484"/>
    </row>
    <row r="1029" spans="1:129" s="486" customFormat="1" ht="15.75" customHeight="1">
      <c r="A1029" s="836" t="str">
        <f>"total " &amp; $H$1 &amp; " production (HH size 6) per eff.area"</f>
        <v>total kcal production (HH size 6) per eff.area</v>
      </c>
      <c r="B1029" s="827"/>
      <c r="C1029" s="484"/>
      <c r="D1029" s="484"/>
      <c r="E1029" s="484"/>
      <c r="F1029" s="484"/>
      <c r="G1029" s="484"/>
      <c r="H1029" s="484"/>
      <c r="I1029" s="484"/>
      <c r="J1029" s="484"/>
      <c r="K1029" s="484"/>
      <c r="L1029" s="484"/>
      <c r="M1029" s="484"/>
      <c r="N1029" s="484"/>
      <c r="O1029" s="484"/>
      <c r="P1029" s="484"/>
      <c r="Q1029" s="484"/>
      <c r="R1029" s="484"/>
      <c r="S1029" s="828"/>
      <c r="T1029" s="484"/>
      <c r="U1029" s="484"/>
      <c r="V1029" s="484"/>
      <c r="W1029" s="484"/>
      <c r="X1029" s="484"/>
      <c r="Y1029" s="484"/>
      <c r="Z1029" s="484"/>
      <c r="AA1029" s="484"/>
      <c r="AB1029" s="484"/>
      <c r="AC1029" s="484"/>
      <c r="AD1029" s="484"/>
      <c r="AE1029" s="484"/>
      <c r="AF1029" s="484"/>
      <c r="AG1029" s="484"/>
      <c r="AH1029" s="484"/>
      <c r="AI1029" s="484"/>
      <c r="AJ1029" s="484"/>
      <c r="AK1029" s="828"/>
      <c r="AL1029" s="484"/>
      <c r="AM1029" s="484"/>
      <c r="AN1029" s="484"/>
      <c r="AO1029" s="484"/>
      <c r="AP1029" s="484"/>
      <c r="AQ1029" s="484"/>
      <c r="AR1029" s="484"/>
      <c r="AS1029" s="484"/>
      <c r="AT1029" s="484"/>
      <c r="AU1029" s="484"/>
      <c r="AV1029" s="484"/>
      <c r="AW1029" s="484"/>
      <c r="AX1029" s="484"/>
      <c r="AY1029" s="484"/>
      <c r="AZ1029" s="484"/>
      <c r="BA1029" s="484"/>
      <c r="BB1029" s="484"/>
      <c r="BC1029" s="828"/>
      <c r="BD1029" s="484"/>
      <c r="BE1029" s="484"/>
      <c r="BF1029" s="484"/>
      <c r="BG1029" s="484"/>
      <c r="BH1029" s="484"/>
      <c r="BI1029" s="484"/>
      <c r="BJ1029" s="484"/>
      <c r="BK1029" s="484"/>
      <c r="BL1029" s="484"/>
      <c r="BM1029" s="484"/>
      <c r="BN1029" s="484"/>
      <c r="BO1029" s="484"/>
      <c r="BP1029" s="484"/>
      <c r="BQ1029" s="484"/>
      <c r="BR1029" s="484"/>
      <c r="BS1029" s="484"/>
      <c r="BT1029" s="484"/>
      <c r="BU1029" s="828"/>
      <c r="BV1029" s="840" t="str">
        <f>IF(OR(BV1028="",BV1028=0),"",BV1024/BV1028)</f>
        <v/>
      </c>
      <c r="BW1029" s="840" t="str">
        <f>IF(OR(BW1028="",BW1028=0),"",BW1024/BW1028)</f>
        <v/>
      </c>
      <c r="BX1029" s="840" t="str">
        <f>IF(OR(BX1028="",BX1028=0),"",BX1024/BX1028)</f>
        <v/>
      </c>
      <c r="BY1029" s="840" t="str">
        <f>IF(OR(BY1028="",BY1028=0),"",BY1024/BY1028)</f>
        <v/>
      </c>
      <c r="BZ1029" s="617"/>
      <c r="CA1029" s="617"/>
      <c r="CB1029" s="617"/>
      <c r="CC1029" s="617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5"/>
      <c r="DX1029" s="829"/>
      <c r="DY1029" s="484"/>
    </row>
    <row r="1030" spans="1:129" ht="15.75" customHeight="1">
      <c r="A1030" s="46"/>
      <c r="B1030" s="841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2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2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2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2"/>
      <c r="BV1030" s="841"/>
      <c r="BW1030" s="841"/>
      <c r="BX1030" s="841"/>
      <c r="BY1030" s="841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5"/>
      <c r="DY1030" s="46"/>
    </row>
    <row r="1031" spans="1:129" ht="15.75" customHeight="1">
      <c r="A1031" s="46"/>
      <c r="B1031" s="84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2"/>
      <c r="BV1031" s="841"/>
      <c r="BW1031" s="841"/>
      <c r="BX1031" s="841"/>
      <c r="BY1031" s="841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2"/>
      <c r="BV1032" s="841"/>
      <c r="BW1032" s="841"/>
      <c r="BX1032" s="841"/>
      <c r="BY1032" s="841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2"/>
      <c r="BV1033" s="841"/>
      <c r="BW1033" s="841"/>
      <c r="BX1033" s="841"/>
      <c r="BY1033" s="841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2"/>
      <c r="BV1034" s="841"/>
      <c r="BW1034" s="841"/>
      <c r="BX1034" s="841"/>
      <c r="BY1034" s="841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2"/>
      <c r="BV1035" s="841"/>
      <c r="BW1035" s="841"/>
      <c r="BX1035" s="841"/>
      <c r="BY1035" s="841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2"/>
      <c r="BV1036" s="841"/>
      <c r="BW1036" s="841"/>
      <c r="BX1036" s="841"/>
      <c r="BY1036" s="841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2"/>
      <c r="BV1037" s="841"/>
      <c r="BW1037" s="841"/>
      <c r="BX1037" s="841"/>
      <c r="BY1037" s="841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2"/>
      <c r="BV1038" s="841"/>
      <c r="BW1038" s="841"/>
      <c r="BX1038" s="841"/>
      <c r="BY1038" s="841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2"/>
      <c r="BV1039" s="841"/>
      <c r="BW1039" s="841"/>
      <c r="BX1039" s="841"/>
      <c r="BY1039" s="841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2"/>
      <c r="BV1040" s="841"/>
      <c r="BW1040" s="841"/>
      <c r="BX1040" s="841"/>
      <c r="BY1040" s="841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2"/>
      <c r="BV1041" s="841"/>
      <c r="BW1041" s="841"/>
      <c r="BX1041" s="841"/>
      <c r="BY1041" s="841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2"/>
      <c r="BV1042" s="841"/>
      <c r="BW1042" s="841"/>
      <c r="BX1042" s="841"/>
      <c r="BY1042" s="841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2"/>
      <c r="BV1043" s="841"/>
      <c r="BW1043" s="841"/>
      <c r="BX1043" s="841"/>
      <c r="BY1043" s="841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3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>
      <c r="A2" s="84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5" t="s">
        <v>46</v>
      </c>
      <c r="DM2" s="846"/>
      <c r="DN2" s="846"/>
      <c r="DO2" s="847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493" t="s">
        <v>661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8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9"/>
      <c r="DR3" s="859"/>
      <c r="DS3" s="859"/>
      <c r="DT3" s="859"/>
      <c r="DU3" s="859"/>
      <c r="DV3" s="859"/>
      <c r="DW3" s="471"/>
      <c r="DX3" s="485"/>
      <c r="DY3" s="46"/>
      <c r="DZ3" s="47"/>
      <c r="EA3" s="47"/>
      <c r="EB3" s="47"/>
      <c r="EC3" s="47"/>
      <c r="ED3" s="47"/>
    </row>
    <row r="4" spans="1:134" s="868" customFormat="1" ht="39" customHeight="1">
      <c r="A4" s="860" t="s">
        <v>114</v>
      </c>
      <c r="B4" s="861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6"/>
      <c r="DM4" s="70"/>
      <c r="DN4" s="70"/>
      <c r="DO4" s="867"/>
      <c r="DP4" s="72"/>
      <c r="DQ4" s="1576" t="s">
        <v>50</v>
      </c>
      <c r="DR4" s="1576"/>
      <c r="DS4" s="1576"/>
      <c r="DT4" s="1576"/>
      <c r="DU4" s="1576"/>
      <c r="DV4" s="1576"/>
      <c r="DW4" s="1576"/>
      <c r="DX4" s="71" t="s">
        <v>49</v>
      </c>
      <c r="DY4" s="70"/>
      <c r="DZ4" s="73"/>
      <c r="EA4" s="73"/>
      <c r="EB4" s="73"/>
      <c r="EC4" s="73"/>
      <c r="ED4" s="73"/>
    </row>
    <row r="5" spans="1:134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87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1577" t="s">
        <v>47</v>
      </c>
      <c r="CE5" s="1577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578" t="s">
        <v>48</v>
      </c>
      <c r="CT5" s="1578"/>
      <c r="CU5" s="1574" t="s">
        <v>47</v>
      </c>
      <c r="CV5" s="1574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575" t="s">
        <v>48</v>
      </c>
      <c r="DK5" s="1575"/>
      <c r="DL5" s="858"/>
      <c r="DM5" s="846"/>
      <c r="DN5" s="846"/>
      <c r="DO5" s="847"/>
      <c r="DP5" s="72"/>
      <c r="DQ5" s="72"/>
      <c r="DR5" s="72"/>
      <c r="DS5" s="72"/>
      <c r="DT5" s="72"/>
      <c r="DU5" s="72"/>
      <c r="DV5" s="72"/>
      <c r="DW5" s="875"/>
      <c r="DX5" s="72"/>
      <c r="DY5" s="70"/>
      <c r="DZ5" s="73"/>
      <c r="EA5" s="73"/>
      <c r="EB5" s="73"/>
      <c r="EC5" s="73"/>
      <c r="ED5" s="73"/>
    </row>
    <row r="6" spans="1:134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8"/>
      <c r="DM6" s="846"/>
      <c r="DN6" s="846"/>
      <c r="DO6" s="847"/>
      <c r="DP6" s="881"/>
      <c r="DQ6" s="881"/>
      <c r="DR6" s="881"/>
      <c r="DS6" s="881"/>
      <c r="DT6" s="881"/>
      <c r="DU6" s="881"/>
      <c r="DV6" s="881"/>
      <c r="DW6" s="880"/>
      <c r="DX6" s="881"/>
      <c r="DY6" s="846"/>
      <c r="DZ6" s="882"/>
      <c r="EA6" s="882"/>
      <c r="EB6" s="882"/>
      <c r="EC6" s="882"/>
      <c r="ED6" s="88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3"/>
      <c r="BV7" s="447" t="s">
        <v>662</v>
      </c>
      <c r="BW7" s="447"/>
      <c r="BX7" s="447"/>
      <c r="BY7" s="447"/>
      <c r="BZ7" s="881"/>
      <c r="CA7" s="881"/>
      <c r="CB7" s="881"/>
      <c r="CC7" s="880"/>
      <c r="CD7" s="881"/>
      <c r="CE7" s="881"/>
      <c r="CF7" s="881"/>
      <c r="CG7" s="881"/>
      <c r="CH7" s="881"/>
      <c r="CI7" s="881"/>
      <c r="CJ7" s="881"/>
      <c r="CK7" s="881"/>
      <c r="CL7" s="881"/>
      <c r="CM7" s="881"/>
      <c r="CN7" s="881"/>
      <c r="CO7" s="881"/>
      <c r="CP7" s="881"/>
      <c r="CQ7" s="881"/>
      <c r="CR7" s="881"/>
      <c r="CS7" s="881"/>
      <c r="CT7" s="880"/>
      <c r="CU7" s="881"/>
      <c r="CV7" s="881"/>
      <c r="CW7" s="881"/>
      <c r="CX7" s="881"/>
      <c r="CY7" s="881"/>
      <c r="CZ7" s="881"/>
      <c r="DA7" s="881"/>
      <c r="DB7" s="881"/>
      <c r="DC7" s="881"/>
      <c r="DD7" s="881"/>
      <c r="DE7" s="881"/>
      <c r="DF7" s="881"/>
      <c r="DG7" s="881"/>
      <c r="DH7" s="881"/>
      <c r="DI7" s="881"/>
      <c r="DJ7" s="881"/>
      <c r="DK7" s="881"/>
      <c r="DL7" s="884"/>
      <c r="DM7" s="881"/>
      <c r="DN7" s="881"/>
      <c r="DO7" s="880"/>
      <c r="DP7" s="881"/>
      <c r="DQ7" s="881"/>
      <c r="DR7" s="881"/>
      <c r="DS7" s="881"/>
      <c r="DT7" s="881"/>
      <c r="DU7" s="881"/>
      <c r="DV7" s="881"/>
      <c r="DW7" s="880"/>
      <c r="DX7" s="859"/>
      <c r="DY7" s="846"/>
      <c r="DZ7" s="882"/>
      <c r="EA7" s="882"/>
      <c r="EB7" s="882"/>
      <c r="EC7" s="882"/>
      <c r="ED7" s="882"/>
    </row>
    <row r="8" spans="1:134" ht="12.75" customHeight="1">
      <c r="A8" s="885" t="s">
        <v>408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3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3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886"/>
      <c r="BB8" s="886"/>
      <c r="BC8" s="883"/>
      <c r="BD8" s="886"/>
      <c r="BE8" s="886"/>
      <c r="BF8" s="886"/>
      <c r="BG8" s="886"/>
      <c r="BH8" s="886"/>
      <c r="BI8" s="886"/>
      <c r="BJ8" s="886"/>
      <c r="BK8" s="886"/>
      <c r="BL8" s="886"/>
      <c r="BM8" s="886"/>
      <c r="BN8" s="886"/>
      <c r="BO8" s="886"/>
      <c r="BP8" s="886"/>
      <c r="BQ8" s="886"/>
      <c r="BR8" s="886"/>
      <c r="BS8" s="886"/>
      <c r="BT8" s="886"/>
      <c r="BU8" s="883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0"/>
      <c r="DP8" s="881"/>
      <c r="DQ8" s="881"/>
      <c r="DR8" s="881"/>
      <c r="DS8" s="881"/>
      <c r="DT8" s="881"/>
      <c r="DU8" s="881"/>
      <c r="DV8" s="881"/>
      <c r="DW8" s="880"/>
      <c r="DX8" s="881"/>
      <c r="DY8" s="846"/>
      <c r="DZ8" s="882"/>
      <c r="EA8" s="882"/>
      <c r="EB8" s="882"/>
      <c r="EC8" s="882"/>
      <c r="ED8" s="882"/>
    </row>
    <row r="9" spans="1:134" ht="12.75" customHeight="1">
      <c r="A9" s="887" t="s">
        <v>409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3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3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3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3"/>
      <c r="BV9" s="669"/>
      <c r="BW9" s="669"/>
      <c r="BX9" s="669"/>
      <c r="BY9" s="669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0"/>
      <c r="DP9" s="881"/>
      <c r="DQ9" s="881"/>
      <c r="DR9" s="881"/>
      <c r="DS9" s="881"/>
      <c r="DT9" s="881"/>
      <c r="DU9" s="881"/>
      <c r="DV9" s="881"/>
      <c r="DW9" s="880"/>
      <c r="DX9" s="881"/>
      <c r="DY9" s="846"/>
      <c r="DZ9" s="882"/>
      <c r="EA9" s="882"/>
      <c r="EB9" s="882"/>
      <c r="EC9" s="882"/>
      <c r="ED9" s="882"/>
    </row>
    <row r="10" spans="1:134" ht="12.75" customHeight="1">
      <c r="A10" s="888" t="s">
        <v>276</v>
      </c>
      <c r="B10" s="669"/>
      <c r="C10" s="296"/>
      <c r="D10" s="669"/>
      <c r="E10" s="669">
        <v>2</v>
      </c>
      <c r="F10" s="274"/>
      <c r="G10" s="669"/>
      <c r="H10" s="669">
        <v>4</v>
      </c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883"/>
      <c r="T10" s="669"/>
      <c r="U10" s="669"/>
      <c r="V10" s="669">
        <v>2</v>
      </c>
      <c r="W10" s="669">
        <v>1</v>
      </c>
      <c r="X10" s="669">
        <v>1</v>
      </c>
      <c r="Y10" s="669">
        <v>1</v>
      </c>
      <c r="Z10" s="669">
        <v>1</v>
      </c>
      <c r="AA10" s="669">
        <v>1</v>
      </c>
      <c r="AB10" s="669">
        <v>2</v>
      </c>
      <c r="AC10" s="669"/>
      <c r="AD10" s="669"/>
      <c r="AE10" s="669"/>
      <c r="AF10" s="669"/>
      <c r="AG10" s="669"/>
      <c r="AH10" s="669"/>
      <c r="AI10" s="669"/>
      <c r="AJ10" s="669"/>
      <c r="AK10" s="883"/>
      <c r="AL10" s="669"/>
      <c r="AM10" s="669">
        <v>4</v>
      </c>
      <c r="AN10" s="669">
        <v>3</v>
      </c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3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3"/>
      <c r="BV10" s="669"/>
      <c r="BW10" s="669"/>
      <c r="BX10" s="669"/>
      <c r="BY10" s="669"/>
      <c r="BZ10" s="889" t="str">
        <f>IF(DL10&lt;3,"",(SUM(B10:R10)-MIN(B10:R10)-MAX(B10:R10))/(DL10-2))</f>
        <v/>
      </c>
      <c r="CA10" s="889">
        <f>IF(DM10&lt;3,"",(SUM(T10:AJ10)-MIN(T10:AJ10)-MAX(T10:AJ10))/(DM10-2))</f>
        <v>1.2</v>
      </c>
      <c r="CB10" s="889" t="str">
        <f>IF(DN10&lt;3,"",(SUM(AL10:BB10)-MIN(AL10:BB10)-MAX(AL10:BB10))/(DN10-2))</f>
        <v/>
      </c>
      <c r="CC10" s="890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1">
        <f>COUNT(B10:R10)</f>
        <v>2</v>
      </c>
      <c r="DM10" s="846">
        <f>COUNT(T10:AJ10)</f>
        <v>7</v>
      </c>
      <c r="DN10" s="846">
        <f>COUNT(AL10:BB10)</f>
        <v>2</v>
      </c>
      <c r="DO10" s="847">
        <f>COUNT(BD10:BT10)</f>
        <v>0</v>
      </c>
      <c r="DP10" s="882"/>
      <c r="DQ10" s="892"/>
      <c r="DR10" s="892"/>
      <c r="DS10" s="892"/>
      <c r="DT10" s="892"/>
      <c r="DU10" s="892"/>
      <c r="DV10" s="892"/>
      <c r="DW10" s="893"/>
      <c r="DX10" s="892"/>
      <c r="DY10" s="846"/>
      <c r="DZ10" s="882"/>
      <c r="EA10" s="882"/>
      <c r="EB10" s="882"/>
      <c r="EC10" s="882"/>
      <c r="ED10" s="882"/>
    </row>
    <row r="11" spans="1:134" ht="12.75" customHeight="1">
      <c r="A11" s="888" t="s">
        <v>277</v>
      </c>
      <c r="B11" s="296">
        <v>0</v>
      </c>
      <c r="C11" s="966">
        <v>0</v>
      </c>
      <c r="D11" s="296">
        <v>0</v>
      </c>
      <c r="E11" s="296">
        <v>5</v>
      </c>
      <c r="F11" s="224">
        <v>0</v>
      </c>
      <c r="G11" s="296">
        <v>0</v>
      </c>
      <c r="H11" s="296">
        <v>2</v>
      </c>
      <c r="I11" s="669">
        <v>0</v>
      </c>
      <c r="J11" s="669">
        <v>0</v>
      </c>
      <c r="K11" s="296"/>
      <c r="L11" s="296"/>
      <c r="M11" s="296"/>
      <c r="N11" s="296"/>
      <c r="O11" s="296"/>
      <c r="P11" s="296"/>
      <c r="Q11" s="296"/>
      <c r="R11" s="296"/>
      <c r="S11" s="883"/>
      <c r="T11" s="296">
        <v>0</v>
      </c>
      <c r="U11" s="296">
        <v>0</v>
      </c>
      <c r="V11" s="296">
        <v>1</v>
      </c>
      <c r="W11" s="296">
        <v>30</v>
      </c>
      <c r="X11" s="296">
        <v>7</v>
      </c>
      <c r="Y11" s="296">
        <v>6</v>
      </c>
      <c r="Z11" s="669">
        <v>15</v>
      </c>
      <c r="AA11" s="296">
        <v>8</v>
      </c>
      <c r="AB11" s="296">
        <v>6</v>
      </c>
      <c r="AC11" s="296"/>
      <c r="AD11" s="296"/>
      <c r="AE11" s="296"/>
      <c r="AF11" s="296"/>
      <c r="AG11" s="296"/>
      <c r="AH11" s="296"/>
      <c r="AI11" s="296"/>
      <c r="AJ11" s="296"/>
      <c r="AK11" s="883"/>
      <c r="AL11" s="296">
        <v>0</v>
      </c>
      <c r="AM11" s="296">
        <v>21</v>
      </c>
      <c r="AN11" s="296">
        <v>30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/>
      <c r="AV11" s="296"/>
      <c r="AW11" s="296"/>
      <c r="AX11" s="296"/>
      <c r="AY11" s="296"/>
      <c r="AZ11" s="296"/>
      <c r="BA11" s="296"/>
      <c r="BB11" s="296"/>
      <c r="BC11" s="883"/>
      <c r="BD11" s="296">
        <v>0</v>
      </c>
      <c r="BE11" s="296">
        <v>0</v>
      </c>
      <c r="BF11" s="296">
        <v>0</v>
      </c>
      <c r="BG11" s="296">
        <v>0</v>
      </c>
      <c r="BH11" s="296">
        <v>0</v>
      </c>
      <c r="BI11" s="296">
        <v>0</v>
      </c>
      <c r="BJ11" s="296">
        <v>0</v>
      </c>
      <c r="BK11" s="296">
        <v>0</v>
      </c>
      <c r="BL11" s="296">
        <v>0</v>
      </c>
      <c r="BM11" s="296"/>
      <c r="BN11" s="296"/>
      <c r="BO11" s="296"/>
      <c r="BP11" s="296"/>
      <c r="BQ11" s="296"/>
      <c r="BR11" s="296"/>
      <c r="BS11" s="296"/>
      <c r="BT11" s="296"/>
      <c r="BU11" s="883"/>
      <c r="BV11" s="296"/>
      <c r="BW11" s="296"/>
      <c r="BX11" s="296"/>
      <c r="BY11" s="296"/>
      <c r="BZ11" s="889">
        <f>IF(DL11&lt;3,"",(SUM(B11:R11)-MIN(B11:R11)-MAX(B11:R11))/(DL11-2))</f>
        <v>0.2857142857142857</v>
      </c>
      <c r="CA11" s="889">
        <f>IF(DM11&lt;3,"",(SUM(T11:AJ11)-MIN(T11:AJ11)-MAX(T11:AJ11))/(DM11-2))</f>
        <v>6.1428571428571432</v>
      </c>
      <c r="CB11" s="889">
        <f>IF(DN11&lt;3,"",(SUM(AL11:BB11)-MIN(AL11:BB11)-MAX(AL11:BB11))/(DN11-2))</f>
        <v>3</v>
      </c>
      <c r="CC11" s="890">
        <f>IF(DO11&lt;3,"",(SUM(BD11:BT11)-MIN(BD11:BT11)-MAX(BD11:BT11))/(DO11-2))</f>
        <v>0</v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>
        <f t="shared" si="1"/>
        <v>0</v>
      </c>
      <c r="CZ11" s="550">
        <f t="shared" si="1"/>
        <v>0</v>
      </c>
      <c r="DA11" s="550">
        <f t="shared" si="1"/>
        <v>0</v>
      </c>
      <c r="DB11" s="551">
        <f t="shared" si="1"/>
        <v>0</v>
      </c>
      <c r="DC11" s="551">
        <f t="shared" si="1"/>
        <v>0</v>
      </c>
      <c r="DD11" s="551">
        <f t="shared" si="1"/>
        <v>0</v>
      </c>
      <c r="DE11" s="550">
        <f t="shared" si="2"/>
        <v>0</v>
      </c>
      <c r="DF11" s="550">
        <f t="shared" si="2"/>
        <v>0</v>
      </c>
      <c r="DG11" s="550">
        <f t="shared" si="2"/>
        <v>0</v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1">
        <f>COUNT(B11:R11)</f>
        <v>9</v>
      </c>
      <c r="DM11" s="846">
        <f>COUNT(T11:AJ11)</f>
        <v>9</v>
      </c>
      <c r="DN11" s="846">
        <f>COUNT(AL11:BB11)</f>
        <v>9</v>
      </c>
      <c r="DO11" s="847">
        <f>COUNT(BD11:BT11)</f>
        <v>9</v>
      </c>
      <c r="DP11" s="882"/>
      <c r="DQ11" s="892"/>
      <c r="DR11" s="892"/>
      <c r="DS11" s="892"/>
      <c r="DT11" s="892"/>
      <c r="DU11" s="892"/>
      <c r="DV11" s="892"/>
      <c r="DW11" s="893"/>
      <c r="DX11" s="892"/>
      <c r="DY11" s="846"/>
      <c r="DZ11" s="882"/>
      <c r="EA11" s="882"/>
    </row>
    <row r="12" spans="1:134" ht="12.75" customHeight="1">
      <c r="A12" s="888" t="s">
        <v>265</v>
      </c>
      <c r="B12" s="296"/>
      <c r="C12" s="296"/>
      <c r="D12" s="296"/>
      <c r="E12" s="296">
        <v>2</v>
      </c>
      <c r="F12" s="224"/>
      <c r="G12" s="296"/>
      <c r="H12" s="296">
        <v>3</v>
      </c>
      <c r="I12" s="669"/>
      <c r="J12" s="669"/>
      <c r="K12" s="296"/>
      <c r="L12" s="296"/>
      <c r="M12" s="296"/>
      <c r="N12" s="296"/>
      <c r="O12" s="296"/>
      <c r="P12" s="296"/>
      <c r="Q12" s="296"/>
      <c r="R12" s="296"/>
      <c r="S12" s="883"/>
      <c r="T12" s="296"/>
      <c r="U12" s="296"/>
      <c r="V12" s="296">
        <v>2</v>
      </c>
      <c r="W12" s="296">
        <v>6</v>
      </c>
      <c r="X12" s="296">
        <v>2</v>
      </c>
      <c r="Y12" s="296">
        <v>2</v>
      </c>
      <c r="Z12" s="669">
        <v>1</v>
      </c>
      <c r="AA12" s="296">
        <v>2</v>
      </c>
      <c r="AB12" s="296">
        <v>1</v>
      </c>
      <c r="AC12" s="296"/>
      <c r="AD12" s="296"/>
      <c r="AE12" s="296"/>
      <c r="AF12" s="296"/>
      <c r="AG12" s="296"/>
      <c r="AH12" s="296"/>
      <c r="AI12" s="296"/>
      <c r="AJ12" s="296"/>
      <c r="AK12" s="883"/>
      <c r="AL12" s="296"/>
      <c r="AM12" s="296">
        <v>1</v>
      </c>
      <c r="AN12" s="296">
        <v>1</v>
      </c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883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3"/>
      <c r="BV12" s="296"/>
      <c r="BW12" s="296"/>
      <c r="BX12" s="296"/>
      <c r="BY12" s="296"/>
      <c r="BZ12" s="889" t="str">
        <f>IF(DL12&lt;3,"",(SUM(B12:R12)-MIN(B12:R12)-MAX(B12:R12))/(DL12-2))</f>
        <v/>
      </c>
      <c r="CA12" s="889">
        <f>IF(DM12&lt;3,"",(SUM(T12:AJ12)-MIN(T12:AJ12)-MAX(T12:AJ12))/(DM12-2))</f>
        <v>1.8</v>
      </c>
      <c r="CB12" s="889" t="str">
        <f>IF(DN12&lt;3,"",(SUM(AL12:BB12)-MIN(AL12:BB12)-MAX(AL12:BB12))/(DN12-2))</f>
        <v/>
      </c>
      <c r="CC12" s="890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1">
        <f>COUNT(B12:R12)</f>
        <v>2</v>
      </c>
      <c r="DM12" s="846">
        <f>COUNT(T12:AJ12)</f>
        <v>7</v>
      </c>
      <c r="DN12" s="846">
        <f>COUNT(AL12:BB12)</f>
        <v>2</v>
      </c>
      <c r="DO12" s="847">
        <f>COUNT(BD12:BT12)</f>
        <v>0</v>
      </c>
      <c r="DP12" s="882"/>
      <c r="DQ12" s="892"/>
      <c r="DR12" s="892"/>
      <c r="DS12" s="892"/>
      <c r="DT12" s="892"/>
      <c r="DU12" s="892"/>
      <c r="DV12" s="892"/>
      <c r="DW12" s="893"/>
      <c r="DX12" s="892"/>
      <c r="DY12" s="846"/>
      <c r="DZ12" s="882"/>
      <c r="EA12" s="882"/>
    </row>
    <row r="13" spans="1:134" ht="12.75" customHeight="1">
      <c r="A13" s="888" t="s">
        <v>294</v>
      </c>
      <c r="B13" s="296"/>
      <c r="C13" s="296"/>
      <c r="D13" s="296"/>
      <c r="E13" s="296">
        <v>10</v>
      </c>
      <c r="F13" s="224"/>
      <c r="G13" s="296"/>
      <c r="H13" s="296">
        <v>100</v>
      </c>
      <c r="I13" s="669"/>
      <c r="J13" s="669"/>
      <c r="K13" s="296"/>
      <c r="L13" s="296"/>
      <c r="M13" s="296"/>
      <c r="N13" s="296"/>
      <c r="O13" s="296"/>
      <c r="P13" s="296"/>
      <c r="Q13" s="296"/>
      <c r="R13" s="296"/>
      <c r="S13" s="883"/>
      <c r="T13" s="296"/>
      <c r="U13" s="296"/>
      <c r="V13" s="296">
        <v>100</v>
      </c>
      <c r="W13" s="296">
        <v>2.5</v>
      </c>
      <c r="X13" s="296">
        <v>60</v>
      </c>
      <c r="Y13" s="296">
        <v>50</v>
      </c>
      <c r="Z13" s="669">
        <v>20</v>
      </c>
      <c r="AA13" s="296">
        <v>20</v>
      </c>
      <c r="AB13" s="296">
        <v>30</v>
      </c>
      <c r="AC13" s="296"/>
      <c r="AD13" s="296"/>
      <c r="AE13" s="296"/>
      <c r="AF13" s="296"/>
      <c r="AG13" s="296"/>
      <c r="AH13" s="296"/>
      <c r="AI13" s="296"/>
      <c r="AJ13" s="296"/>
      <c r="AK13" s="883"/>
      <c r="AL13" s="296"/>
      <c r="AM13" s="296">
        <v>1.19</v>
      </c>
      <c r="AN13" s="296">
        <v>2.11</v>
      </c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883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3"/>
      <c r="BV13" s="296"/>
      <c r="BW13" s="296"/>
      <c r="BX13" s="296"/>
      <c r="BY13" s="296"/>
      <c r="BZ13" s="889" t="str">
        <f>IF(DL13&lt;3,"",(SUM(B13:R13)-MIN(B13:R13)-MAX(B13:R13))/(DL13-2))</f>
        <v/>
      </c>
      <c r="CA13" s="889">
        <f>IF(DM13&lt;3,"",(SUM(T13:AJ13)-MIN(T13:AJ13)-MAX(T13:AJ13))/(DM13-2))</f>
        <v>36</v>
      </c>
      <c r="CB13" s="889" t="str">
        <f>IF(DN13&lt;3,"",(SUM(AL13:BB13)-MIN(AL13:BB13)-MAX(AL13:BB13))/(DN13-2))</f>
        <v/>
      </c>
      <c r="CC13" s="890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1">
        <f>COUNT(B13:R13)</f>
        <v>2</v>
      </c>
      <c r="DM13" s="846">
        <f>COUNT(T13:AJ13)</f>
        <v>7</v>
      </c>
      <c r="DN13" s="846">
        <f>COUNT(AL13:BB13)</f>
        <v>2</v>
      </c>
      <c r="DO13" s="847">
        <f>COUNT(BD13:BT13)</f>
        <v>0</v>
      </c>
      <c r="DP13" s="882"/>
      <c r="DQ13" s="892"/>
      <c r="DR13" s="892"/>
      <c r="DS13" s="892"/>
      <c r="DT13" s="892"/>
      <c r="DU13" s="892"/>
      <c r="DV13" s="892"/>
      <c r="DW13" s="893"/>
      <c r="DX13" s="892"/>
      <c r="DY13" s="846"/>
      <c r="DZ13" s="882"/>
      <c r="EA13" s="882"/>
    </row>
    <row r="14" spans="1:134" ht="12.75" customHeight="1">
      <c r="A14" s="894" t="s">
        <v>295</v>
      </c>
      <c r="B14" s="895">
        <f t="shared" ref="B14:R14" si="3">IF(B11="","",B10*B11*B12*B13)</f>
        <v>0</v>
      </c>
      <c r="C14" s="895" t="str">
        <f>IF(C10="","",#REF!*C10*C12*C13)</f>
        <v/>
      </c>
      <c r="D14" s="895">
        <f t="shared" si="3"/>
        <v>0</v>
      </c>
      <c r="E14" s="895">
        <f t="shared" si="3"/>
        <v>200</v>
      </c>
      <c r="F14" s="895">
        <f t="shared" si="3"/>
        <v>0</v>
      </c>
      <c r="G14" s="895">
        <f t="shared" si="3"/>
        <v>0</v>
      </c>
      <c r="H14" s="895">
        <f t="shared" si="3"/>
        <v>2400</v>
      </c>
      <c r="I14" s="895">
        <f t="shared" si="3"/>
        <v>0</v>
      </c>
      <c r="J14" s="895">
        <f t="shared" si="3"/>
        <v>0</v>
      </c>
      <c r="K14" s="895" t="str">
        <f t="shared" si="3"/>
        <v/>
      </c>
      <c r="L14" s="895" t="str">
        <f t="shared" si="3"/>
        <v/>
      </c>
      <c r="M14" s="895" t="str">
        <f t="shared" si="3"/>
        <v/>
      </c>
      <c r="N14" s="895" t="str">
        <f t="shared" si="3"/>
        <v/>
      </c>
      <c r="O14" s="895" t="str">
        <f t="shared" si="3"/>
        <v/>
      </c>
      <c r="P14" s="895" t="str">
        <f t="shared" si="3"/>
        <v/>
      </c>
      <c r="Q14" s="895" t="str">
        <f t="shared" si="3"/>
        <v/>
      </c>
      <c r="R14" s="895" t="str">
        <f t="shared" si="3"/>
        <v/>
      </c>
      <c r="S14" s="883"/>
      <c r="T14" s="895">
        <f t="shared" ref="T14:AJ14" si="4">IF(T11="","",T10*T11*T12*T13)</f>
        <v>0</v>
      </c>
      <c r="U14" s="895">
        <f t="shared" si="4"/>
        <v>0</v>
      </c>
      <c r="V14" s="895">
        <f t="shared" si="4"/>
        <v>400</v>
      </c>
      <c r="W14" s="895">
        <f t="shared" si="4"/>
        <v>450</v>
      </c>
      <c r="X14" s="895">
        <f t="shared" si="4"/>
        <v>840</v>
      </c>
      <c r="Y14" s="895">
        <f t="shared" si="4"/>
        <v>600</v>
      </c>
      <c r="Z14" s="895">
        <f t="shared" si="4"/>
        <v>300</v>
      </c>
      <c r="AA14" s="895">
        <f t="shared" si="4"/>
        <v>320</v>
      </c>
      <c r="AB14" s="895">
        <f t="shared" si="4"/>
        <v>360</v>
      </c>
      <c r="AC14" s="895" t="str">
        <f t="shared" si="4"/>
        <v/>
      </c>
      <c r="AD14" s="895" t="str">
        <f t="shared" si="4"/>
        <v/>
      </c>
      <c r="AE14" s="895" t="str">
        <f t="shared" si="4"/>
        <v/>
      </c>
      <c r="AF14" s="895" t="str">
        <f t="shared" si="4"/>
        <v/>
      </c>
      <c r="AG14" s="895" t="str">
        <f t="shared" si="4"/>
        <v/>
      </c>
      <c r="AH14" s="895" t="str">
        <f t="shared" si="4"/>
        <v/>
      </c>
      <c r="AI14" s="895" t="str">
        <f t="shared" si="4"/>
        <v/>
      </c>
      <c r="AJ14" s="895" t="str">
        <f t="shared" si="4"/>
        <v/>
      </c>
      <c r="AK14" s="883"/>
      <c r="AL14" s="895">
        <f>IF(AL11="","",AL10*AL11*AL12*AL13)</f>
        <v>0</v>
      </c>
      <c r="AM14" s="895">
        <f t="shared" ref="AM14:BB14" si="5">IF(AM11="","",AM10*AM11*AM12*AM13)</f>
        <v>99.96</v>
      </c>
      <c r="AN14" s="895">
        <f t="shared" si="5"/>
        <v>189.89999999999998</v>
      </c>
      <c r="AO14" s="895">
        <f t="shared" si="5"/>
        <v>0</v>
      </c>
      <c r="AP14" s="895">
        <f t="shared" si="5"/>
        <v>0</v>
      </c>
      <c r="AQ14" s="895">
        <f t="shared" si="5"/>
        <v>0</v>
      </c>
      <c r="AR14" s="895">
        <f t="shared" si="5"/>
        <v>0</v>
      </c>
      <c r="AS14" s="895">
        <f t="shared" si="5"/>
        <v>0</v>
      </c>
      <c r="AT14" s="895">
        <f t="shared" si="5"/>
        <v>0</v>
      </c>
      <c r="AU14" s="895" t="str">
        <f t="shared" si="5"/>
        <v/>
      </c>
      <c r="AV14" s="895" t="str">
        <f t="shared" si="5"/>
        <v/>
      </c>
      <c r="AW14" s="895" t="str">
        <f t="shared" si="5"/>
        <v/>
      </c>
      <c r="AX14" s="895" t="str">
        <f t="shared" si="5"/>
        <v/>
      </c>
      <c r="AY14" s="895" t="str">
        <f t="shared" si="5"/>
        <v/>
      </c>
      <c r="AZ14" s="895" t="str">
        <f t="shared" si="5"/>
        <v/>
      </c>
      <c r="BA14" s="895" t="str">
        <f t="shared" si="5"/>
        <v/>
      </c>
      <c r="BB14" s="895" t="str">
        <f t="shared" si="5"/>
        <v/>
      </c>
      <c r="BC14" s="883"/>
      <c r="BD14" s="895">
        <f t="shared" ref="BD14:BT14" si="6">IF(BD11="","",BD10*BD11*BD12*BD13)</f>
        <v>0</v>
      </c>
      <c r="BE14" s="895">
        <f t="shared" si="6"/>
        <v>0</v>
      </c>
      <c r="BF14" s="895">
        <f t="shared" si="6"/>
        <v>0</v>
      </c>
      <c r="BG14" s="895">
        <f t="shared" si="6"/>
        <v>0</v>
      </c>
      <c r="BH14" s="895">
        <f t="shared" si="6"/>
        <v>0</v>
      </c>
      <c r="BI14" s="895">
        <f t="shared" si="6"/>
        <v>0</v>
      </c>
      <c r="BJ14" s="895">
        <f t="shared" si="6"/>
        <v>0</v>
      </c>
      <c r="BK14" s="895">
        <f t="shared" si="6"/>
        <v>0</v>
      </c>
      <c r="BL14" s="895">
        <f t="shared" si="6"/>
        <v>0</v>
      </c>
      <c r="BM14" s="895" t="str">
        <f t="shared" si="6"/>
        <v/>
      </c>
      <c r="BN14" s="895" t="str">
        <f t="shared" si="6"/>
        <v/>
      </c>
      <c r="BO14" s="895" t="str">
        <f t="shared" si="6"/>
        <v/>
      </c>
      <c r="BP14" s="895" t="str">
        <f t="shared" si="6"/>
        <v/>
      </c>
      <c r="BQ14" s="895" t="str">
        <f t="shared" si="6"/>
        <v/>
      </c>
      <c r="BR14" s="895" t="str">
        <f t="shared" si="6"/>
        <v/>
      </c>
      <c r="BS14" s="895" t="str">
        <f t="shared" si="6"/>
        <v/>
      </c>
      <c r="BT14" s="895" t="str">
        <f t="shared" si="6"/>
        <v/>
      </c>
      <c r="BU14" s="883"/>
      <c r="BV14" s="895" t="str">
        <f>IF(BV11="","",BV10*BV11*BV12*BV13)</f>
        <v/>
      </c>
      <c r="BW14" s="895" t="str">
        <f>IF(BW11="","",BW10*BW11*BW12*BW13)</f>
        <v/>
      </c>
      <c r="BX14" s="895" t="str">
        <f>IF(BX11="","",BX10*BX11*BX12*BX13)</f>
        <v/>
      </c>
      <c r="BY14" s="761" t="str">
        <f>IF(BY11="","",BY10*BY11*BY12*BY13)</f>
        <v/>
      </c>
      <c r="BZ14" s="889">
        <f>IF(DL14&lt;3,"",(SUM(B14:R14)-MIN(B14:R14)-MAX(B14:R14))/(DL14-2))</f>
        <v>33.333333333333336</v>
      </c>
      <c r="CA14" s="889">
        <f>IF(DM14&lt;3,"",(SUM(T14:AJ14)-MIN(T14:AJ14)-MAX(T14:AJ14))/(DM14-2))</f>
        <v>347.14285714285717</v>
      </c>
      <c r="CB14" s="889">
        <f>IF(DN14&lt;3,"",(SUM(AL14:BB14)-MIN(AL14:BB14)-MAX(AL14:BB14))/(DN14-2))</f>
        <v>14.279999999999998</v>
      </c>
      <c r="CC14" s="890">
        <f>IF(DO14&lt;3,"",(SUM(BD14:BT14)-MIN(BD14:BT14)-MAX(BD14:BT14))/(DO14-2))</f>
        <v>0</v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>
        <f t="shared" si="1"/>
        <v>0</v>
      </c>
      <c r="CZ14" s="550">
        <f t="shared" si="1"/>
        <v>0</v>
      </c>
      <c r="DA14" s="550">
        <f t="shared" si="1"/>
        <v>0</v>
      </c>
      <c r="DB14" s="551">
        <f t="shared" si="1"/>
        <v>0</v>
      </c>
      <c r="DC14" s="551">
        <f t="shared" si="1"/>
        <v>0</v>
      </c>
      <c r="DD14" s="551">
        <f t="shared" si="1"/>
        <v>0</v>
      </c>
      <c r="DE14" s="550">
        <f t="shared" si="2"/>
        <v>0</v>
      </c>
      <c r="DF14" s="550">
        <f t="shared" si="2"/>
        <v>0</v>
      </c>
      <c r="DG14" s="550">
        <f t="shared" si="2"/>
        <v>0</v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1">
        <f>COUNT(B14:R14)</f>
        <v>8</v>
      </c>
      <c r="DM14" s="846">
        <f>COUNT(T14:AJ14)</f>
        <v>9</v>
      </c>
      <c r="DN14" s="846">
        <f>COUNT(AL14:BB14)</f>
        <v>9</v>
      </c>
      <c r="DO14" s="847">
        <f>COUNT(BD14:BT14)</f>
        <v>9</v>
      </c>
      <c r="DP14" s="882"/>
      <c r="DQ14" s="892"/>
      <c r="DR14" s="892"/>
      <c r="DS14" s="892"/>
      <c r="DT14" s="892"/>
      <c r="DU14" s="892"/>
      <c r="DV14" s="892"/>
      <c r="DW14" s="893"/>
      <c r="DX14" s="892"/>
      <c r="DY14" s="846"/>
      <c r="DZ14" s="882"/>
      <c r="EA14" s="882"/>
    </row>
    <row r="15" spans="1:134" ht="12.75" customHeight="1">
      <c r="A15" s="887" t="s">
        <v>410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3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3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3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3"/>
      <c r="BV15" s="669"/>
      <c r="BW15" s="669"/>
      <c r="BX15" s="669"/>
      <c r="BY15" s="296"/>
      <c r="BZ15" s="896"/>
      <c r="CA15" s="896"/>
      <c r="CB15" s="896"/>
      <c r="CC15" s="897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9"/>
      <c r="CU15" s="900"/>
      <c r="CV15" s="898"/>
      <c r="CW15" s="898"/>
      <c r="CX15" s="898"/>
      <c r="CY15" s="898"/>
      <c r="CZ15" s="898"/>
      <c r="DA15" s="898"/>
      <c r="DB15" s="898"/>
      <c r="DC15" s="898"/>
      <c r="DD15" s="898"/>
      <c r="DE15" s="898"/>
      <c r="DF15" s="898"/>
      <c r="DG15" s="898"/>
      <c r="DH15" s="898"/>
      <c r="DI15" s="898"/>
      <c r="DJ15" s="898"/>
      <c r="DK15" s="898"/>
      <c r="DL15" s="900"/>
      <c r="DM15" s="881"/>
      <c r="DN15" s="881"/>
      <c r="DO15" s="880"/>
      <c r="DP15" s="881"/>
      <c r="DQ15" s="881"/>
      <c r="DR15" s="881"/>
      <c r="DS15" s="881"/>
      <c r="DT15" s="881"/>
      <c r="DU15" s="881"/>
      <c r="DV15" s="881"/>
      <c r="DW15" s="880"/>
      <c r="DX15" s="881"/>
      <c r="DY15" s="846"/>
      <c r="DZ15" s="882"/>
      <c r="EA15" s="882"/>
    </row>
    <row r="16" spans="1:134" ht="12.75" customHeight="1">
      <c r="A16" s="888" t="s">
        <v>276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3"/>
      <c r="T16" s="669"/>
      <c r="U16" s="669"/>
      <c r="V16" s="669"/>
      <c r="W16" s="669">
        <v>1</v>
      </c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3"/>
      <c r="AL16" s="669">
        <v>3</v>
      </c>
      <c r="AM16" s="669"/>
      <c r="AN16" s="669">
        <v>2</v>
      </c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3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3"/>
      <c r="BV16" s="669"/>
      <c r="BW16" s="669"/>
      <c r="BX16" s="669"/>
      <c r="BY16" s="296"/>
      <c r="BZ16" s="889" t="str">
        <f>IF(DL16&lt;3,"",(SUM(B16:R16)-MIN(B16:R16)-MAX(B16:R16))/(DL16-2))</f>
        <v/>
      </c>
      <c r="CA16" s="889" t="str">
        <f>IF(DM16&lt;3,"",(SUM(T16:AJ16)-MIN(T16:AJ16)-MAX(T16:AJ16))/(DM16-2))</f>
        <v/>
      </c>
      <c r="CB16" s="889" t="str">
        <f>IF(DN16&lt;3,"",(SUM(AL16:BB16)-MIN(AL16:BB16)-MAX(AL16:BB16))/(DN16-2))</f>
        <v/>
      </c>
      <c r="CC16" s="890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1">
        <f>COUNT(B16:R16)</f>
        <v>0</v>
      </c>
      <c r="DM16" s="846">
        <f>COUNT(T16:AJ16)</f>
        <v>1</v>
      </c>
      <c r="DN16" s="846">
        <f>COUNT(AL16:BB16)</f>
        <v>2</v>
      </c>
      <c r="DO16" s="847">
        <f>COUNT(BD16:BT16)</f>
        <v>0</v>
      </c>
      <c r="DP16" s="882"/>
      <c r="DQ16" s="892"/>
      <c r="DR16" s="892"/>
      <c r="DS16" s="892"/>
      <c r="DT16" s="892"/>
      <c r="DU16" s="892"/>
      <c r="DV16" s="892"/>
      <c r="DW16" s="893"/>
      <c r="DX16" s="892"/>
      <c r="DY16" s="846"/>
      <c r="DZ16" s="882"/>
      <c r="EA16" s="882"/>
    </row>
    <row r="17" spans="1:131" ht="12.75" customHeight="1">
      <c r="A17" s="888" t="s">
        <v>277</v>
      </c>
      <c r="B17" s="296">
        <v>0</v>
      </c>
      <c r="C17" s="296">
        <v>0</v>
      </c>
      <c r="D17" s="296">
        <v>0</v>
      </c>
      <c r="E17" s="296">
        <v>0</v>
      </c>
      <c r="F17" s="669">
        <v>0</v>
      </c>
      <c r="G17" s="296">
        <v>0</v>
      </c>
      <c r="H17" s="296">
        <v>0</v>
      </c>
      <c r="I17" s="296">
        <v>0</v>
      </c>
      <c r="J17" s="669">
        <v>0</v>
      </c>
      <c r="K17" s="296"/>
      <c r="L17" s="296"/>
      <c r="M17" s="296"/>
      <c r="N17" s="296"/>
      <c r="O17" s="296"/>
      <c r="P17" s="296"/>
      <c r="Q17" s="296"/>
      <c r="R17" s="296"/>
      <c r="S17" s="883"/>
      <c r="T17" s="296">
        <v>0</v>
      </c>
      <c r="U17" s="296">
        <v>0</v>
      </c>
      <c r="V17" s="296">
        <v>0</v>
      </c>
      <c r="W17" s="296">
        <v>1</v>
      </c>
      <c r="X17" s="296">
        <v>0</v>
      </c>
      <c r="Y17" s="296">
        <v>0</v>
      </c>
      <c r="Z17" s="669">
        <v>0</v>
      </c>
      <c r="AA17" s="296">
        <v>0</v>
      </c>
      <c r="AB17" s="296">
        <v>0</v>
      </c>
      <c r="AC17" s="296"/>
      <c r="AD17" s="296"/>
      <c r="AE17" s="296"/>
      <c r="AF17" s="296"/>
      <c r="AG17" s="296"/>
      <c r="AH17" s="296"/>
      <c r="AI17" s="296"/>
      <c r="AJ17" s="296"/>
      <c r="AK17" s="883"/>
      <c r="AL17" s="296">
        <v>1</v>
      </c>
      <c r="AM17" s="296">
        <v>0</v>
      </c>
      <c r="AN17" s="296">
        <v>30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/>
      <c r="AV17" s="296"/>
      <c r="AW17" s="296"/>
      <c r="AX17" s="296"/>
      <c r="AY17" s="296"/>
      <c r="AZ17" s="296"/>
      <c r="BA17" s="296"/>
      <c r="BB17" s="296"/>
      <c r="BC17" s="883"/>
      <c r="BD17" s="296">
        <v>0</v>
      </c>
      <c r="BE17" s="296">
        <v>0</v>
      </c>
      <c r="BF17" s="296">
        <v>0</v>
      </c>
      <c r="BG17" s="296">
        <v>0</v>
      </c>
      <c r="BH17" s="296">
        <v>0</v>
      </c>
      <c r="BI17" s="296">
        <v>0</v>
      </c>
      <c r="BJ17" s="296">
        <v>0</v>
      </c>
      <c r="BK17" s="296">
        <v>0</v>
      </c>
      <c r="BL17" s="296">
        <v>0</v>
      </c>
      <c r="BM17" s="296"/>
      <c r="BN17" s="296"/>
      <c r="BO17" s="296"/>
      <c r="BP17" s="296"/>
      <c r="BQ17" s="296"/>
      <c r="BR17" s="296"/>
      <c r="BS17" s="296"/>
      <c r="BT17" s="296"/>
      <c r="BU17" s="883"/>
      <c r="BV17" s="296"/>
      <c r="BW17" s="296"/>
      <c r="BX17" s="296"/>
      <c r="BY17" s="296"/>
      <c r="BZ17" s="889">
        <f>IF(DL17&lt;3,"",(SUM(B17:R17)-MIN(B17:R17)-MAX(B17:R17))/(DL17-2))</f>
        <v>0</v>
      </c>
      <c r="CA17" s="889">
        <f>IF(DM17&lt;3,"",(SUM(T17:AJ17)-MIN(T17:AJ17)-MAX(T17:AJ17))/(DM17-2))</f>
        <v>0</v>
      </c>
      <c r="CB17" s="889">
        <f>IF(DN17&lt;3,"",(SUM(AL17:BB17)-MIN(AL17:BB17)-MAX(AL17:BB17))/(DN17-2))</f>
        <v>0.14285714285714285</v>
      </c>
      <c r="CC17" s="890">
        <f>IF(DO17&lt;3,"",(SUM(BD17:BT17)-MIN(BD17:BT17)-MAX(BD17:BT17))/(DO17-2))</f>
        <v>0</v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>
        <f t="shared" si="7"/>
        <v>0</v>
      </c>
      <c r="CZ17" s="550">
        <f t="shared" si="7"/>
        <v>0</v>
      </c>
      <c r="DA17" s="550">
        <f t="shared" si="7"/>
        <v>0</v>
      </c>
      <c r="DB17" s="551">
        <f t="shared" si="7"/>
        <v>0</v>
      </c>
      <c r="DC17" s="551">
        <f t="shared" si="7"/>
        <v>0</v>
      </c>
      <c r="DD17" s="551">
        <f t="shared" si="7"/>
        <v>0</v>
      </c>
      <c r="DE17" s="550">
        <f t="shared" si="8"/>
        <v>0</v>
      </c>
      <c r="DF17" s="550">
        <f t="shared" si="8"/>
        <v>0</v>
      </c>
      <c r="DG17" s="550">
        <f t="shared" si="8"/>
        <v>0</v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1">
        <f>COUNT(B17:R17)</f>
        <v>9</v>
      </c>
      <c r="DM17" s="846">
        <f>COUNT(T17:AJ17)</f>
        <v>9</v>
      </c>
      <c r="DN17" s="846">
        <f>COUNT(AL17:BB17)</f>
        <v>9</v>
      </c>
      <c r="DO17" s="847">
        <f>COUNT(BD17:BT17)</f>
        <v>9</v>
      </c>
      <c r="DP17" s="882"/>
      <c r="DQ17" s="892"/>
      <c r="DR17" s="892"/>
      <c r="DS17" s="892"/>
      <c r="DT17" s="892"/>
      <c r="DU17" s="892"/>
      <c r="DV17" s="892"/>
      <c r="DW17" s="893"/>
      <c r="DX17" s="892"/>
      <c r="DY17" s="846"/>
      <c r="DZ17" s="882"/>
      <c r="EA17" s="882"/>
    </row>
    <row r="18" spans="1:131" ht="12.75" customHeight="1">
      <c r="A18" s="888" t="s">
        <v>265</v>
      </c>
      <c r="B18" s="296"/>
      <c r="C18" s="296"/>
      <c r="D18" s="296"/>
      <c r="E18" s="296"/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3"/>
      <c r="T18" s="296"/>
      <c r="U18" s="296"/>
      <c r="V18" s="296"/>
      <c r="W18" s="296">
        <v>12</v>
      </c>
      <c r="X18" s="296"/>
      <c r="Y18" s="296"/>
      <c r="Z18" s="669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883"/>
      <c r="AL18" s="296">
        <v>1</v>
      </c>
      <c r="AM18" s="296"/>
      <c r="AN18" s="296">
        <v>1</v>
      </c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883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3"/>
      <c r="BV18" s="296"/>
      <c r="BW18" s="296"/>
      <c r="BX18" s="296"/>
      <c r="BY18" s="296"/>
      <c r="BZ18" s="889" t="str">
        <f>IF(DL18&lt;3,"",(SUM(B18:R18)-MIN(B18:R18)-MAX(B18:R18))/(DL18-2))</f>
        <v/>
      </c>
      <c r="CA18" s="889" t="str">
        <f>IF(DM18&lt;3,"",(SUM(T18:AJ18)-MIN(T18:AJ18)-MAX(T18:AJ18))/(DM18-2))</f>
        <v/>
      </c>
      <c r="CB18" s="889" t="str">
        <f>IF(DN18&lt;3,"",(SUM(AL18:BB18)-MIN(AL18:BB18)-MAX(AL18:BB18))/(DN18-2))</f>
        <v/>
      </c>
      <c r="CC18" s="890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1">
        <f>COUNT(B18:R18)</f>
        <v>0</v>
      </c>
      <c r="DM18" s="846">
        <f>COUNT(T18:AJ18)</f>
        <v>1</v>
      </c>
      <c r="DN18" s="846">
        <f>COUNT(AL18:BB18)</f>
        <v>2</v>
      </c>
      <c r="DO18" s="847">
        <f>COUNT(BD18:BT18)</f>
        <v>0</v>
      </c>
      <c r="DP18" s="882"/>
      <c r="DQ18" s="892"/>
      <c r="DR18" s="892"/>
      <c r="DS18" s="892"/>
      <c r="DT18" s="892"/>
      <c r="DU18" s="892"/>
      <c r="DV18" s="892"/>
      <c r="DW18" s="893"/>
      <c r="DX18" s="892"/>
      <c r="DY18" s="846"/>
      <c r="DZ18" s="882"/>
      <c r="EA18" s="882"/>
    </row>
    <row r="19" spans="1:131" ht="12.75" customHeight="1">
      <c r="A19" s="888" t="s">
        <v>294</v>
      </c>
      <c r="B19" s="296"/>
      <c r="C19" s="296"/>
      <c r="D19" s="296"/>
      <c r="E19" s="296"/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3"/>
      <c r="T19" s="296"/>
      <c r="U19" s="296"/>
      <c r="V19" s="296"/>
      <c r="W19" s="296">
        <v>25</v>
      </c>
      <c r="X19" s="296"/>
      <c r="Y19" s="296"/>
      <c r="Z19" s="669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883"/>
      <c r="AL19" s="296">
        <v>33.33</v>
      </c>
      <c r="AM19" s="296"/>
      <c r="AN19" s="296">
        <v>2.5</v>
      </c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883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3"/>
      <c r="BV19" s="296"/>
      <c r="BW19" s="296"/>
      <c r="BX19" s="296"/>
      <c r="BY19" s="296"/>
      <c r="BZ19" s="889" t="str">
        <f>IF(DL19&lt;3,"",(SUM(B19:R19)-MIN(B19:R19)-MAX(B19:R19))/(DL19-2))</f>
        <v/>
      </c>
      <c r="CA19" s="889" t="str">
        <f>IF(DM19&lt;3,"",(SUM(T19:AJ19)-MIN(T19:AJ19)-MAX(T19:AJ19))/(DM19-2))</f>
        <v/>
      </c>
      <c r="CB19" s="889" t="str">
        <f>IF(DN19&lt;3,"",(SUM(AL19:BB19)-MIN(AL19:BB19)-MAX(AL19:BB19))/(DN19-2))</f>
        <v/>
      </c>
      <c r="CC19" s="890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1">
        <f>COUNT(B19:R19)</f>
        <v>0</v>
      </c>
      <c r="DM19" s="846">
        <f>COUNT(T19:AJ19)</f>
        <v>1</v>
      </c>
      <c r="DN19" s="846">
        <f>COUNT(AL19:BB19)</f>
        <v>2</v>
      </c>
      <c r="DO19" s="847">
        <f>COUNT(BD19:BT19)</f>
        <v>0</v>
      </c>
      <c r="DP19" s="882"/>
      <c r="DQ19" s="892"/>
      <c r="DR19" s="892"/>
      <c r="DS19" s="892"/>
      <c r="DT19" s="892"/>
      <c r="DU19" s="892"/>
      <c r="DV19" s="892"/>
      <c r="DW19" s="893"/>
      <c r="DX19" s="892"/>
      <c r="DY19" s="846"/>
      <c r="DZ19" s="882"/>
      <c r="EA19" s="882"/>
    </row>
    <row r="20" spans="1:131" ht="12.75" customHeight="1">
      <c r="A20" s="894" t="s">
        <v>295</v>
      </c>
      <c r="B20" s="895">
        <f t="shared" ref="B20:R20" si="9">IF(B17="","",B16*B17*B18*B19)</f>
        <v>0</v>
      </c>
      <c r="C20" s="895">
        <f t="shared" si="9"/>
        <v>0</v>
      </c>
      <c r="D20" s="895">
        <f t="shared" si="9"/>
        <v>0</v>
      </c>
      <c r="E20" s="895">
        <f t="shared" si="9"/>
        <v>0</v>
      </c>
      <c r="F20" s="895">
        <f t="shared" si="9"/>
        <v>0</v>
      </c>
      <c r="G20" s="895">
        <f t="shared" si="9"/>
        <v>0</v>
      </c>
      <c r="H20" s="895">
        <f t="shared" si="9"/>
        <v>0</v>
      </c>
      <c r="I20" s="895">
        <f t="shared" si="9"/>
        <v>0</v>
      </c>
      <c r="J20" s="895">
        <f t="shared" si="9"/>
        <v>0</v>
      </c>
      <c r="K20" s="895" t="str">
        <f t="shared" si="9"/>
        <v/>
      </c>
      <c r="L20" s="895" t="str">
        <f t="shared" si="9"/>
        <v/>
      </c>
      <c r="M20" s="895" t="str">
        <f t="shared" si="9"/>
        <v/>
      </c>
      <c r="N20" s="895" t="str">
        <f t="shared" si="9"/>
        <v/>
      </c>
      <c r="O20" s="895" t="str">
        <f t="shared" si="9"/>
        <v/>
      </c>
      <c r="P20" s="895" t="str">
        <f t="shared" si="9"/>
        <v/>
      </c>
      <c r="Q20" s="895" t="str">
        <f t="shared" si="9"/>
        <v/>
      </c>
      <c r="R20" s="895" t="str">
        <f t="shared" si="9"/>
        <v/>
      </c>
      <c r="S20" s="883"/>
      <c r="T20" s="895">
        <f t="shared" ref="T20:AJ20" si="10">IF(T17="","",T16*T17*T18*T19)</f>
        <v>0</v>
      </c>
      <c r="U20" s="895">
        <f t="shared" si="10"/>
        <v>0</v>
      </c>
      <c r="V20" s="895">
        <f t="shared" si="10"/>
        <v>0</v>
      </c>
      <c r="W20" s="895">
        <f t="shared" si="10"/>
        <v>300</v>
      </c>
      <c r="X20" s="895">
        <f t="shared" si="10"/>
        <v>0</v>
      </c>
      <c r="Y20" s="895">
        <f t="shared" si="10"/>
        <v>0</v>
      </c>
      <c r="Z20" s="895">
        <f t="shared" si="10"/>
        <v>0</v>
      </c>
      <c r="AA20" s="895">
        <f t="shared" si="10"/>
        <v>0</v>
      </c>
      <c r="AB20" s="895">
        <f t="shared" si="10"/>
        <v>0</v>
      </c>
      <c r="AC20" s="895" t="str">
        <f t="shared" si="10"/>
        <v/>
      </c>
      <c r="AD20" s="895" t="str">
        <f t="shared" si="10"/>
        <v/>
      </c>
      <c r="AE20" s="895" t="str">
        <f t="shared" si="10"/>
        <v/>
      </c>
      <c r="AF20" s="895" t="str">
        <f t="shared" si="10"/>
        <v/>
      </c>
      <c r="AG20" s="895" t="str">
        <f t="shared" si="10"/>
        <v/>
      </c>
      <c r="AH20" s="895" t="str">
        <f t="shared" si="10"/>
        <v/>
      </c>
      <c r="AI20" s="895" t="str">
        <f t="shared" si="10"/>
        <v/>
      </c>
      <c r="AJ20" s="895" t="str">
        <f t="shared" si="10"/>
        <v/>
      </c>
      <c r="AK20" s="883"/>
      <c r="AL20" s="895">
        <f t="shared" ref="AL20:BB20" si="11">IF(AL17="","",AL16*AL17*AL18*AL19)</f>
        <v>99.99</v>
      </c>
      <c r="AM20" s="895">
        <f t="shared" si="11"/>
        <v>0</v>
      </c>
      <c r="AN20" s="895">
        <f t="shared" si="11"/>
        <v>150</v>
      </c>
      <c r="AO20" s="895">
        <f t="shared" si="11"/>
        <v>0</v>
      </c>
      <c r="AP20" s="895">
        <f t="shared" si="11"/>
        <v>0</v>
      </c>
      <c r="AQ20" s="895">
        <f t="shared" si="11"/>
        <v>0</v>
      </c>
      <c r="AR20" s="895">
        <f t="shared" si="11"/>
        <v>0</v>
      </c>
      <c r="AS20" s="895">
        <f t="shared" si="11"/>
        <v>0</v>
      </c>
      <c r="AT20" s="895">
        <f t="shared" si="11"/>
        <v>0</v>
      </c>
      <c r="AU20" s="895" t="str">
        <f t="shared" si="11"/>
        <v/>
      </c>
      <c r="AV20" s="895" t="str">
        <f t="shared" si="11"/>
        <v/>
      </c>
      <c r="AW20" s="895" t="str">
        <f t="shared" si="11"/>
        <v/>
      </c>
      <c r="AX20" s="895" t="str">
        <f t="shared" si="11"/>
        <v/>
      </c>
      <c r="AY20" s="895" t="str">
        <f t="shared" si="11"/>
        <v/>
      </c>
      <c r="AZ20" s="895" t="str">
        <f t="shared" si="11"/>
        <v/>
      </c>
      <c r="BA20" s="895" t="str">
        <f t="shared" si="11"/>
        <v/>
      </c>
      <c r="BB20" s="895" t="str">
        <f t="shared" si="11"/>
        <v/>
      </c>
      <c r="BC20" s="883"/>
      <c r="BD20" s="895">
        <f t="shared" ref="BD20:BT20" si="12">IF(BD17="","",BD16*BD17*BD18*BD19)</f>
        <v>0</v>
      </c>
      <c r="BE20" s="895">
        <f t="shared" si="12"/>
        <v>0</v>
      </c>
      <c r="BF20" s="895">
        <f t="shared" si="12"/>
        <v>0</v>
      </c>
      <c r="BG20" s="895">
        <f t="shared" si="12"/>
        <v>0</v>
      </c>
      <c r="BH20" s="895">
        <f t="shared" si="12"/>
        <v>0</v>
      </c>
      <c r="BI20" s="895">
        <f t="shared" si="12"/>
        <v>0</v>
      </c>
      <c r="BJ20" s="895">
        <f t="shared" si="12"/>
        <v>0</v>
      </c>
      <c r="BK20" s="895">
        <f t="shared" si="12"/>
        <v>0</v>
      </c>
      <c r="BL20" s="895">
        <f t="shared" si="12"/>
        <v>0</v>
      </c>
      <c r="BM20" s="895" t="str">
        <f t="shared" si="12"/>
        <v/>
      </c>
      <c r="BN20" s="895" t="str">
        <f t="shared" si="12"/>
        <v/>
      </c>
      <c r="BO20" s="895" t="str">
        <f t="shared" si="12"/>
        <v/>
      </c>
      <c r="BP20" s="895" t="str">
        <f t="shared" si="12"/>
        <v/>
      </c>
      <c r="BQ20" s="895" t="str">
        <f t="shared" si="12"/>
        <v/>
      </c>
      <c r="BR20" s="895" t="str">
        <f t="shared" si="12"/>
        <v/>
      </c>
      <c r="BS20" s="895" t="str">
        <f t="shared" si="12"/>
        <v/>
      </c>
      <c r="BT20" s="895" t="str">
        <f t="shared" si="12"/>
        <v/>
      </c>
      <c r="BU20" s="883"/>
      <c r="BV20" s="895" t="str">
        <f>IF(BV17="","",BV16*BV17*BV18*BV19)</f>
        <v/>
      </c>
      <c r="BW20" s="895" t="str">
        <f>IF(BW17="","",BW16*BW17*BW18*BW19)</f>
        <v/>
      </c>
      <c r="BX20" s="895" t="str">
        <f>IF(BX17="","",BX16*BX17*BX18*BX19)</f>
        <v/>
      </c>
      <c r="BY20" s="761" t="str">
        <f>IF(BY17="","",BY16*BY17*BY18*BY19)</f>
        <v/>
      </c>
      <c r="BZ20" s="889">
        <f>IF(DL20&lt;3,"",(SUM(B20:R20)-MIN(B20:R20)-MAX(B20:R20))/(DL20-2))</f>
        <v>0</v>
      </c>
      <c r="CA20" s="889">
        <f>IF(DM20&lt;3,"",(SUM(T20:AJ20)-MIN(T20:AJ20)-MAX(T20:AJ20))/(DM20-2))</f>
        <v>0</v>
      </c>
      <c r="CB20" s="889">
        <f>IF(DN20&lt;3,"",(SUM(AL20:BB20)-MIN(AL20:BB20)-MAX(AL20:BB20))/(DN20-2))</f>
        <v>14.284285714285716</v>
      </c>
      <c r="CC20" s="890">
        <f>IF(DO20&lt;3,"",(SUM(BD20:BT20)-MIN(BD20:BT20)-MAX(BD20:BT20))/(DO20-2))</f>
        <v>0</v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>
        <f t="shared" si="7"/>
        <v>0</v>
      </c>
      <c r="CZ20" s="550">
        <f t="shared" si="7"/>
        <v>0</v>
      </c>
      <c r="DA20" s="550">
        <f t="shared" si="7"/>
        <v>0</v>
      </c>
      <c r="DB20" s="551">
        <f t="shared" si="7"/>
        <v>0</v>
      </c>
      <c r="DC20" s="551">
        <f t="shared" si="7"/>
        <v>0</v>
      </c>
      <c r="DD20" s="551">
        <f t="shared" si="7"/>
        <v>0</v>
      </c>
      <c r="DE20" s="550">
        <f t="shared" si="8"/>
        <v>0</v>
      </c>
      <c r="DF20" s="550">
        <f t="shared" si="8"/>
        <v>0</v>
      </c>
      <c r="DG20" s="550">
        <f t="shared" si="8"/>
        <v>0</v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1">
        <f>COUNT(B20:R20)</f>
        <v>9</v>
      </c>
      <c r="DM20" s="846">
        <f>COUNT(T20:AJ20)</f>
        <v>9</v>
      </c>
      <c r="DN20" s="846">
        <f>COUNT(AL20:BB20)</f>
        <v>9</v>
      </c>
      <c r="DO20" s="847">
        <f>COUNT(BD20:BT20)</f>
        <v>9</v>
      </c>
      <c r="DP20" s="882"/>
      <c r="DQ20" s="892"/>
      <c r="DR20" s="892"/>
      <c r="DS20" s="892"/>
      <c r="DT20" s="892"/>
      <c r="DU20" s="892"/>
      <c r="DV20" s="892"/>
      <c r="DW20" s="893"/>
      <c r="DX20" s="892"/>
      <c r="DY20" s="846"/>
      <c r="DZ20" s="882"/>
      <c r="EA20" s="882"/>
    </row>
    <row r="21" spans="1:131" ht="12.75" customHeight="1">
      <c r="A21" s="887" t="s">
        <v>411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3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3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3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3"/>
      <c r="BV21" s="669"/>
      <c r="BW21" s="669"/>
      <c r="BX21" s="669"/>
      <c r="BY21" s="296"/>
      <c r="BZ21" s="896"/>
      <c r="CA21" s="896"/>
      <c r="CB21" s="896"/>
      <c r="CC21" s="897"/>
      <c r="CD21" s="898"/>
      <c r="CE21" s="898"/>
      <c r="CF21" s="898"/>
      <c r="CG21" s="898"/>
      <c r="CH21" s="898"/>
      <c r="CI21" s="898"/>
      <c r="CJ21" s="898"/>
      <c r="CK21" s="898"/>
      <c r="CL21" s="898"/>
      <c r="CM21" s="898"/>
      <c r="CN21" s="898"/>
      <c r="CO21" s="898"/>
      <c r="CP21" s="898"/>
      <c r="CQ21" s="898"/>
      <c r="CR21" s="898"/>
      <c r="CS21" s="898"/>
      <c r="CT21" s="899"/>
      <c r="CU21" s="900"/>
      <c r="CV21" s="898"/>
      <c r="CW21" s="898"/>
      <c r="CX21" s="898"/>
      <c r="CY21" s="898"/>
      <c r="CZ21" s="898"/>
      <c r="DA21" s="898"/>
      <c r="DB21" s="898"/>
      <c r="DC21" s="898"/>
      <c r="DD21" s="898"/>
      <c r="DE21" s="898"/>
      <c r="DF21" s="898"/>
      <c r="DG21" s="898"/>
      <c r="DH21" s="898"/>
      <c r="DI21" s="898"/>
      <c r="DJ21" s="898"/>
      <c r="DK21" s="898"/>
      <c r="DL21" s="900"/>
      <c r="DM21" s="881"/>
      <c r="DN21" s="881"/>
      <c r="DO21" s="880"/>
      <c r="DP21" s="881"/>
      <c r="DQ21" s="881"/>
      <c r="DR21" s="881"/>
      <c r="DS21" s="881"/>
      <c r="DT21" s="881"/>
      <c r="DU21" s="881"/>
      <c r="DV21" s="881"/>
      <c r="DW21" s="880"/>
      <c r="DX21" s="881"/>
      <c r="DY21" s="846"/>
      <c r="DZ21" s="882"/>
      <c r="EA21" s="882"/>
    </row>
    <row r="22" spans="1:131" ht="12.75" customHeight="1">
      <c r="A22" s="888" t="s">
        <v>276</v>
      </c>
      <c r="B22" s="669">
        <v>5</v>
      </c>
      <c r="C22" s="669">
        <v>0</v>
      </c>
      <c r="D22" s="669">
        <v>2</v>
      </c>
      <c r="E22" s="669">
        <v>2</v>
      </c>
      <c r="F22" s="669">
        <v>7</v>
      </c>
      <c r="G22" s="669"/>
      <c r="H22" s="669"/>
      <c r="I22" s="669"/>
      <c r="J22" s="669"/>
      <c r="K22" s="669"/>
      <c r="L22" s="669"/>
      <c r="M22" s="669"/>
      <c r="N22" s="669"/>
      <c r="O22" s="669"/>
      <c r="P22" s="669"/>
      <c r="Q22" s="669"/>
      <c r="R22" s="669"/>
      <c r="S22" s="883"/>
      <c r="T22" s="669"/>
      <c r="U22" s="669"/>
      <c r="V22" s="669"/>
      <c r="W22" s="669"/>
      <c r="X22" s="669">
        <v>2</v>
      </c>
      <c r="Y22" s="669"/>
      <c r="Z22" s="669">
        <v>5</v>
      </c>
      <c r="AA22" s="669"/>
      <c r="AB22" s="669">
        <v>4</v>
      </c>
      <c r="AC22" s="669"/>
      <c r="AD22" s="669"/>
      <c r="AE22" s="669"/>
      <c r="AF22" s="669"/>
      <c r="AG22" s="669"/>
      <c r="AH22" s="669"/>
      <c r="AI22" s="669"/>
      <c r="AJ22" s="669"/>
      <c r="AK22" s="883"/>
      <c r="AL22" s="669">
        <v>6</v>
      </c>
      <c r="AM22" s="669"/>
      <c r="AN22" s="669">
        <v>4</v>
      </c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3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3"/>
      <c r="BV22" s="669"/>
      <c r="BW22" s="669"/>
      <c r="BX22" s="669"/>
      <c r="BY22" s="296"/>
      <c r="BZ22" s="889">
        <f>IF(DL22&lt;3,"",(SUM(B22:R22)-MIN(B22:R22)-MAX(B22:R22))/(DL22-2))</f>
        <v>3</v>
      </c>
      <c r="CA22" s="889">
        <f>IF(DM22&lt;3,"",(SUM(T22:AJ22)-MIN(T22:AJ22)-MAX(T22:AJ22))/(DM22-2))</f>
        <v>4</v>
      </c>
      <c r="CB22" s="889" t="str">
        <f>IF(DN22&lt;3,"",(SUM(AL22:BB22)-MIN(AL22:BB22)-MAX(AL22:BB22))/(DN22-2))</f>
        <v/>
      </c>
      <c r="CC22" s="890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1">
        <f>COUNT(B22:R22)</f>
        <v>5</v>
      </c>
      <c r="DM22" s="846">
        <f>COUNT(T22:AJ22)</f>
        <v>3</v>
      </c>
      <c r="DN22" s="846">
        <f>COUNT(AL22:BB22)</f>
        <v>2</v>
      </c>
      <c r="DO22" s="847">
        <f>COUNT(BD22:BT22)</f>
        <v>0</v>
      </c>
      <c r="DP22" s="882"/>
      <c r="DQ22" s="892"/>
      <c r="DR22" s="892"/>
      <c r="DS22" s="892"/>
      <c r="DT22" s="892"/>
      <c r="DU22" s="892"/>
      <c r="DV22" s="892"/>
      <c r="DW22" s="893"/>
      <c r="DX22" s="892"/>
      <c r="DY22" s="846"/>
      <c r="DZ22" s="882"/>
      <c r="EA22" s="882"/>
    </row>
    <row r="23" spans="1:131" ht="12.75" customHeight="1">
      <c r="A23" s="888" t="s">
        <v>277</v>
      </c>
      <c r="B23" s="296">
        <v>10</v>
      </c>
      <c r="C23" s="296"/>
      <c r="D23" s="296">
        <v>20</v>
      </c>
      <c r="E23" s="296">
        <v>5</v>
      </c>
      <c r="F23" s="669">
        <v>10</v>
      </c>
      <c r="G23" s="296">
        <v>0</v>
      </c>
      <c r="H23" s="296">
        <v>0</v>
      </c>
      <c r="I23" s="296">
        <v>0</v>
      </c>
      <c r="J23" s="296">
        <v>0</v>
      </c>
      <c r="K23" s="296"/>
      <c r="L23" s="296"/>
      <c r="M23" s="296"/>
      <c r="N23" s="296"/>
      <c r="O23" s="296"/>
      <c r="P23" s="296"/>
      <c r="Q23" s="296"/>
      <c r="R23" s="296"/>
      <c r="S23" s="883"/>
      <c r="T23" s="296">
        <v>0</v>
      </c>
      <c r="U23" s="296">
        <v>0</v>
      </c>
      <c r="V23" s="296">
        <v>0</v>
      </c>
      <c r="W23" s="296">
        <v>0</v>
      </c>
      <c r="X23" s="296">
        <v>2</v>
      </c>
      <c r="Y23" s="296">
        <v>0</v>
      </c>
      <c r="Z23" s="669">
        <v>15</v>
      </c>
      <c r="AA23" s="296">
        <v>0</v>
      </c>
      <c r="AB23" s="296">
        <v>3</v>
      </c>
      <c r="AC23" s="296"/>
      <c r="AD23" s="296"/>
      <c r="AE23" s="296"/>
      <c r="AF23" s="296"/>
      <c r="AG23" s="296"/>
      <c r="AH23" s="296"/>
      <c r="AI23" s="296"/>
      <c r="AJ23" s="296"/>
      <c r="AK23" s="883"/>
      <c r="AL23" s="296">
        <v>1</v>
      </c>
      <c r="AM23" s="296">
        <v>0</v>
      </c>
      <c r="AN23" s="296">
        <v>25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/>
      <c r="AV23" s="296"/>
      <c r="AW23" s="296"/>
      <c r="AX23" s="296"/>
      <c r="AY23" s="296"/>
      <c r="AZ23" s="296"/>
      <c r="BA23" s="296"/>
      <c r="BB23" s="296"/>
      <c r="BC23" s="883"/>
      <c r="BD23" s="296">
        <v>0</v>
      </c>
      <c r="BE23" s="296">
        <v>0</v>
      </c>
      <c r="BF23" s="296">
        <v>0</v>
      </c>
      <c r="BG23" s="296">
        <v>0</v>
      </c>
      <c r="BH23" s="296">
        <v>0</v>
      </c>
      <c r="BI23" s="296">
        <v>0</v>
      </c>
      <c r="BJ23" s="296">
        <v>0</v>
      </c>
      <c r="BK23" s="296">
        <v>0</v>
      </c>
      <c r="BL23" s="296">
        <v>0</v>
      </c>
      <c r="BM23" s="296"/>
      <c r="BN23" s="296"/>
      <c r="BO23" s="296"/>
      <c r="BP23" s="296"/>
      <c r="BQ23" s="296"/>
      <c r="BR23" s="296"/>
      <c r="BS23" s="296"/>
      <c r="BT23" s="296"/>
      <c r="BU23" s="883"/>
      <c r="BV23" s="296"/>
      <c r="BW23" s="296"/>
      <c r="BX23" s="296"/>
      <c r="BY23" s="296"/>
      <c r="BZ23" s="889">
        <f>IF(DL23&lt;3,"",(SUM(B23:R23)-MIN(B23:R23)-MAX(B23:R23))/(DL23-2))</f>
        <v>4.166666666666667</v>
      </c>
      <c r="CA23" s="889">
        <f>IF(DM23&lt;3,"",(SUM(T23:AJ23)-MIN(T23:AJ23)-MAX(T23:AJ23))/(DM23-2))</f>
        <v>0.7142857142857143</v>
      </c>
      <c r="CB23" s="889">
        <f>IF(DN23&lt;3,"",(SUM(AL23:BB23)-MIN(AL23:BB23)-MAX(AL23:BB23))/(DN23-2))</f>
        <v>0.14285714285714285</v>
      </c>
      <c r="CC23" s="890">
        <f>IF(DO23&lt;3,"",(SUM(BD23:BT23)-MIN(BD23:BT23)-MAX(BD23:BT23))/(DO23-2))</f>
        <v>0</v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>
        <f t="shared" si="13"/>
        <v>0</v>
      </c>
      <c r="CZ23" s="550">
        <f t="shared" si="13"/>
        <v>0</v>
      </c>
      <c r="DA23" s="550">
        <f t="shared" si="13"/>
        <v>0</v>
      </c>
      <c r="DB23" s="551">
        <f t="shared" si="13"/>
        <v>0</v>
      </c>
      <c r="DC23" s="551">
        <f t="shared" si="13"/>
        <v>0</v>
      </c>
      <c r="DD23" s="551">
        <f t="shared" si="13"/>
        <v>0</v>
      </c>
      <c r="DE23" s="550">
        <f t="shared" si="14"/>
        <v>0</v>
      </c>
      <c r="DF23" s="550">
        <f t="shared" si="14"/>
        <v>0</v>
      </c>
      <c r="DG23" s="550">
        <f t="shared" si="14"/>
        <v>0</v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1">
        <f>COUNT(B23:R23)</f>
        <v>8</v>
      </c>
      <c r="DM23" s="846">
        <f>COUNT(T23:AJ23)</f>
        <v>9</v>
      </c>
      <c r="DN23" s="846">
        <f>COUNT(AL23:BB23)</f>
        <v>9</v>
      </c>
      <c r="DO23" s="847">
        <f>COUNT(BD23:BT23)</f>
        <v>9</v>
      </c>
      <c r="DP23" s="882"/>
      <c r="DQ23" s="892"/>
      <c r="DR23" s="892"/>
      <c r="DS23" s="892"/>
      <c r="DT23" s="892"/>
      <c r="DU23" s="892"/>
      <c r="DV23" s="892"/>
      <c r="DW23" s="893"/>
      <c r="DX23" s="892"/>
      <c r="DY23" s="846"/>
      <c r="DZ23" s="882"/>
      <c r="EA23" s="882"/>
    </row>
    <row r="24" spans="1:131" ht="12.75" customHeight="1">
      <c r="A24" s="888" t="s">
        <v>265</v>
      </c>
      <c r="B24" s="296">
        <v>4</v>
      </c>
      <c r="C24" s="296"/>
      <c r="D24" s="296">
        <v>1</v>
      </c>
      <c r="E24" s="296">
        <v>2</v>
      </c>
      <c r="F24" s="669">
        <v>1</v>
      </c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883"/>
      <c r="T24" s="296"/>
      <c r="U24" s="296"/>
      <c r="V24" s="296"/>
      <c r="W24" s="296"/>
      <c r="X24" s="296">
        <v>8</v>
      </c>
      <c r="Y24" s="296"/>
      <c r="Z24" s="669">
        <v>2</v>
      </c>
      <c r="AA24" s="296"/>
      <c r="AB24" s="296">
        <v>2</v>
      </c>
      <c r="AC24" s="296"/>
      <c r="AD24" s="296"/>
      <c r="AE24" s="296"/>
      <c r="AF24" s="296"/>
      <c r="AG24" s="296"/>
      <c r="AH24" s="296"/>
      <c r="AI24" s="296"/>
      <c r="AJ24" s="296"/>
      <c r="AK24" s="883"/>
      <c r="AL24" s="296">
        <v>6</v>
      </c>
      <c r="AM24" s="296"/>
      <c r="AN24" s="296">
        <v>1</v>
      </c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883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3"/>
      <c r="BV24" s="296"/>
      <c r="BW24" s="296"/>
      <c r="BX24" s="296"/>
      <c r="BY24" s="296"/>
      <c r="BZ24" s="889">
        <f>IF(DL24&lt;3,"",(SUM(B24:R24)-MIN(B24:R24)-MAX(B24:R24))/(DL24-2))</f>
        <v>1.5</v>
      </c>
      <c r="CA24" s="889">
        <f>IF(DM24&lt;3,"",(SUM(T24:AJ24)-MIN(T24:AJ24)-MAX(T24:AJ24))/(DM24-2))</f>
        <v>2</v>
      </c>
      <c r="CB24" s="889" t="str">
        <f>IF(DN24&lt;3,"",(SUM(AL24:BB24)-MIN(AL24:BB24)-MAX(AL24:BB24))/(DN24-2))</f>
        <v/>
      </c>
      <c r="CC24" s="890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1">
        <f>COUNT(B24:R24)</f>
        <v>4</v>
      </c>
      <c r="DM24" s="846">
        <f>COUNT(T24:AJ24)</f>
        <v>3</v>
      </c>
      <c r="DN24" s="846">
        <f>COUNT(AL24:BB24)</f>
        <v>2</v>
      </c>
      <c r="DO24" s="847">
        <f>COUNT(BD24:BT24)</f>
        <v>0</v>
      </c>
      <c r="DP24" s="882"/>
      <c r="DQ24" s="892"/>
      <c r="DR24" s="892"/>
      <c r="DS24" s="892"/>
      <c r="DT24" s="892"/>
      <c r="DU24" s="892"/>
      <c r="DV24" s="892"/>
      <c r="DW24" s="893"/>
      <c r="DX24" s="892"/>
      <c r="DY24" s="846"/>
      <c r="DZ24" s="882"/>
      <c r="EA24" s="882"/>
    </row>
    <row r="25" spans="1:131" ht="12.75" customHeight="1">
      <c r="A25" s="888" t="s">
        <v>294</v>
      </c>
      <c r="B25" s="296">
        <v>1</v>
      </c>
      <c r="C25" s="296"/>
      <c r="D25" s="296">
        <v>5</v>
      </c>
      <c r="E25" s="296">
        <v>10</v>
      </c>
      <c r="F25" s="669">
        <v>5</v>
      </c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883"/>
      <c r="T25" s="296"/>
      <c r="U25" s="296"/>
      <c r="V25" s="296"/>
      <c r="W25" s="296"/>
      <c r="X25" s="296">
        <v>5</v>
      </c>
      <c r="Y25" s="296"/>
      <c r="Z25" s="669">
        <v>12</v>
      </c>
      <c r="AA25" s="296"/>
      <c r="AB25" s="296">
        <v>22</v>
      </c>
      <c r="AC25" s="296"/>
      <c r="AD25" s="296"/>
      <c r="AE25" s="296"/>
      <c r="AF25" s="296"/>
      <c r="AG25" s="296"/>
      <c r="AH25" s="296"/>
      <c r="AI25" s="296"/>
      <c r="AJ25" s="296"/>
      <c r="AK25" s="883"/>
      <c r="AL25" s="296">
        <v>4.17</v>
      </c>
      <c r="AM25" s="296"/>
      <c r="AN25" s="296">
        <v>2.5</v>
      </c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883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3"/>
      <c r="BV25" s="296"/>
      <c r="BW25" s="296"/>
      <c r="BX25" s="296"/>
      <c r="BY25" s="296"/>
      <c r="BZ25" s="889">
        <f>IF(DL25&lt;3,"",(SUM(B25:R25)-MIN(B25:R25)-MAX(B25:R25))/(DL25-2))</f>
        <v>5</v>
      </c>
      <c r="CA25" s="889">
        <f>IF(DM25&lt;3,"",(SUM(T25:AJ25)-MIN(T25:AJ25)-MAX(T25:AJ25))/(DM25-2))</f>
        <v>12</v>
      </c>
      <c r="CB25" s="889" t="str">
        <f>IF(DN25&lt;3,"",(SUM(AL25:BB25)-MIN(AL25:BB25)-MAX(AL25:BB25))/(DN25-2))</f>
        <v/>
      </c>
      <c r="CC25" s="890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1">
        <f>COUNT(B25:R25)</f>
        <v>4</v>
      </c>
      <c r="DM25" s="846">
        <f>COUNT(T25:AJ25)</f>
        <v>3</v>
      </c>
      <c r="DN25" s="846">
        <f>COUNT(AL25:BB25)</f>
        <v>2</v>
      </c>
      <c r="DO25" s="847">
        <f>COUNT(BD25:BT25)</f>
        <v>0</v>
      </c>
      <c r="DP25" s="882"/>
      <c r="DQ25" s="892"/>
      <c r="DR25" s="892"/>
      <c r="DS25" s="892"/>
      <c r="DT25" s="892"/>
      <c r="DU25" s="892"/>
      <c r="DV25" s="892"/>
      <c r="DW25" s="893"/>
      <c r="DX25" s="892"/>
      <c r="DY25" s="846"/>
      <c r="DZ25" s="882"/>
      <c r="EA25" s="882"/>
    </row>
    <row r="26" spans="1:131" ht="12.75" customHeight="1">
      <c r="A26" s="894" t="s">
        <v>295</v>
      </c>
      <c r="B26" s="895">
        <f t="shared" ref="B26:R26" si="15">IF(B23="","",B22*B23*B24*B25)</f>
        <v>200</v>
      </c>
      <c r="C26" s="895" t="str">
        <f t="shared" si="15"/>
        <v/>
      </c>
      <c r="D26" s="895">
        <f t="shared" si="15"/>
        <v>200</v>
      </c>
      <c r="E26" s="895">
        <f t="shared" si="15"/>
        <v>200</v>
      </c>
      <c r="F26" s="895">
        <f t="shared" si="15"/>
        <v>350</v>
      </c>
      <c r="G26" s="895">
        <f t="shared" si="15"/>
        <v>0</v>
      </c>
      <c r="H26" s="895">
        <f t="shared" si="15"/>
        <v>0</v>
      </c>
      <c r="I26" s="895">
        <f t="shared" si="15"/>
        <v>0</v>
      </c>
      <c r="J26" s="895">
        <f t="shared" si="15"/>
        <v>0</v>
      </c>
      <c r="K26" s="895" t="str">
        <f t="shared" si="15"/>
        <v/>
      </c>
      <c r="L26" s="895" t="str">
        <f t="shared" si="15"/>
        <v/>
      </c>
      <c r="M26" s="895" t="str">
        <f t="shared" si="15"/>
        <v/>
      </c>
      <c r="N26" s="895" t="str">
        <f t="shared" si="15"/>
        <v/>
      </c>
      <c r="O26" s="895" t="str">
        <f t="shared" si="15"/>
        <v/>
      </c>
      <c r="P26" s="895" t="str">
        <f t="shared" si="15"/>
        <v/>
      </c>
      <c r="Q26" s="895" t="str">
        <f t="shared" si="15"/>
        <v/>
      </c>
      <c r="R26" s="895" t="str">
        <f t="shared" si="15"/>
        <v/>
      </c>
      <c r="S26" s="883"/>
      <c r="T26" s="895">
        <f t="shared" ref="T26:AJ26" si="16">IF(T23="","",T22*T23*T24*T25)</f>
        <v>0</v>
      </c>
      <c r="U26" s="895">
        <f t="shared" si="16"/>
        <v>0</v>
      </c>
      <c r="V26" s="895">
        <f t="shared" si="16"/>
        <v>0</v>
      </c>
      <c r="W26" s="895">
        <f t="shared" si="16"/>
        <v>0</v>
      </c>
      <c r="X26" s="895">
        <f t="shared" si="16"/>
        <v>160</v>
      </c>
      <c r="Y26" s="895">
        <f t="shared" si="16"/>
        <v>0</v>
      </c>
      <c r="Z26" s="895">
        <f t="shared" si="16"/>
        <v>1800</v>
      </c>
      <c r="AA26" s="895">
        <f t="shared" si="16"/>
        <v>0</v>
      </c>
      <c r="AB26" s="895">
        <f t="shared" si="16"/>
        <v>528</v>
      </c>
      <c r="AC26" s="895" t="str">
        <f t="shared" si="16"/>
        <v/>
      </c>
      <c r="AD26" s="895" t="str">
        <f t="shared" si="16"/>
        <v/>
      </c>
      <c r="AE26" s="895" t="str">
        <f t="shared" si="16"/>
        <v/>
      </c>
      <c r="AF26" s="895" t="str">
        <f t="shared" si="16"/>
        <v/>
      </c>
      <c r="AG26" s="895" t="str">
        <f t="shared" si="16"/>
        <v/>
      </c>
      <c r="AH26" s="895" t="str">
        <f t="shared" si="16"/>
        <v/>
      </c>
      <c r="AI26" s="895" t="str">
        <f t="shared" si="16"/>
        <v/>
      </c>
      <c r="AJ26" s="895" t="str">
        <f t="shared" si="16"/>
        <v/>
      </c>
      <c r="AK26" s="883"/>
      <c r="AL26" s="895">
        <f t="shared" ref="AL26:BB26" si="17">IF(AL23="","",AL22*AL23*AL24*AL25)</f>
        <v>150.12</v>
      </c>
      <c r="AM26" s="895">
        <f t="shared" si="17"/>
        <v>0</v>
      </c>
      <c r="AN26" s="895">
        <f t="shared" si="17"/>
        <v>250</v>
      </c>
      <c r="AO26" s="895">
        <f t="shared" si="17"/>
        <v>0</v>
      </c>
      <c r="AP26" s="895">
        <f t="shared" si="17"/>
        <v>0</v>
      </c>
      <c r="AQ26" s="895">
        <f t="shared" si="17"/>
        <v>0</v>
      </c>
      <c r="AR26" s="895">
        <f t="shared" si="17"/>
        <v>0</v>
      </c>
      <c r="AS26" s="895">
        <f t="shared" si="17"/>
        <v>0</v>
      </c>
      <c r="AT26" s="895">
        <f t="shared" si="17"/>
        <v>0</v>
      </c>
      <c r="AU26" s="895" t="str">
        <f t="shared" si="17"/>
        <v/>
      </c>
      <c r="AV26" s="895" t="str">
        <f t="shared" si="17"/>
        <v/>
      </c>
      <c r="AW26" s="895" t="str">
        <f t="shared" si="17"/>
        <v/>
      </c>
      <c r="AX26" s="895" t="str">
        <f t="shared" si="17"/>
        <v/>
      </c>
      <c r="AY26" s="895" t="str">
        <f t="shared" si="17"/>
        <v/>
      </c>
      <c r="AZ26" s="895" t="str">
        <f t="shared" si="17"/>
        <v/>
      </c>
      <c r="BA26" s="895" t="str">
        <f t="shared" si="17"/>
        <v/>
      </c>
      <c r="BB26" s="895" t="str">
        <f t="shared" si="17"/>
        <v/>
      </c>
      <c r="BC26" s="883"/>
      <c r="BD26" s="895">
        <f t="shared" ref="BD26:BT26" si="18">IF(BD23="","",BD22*BD23*BD24*BD25)</f>
        <v>0</v>
      </c>
      <c r="BE26" s="895">
        <f t="shared" si="18"/>
        <v>0</v>
      </c>
      <c r="BF26" s="895">
        <f t="shared" si="18"/>
        <v>0</v>
      </c>
      <c r="BG26" s="895">
        <f t="shared" si="18"/>
        <v>0</v>
      </c>
      <c r="BH26" s="895">
        <f t="shared" si="18"/>
        <v>0</v>
      </c>
      <c r="BI26" s="895">
        <f t="shared" si="18"/>
        <v>0</v>
      </c>
      <c r="BJ26" s="895">
        <f t="shared" si="18"/>
        <v>0</v>
      </c>
      <c r="BK26" s="895">
        <f t="shared" si="18"/>
        <v>0</v>
      </c>
      <c r="BL26" s="895">
        <f t="shared" si="18"/>
        <v>0</v>
      </c>
      <c r="BM26" s="895" t="str">
        <f t="shared" si="18"/>
        <v/>
      </c>
      <c r="BN26" s="895" t="str">
        <f t="shared" si="18"/>
        <v/>
      </c>
      <c r="BO26" s="895" t="str">
        <f t="shared" si="18"/>
        <v/>
      </c>
      <c r="BP26" s="895" t="str">
        <f t="shared" si="18"/>
        <v/>
      </c>
      <c r="BQ26" s="895" t="str">
        <f t="shared" si="18"/>
        <v/>
      </c>
      <c r="BR26" s="895" t="str">
        <f t="shared" si="18"/>
        <v/>
      </c>
      <c r="BS26" s="895" t="str">
        <f t="shared" si="18"/>
        <v/>
      </c>
      <c r="BT26" s="895" t="str">
        <f t="shared" si="18"/>
        <v/>
      </c>
      <c r="BU26" s="883"/>
      <c r="BV26" s="895" t="str">
        <f>IF(BV23="","",BV22*BV23*BV24*BV25)</f>
        <v/>
      </c>
      <c r="BW26" s="895" t="str">
        <f>IF(BW23="","",BW22*BW23*BW24*BW25)</f>
        <v/>
      </c>
      <c r="BX26" s="895" t="str">
        <f>IF(BX23="","",BX22*BX23*BX24*BX25)</f>
        <v/>
      </c>
      <c r="BY26" s="761" t="str">
        <f>IF(BY23="","",BY22*BY23*BY24*BY25)</f>
        <v/>
      </c>
      <c r="BZ26" s="889">
        <f>IF(DL26&lt;3,"",(SUM(B26:R26)-MIN(B26:R26)-MAX(B26:R26))/(DL26-2))</f>
        <v>100</v>
      </c>
      <c r="CA26" s="889">
        <f>IF(DM26&lt;3,"",(SUM(T26:AJ26)-MIN(T26:AJ26)-MAX(T26:AJ26))/(DM26-2))</f>
        <v>98.285714285714292</v>
      </c>
      <c r="CB26" s="889">
        <f>IF(DN26&lt;3,"",(SUM(AL26:BB26)-MIN(AL26:BB26)-MAX(AL26:BB26))/(DN26-2))</f>
        <v>21.445714285714285</v>
      </c>
      <c r="CC26" s="890">
        <f>IF(DO26&lt;3,"",(SUM(BD26:BT26)-MIN(BD26:BT26)-MAX(BD26:BT26))/(DO26-2))</f>
        <v>0</v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>
        <f t="shared" si="13"/>
        <v>0</v>
      </c>
      <c r="CZ26" s="550">
        <f t="shared" si="13"/>
        <v>0</v>
      </c>
      <c r="DA26" s="550">
        <f t="shared" si="13"/>
        <v>0</v>
      </c>
      <c r="DB26" s="551">
        <f t="shared" si="13"/>
        <v>0</v>
      </c>
      <c r="DC26" s="551">
        <f t="shared" si="13"/>
        <v>0</v>
      </c>
      <c r="DD26" s="551">
        <f t="shared" si="13"/>
        <v>0</v>
      </c>
      <c r="DE26" s="550">
        <f t="shared" si="14"/>
        <v>0</v>
      </c>
      <c r="DF26" s="550">
        <f t="shared" si="14"/>
        <v>0</v>
      </c>
      <c r="DG26" s="550">
        <f t="shared" si="14"/>
        <v>0</v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1">
        <f>COUNT(B26:R26)</f>
        <v>8</v>
      </c>
      <c r="DM26" s="846">
        <f>COUNT(T26:AJ26)</f>
        <v>9</v>
      </c>
      <c r="DN26" s="846">
        <f>COUNT(AL26:BB26)</f>
        <v>9</v>
      </c>
      <c r="DO26" s="847">
        <f>COUNT(BD26:BT26)</f>
        <v>9</v>
      </c>
      <c r="DP26" s="882"/>
      <c r="DQ26" s="892"/>
      <c r="DR26" s="892"/>
      <c r="DS26" s="892"/>
      <c r="DT26" s="892"/>
      <c r="DU26" s="892"/>
      <c r="DV26" s="892"/>
      <c r="DW26" s="893"/>
      <c r="DX26" s="892"/>
      <c r="DY26" s="846"/>
      <c r="DZ26" s="882"/>
      <c r="EA26" s="882"/>
    </row>
    <row r="27" spans="1:131" ht="12.75" customHeight="1">
      <c r="A27" s="887" t="s">
        <v>412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3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3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3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3"/>
      <c r="BV27" s="669"/>
      <c r="BW27" s="669"/>
      <c r="BX27" s="669"/>
      <c r="BY27" s="669"/>
      <c r="BZ27" s="896"/>
      <c r="CA27" s="896"/>
      <c r="CB27" s="896"/>
      <c r="CC27" s="897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9"/>
      <c r="CU27" s="900"/>
      <c r="CV27" s="898"/>
      <c r="CW27" s="898"/>
      <c r="CX27" s="898"/>
      <c r="CY27" s="898"/>
      <c r="CZ27" s="898"/>
      <c r="DA27" s="898"/>
      <c r="DB27" s="898"/>
      <c r="DC27" s="898"/>
      <c r="DD27" s="898"/>
      <c r="DE27" s="898"/>
      <c r="DF27" s="898"/>
      <c r="DG27" s="898"/>
      <c r="DH27" s="898"/>
      <c r="DI27" s="898"/>
      <c r="DJ27" s="898"/>
      <c r="DK27" s="898"/>
      <c r="DL27" s="900"/>
      <c r="DM27" s="881"/>
      <c r="DN27" s="881"/>
      <c r="DO27" s="880"/>
      <c r="DP27" s="881"/>
      <c r="DQ27" s="881"/>
      <c r="DR27" s="881"/>
      <c r="DS27" s="881"/>
      <c r="DT27" s="881"/>
      <c r="DU27" s="881"/>
      <c r="DV27" s="881"/>
      <c r="DW27" s="880"/>
      <c r="DX27" s="881"/>
      <c r="DY27" s="846"/>
      <c r="DZ27" s="882"/>
      <c r="EA27" s="882"/>
    </row>
    <row r="28" spans="1:131" ht="12.75" customHeight="1">
      <c r="A28" s="888" t="s">
        <v>276</v>
      </c>
      <c r="B28" s="669">
        <v>5</v>
      </c>
      <c r="C28" s="669"/>
      <c r="D28" s="669">
        <v>0</v>
      </c>
      <c r="E28" s="669">
        <v>2</v>
      </c>
      <c r="F28" s="669">
        <v>7</v>
      </c>
      <c r="G28" s="669"/>
      <c r="H28" s="669"/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3"/>
      <c r="T28" s="669"/>
      <c r="U28" s="669"/>
      <c r="V28" s="669"/>
      <c r="W28" s="669"/>
      <c r="X28" s="669"/>
      <c r="Y28" s="669"/>
      <c r="Z28" s="669">
        <v>5</v>
      </c>
      <c r="AA28" s="669"/>
      <c r="AB28" s="669">
        <v>2</v>
      </c>
      <c r="AC28" s="669"/>
      <c r="AD28" s="669"/>
      <c r="AE28" s="669"/>
      <c r="AF28" s="669"/>
      <c r="AG28" s="669"/>
      <c r="AH28" s="669"/>
      <c r="AI28" s="669"/>
      <c r="AJ28" s="669"/>
      <c r="AK28" s="883"/>
      <c r="AL28" s="669">
        <v>6</v>
      </c>
      <c r="AM28" s="669">
        <v>5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3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3"/>
      <c r="BV28" s="669"/>
      <c r="BW28" s="669"/>
      <c r="BX28" s="669"/>
      <c r="BY28" s="669"/>
      <c r="BZ28" s="889">
        <f>IF(DL28&lt;3,"",(SUM(B28:R28)-MIN(B28:R28)-MAX(B28:R28))/(DL28-2))</f>
        <v>3</v>
      </c>
      <c r="CA28" s="889" t="str">
        <f>IF(DM28&lt;3,"",(SUM(T28:AJ28)-MIN(T28:AJ28)-MAX(T28:AJ28))/(DM28-2))</f>
        <v/>
      </c>
      <c r="CB28" s="889" t="str">
        <f>IF(DN28&lt;3,"",(SUM(AL28:BB28)-MIN(AL28:BB28)-MAX(AL28:BB28))/(DN28-2))</f>
        <v/>
      </c>
      <c r="CC28" s="890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1">
        <f>COUNT(B28:R28)</f>
        <v>5</v>
      </c>
      <c r="DM28" s="846">
        <f>COUNT(T28:AJ28)</f>
        <v>2</v>
      </c>
      <c r="DN28" s="846">
        <f>COUNT(AL28:BB28)</f>
        <v>2</v>
      </c>
      <c r="DO28" s="847">
        <f>COUNT(BD28:BT28)</f>
        <v>0</v>
      </c>
      <c r="DP28" s="882"/>
      <c r="DQ28" s="892"/>
      <c r="DR28" s="892"/>
      <c r="DS28" s="892"/>
      <c r="DT28" s="892"/>
      <c r="DU28" s="892"/>
      <c r="DV28" s="892"/>
      <c r="DW28" s="893"/>
      <c r="DX28" s="892"/>
      <c r="DY28" s="846"/>
      <c r="DZ28" s="882"/>
      <c r="EA28" s="882"/>
    </row>
    <row r="29" spans="1:131" ht="12.75" customHeight="1">
      <c r="A29" s="888" t="s">
        <v>277</v>
      </c>
      <c r="B29" s="296">
        <v>14</v>
      </c>
      <c r="C29" s="296">
        <v>0</v>
      </c>
      <c r="D29" s="296">
        <v>0</v>
      </c>
      <c r="E29" s="296">
        <v>5</v>
      </c>
      <c r="F29" s="669">
        <v>25</v>
      </c>
      <c r="G29" s="296">
        <v>0</v>
      </c>
      <c r="H29" s="296">
        <v>0</v>
      </c>
      <c r="I29" s="296">
        <v>0</v>
      </c>
      <c r="J29" s="296">
        <v>5</v>
      </c>
      <c r="K29" s="296"/>
      <c r="L29" s="296"/>
      <c r="M29" s="296"/>
      <c r="N29" s="296"/>
      <c r="O29" s="296"/>
      <c r="P29" s="296"/>
      <c r="Q29" s="296"/>
      <c r="R29" s="296"/>
      <c r="S29" s="883"/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669">
        <v>5</v>
      </c>
      <c r="AA29" s="296">
        <v>0</v>
      </c>
      <c r="AB29" s="296">
        <v>30</v>
      </c>
      <c r="AC29" s="296"/>
      <c r="AD29" s="296"/>
      <c r="AE29" s="296"/>
      <c r="AF29" s="296"/>
      <c r="AG29" s="296"/>
      <c r="AH29" s="296"/>
      <c r="AI29" s="296"/>
      <c r="AJ29" s="296"/>
      <c r="AK29" s="883"/>
      <c r="AL29" s="296">
        <v>1</v>
      </c>
      <c r="AM29" s="296">
        <v>30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/>
      <c r="AV29" s="296"/>
      <c r="AW29" s="296"/>
      <c r="AX29" s="296"/>
      <c r="AY29" s="296"/>
      <c r="AZ29" s="296"/>
      <c r="BA29" s="296"/>
      <c r="BB29" s="296"/>
      <c r="BC29" s="883"/>
      <c r="BD29" s="296">
        <v>0</v>
      </c>
      <c r="BE29" s="296">
        <v>0</v>
      </c>
      <c r="BF29" s="296">
        <v>0</v>
      </c>
      <c r="BG29" s="296">
        <v>0</v>
      </c>
      <c r="BH29" s="296">
        <v>0</v>
      </c>
      <c r="BI29" s="296">
        <v>0</v>
      </c>
      <c r="BJ29" s="296">
        <v>0</v>
      </c>
      <c r="BK29" s="296">
        <v>0</v>
      </c>
      <c r="BL29" s="296">
        <v>0</v>
      </c>
      <c r="BM29" s="296"/>
      <c r="BN29" s="296"/>
      <c r="BO29" s="296"/>
      <c r="BP29" s="296"/>
      <c r="BQ29" s="296"/>
      <c r="BR29" s="296"/>
      <c r="BS29" s="296"/>
      <c r="BT29" s="296"/>
      <c r="BU29" s="883"/>
      <c r="BV29" s="296"/>
      <c r="BW29" s="296"/>
      <c r="BX29" s="296"/>
      <c r="BY29" s="296"/>
      <c r="BZ29" s="889">
        <f>IF(DL29&lt;3,"",(SUM(B29:R29)-MIN(B29:R29)-MAX(B29:R29))/(DL29-2))</f>
        <v>3.4285714285714284</v>
      </c>
      <c r="CA29" s="889">
        <f>IF(DM29&lt;3,"",(SUM(T29:AJ29)-MIN(T29:AJ29)-MAX(T29:AJ29))/(DM29-2))</f>
        <v>0.7142857142857143</v>
      </c>
      <c r="CB29" s="889">
        <f>IF(DN29&lt;3,"",(SUM(AL29:BB29)-MIN(AL29:BB29)-MAX(AL29:BB29))/(DN29-2))</f>
        <v>0.14285714285714285</v>
      </c>
      <c r="CC29" s="890">
        <f>IF(DO29&lt;3,"",(SUM(BD29:BT29)-MIN(BD29:BT29)-MAX(BD29:BT29))/(DO29-2))</f>
        <v>0</v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>
        <f t="shared" si="22"/>
        <v>0</v>
      </c>
      <c r="CZ29" s="550">
        <f t="shared" si="22"/>
        <v>0</v>
      </c>
      <c r="DA29" s="550">
        <f t="shared" si="22"/>
        <v>0</v>
      </c>
      <c r="DB29" s="551">
        <f t="shared" si="22"/>
        <v>0</v>
      </c>
      <c r="DC29" s="551">
        <f t="shared" si="22"/>
        <v>0</v>
      </c>
      <c r="DD29" s="551">
        <f t="shared" si="22"/>
        <v>0</v>
      </c>
      <c r="DE29" s="550">
        <f t="shared" si="23"/>
        <v>0</v>
      </c>
      <c r="DF29" s="550">
        <f t="shared" si="23"/>
        <v>0</v>
      </c>
      <c r="DG29" s="550">
        <f t="shared" si="23"/>
        <v>0</v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1">
        <f>COUNT(B29:R29)</f>
        <v>9</v>
      </c>
      <c r="DM29" s="846">
        <f>COUNT(T29:AJ29)</f>
        <v>9</v>
      </c>
      <c r="DN29" s="846">
        <f>COUNT(AL29:BB29)</f>
        <v>9</v>
      </c>
      <c r="DO29" s="847">
        <f>COUNT(BD29:BT29)</f>
        <v>9</v>
      </c>
      <c r="DP29" s="882"/>
      <c r="DQ29" s="892"/>
      <c r="DR29" s="892"/>
      <c r="DS29" s="892"/>
      <c r="DT29" s="892"/>
      <c r="DU29" s="892"/>
      <c r="DV29" s="892"/>
      <c r="DW29" s="893"/>
      <c r="DX29" s="892"/>
      <c r="DY29" s="846"/>
      <c r="DZ29" s="882"/>
      <c r="EA29" s="882"/>
    </row>
    <row r="30" spans="1:131" ht="12.75" customHeight="1">
      <c r="A30" s="888" t="s">
        <v>265</v>
      </c>
      <c r="B30" s="296">
        <v>1</v>
      </c>
      <c r="C30" s="296"/>
      <c r="D30" s="296">
        <v>0</v>
      </c>
      <c r="E30" s="296">
        <v>2</v>
      </c>
      <c r="F30" s="669">
        <v>1</v>
      </c>
      <c r="G30" s="296"/>
      <c r="H30" s="296"/>
      <c r="I30" s="296"/>
      <c r="J30" s="296">
        <v>1</v>
      </c>
      <c r="K30" s="296"/>
      <c r="L30" s="296"/>
      <c r="M30" s="296"/>
      <c r="N30" s="296"/>
      <c r="O30" s="296"/>
      <c r="P30" s="296"/>
      <c r="Q30" s="296"/>
      <c r="R30" s="296"/>
      <c r="S30" s="883"/>
      <c r="T30" s="296"/>
      <c r="U30" s="296"/>
      <c r="V30" s="296"/>
      <c r="W30" s="296"/>
      <c r="X30" s="296"/>
      <c r="Y30" s="296"/>
      <c r="Z30" s="669">
        <v>2</v>
      </c>
      <c r="AA30" s="296"/>
      <c r="AB30" s="296">
        <v>1</v>
      </c>
      <c r="AC30" s="296"/>
      <c r="AD30" s="296"/>
      <c r="AE30" s="296"/>
      <c r="AF30" s="296"/>
      <c r="AG30" s="296"/>
      <c r="AH30" s="296"/>
      <c r="AI30" s="296"/>
      <c r="AJ30" s="296"/>
      <c r="AK30" s="883"/>
      <c r="AL30" s="296">
        <v>3</v>
      </c>
      <c r="AM30" s="296">
        <v>1</v>
      </c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883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3"/>
      <c r="BV30" s="296"/>
      <c r="BW30" s="296"/>
      <c r="BX30" s="296"/>
      <c r="BY30" s="296"/>
      <c r="BZ30" s="889">
        <f>IF(DL30&lt;3,"",(SUM(B30:R30)-MIN(B30:R30)-MAX(B30:R30))/(DL30-2))</f>
        <v>1</v>
      </c>
      <c r="CA30" s="889" t="str">
        <f>IF(DM30&lt;3,"",(SUM(T30:AJ30)-MIN(T30:AJ30)-MAX(T30:AJ30))/(DM30-2))</f>
        <v/>
      </c>
      <c r="CB30" s="889" t="str">
        <f>IF(DN30&lt;3,"",(SUM(AL30:BB30)-MIN(AL30:BB30)-MAX(AL30:BB30))/(DN30-2))</f>
        <v/>
      </c>
      <c r="CC30" s="890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1">
        <f>COUNT(B30:R30)</f>
        <v>5</v>
      </c>
      <c r="DM30" s="846">
        <f>COUNT(T30:AJ30)</f>
        <v>2</v>
      </c>
      <c r="DN30" s="846">
        <f>COUNT(AL30:BB30)</f>
        <v>2</v>
      </c>
      <c r="DO30" s="847">
        <f>COUNT(BD30:BT30)</f>
        <v>0</v>
      </c>
      <c r="DP30" s="882"/>
      <c r="DQ30" s="892"/>
      <c r="DR30" s="892"/>
      <c r="DS30" s="892"/>
      <c r="DT30" s="892"/>
      <c r="DU30" s="892"/>
      <c r="DV30" s="892"/>
      <c r="DW30" s="893"/>
      <c r="DX30" s="892"/>
      <c r="DY30" s="846"/>
      <c r="DZ30" s="882"/>
      <c r="EA30" s="882"/>
    </row>
    <row r="31" spans="1:131" ht="12.75" customHeight="1">
      <c r="A31" s="888" t="s">
        <v>294</v>
      </c>
      <c r="B31" s="296">
        <v>5</v>
      </c>
      <c r="C31" s="296"/>
      <c r="D31" s="296"/>
      <c r="E31" s="296">
        <v>5</v>
      </c>
      <c r="F31" s="669">
        <v>1</v>
      </c>
      <c r="G31" s="296"/>
      <c r="H31" s="296"/>
      <c r="I31" s="296"/>
      <c r="J31" s="296">
        <v>60</v>
      </c>
      <c r="K31" s="296"/>
      <c r="L31" s="296"/>
      <c r="M31" s="296"/>
      <c r="N31" s="296"/>
      <c r="O31" s="296"/>
      <c r="P31" s="296"/>
      <c r="Q31" s="296"/>
      <c r="R31" s="296"/>
      <c r="S31" s="883"/>
      <c r="T31" s="296"/>
      <c r="U31" s="296"/>
      <c r="V31" s="296"/>
      <c r="W31" s="296"/>
      <c r="X31" s="296"/>
      <c r="Y31" s="296"/>
      <c r="Z31" s="669">
        <v>12</v>
      </c>
      <c r="AA31" s="296"/>
      <c r="AB31" s="296">
        <v>2.5</v>
      </c>
      <c r="AC31" s="296"/>
      <c r="AD31" s="296"/>
      <c r="AE31" s="296"/>
      <c r="AF31" s="296"/>
      <c r="AG31" s="296"/>
      <c r="AH31" s="296"/>
      <c r="AI31" s="296"/>
      <c r="AJ31" s="296"/>
      <c r="AK31" s="883"/>
      <c r="AL31" s="296">
        <v>8.33</v>
      </c>
      <c r="AM31" s="296">
        <v>1.33</v>
      </c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883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3"/>
      <c r="BV31" s="296"/>
      <c r="BW31" s="296"/>
      <c r="BX31" s="296"/>
      <c r="BY31" s="296"/>
      <c r="BZ31" s="889">
        <f>IF(DL31&lt;3,"",(SUM(B31:R31)-MIN(B31:R31)-MAX(B31:R31))/(DL31-2))</f>
        <v>5</v>
      </c>
      <c r="CA31" s="889" t="str">
        <f>IF(DM31&lt;3,"",(SUM(T31:AJ31)-MIN(T31:AJ31)-MAX(T31:AJ31))/(DM31-2))</f>
        <v/>
      </c>
      <c r="CB31" s="889" t="str">
        <f>IF(DN31&lt;3,"",(SUM(AL31:BB31)-MIN(AL31:BB31)-MAX(AL31:BB31))/(DN31-2))</f>
        <v/>
      </c>
      <c r="CC31" s="890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1">
        <f>COUNT(B31:R31)</f>
        <v>4</v>
      </c>
      <c r="DM31" s="846">
        <f>COUNT(T31:AJ31)</f>
        <v>2</v>
      </c>
      <c r="DN31" s="846">
        <f>COUNT(AL31:BB31)</f>
        <v>2</v>
      </c>
      <c r="DO31" s="847">
        <f>COUNT(BD31:BT31)</f>
        <v>0</v>
      </c>
      <c r="DP31" s="882"/>
      <c r="DQ31" s="892"/>
      <c r="DR31" s="892"/>
      <c r="DS31" s="892"/>
      <c r="DT31" s="892"/>
      <c r="DU31" s="892"/>
      <c r="DV31" s="892"/>
      <c r="DW31" s="893"/>
      <c r="DX31" s="892"/>
      <c r="DY31" s="846"/>
      <c r="DZ31" s="882"/>
      <c r="EA31" s="882"/>
    </row>
    <row r="32" spans="1:131" ht="12.75" customHeight="1">
      <c r="A32" s="894" t="s">
        <v>295</v>
      </c>
      <c r="B32" s="895">
        <f t="shared" ref="B32:R32" si="24">IF(B29="","",B28*B29*B30*B31)</f>
        <v>350</v>
      </c>
      <c r="C32" s="895">
        <f t="shared" si="24"/>
        <v>0</v>
      </c>
      <c r="D32" s="895">
        <f t="shared" si="24"/>
        <v>0</v>
      </c>
      <c r="E32" s="895">
        <f t="shared" si="24"/>
        <v>100</v>
      </c>
      <c r="F32" s="895">
        <f t="shared" si="24"/>
        <v>175</v>
      </c>
      <c r="G32" s="895">
        <f t="shared" si="24"/>
        <v>0</v>
      </c>
      <c r="H32" s="895">
        <f t="shared" si="24"/>
        <v>0</v>
      </c>
      <c r="I32" s="895">
        <f t="shared" si="24"/>
        <v>0</v>
      </c>
      <c r="J32" s="895">
        <f t="shared" si="24"/>
        <v>600</v>
      </c>
      <c r="K32" s="895" t="str">
        <f t="shared" si="24"/>
        <v/>
      </c>
      <c r="L32" s="895" t="str">
        <f t="shared" si="24"/>
        <v/>
      </c>
      <c r="M32" s="895" t="str">
        <f t="shared" si="24"/>
        <v/>
      </c>
      <c r="N32" s="895" t="str">
        <f t="shared" si="24"/>
        <v/>
      </c>
      <c r="O32" s="895" t="str">
        <f t="shared" si="24"/>
        <v/>
      </c>
      <c r="P32" s="895" t="str">
        <f t="shared" si="24"/>
        <v/>
      </c>
      <c r="Q32" s="895" t="str">
        <f t="shared" si="24"/>
        <v/>
      </c>
      <c r="R32" s="895" t="str">
        <f t="shared" si="24"/>
        <v/>
      </c>
      <c r="S32" s="883"/>
      <c r="T32" s="895">
        <f t="shared" ref="T32:AJ32" si="25">IF(T29="","",T28*T29*T30*T31)</f>
        <v>0</v>
      </c>
      <c r="U32" s="895">
        <f t="shared" si="25"/>
        <v>0</v>
      </c>
      <c r="V32" s="895">
        <f t="shared" si="25"/>
        <v>0</v>
      </c>
      <c r="W32" s="895">
        <f t="shared" si="25"/>
        <v>0</v>
      </c>
      <c r="X32" s="895">
        <f t="shared" si="25"/>
        <v>0</v>
      </c>
      <c r="Y32" s="895">
        <f t="shared" si="25"/>
        <v>0</v>
      </c>
      <c r="Z32" s="895">
        <f t="shared" si="25"/>
        <v>600</v>
      </c>
      <c r="AA32" s="895">
        <f t="shared" si="25"/>
        <v>0</v>
      </c>
      <c r="AB32" s="895">
        <f t="shared" si="25"/>
        <v>150</v>
      </c>
      <c r="AC32" s="895" t="str">
        <f t="shared" si="25"/>
        <v/>
      </c>
      <c r="AD32" s="895" t="str">
        <f t="shared" si="25"/>
        <v/>
      </c>
      <c r="AE32" s="895" t="str">
        <f t="shared" si="25"/>
        <v/>
      </c>
      <c r="AF32" s="895" t="str">
        <f t="shared" si="25"/>
        <v/>
      </c>
      <c r="AG32" s="895" t="str">
        <f t="shared" si="25"/>
        <v/>
      </c>
      <c r="AH32" s="895" t="str">
        <f t="shared" si="25"/>
        <v/>
      </c>
      <c r="AI32" s="895" t="str">
        <f t="shared" si="25"/>
        <v/>
      </c>
      <c r="AJ32" s="895" t="str">
        <f t="shared" si="25"/>
        <v/>
      </c>
      <c r="AK32" s="883"/>
      <c r="AL32" s="895">
        <f t="shared" ref="AL32:BB32" si="26">IF(AL29="","",AL28*AL29*AL30*AL31)</f>
        <v>149.94</v>
      </c>
      <c r="AM32" s="895">
        <f t="shared" si="26"/>
        <v>199.5</v>
      </c>
      <c r="AN32" s="895">
        <f t="shared" si="26"/>
        <v>0</v>
      </c>
      <c r="AO32" s="895">
        <f t="shared" si="26"/>
        <v>0</v>
      </c>
      <c r="AP32" s="895">
        <f t="shared" si="26"/>
        <v>0</v>
      </c>
      <c r="AQ32" s="895">
        <f t="shared" si="26"/>
        <v>0</v>
      </c>
      <c r="AR32" s="895">
        <f t="shared" si="26"/>
        <v>0</v>
      </c>
      <c r="AS32" s="895">
        <f t="shared" si="26"/>
        <v>0</v>
      </c>
      <c r="AT32" s="895">
        <f t="shared" si="26"/>
        <v>0</v>
      </c>
      <c r="AU32" s="895" t="str">
        <f t="shared" si="26"/>
        <v/>
      </c>
      <c r="AV32" s="895" t="str">
        <f t="shared" si="26"/>
        <v/>
      </c>
      <c r="AW32" s="895" t="str">
        <f t="shared" si="26"/>
        <v/>
      </c>
      <c r="AX32" s="895" t="str">
        <f t="shared" si="26"/>
        <v/>
      </c>
      <c r="AY32" s="895" t="str">
        <f t="shared" si="26"/>
        <v/>
      </c>
      <c r="AZ32" s="895" t="str">
        <f t="shared" si="26"/>
        <v/>
      </c>
      <c r="BA32" s="895" t="str">
        <f t="shared" si="26"/>
        <v/>
      </c>
      <c r="BB32" s="895" t="str">
        <f t="shared" si="26"/>
        <v/>
      </c>
      <c r="BC32" s="883"/>
      <c r="BD32" s="895">
        <f t="shared" ref="BD32:BT32" si="27">IF(BD29="","",BD28*BD29*BD30*BD31)</f>
        <v>0</v>
      </c>
      <c r="BE32" s="895">
        <f t="shared" si="27"/>
        <v>0</v>
      </c>
      <c r="BF32" s="895">
        <f t="shared" si="27"/>
        <v>0</v>
      </c>
      <c r="BG32" s="895">
        <f t="shared" si="27"/>
        <v>0</v>
      </c>
      <c r="BH32" s="895">
        <f t="shared" si="27"/>
        <v>0</v>
      </c>
      <c r="BI32" s="895">
        <f t="shared" si="27"/>
        <v>0</v>
      </c>
      <c r="BJ32" s="895">
        <f t="shared" si="27"/>
        <v>0</v>
      </c>
      <c r="BK32" s="895">
        <f t="shared" si="27"/>
        <v>0</v>
      </c>
      <c r="BL32" s="895">
        <f t="shared" si="27"/>
        <v>0</v>
      </c>
      <c r="BM32" s="895" t="str">
        <f t="shared" si="27"/>
        <v/>
      </c>
      <c r="BN32" s="895" t="str">
        <f t="shared" si="27"/>
        <v/>
      </c>
      <c r="BO32" s="895" t="str">
        <f t="shared" si="27"/>
        <v/>
      </c>
      <c r="BP32" s="895" t="str">
        <f t="shared" si="27"/>
        <v/>
      </c>
      <c r="BQ32" s="895" t="str">
        <f t="shared" si="27"/>
        <v/>
      </c>
      <c r="BR32" s="895" t="str">
        <f t="shared" si="27"/>
        <v/>
      </c>
      <c r="BS32" s="895" t="str">
        <f t="shared" si="27"/>
        <v/>
      </c>
      <c r="BT32" s="895" t="str">
        <f t="shared" si="27"/>
        <v/>
      </c>
      <c r="BU32" s="883"/>
      <c r="BV32" s="895" t="str">
        <f>IF(BV29="","",BV28*BV29*BV30*BV31)</f>
        <v/>
      </c>
      <c r="BW32" s="895" t="str">
        <f>IF(BW29="","",BW28*BW29*BW30*BW31)</f>
        <v/>
      </c>
      <c r="BX32" s="895" t="str">
        <f>IF(BX29="","",BX28*BX29*BX30*BX31)</f>
        <v/>
      </c>
      <c r="BY32" s="761" t="str">
        <f>IF(BY29="","",BY28*BY29*BY30*BY31)</f>
        <v/>
      </c>
      <c r="BZ32" s="889">
        <f>IF(DL32&lt;3,"",(SUM(B32:R32)-MIN(B32:R32)-MAX(B32:R32))/(DL32-2))</f>
        <v>89.285714285714292</v>
      </c>
      <c r="CA32" s="889">
        <f>IF(DM32&lt;3,"",(SUM(T32:AJ32)-MIN(T32:AJ32)-MAX(T32:AJ32))/(DM32-2))</f>
        <v>21.428571428571427</v>
      </c>
      <c r="CB32" s="889">
        <f>IF(DN32&lt;3,"",(SUM(AL32:BB32)-MIN(AL32:BB32)-MAX(AL32:BB32))/(DN32-2))</f>
        <v>21.419999999999998</v>
      </c>
      <c r="CC32" s="890">
        <f>IF(DO32&lt;3,"",(SUM(BD32:BT32)-MIN(BD32:BT32)-MAX(BD32:BT32))/(DO32-2))</f>
        <v>0</v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>
        <f t="shared" si="22"/>
        <v>0</v>
      </c>
      <c r="CZ32" s="550">
        <f t="shared" si="22"/>
        <v>0</v>
      </c>
      <c r="DA32" s="550">
        <f t="shared" si="22"/>
        <v>0</v>
      </c>
      <c r="DB32" s="551">
        <f t="shared" si="22"/>
        <v>0</v>
      </c>
      <c r="DC32" s="551">
        <f t="shared" si="22"/>
        <v>0</v>
      </c>
      <c r="DD32" s="551">
        <f t="shared" si="22"/>
        <v>0</v>
      </c>
      <c r="DE32" s="550">
        <f t="shared" si="23"/>
        <v>0</v>
      </c>
      <c r="DF32" s="550">
        <f t="shared" si="23"/>
        <v>0</v>
      </c>
      <c r="DG32" s="550">
        <f t="shared" si="23"/>
        <v>0</v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1">
        <f>COUNT(B32:R32)</f>
        <v>9</v>
      </c>
      <c r="DM32" s="846">
        <f>COUNT(T32:AJ32)</f>
        <v>9</v>
      </c>
      <c r="DN32" s="846">
        <f>COUNT(AL32:BB32)</f>
        <v>9</v>
      </c>
      <c r="DO32" s="847">
        <f>COUNT(BD32:BT32)</f>
        <v>9</v>
      </c>
      <c r="DP32" s="882"/>
      <c r="DQ32" s="892"/>
      <c r="DR32" s="892"/>
      <c r="DS32" s="892"/>
      <c r="DT32" s="892"/>
      <c r="DU32" s="892"/>
      <c r="DV32" s="892"/>
      <c r="DW32" s="893"/>
      <c r="DX32" s="892"/>
      <c r="DY32" s="846"/>
      <c r="DZ32" s="882"/>
      <c r="EA32" s="882"/>
    </row>
    <row r="33" spans="1:131" ht="12.75" customHeight="1">
      <c r="A33" s="887" t="s">
        <v>413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3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3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3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3"/>
      <c r="BV33" s="669"/>
      <c r="BW33" s="669"/>
      <c r="BX33" s="669"/>
      <c r="BY33" s="296"/>
      <c r="BZ33" s="896"/>
      <c r="CA33" s="896"/>
      <c r="CB33" s="896"/>
      <c r="CC33" s="897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9"/>
      <c r="CU33" s="900"/>
      <c r="CV33" s="898"/>
      <c r="CW33" s="898"/>
      <c r="CX33" s="898"/>
      <c r="CY33" s="898"/>
      <c r="CZ33" s="898"/>
      <c r="DA33" s="898"/>
      <c r="DB33" s="898"/>
      <c r="DC33" s="898"/>
      <c r="DD33" s="898"/>
      <c r="DE33" s="898"/>
      <c r="DF33" s="898"/>
      <c r="DG33" s="898"/>
      <c r="DH33" s="898"/>
      <c r="DI33" s="898"/>
      <c r="DJ33" s="898"/>
      <c r="DK33" s="898"/>
      <c r="DL33" s="900"/>
      <c r="DM33" s="881"/>
      <c r="DN33" s="881"/>
      <c r="DO33" s="880"/>
      <c r="DP33" s="881"/>
      <c r="DQ33" s="881"/>
      <c r="DR33" s="881"/>
      <c r="DS33" s="881"/>
      <c r="DT33" s="881"/>
      <c r="DU33" s="881"/>
      <c r="DV33" s="881"/>
      <c r="DW33" s="880"/>
      <c r="DX33" s="881"/>
      <c r="DY33" s="846"/>
      <c r="DZ33" s="882"/>
      <c r="EA33" s="882"/>
    </row>
    <row r="34" spans="1:131" ht="12.75" customHeight="1">
      <c r="A34" s="888" t="s">
        <v>276</v>
      </c>
      <c r="B34" s="669"/>
      <c r="C34" s="669"/>
      <c r="D34" s="669"/>
      <c r="E34" s="669"/>
      <c r="F34" s="669"/>
      <c r="G34" s="669">
        <v>4</v>
      </c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3"/>
      <c r="T34" s="669"/>
      <c r="U34" s="669"/>
      <c r="V34" s="669"/>
      <c r="W34" s="669"/>
      <c r="X34" s="669"/>
      <c r="Y34" s="669"/>
      <c r="Z34" s="669">
        <v>6</v>
      </c>
      <c r="AA34" s="669"/>
      <c r="AB34" s="669">
        <v>3</v>
      </c>
      <c r="AC34" s="669"/>
      <c r="AD34" s="669"/>
      <c r="AE34" s="669"/>
      <c r="AF34" s="669"/>
      <c r="AG34" s="669"/>
      <c r="AH34" s="669"/>
      <c r="AI34" s="669"/>
      <c r="AJ34" s="669"/>
      <c r="AK34" s="883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3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3"/>
      <c r="BV34" s="669"/>
      <c r="BW34" s="669"/>
      <c r="BX34" s="669"/>
      <c r="BY34" s="296"/>
      <c r="BZ34" s="889" t="str">
        <f>IF(DL34&lt;3,"",(SUM(B34:R34)-MIN(B34:R34)-MAX(B34:R34))/(DL34-2))</f>
        <v/>
      </c>
      <c r="CA34" s="889" t="str">
        <f>IF(DM34&lt;3,"",(SUM(T34:AJ34)-MIN(T34:AJ34)-MAX(T34:AJ34))/(DM34-2))</f>
        <v/>
      </c>
      <c r="CB34" s="889" t="str">
        <f>IF(DN34&lt;3,"",(SUM(AL34:BB34)-MIN(AL34:BB34)-MAX(AL34:BB34))/(DN34-2))</f>
        <v/>
      </c>
      <c r="CC34" s="890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1">
        <f>COUNT(B34:R34)</f>
        <v>1</v>
      </c>
      <c r="DM34" s="846">
        <f>COUNT(T34:AJ34)</f>
        <v>2</v>
      </c>
      <c r="DN34" s="846">
        <f>COUNT(AL34:BB34)</f>
        <v>0</v>
      </c>
      <c r="DO34" s="847">
        <f>COUNT(BD34:BT34)</f>
        <v>0</v>
      </c>
      <c r="DP34" s="882"/>
      <c r="DQ34" s="892"/>
      <c r="DR34" s="892"/>
      <c r="DS34" s="892"/>
      <c r="DT34" s="892"/>
      <c r="DU34" s="892"/>
      <c r="DV34" s="892"/>
      <c r="DW34" s="893"/>
      <c r="DX34" s="892"/>
      <c r="DY34" s="846"/>
      <c r="DZ34" s="882"/>
      <c r="EA34" s="882"/>
    </row>
    <row r="35" spans="1:131" ht="12.75" customHeight="1">
      <c r="A35" s="888" t="s">
        <v>277</v>
      </c>
      <c r="B35" s="296">
        <v>0</v>
      </c>
      <c r="C35" s="296">
        <v>0</v>
      </c>
      <c r="D35" s="296">
        <v>0</v>
      </c>
      <c r="E35" s="296">
        <v>0</v>
      </c>
      <c r="F35" s="669">
        <v>0</v>
      </c>
      <c r="G35" s="296">
        <v>160</v>
      </c>
      <c r="H35" s="296">
        <v>0</v>
      </c>
      <c r="I35" s="296">
        <v>0</v>
      </c>
      <c r="J35" s="669">
        <v>0</v>
      </c>
      <c r="K35" s="296"/>
      <c r="L35" s="296"/>
      <c r="M35" s="296"/>
      <c r="N35" s="296"/>
      <c r="O35" s="296"/>
      <c r="P35" s="296"/>
      <c r="Q35" s="296"/>
      <c r="R35" s="296"/>
      <c r="S35" s="883"/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669">
        <v>15</v>
      </c>
      <c r="AA35" s="296">
        <v>0</v>
      </c>
      <c r="AB35" s="296">
        <v>7</v>
      </c>
      <c r="AC35" s="296"/>
      <c r="AD35" s="296"/>
      <c r="AE35" s="296"/>
      <c r="AF35" s="296"/>
      <c r="AG35" s="296"/>
      <c r="AH35" s="296"/>
      <c r="AI35" s="296"/>
      <c r="AJ35" s="296"/>
      <c r="AK35" s="883"/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/>
      <c r="AV35" s="296"/>
      <c r="AW35" s="296"/>
      <c r="AX35" s="296"/>
      <c r="AY35" s="296"/>
      <c r="AZ35" s="296"/>
      <c r="BA35" s="296"/>
      <c r="BB35" s="296"/>
      <c r="BC35" s="883"/>
      <c r="BD35" s="296">
        <v>0</v>
      </c>
      <c r="BE35" s="296">
        <v>0</v>
      </c>
      <c r="BF35" s="296">
        <v>0</v>
      </c>
      <c r="BG35" s="296">
        <v>0</v>
      </c>
      <c r="BH35" s="296">
        <v>0</v>
      </c>
      <c r="BI35" s="296">
        <v>0</v>
      </c>
      <c r="BJ35" s="296">
        <v>0</v>
      </c>
      <c r="BK35" s="296">
        <v>0</v>
      </c>
      <c r="BL35" s="296">
        <v>0</v>
      </c>
      <c r="BM35" s="296"/>
      <c r="BN35" s="296"/>
      <c r="BO35" s="296"/>
      <c r="BP35" s="296"/>
      <c r="BQ35" s="296"/>
      <c r="BR35" s="296"/>
      <c r="BS35" s="296"/>
      <c r="BT35" s="296"/>
      <c r="BU35" s="883"/>
      <c r="BV35" s="296"/>
      <c r="BW35" s="296"/>
      <c r="BX35" s="296"/>
      <c r="BY35" s="296"/>
      <c r="BZ35" s="889">
        <f>IF(DL35&lt;3,"",(SUM(B35:R35)-MIN(B35:R35)-MAX(B35:R35))/(DL35-2))</f>
        <v>0</v>
      </c>
      <c r="CA35" s="889">
        <f>IF(DM35&lt;3,"",(SUM(T35:AJ35)-MIN(T35:AJ35)-MAX(T35:AJ35))/(DM35-2))</f>
        <v>1</v>
      </c>
      <c r="CB35" s="889">
        <f>IF(DN35&lt;3,"",(SUM(AL35:BB35)-MIN(AL35:BB35)-MAX(AL35:BB35))/(DN35-2))</f>
        <v>0</v>
      </c>
      <c r="CC35" s="890">
        <f>IF(DO35&lt;3,"",(SUM(BD35:BT35)-MIN(BD35:BT35)-MAX(BD35:BT35))/(DO35-2))</f>
        <v>0</v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>
        <f t="shared" si="30"/>
        <v>0</v>
      </c>
      <c r="CZ35" s="550">
        <f t="shared" si="30"/>
        <v>0</v>
      </c>
      <c r="DA35" s="550">
        <f t="shared" si="30"/>
        <v>0</v>
      </c>
      <c r="DB35" s="551">
        <f t="shared" si="30"/>
        <v>0</v>
      </c>
      <c r="DC35" s="551">
        <f t="shared" si="30"/>
        <v>0</v>
      </c>
      <c r="DD35" s="551">
        <f t="shared" si="30"/>
        <v>0</v>
      </c>
      <c r="DE35" s="550">
        <f t="shared" si="31"/>
        <v>0</v>
      </c>
      <c r="DF35" s="550">
        <f t="shared" si="31"/>
        <v>0</v>
      </c>
      <c r="DG35" s="550">
        <f t="shared" si="31"/>
        <v>0</v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1">
        <f>COUNT(B35:R35)</f>
        <v>9</v>
      </c>
      <c r="DM35" s="846">
        <f>COUNT(T35:AJ35)</f>
        <v>9</v>
      </c>
      <c r="DN35" s="846">
        <f>COUNT(AL35:BB35)</f>
        <v>9</v>
      </c>
      <c r="DO35" s="847">
        <f>COUNT(BD35:BT35)</f>
        <v>9</v>
      </c>
      <c r="DP35" s="882"/>
      <c r="DQ35" s="892"/>
      <c r="DR35" s="892"/>
      <c r="DS35" s="892"/>
      <c r="DT35" s="892"/>
      <c r="DU35" s="892"/>
      <c r="DV35" s="892"/>
      <c r="DW35" s="893"/>
      <c r="DX35" s="892"/>
      <c r="DY35" s="846"/>
      <c r="DZ35" s="882"/>
      <c r="EA35" s="882"/>
    </row>
    <row r="36" spans="1:131" ht="12.75" customHeight="1">
      <c r="A36" s="888" t="s">
        <v>265</v>
      </c>
      <c r="B36" s="296"/>
      <c r="C36" s="296"/>
      <c r="D36" s="296"/>
      <c r="E36" s="296"/>
      <c r="F36" s="669"/>
      <c r="G36" s="296">
        <v>1</v>
      </c>
      <c r="H36" s="296"/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3"/>
      <c r="T36" s="296"/>
      <c r="U36" s="296"/>
      <c r="V36" s="296"/>
      <c r="W36" s="296"/>
      <c r="X36" s="296"/>
      <c r="Y36" s="296"/>
      <c r="Z36" s="669">
        <v>1</v>
      </c>
      <c r="AA36" s="296"/>
      <c r="AB36" s="296">
        <v>1</v>
      </c>
      <c r="AC36" s="296"/>
      <c r="AD36" s="296"/>
      <c r="AE36" s="296"/>
      <c r="AF36" s="296"/>
      <c r="AG36" s="296"/>
      <c r="AH36" s="296"/>
      <c r="AI36" s="296"/>
      <c r="AJ36" s="296"/>
      <c r="AK36" s="883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883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3"/>
      <c r="BV36" s="296"/>
      <c r="BW36" s="296"/>
      <c r="BX36" s="296"/>
      <c r="BY36" s="296"/>
      <c r="BZ36" s="889" t="str">
        <f>IF(DL36&lt;3,"",(SUM(B36:R36)-MIN(B36:R36)-MAX(B36:R36))/(DL36-2))</f>
        <v/>
      </c>
      <c r="CA36" s="889" t="str">
        <f>IF(DM36&lt;3,"",(SUM(T36:AJ36)-MIN(T36:AJ36)-MAX(T36:AJ36))/(DM36-2))</f>
        <v/>
      </c>
      <c r="CB36" s="889" t="str">
        <f>IF(DN36&lt;3,"",(SUM(AL36:BB36)-MIN(AL36:BB36)-MAX(AL36:BB36))/(DN36-2))</f>
        <v/>
      </c>
      <c r="CC36" s="890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1">
        <f>COUNT(B36:R36)</f>
        <v>1</v>
      </c>
      <c r="DM36" s="846">
        <f>COUNT(T36:AJ36)</f>
        <v>2</v>
      </c>
      <c r="DN36" s="846">
        <f>COUNT(AL36:BB36)</f>
        <v>0</v>
      </c>
      <c r="DO36" s="847">
        <f>COUNT(BD36:BT36)</f>
        <v>0</v>
      </c>
      <c r="DP36" s="882"/>
      <c r="DQ36" s="892"/>
      <c r="DR36" s="892"/>
      <c r="DS36" s="892"/>
      <c r="DT36" s="892"/>
      <c r="DU36" s="892"/>
      <c r="DV36" s="892"/>
      <c r="DW36" s="893"/>
      <c r="DX36" s="892"/>
      <c r="DY36" s="846"/>
      <c r="DZ36" s="882"/>
      <c r="EA36" s="882"/>
    </row>
    <row r="37" spans="1:131" ht="12.75" customHeight="1">
      <c r="A37" s="888" t="s">
        <v>294</v>
      </c>
      <c r="B37" s="296"/>
      <c r="C37" s="296"/>
      <c r="D37" s="296"/>
      <c r="E37" s="296"/>
      <c r="F37" s="669"/>
      <c r="G37" s="296">
        <v>2</v>
      </c>
      <c r="H37" s="296"/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3"/>
      <c r="T37" s="296"/>
      <c r="U37" s="296"/>
      <c r="V37" s="296"/>
      <c r="W37" s="296"/>
      <c r="X37" s="296"/>
      <c r="Y37" s="296"/>
      <c r="Z37" s="669">
        <v>5</v>
      </c>
      <c r="AA37" s="296"/>
      <c r="AB37" s="296">
        <v>30</v>
      </c>
      <c r="AC37" s="296"/>
      <c r="AD37" s="296"/>
      <c r="AE37" s="296"/>
      <c r="AF37" s="296"/>
      <c r="AG37" s="296"/>
      <c r="AH37" s="296"/>
      <c r="AI37" s="296"/>
      <c r="AJ37" s="296"/>
      <c r="AK37" s="883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883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3"/>
      <c r="BV37" s="296"/>
      <c r="BW37" s="296"/>
      <c r="BX37" s="296"/>
      <c r="BY37" s="296"/>
      <c r="BZ37" s="889" t="str">
        <f>IF(DL37&lt;3,"",(SUM(B37:R37)-MIN(B37:R37)-MAX(B37:R37))/(DL37-2))</f>
        <v/>
      </c>
      <c r="CA37" s="889" t="str">
        <f>IF(DM37&lt;3,"",(SUM(T37:AJ37)-MIN(T37:AJ37)-MAX(T37:AJ37))/(DM37-2))</f>
        <v/>
      </c>
      <c r="CB37" s="889" t="str">
        <f>IF(DN37&lt;3,"",(SUM(AL37:BB37)-MIN(AL37:BB37)-MAX(AL37:BB37))/(DN37-2))</f>
        <v/>
      </c>
      <c r="CC37" s="890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1">
        <f>COUNT(B37:R37)</f>
        <v>1</v>
      </c>
      <c r="DM37" s="846">
        <f>COUNT(T37:AJ37)</f>
        <v>2</v>
      </c>
      <c r="DN37" s="846">
        <f>COUNT(AL37:BB37)</f>
        <v>0</v>
      </c>
      <c r="DO37" s="847">
        <f>COUNT(BD37:BT37)</f>
        <v>0</v>
      </c>
      <c r="DP37" s="882"/>
      <c r="DQ37" s="892"/>
      <c r="DR37" s="892"/>
      <c r="DS37" s="892"/>
      <c r="DT37" s="892"/>
      <c r="DU37" s="892"/>
      <c r="DV37" s="892"/>
      <c r="DW37" s="893"/>
      <c r="DX37" s="892"/>
      <c r="DY37" s="846"/>
      <c r="DZ37" s="882"/>
      <c r="EA37" s="882"/>
    </row>
    <row r="38" spans="1:131" ht="12.75" customHeight="1">
      <c r="A38" s="894" t="s">
        <v>295</v>
      </c>
      <c r="B38" s="895">
        <f t="shared" ref="B38:R38" si="32">IF(B35="","",B34*B35*B36*B37)</f>
        <v>0</v>
      </c>
      <c r="C38" s="895">
        <f t="shared" si="32"/>
        <v>0</v>
      </c>
      <c r="D38" s="895">
        <f t="shared" si="32"/>
        <v>0</v>
      </c>
      <c r="E38" s="895">
        <f t="shared" si="32"/>
        <v>0</v>
      </c>
      <c r="F38" s="895">
        <f t="shared" si="32"/>
        <v>0</v>
      </c>
      <c r="G38" s="895">
        <f t="shared" si="32"/>
        <v>1280</v>
      </c>
      <c r="H38" s="895">
        <f t="shared" si="32"/>
        <v>0</v>
      </c>
      <c r="I38" s="895">
        <f t="shared" si="32"/>
        <v>0</v>
      </c>
      <c r="J38" s="895">
        <f t="shared" si="32"/>
        <v>0</v>
      </c>
      <c r="K38" s="895" t="str">
        <f t="shared" si="32"/>
        <v/>
      </c>
      <c r="L38" s="895" t="str">
        <f t="shared" si="32"/>
        <v/>
      </c>
      <c r="M38" s="895" t="str">
        <f t="shared" si="32"/>
        <v/>
      </c>
      <c r="N38" s="895" t="str">
        <f t="shared" si="32"/>
        <v/>
      </c>
      <c r="O38" s="895" t="str">
        <f t="shared" si="32"/>
        <v/>
      </c>
      <c r="P38" s="895" t="str">
        <f t="shared" si="32"/>
        <v/>
      </c>
      <c r="Q38" s="895" t="str">
        <f t="shared" si="32"/>
        <v/>
      </c>
      <c r="R38" s="895" t="str">
        <f t="shared" si="32"/>
        <v/>
      </c>
      <c r="S38" s="883"/>
      <c r="T38" s="895">
        <f t="shared" ref="T38:AJ38" si="33">IF(T35="","",T34*T35*T36*T37)</f>
        <v>0</v>
      </c>
      <c r="U38" s="895">
        <f t="shared" si="33"/>
        <v>0</v>
      </c>
      <c r="V38" s="895">
        <f t="shared" si="33"/>
        <v>0</v>
      </c>
      <c r="W38" s="895">
        <f t="shared" si="33"/>
        <v>0</v>
      </c>
      <c r="X38" s="895">
        <f t="shared" si="33"/>
        <v>0</v>
      </c>
      <c r="Y38" s="895">
        <f t="shared" si="33"/>
        <v>0</v>
      </c>
      <c r="Z38" s="895">
        <f t="shared" si="33"/>
        <v>450</v>
      </c>
      <c r="AA38" s="895">
        <f t="shared" si="33"/>
        <v>0</v>
      </c>
      <c r="AB38" s="895">
        <f t="shared" si="33"/>
        <v>630</v>
      </c>
      <c r="AC38" s="895" t="str">
        <f t="shared" si="33"/>
        <v/>
      </c>
      <c r="AD38" s="895" t="str">
        <f t="shared" si="33"/>
        <v/>
      </c>
      <c r="AE38" s="895" t="str">
        <f t="shared" si="33"/>
        <v/>
      </c>
      <c r="AF38" s="895" t="str">
        <f t="shared" si="33"/>
        <v/>
      </c>
      <c r="AG38" s="895" t="str">
        <f t="shared" si="33"/>
        <v/>
      </c>
      <c r="AH38" s="895" t="str">
        <f t="shared" si="33"/>
        <v/>
      </c>
      <c r="AI38" s="895" t="str">
        <f t="shared" si="33"/>
        <v/>
      </c>
      <c r="AJ38" s="895" t="str">
        <f t="shared" si="33"/>
        <v/>
      </c>
      <c r="AK38" s="883"/>
      <c r="AL38" s="895">
        <f t="shared" ref="AL38:BB38" si="34">IF(AL35="","",AL34*AL35*AL36*AL37)</f>
        <v>0</v>
      </c>
      <c r="AM38" s="895">
        <f t="shared" si="34"/>
        <v>0</v>
      </c>
      <c r="AN38" s="895">
        <f t="shared" si="34"/>
        <v>0</v>
      </c>
      <c r="AO38" s="895">
        <f t="shared" si="34"/>
        <v>0</v>
      </c>
      <c r="AP38" s="895">
        <f t="shared" si="34"/>
        <v>0</v>
      </c>
      <c r="AQ38" s="895">
        <f t="shared" si="34"/>
        <v>0</v>
      </c>
      <c r="AR38" s="895">
        <f t="shared" si="34"/>
        <v>0</v>
      </c>
      <c r="AS38" s="895">
        <f t="shared" si="34"/>
        <v>0</v>
      </c>
      <c r="AT38" s="895">
        <f t="shared" si="34"/>
        <v>0</v>
      </c>
      <c r="AU38" s="895" t="str">
        <f t="shared" si="34"/>
        <v/>
      </c>
      <c r="AV38" s="895" t="str">
        <f t="shared" si="34"/>
        <v/>
      </c>
      <c r="AW38" s="895" t="str">
        <f t="shared" si="34"/>
        <v/>
      </c>
      <c r="AX38" s="895" t="str">
        <f t="shared" si="34"/>
        <v/>
      </c>
      <c r="AY38" s="895" t="str">
        <f t="shared" si="34"/>
        <v/>
      </c>
      <c r="AZ38" s="895" t="str">
        <f t="shared" si="34"/>
        <v/>
      </c>
      <c r="BA38" s="895" t="str">
        <f t="shared" si="34"/>
        <v/>
      </c>
      <c r="BB38" s="895" t="str">
        <f t="shared" si="34"/>
        <v/>
      </c>
      <c r="BC38" s="883"/>
      <c r="BD38" s="895">
        <f t="shared" ref="BD38:BT38" si="35">IF(BD35="","",BD34*BD35*BD36*BD37)</f>
        <v>0</v>
      </c>
      <c r="BE38" s="895">
        <f t="shared" si="35"/>
        <v>0</v>
      </c>
      <c r="BF38" s="895">
        <f t="shared" si="35"/>
        <v>0</v>
      </c>
      <c r="BG38" s="895">
        <f t="shared" si="35"/>
        <v>0</v>
      </c>
      <c r="BH38" s="895">
        <f t="shared" si="35"/>
        <v>0</v>
      </c>
      <c r="BI38" s="895">
        <f t="shared" si="35"/>
        <v>0</v>
      </c>
      <c r="BJ38" s="895">
        <f t="shared" si="35"/>
        <v>0</v>
      </c>
      <c r="BK38" s="895">
        <f t="shared" si="35"/>
        <v>0</v>
      </c>
      <c r="BL38" s="895">
        <f t="shared" si="35"/>
        <v>0</v>
      </c>
      <c r="BM38" s="895" t="str">
        <f t="shared" si="35"/>
        <v/>
      </c>
      <c r="BN38" s="895" t="str">
        <f t="shared" si="35"/>
        <v/>
      </c>
      <c r="BO38" s="895" t="str">
        <f t="shared" si="35"/>
        <v/>
      </c>
      <c r="BP38" s="895" t="str">
        <f t="shared" si="35"/>
        <v/>
      </c>
      <c r="BQ38" s="895" t="str">
        <f t="shared" si="35"/>
        <v/>
      </c>
      <c r="BR38" s="895" t="str">
        <f t="shared" si="35"/>
        <v/>
      </c>
      <c r="BS38" s="895" t="str">
        <f t="shared" si="35"/>
        <v/>
      </c>
      <c r="BT38" s="895" t="str">
        <f t="shared" si="35"/>
        <v/>
      </c>
      <c r="BU38" s="883"/>
      <c r="BV38" s="895" t="str">
        <f>IF(BV35="","",BV34*BV35*BV36*BV37)</f>
        <v/>
      </c>
      <c r="BW38" s="895" t="str">
        <f>IF(BW35="","",BW34*BW35*BW36*BW37)</f>
        <v/>
      </c>
      <c r="BX38" s="895" t="str">
        <f>IF(BX35="","",BX34*BX35*BX36*BX37)</f>
        <v/>
      </c>
      <c r="BY38" s="761" t="str">
        <f>IF(BY35="","",BY34*BY35*BY36*BY37)</f>
        <v/>
      </c>
      <c r="BZ38" s="889">
        <f>IF(DL38&lt;3,"",(SUM(B38:R38)-MIN(B38:R38)-MAX(B38:R38))/(DL38-2))</f>
        <v>0</v>
      </c>
      <c r="CA38" s="889">
        <f>IF(DM38&lt;3,"",(SUM(T38:AJ38)-MIN(T38:AJ38)-MAX(T38:AJ38))/(DM38-2))</f>
        <v>64.285714285714292</v>
      </c>
      <c r="CB38" s="889">
        <f>IF(DN38&lt;3,"",(SUM(AL38:BB38)-MIN(AL38:BB38)-MAX(AL38:BB38))/(DN38-2))</f>
        <v>0</v>
      </c>
      <c r="CC38" s="890">
        <f>IF(DO38&lt;3,"",(SUM(BD38:BT38)-MIN(BD38:BT38)-MAX(BD38:BT38))/(DO38-2))</f>
        <v>0</v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>
        <f t="shared" si="30"/>
        <v>0</v>
      </c>
      <c r="CZ38" s="550">
        <f t="shared" si="30"/>
        <v>0</v>
      </c>
      <c r="DA38" s="550">
        <f t="shared" si="30"/>
        <v>0</v>
      </c>
      <c r="DB38" s="551">
        <f t="shared" si="30"/>
        <v>0</v>
      </c>
      <c r="DC38" s="551">
        <f t="shared" si="30"/>
        <v>0</v>
      </c>
      <c r="DD38" s="551">
        <f t="shared" si="30"/>
        <v>0</v>
      </c>
      <c r="DE38" s="550">
        <f t="shared" si="31"/>
        <v>0</v>
      </c>
      <c r="DF38" s="550">
        <f t="shared" si="31"/>
        <v>0</v>
      </c>
      <c r="DG38" s="550">
        <f t="shared" si="31"/>
        <v>0</v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1">
        <f>COUNT(B38:R38)</f>
        <v>9</v>
      </c>
      <c r="DM38" s="846">
        <f>COUNT(T38:AJ38)</f>
        <v>9</v>
      </c>
      <c r="DN38" s="846">
        <f>COUNT(AL38:BB38)</f>
        <v>9</v>
      </c>
      <c r="DO38" s="847">
        <f>COUNT(BD38:BT38)</f>
        <v>9</v>
      </c>
      <c r="DP38" s="882"/>
      <c r="DQ38" s="892"/>
      <c r="DR38" s="892"/>
      <c r="DS38" s="892"/>
      <c r="DT38" s="892"/>
      <c r="DU38" s="892"/>
      <c r="DV38" s="892"/>
      <c r="DW38" s="893"/>
      <c r="DX38" s="892"/>
      <c r="DY38" s="846"/>
      <c r="DZ38" s="882"/>
      <c r="EA38" s="882"/>
    </row>
    <row r="39" spans="1:131" ht="12.75" customHeight="1">
      <c r="A39" s="887" t="s">
        <v>324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3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3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3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3"/>
      <c r="BV39" s="669"/>
      <c r="BW39" s="669"/>
      <c r="BX39" s="669"/>
      <c r="BY39" s="296"/>
      <c r="BZ39" s="896"/>
      <c r="CA39" s="896"/>
      <c r="CB39" s="896"/>
      <c r="CC39" s="897"/>
      <c r="CD39" s="898"/>
      <c r="CE39" s="898"/>
      <c r="CF39" s="898"/>
      <c r="CG39" s="898"/>
      <c r="CH39" s="898"/>
      <c r="CI39" s="898"/>
      <c r="CJ39" s="898"/>
      <c r="CK39" s="898"/>
      <c r="CL39" s="898"/>
      <c r="CM39" s="898"/>
      <c r="CN39" s="898"/>
      <c r="CO39" s="898"/>
      <c r="CP39" s="898"/>
      <c r="CQ39" s="898"/>
      <c r="CR39" s="898"/>
      <c r="CS39" s="898"/>
      <c r="CT39" s="899"/>
      <c r="CU39" s="900"/>
      <c r="CV39" s="898"/>
      <c r="CW39" s="898"/>
      <c r="CX39" s="898"/>
      <c r="CY39" s="898"/>
      <c r="CZ39" s="898"/>
      <c r="DA39" s="898"/>
      <c r="DB39" s="898"/>
      <c r="DC39" s="898"/>
      <c r="DD39" s="898"/>
      <c r="DE39" s="898"/>
      <c r="DF39" s="898"/>
      <c r="DG39" s="898"/>
      <c r="DH39" s="898"/>
      <c r="DI39" s="898"/>
      <c r="DJ39" s="898"/>
      <c r="DK39" s="898"/>
      <c r="DL39" s="900"/>
      <c r="DM39" s="881"/>
      <c r="DN39" s="881"/>
      <c r="DO39" s="880"/>
      <c r="DP39" s="881"/>
      <c r="DQ39" s="881"/>
      <c r="DR39" s="881"/>
      <c r="DS39" s="881"/>
      <c r="DT39" s="881"/>
      <c r="DU39" s="881"/>
      <c r="DV39" s="881"/>
      <c r="DW39" s="880"/>
      <c r="DX39" s="881"/>
      <c r="DY39" s="846"/>
      <c r="DZ39" s="882"/>
      <c r="EA39" s="882"/>
    </row>
    <row r="40" spans="1:131" ht="12.75" customHeight="1">
      <c r="A40" s="888" t="s">
        <v>276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3"/>
      <c r="T40" s="669"/>
      <c r="U40" s="669"/>
      <c r="V40" s="669"/>
      <c r="W40" s="669"/>
      <c r="X40" s="669">
        <v>1</v>
      </c>
      <c r="Y40" s="669">
        <v>1</v>
      </c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3"/>
      <c r="AL40" s="669">
        <v>2</v>
      </c>
      <c r="AM40" s="669">
        <v>2</v>
      </c>
      <c r="AN40" s="669">
        <v>2</v>
      </c>
      <c r="AO40" s="669"/>
      <c r="AP40" s="669"/>
      <c r="AQ40" s="669"/>
      <c r="AR40" s="669"/>
      <c r="AS40" s="669">
        <v>2</v>
      </c>
      <c r="AT40" s="669"/>
      <c r="AU40" s="669"/>
      <c r="AV40" s="669"/>
      <c r="AW40" s="669"/>
      <c r="AX40" s="669"/>
      <c r="AY40" s="669"/>
      <c r="AZ40" s="669"/>
      <c r="BA40" s="669"/>
      <c r="BB40" s="669"/>
      <c r="BC40" s="883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3"/>
      <c r="BV40" s="669"/>
      <c r="BW40" s="669"/>
      <c r="BX40" s="669"/>
      <c r="BY40" s="296"/>
      <c r="BZ40" s="889" t="str">
        <f>IF(DL40&lt;3,"",(SUM(B40:R40)-MIN(B40:R40)-MAX(B40:R40))/(DL40-2))</f>
        <v/>
      </c>
      <c r="CA40" s="889" t="str">
        <f>IF(DM40&lt;3,"",(SUM(T40:AJ40)-MIN(T40:AJ40)-MAX(T40:AJ40))/(DM40-2))</f>
        <v/>
      </c>
      <c r="CB40" s="889">
        <f>IF(DN40&lt;3,"",(SUM(AL40:BB40)-MIN(AL40:BB40)-MAX(AL40:BB40))/(DN40-2))</f>
        <v>2</v>
      </c>
      <c r="CC40" s="890" t="str">
        <f>IF(DO40&lt;3,"",(SUM(BD40:BT40)-MIN(BD40:BT40)-MAX(BD40:BT40))/(DO40-2))</f>
        <v/>
      </c>
      <c r="CD40" s="520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1" t="str">
        <f t="shared" si="37"/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1">
        <f>COUNT(B40:R40)</f>
        <v>0</v>
      </c>
      <c r="DM40" s="846">
        <f>COUNT(T40:AJ40)</f>
        <v>2</v>
      </c>
      <c r="DN40" s="846">
        <f>COUNT(AL40:BB40)</f>
        <v>4</v>
      </c>
      <c r="DO40" s="847">
        <f>COUNT(BD40:BT40)</f>
        <v>0</v>
      </c>
      <c r="DP40" s="882"/>
      <c r="DQ40" s="892"/>
      <c r="DR40" s="892"/>
      <c r="DS40" s="892"/>
      <c r="DT40" s="892"/>
      <c r="DU40" s="892"/>
      <c r="DV40" s="892"/>
      <c r="DW40" s="893"/>
      <c r="DX40" s="892"/>
      <c r="DY40" s="846"/>
      <c r="DZ40" s="882"/>
      <c r="EA40" s="882"/>
    </row>
    <row r="41" spans="1:131" ht="12.75" customHeight="1">
      <c r="A41" s="888" t="s">
        <v>277</v>
      </c>
      <c r="B41" s="296">
        <v>0</v>
      </c>
      <c r="C41" s="296">
        <v>0</v>
      </c>
      <c r="D41" s="296">
        <v>0</v>
      </c>
      <c r="E41" s="296">
        <v>0</v>
      </c>
      <c r="F41" s="669">
        <v>0</v>
      </c>
      <c r="G41" s="296">
        <v>0</v>
      </c>
      <c r="H41" s="296">
        <v>0</v>
      </c>
      <c r="I41" s="296">
        <v>0</v>
      </c>
      <c r="J41" s="669">
        <v>0</v>
      </c>
      <c r="K41" s="296"/>
      <c r="L41" s="296"/>
      <c r="M41" s="296"/>
      <c r="N41" s="296"/>
      <c r="O41" s="296"/>
      <c r="P41" s="296"/>
      <c r="Q41" s="296"/>
      <c r="R41" s="296"/>
      <c r="S41" s="883"/>
      <c r="T41" s="296">
        <v>0</v>
      </c>
      <c r="U41" s="296">
        <v>0</v>
      </c>
      <c r="V41" s="296">
        <v>0</v>
      </c>
      <c r="W41" s="296">
        <v>0</v>
      </c>
      <c r="X41" s="296">
        <v>7</v>
      </c>
      <c r="Y41" s="296">
        <v>2</v>
      </c>
      <c r="Z41" s="669">
        <v>0</v>
      </c>
      <c r="AA41" s="296">
        <v>0</v>
      </c>
      <c r="AB41" s="296">
        <v>0</v>
      </c>
      <c r="AC41" s="296"/>
      <c r="AD41" s="296"/>
      <c r="AE41" s="296"/>
      <c r="AF41" s="296"/>
      <c r="AG41" s="296"/>
      <c r="AH41" s="296"/>
      <c r="AI41" s="296"/>
      <c r="AJ41" s="296"/>
      <c r="AK41" s="883"/>
      <c r="AL41" s="296">
        <v>25</v>
      </c>
      <c r="AM41" s="296">
        <v>25</v>
      </c>
      <c r="AN41" s="296">
        <v>30</v>
      </c>
      <c r="AO41" s="296">
        <v>0</v>
      </c>
      <c r="AP41" s="296">
        <v>0</v>
      </c>
      <c r="AQ41" s="296">
        <v>0</v>
      </c>
      <c r="AR41" s="296">
        <v>0</v>
      </c>
      <c r="AS41" s="296">
        <v>4</v>
      </c>
      <c r="AT41" s="296">
        <v>0</v>
      </c>
      <c r="AU41" s="296"/>
      <c r="AV41" s="296"/>
      <c r="AW41" s="296"/>
      <c r="AX41" s="296"/>
      <c r="AY41" s="296"/>
      <c r="AZ41" s="296"/>
      <c r="BA41" s="296"/>
      <c r="BB41" s="296"/>
      <c r="BC41" s="883"/>
      <c r="BD41" s="296">
        <v>0</v>
      </c>
      <c r="BE41" s="296">
        <v>0</v>
      </c>
      <c r="BF41" s="296">
        <v>0</v>
      </c>
      <c r="BG41" s="296">
        <v>0</v>
      </c>
      <c r="BH41" s="296">
        <v>0</v>
      </c>
      <c r="BI41" s="296">
        <v>0</v>
      </c>
      <c r="BJ41" s="296">
        <v>0</v>
      </c>
      <c r="BK41" s="296">
        <v>0</v>
      </c>
      <c r="BL41" s="296">
        <v>0</v>
      </c>
      <c r="BM41" s="296"/>
      <c r="BN41" s="296"/>
      <c r="BO41" s="296"/>
      <c r="BP41" s="296"/>
      <c r="BQ41" s="296"/>
      <c r="BR41" s="296"/>
      <c r="BS41" s="296"/>
      <c r="BT41" s="296"/>
      <c r="BU41" s="883"/>
      <c r="BV41" s="296"/>
      <c r="BW41" s="296"/>
      <c r="BX41" s="296"/>
      <c r="BY41" s="296"/>
      <c r="BZ41" s="889">
        <f>IF(DL41&lt;3,"",(SUM(B41:R41)-MIN(B41:R41)-MAX(B41:R41))/(DL41-2))</f>
        <v>0</v>
      </c>
      <c r="CA41" s="889">
        <f>IF(DM41&lt;3,"",(SUM(T41:AJ41)-MIN(T41:AJ41)-MAX(T41:AJ41))/(DM41-2))</f>
        <v>0.2857142857142857</v>
      </c>
      <c r="CB41" s="889">
        <f>IF(DN41&lt;3,"",(SUM(AL41:BB41)-MIN(AL41:BB41)-MAX(AL41:BB41))/(DN41-2))</f>
        <v>7.7142857142857144</v>
      </c>
      <c r="CC41" s="890">
        <f>IF(DO41&lt;3,"",(SUM(BD41:BT41)-MIN(BD41:BT41)-MAX(BD41:BT41))/(DO41-2))</f>
        <v>0</v>
      </c>
      <c r="CD41" s="520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>
        <f t="shared" si="38"/>
        <v>0</v>
      </c>
      <c r="CZ41" s="550">
        <f t="shared" si="38"/>
        <v>0</v>
      </c>
      <c r="DA41" s="550">
        <f t="shared" si="38"/>
        <v>0</v>
      </c>
      <c r="DB41" s="551">
        <f t="shared" si="38"/>
        <v>0</v>
      </c>
      <c r="DC41" s="551">
        <f t="shared" si="38"/>
        <v>0</v>
      </c>
      <c r="DD41" s="551">
        <f t="shared" si="38"/>
        <v>0</v>
      </c>
      <c r="DE41" s="550">
        <f t="shared" si="39"/>
        <v>0</v>
      </c>
      <c r="DF41" s="550">
        <f t="shared" si="39"/>
        <v>0</v>
      </c>
      <c r="DG41" s="550">
        <f t="shared" si="39"/>
        <v>0</v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1">
        <f>COUNT(B41:R41)</f>
        <v>9</v>
      </c>
      <c r="DM41" s="846">
        <f>COUNT(T41:AJ41)</f>
        <v>9</v>
      </c>
      <c r="DN41" s="846">
        <f>COUNT(AL41:BB41)</f>
        <v>9</v>
      </c>
      <c r="DO41" s="847">
        <f>COUNT(BD41:BT41)</f>
        <v>9</v>
      </c>
      <c r="DP41" s="882"/>
      <c r="DQ41" s="892"/>
      <c r="DR41" s="892"/>
      <c r="DS41" s="892"/>
      <c r="DT41" s="892"/>
      <c r="DU41" s="892"/>
      <c r="DV41" s="892"/>
      <c r="DW41" s="893"/>
      <c r="DX41" s="892"/>
      <c r="DY41" s="846"/>
      <c r="DZ41" s="882"/>
      <c r="EA41" s="882"/>
    </row>
    <row r="42" spans="1:131" ht="12.75" customHeight="1">
      <c r="A42" s="888" t="s">
        <v>265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3"/>
      <c r="T42" s="296"/>
      <c r="U42" s="296"/>
      <c r="V42" s="296"/>
      <c r="W42" s="296"/>
      <c r="X42" s="296">
        <v>2</v>
      </c>
      <c r="Y42" s="296">
        <v>2</v>
      </c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3"/>
      <c r="AL42" s="296">
        <v>1</v>
      </c>
      <c r="AM42" s="296">
        <v>1</v>
      </c>
      <c r="AN42" s="296">
        <v>1</v>
      </c>
      <c r="AO42" s="296"/>
      <c r="AP42" s="296"/>
      <c r="AQ42" s="296"/>
      <c r="AR42" s="296"/>
      <c r="AS42" s="296">
        <v>1</v>
      </c>
      <c r="AT42" s="296"/>
      <c r="AU42" s="296"/>
      <c r="AV42" s="296"/>
      <c r="AW42" s="296"/>
      <c r="AX42" s="296"/>
      <c r="AY42" s="296"/>
      <c r="AZ42" s="296"/>
      <c r="BA42" s="296"/>
      <c r="BB42" s="296"/>
      <c r="BC42" s="883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3"/>
      <c r="BV42" s="296"/>
      <c r="BW42" s="296"/>
      <c r="BX42" s="296"/>
      <c r="BY42" s="296"/>
      <c r="BZ42" s="889" t="str">
        <f>IF(DL42&lt;3,"",(SUM(B42:R42)-MIN(B42:R42)-MAX(B42:R42))/(DL42-2))</f>
        <v/>
      </c>
      <c r="CA42" s="889" t="str">
        <f>IF(DM42&lt;3,"",(SUM(T42:AJ42)-MIN(T42:AJ42)-MAX(T42:AJ42))/(DM42-2))</f>
        <v/>
      </c>
      <c r="CB42" s="889">
        <f>IF(DN42&lt;3,"",(SUM(AL42:BB42)-MIN(AL42:BB42)-MAX(AL42:BB42))/(DN42-2))</f>
        <v>1</v>
      </c>
      <c r="CC42" s="890" t="str">
        <f>IF(DO42&lt;3,"",(SUM(BD42:BT42)-MIN(BD42:BT42)-MAX(BD42:BT42))/(DO42-2))</f>
        <v/>
      </c>
      <c r="CD42" s="520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1">
        <f>COUNT(B42:R42)</f>
        <v>0</v>
      </c>
      <c r="DM42" s="846">
        <f>COUNT(T42:AJ42)</f>
        <v>2</v>
      </c>
      <c r="DN42" s="846">
        <f>COUNT(AL42:BB42)</f>
        <v>4</v>
      </c>
      <c r="DO42" s="847">
        <f>COUNT(BD42:BT42)</f>
        <v>0</v>
      </c>
      <c r="DP42" s="882"/>
      <c r="DQ42" s="892"/>
      <c r="DR42" s="892"/>
      <c r="DS42" s="892"/>
      <c r="DT42" s="892"/>
      <c r="DU42" s="892"/>
      <c r="DV42" s="892"/>
      <c r="DW42" s="893"/>
      <c r="DX42" s="892"/>
      <c r="DY42" s="846"/>
      <c r="DZ42" s="882"/>
      <c r="EA42" s="882"/>
    </row>
    <row r="43" spans="1:131" ht="12.75" customHeight="1">
      <c r="A43" s="888" t="s">
        <v>294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3"/>
      <c r="T43" s="296"/>
      <c r="U43" s="296"/>
      <c r="V43" s="296"/>
      <c r="W43" s="296"/>
      <c r="X43" s="296">
        <v>60</v>
      </c>
      <c r="Y43" s="296">
        <v>200</v>
      </c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3"/>
      <c r="AL43" s="296">
        <v>5</v>
      </c>
      <c r="AM43" s="296">
        <v>5</v>
      </c>
      <c r="AN43" s="296">
        <v>7.5</v>
      </c>
      <c r="AO43" s="296"/>
      <c r="AP43" s="296"/>
      <c r="AQ43" s="296"/>
      <c r="AR43" s="296"/>
      <c r="AS43" s="296">
        <v>110</v>
      </c>
      <c r="AT43" s="296"/>
      <c r="AU43" s="296"/>
      <c r="AV43" s="296"/>
      <c r="AW43" s="296"/>
      <c r="AX43" s="296"/>
      <c r="AY43" s="296"/>
      <c r="AZ43" s="296"/>
      <c r="BA43" s="296"/>
      <c r="BB43" s="296"/>
      <c r="BC43" s="883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3"/>
      <c r="BV43" s="296"/>
      <c r="BW43" s="296"/>
      <c r="BX43" s="296"/>
      <c r="BY43" s="296"/>
      <c r="BZ43" s="889" t="str">
        <f>IF(DL43&lt;3,"",(SUM(B43:R43)-MIN(B43:R43)-MAX(B43:R43))/(DL43-2))</f>
        <v/>
      </c>
      <c r="CA43" s="889" t="str">
        <f>IF(DM43&lt;3,"",(SUM(T43:AJ43)-MIN(T43:AJ43)-MAX(T43:AJ43))/(DM43-2))</f>
        <v/>
      </c>
      <c r="CB43" s="889">
        <f>IF(DN43&lt;3,"",(SUM(AL43:BB43)-MIN(AL43:BB43)-MAX(AL43:BB43))/(DN43-2))</f>
        <v>6.25</v>
      </c>
      <c r="CC43" s="890" t="str">
        <f>IF(DO43&lt;3,"",(SUM(BD43:BT43)-MIN(BD43:BT43)-MAX(BD43:BT43))/(DO43-2))</f>
        <v/>
      </c>
      <c r="CD43" s="520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1">
        <f>COUNT(B43:R43)</f>
        <v>0</v>
      </c>
      <c r="DM43" s="846">
        <f>COUNT(T43:AJ43)</f>
        <v>2</v>
      </c>
      <c r="DN43" s="846">
        <f>COUNT(AL43:BB43)</f>
        <v>4</v>
      </c>
      <c r="DO43" s="847">
        <f>COUNT(BD43:BT43)</f>
        <v>0</v>
      </c>
      <c r="DP43" s="882"/>
      <c r="DQ43" s="892"/>
      <c r="DR43" s="892"/>
      <c r="DS43" s="892"/>
      <c r="DT43" s="892"/>
      <c r="DU43" s="892"/>
      <c r="DV43" s="892"/>
      <c r="DW43" s="893"/>
      <c r="DX43" s="892"/>
      <c r="DY43" s="846"/>
      <c r="DZ43" s="882"/>
      <c r="EA43" s="882"/>
    </row>
    <row r="44" spans="1:131" ht="12.75" customHeight="1">
      <c r="A44" s="894" t="s">
        <v>295</v>
      </c>
      <c r="B44" s="895">
        <f t="shared" ref="B44:R44" si="40">IF(B41="","",B40*B41*B42*B43)</f>
        <v>0</v>
      </c>
      <c r="C44" s="895">
        <f t="shared" si="40"/>
        <v>0</v>
      </c>
      <c r="D44" s="895">
        <f t="shared" si="40"/>
        <v>0</v>
      </c>
      <c r="E44" s="895">
        <f t="shared" si="40"/>
        <v>0</v>
      </c>
      <c r="F44" s="895">
        <f t="shared" si="40"/>
        <v>0</v>
      </c>
      <c r="G44" s="895">
        <f t="shared" si="40"/>
        <v>0</v>
      </c>
      <c r="H44" s="895">
        <f t="shared" si="40"/>
        <v>0</v>
      </c>
      <c r="I44" s="895">
        <f t="shared" si="40"/>
        <v>0</v>
      </c>
      <c r="J44" s="895">
        <f t="shared" si="40"/>
        <v>0</v>
      </c>
      <c r="K44" s="895" t="str">
        <f t="shared" si="40"/>
        <v/>
      </c>
      <c r="L44" s="895" t="str">
        <f t="shared" si="40"/>
        <v/>
      </c>
      <c r="M44" s="895" t="str">
        <f t="shared" si="40"/>
        <v/>
      </c>
      <c r="N44" s="895" t="str">
        <f t="shared" si="40"/>
        <v/>
      </c>
      <c r="O44" s="895" t="str">
        <f t="shared" si="40"/>
        <v/>
      </c>
      <c r="P44" s="895" t="str">
        <f t="shared" si="40"/>
        <v/>
      </c>
      <c r="Q44" s="895" t="str">
        <f t="shared" si="40"/>
        <v/>
      </c>
      <c r="R44" s="895" t="str">
        <f t="shared" si="40"/>
        <v/>
      </c>
      <c r="S44" s="883"/>
      <c r="T44" s="895">
        <f t="shared" ref="T44:AJ44" si="41">IF(T41="","",T40*T41*T42*T43)</f>
        <v>0</v>
      </c>
      <c r="U44" s="895">
        <f t="shared" si="41"/>
        <v>0</v>
      </c>
      <c r="V44" s="895">
        <f t="shared" si="41"/>
        <v>0</v>
      </c>
      <c r="W44" s="895">
        <f t="shared" si="41"/>
        <v>0</v>
      </c>
      <c r="X44" s="895">
        <f t="shared" si="41"/>
        <v>840</v>
      </c>
      <c r="Y44" s="895">
        <f t="shared" si="41"/>
        <v>800</v>
      </c>
      <c r="Z44" s="895">
        <f t="shared" si="41"/>
        <v>0</v>
      </c>
      <c r="AA44" s="895">
        <f t="shared" si="41"/>
        <v>0</v>
      </c>
      <c r="AB44" s="895">
        <f t="shared" si="41"/>
        <v>0</v>
      </c>
      <c r="AC44" s="895" t="str">
        <f t="shared" si="41"/>
        <v/>
      </c>
      <c r="AD44" s="895" t="str">
        <f t="shared" si="41"/>
        <v/>
      </c>
      <c r="AE44" s="895" t="str">
        <f t="shared" si="41"/>
        <v/>
      </c>
      <c r="AF44" s="895" t="str">
        <f t="shared" si="41"/>
        <v/>
      </c>
      <c r="AG44" s="895" t="str">
        <f t="shared" si="41"/>
        <v/>
      </c>
      <c r="AH44" s="895" t="str">
        <f t="shared" si="41"/>
        <v/>
      </c>
      <c r="AI44" s="895" t="str">
        <f t="shared" si="41"/>
        <v/>
      </c>
      <c r="AJ44" s="895" t="str">
        <f t="shared" si="41"/>
        <v/>
      </c>
      <c r="AK44" s="883"/>
      <c r="AL44" s="895">
        <f>IF(AL41="","",AL40*AL41*AL42*AL43)</f>
        <v>250</v>
      </c>
      <c r="AM44" s="895">
        <f t="shared" ref="AM44:BB44" si="42">IF(AM41="","",AM40*AM41*AM42*AM43)</f>
        <v>250</v>
      </c>
      <c r="AN44" s="895">
        <f t="shared" si="42"/>
        <v>450</v>
      </c>
      <c r="AO44" s="895">
        <f t="shared" si="42"/>
        <v>0</v>
      </c>
      <c r="AP44" s="895">
        <f t="shared" si="42"/>
        <v>0</v>
      </c>
      <c r="AQ44" s="895">
        <f t="shared" si="42"/>
        <v>0</v>
      </c>
      <c r="AR44" s="895">
        <f t="shared" si="42"/>
        <v>0</v>
      </c>
      <c r="AS44" s="895">
        <f t="shared" si="42"/>
        <v>880</v>
      </c>
      <c r="AT44" s="895">
        <f t="shared" si="42"/>
        <v>0</v>
      </c>
      <c r="AU44" s="895" t="str">
        <f t="shared" si="42"/>
        <v/>
      </c>
      <c r="AV44" s="895" t="str">
        <f t="shared" si="42"/>
        <v/>
      </c>
      <c r="AW44" s="895" t="str">
        <f t="shared" si="42"/>
        <v/>
      </c>
      <c r="AX44" s="895" t="str">
        <f t="shared" si="42"/>
        <v/>
      </c>
      <c r="AY44" s="895" t="str">
        <f t="shared" si="42"/>
        <v/>
      </c>
      <c r="AZ44" s="895" t="str">
        <f t="shared" si="42"/>
        <v/>
      </c>
      <c r="BA44" s="895" t="str">
        <f t="shared" si="42"/>
        <v/>
      </c>
      <c r="BB44" s="895" t="str">
        <f t="shared" si="42"/>
        <v/>
      </c>
      <c r="BC44" s="883"/>
      <c r="BD44" s="895">
        <f t="shared" ref="BD44:BT44" si="43">IF(BD41="","",BD40*BD41*BD42*BD43)</f>
        <v>0</v>
      </c>
      <c r="BE44" s="895">
        <f t="shared" si="43"/>
        <v>0</v>
      </c>
      <c r="BF44" s="895">
        <f t="shared" si="43"/>
        <v>0</v>
      </c>
      <c r="BG44" s="895">
        <f t="shared" si="43"/>
        <v>0</v>
      </c>
      <c r="BH44" s="895">
        <f t="shared" si="43"/>
        <v>0</v>
      </c>
      <c r="BI44" s="895">
        <f t="shared" si="43"/>
        <v>0</v>
      </c>
      <c r="BJ44" s="895">
        <f t="shared" si="43"/>
        <v>0</v>
      </c>
      <c r="BK44" s="895">
        <f t="shared" si="43"/>
        <v>0</v>
      </c>
      <c r="BL44" s="895">
        <f t="shared" si="43"/>
        <v>0</v>
      </c>
      <c r="BM44" s="895" t="str">
        <f t="shared" si="43"/>
        <v/>
      </c>
      <c r="BN44" s="895" t="str">
        <f t="shared" si="43"/>
        <v/>
      </c>
      <c r="BO44" s="895" t="str">
        <f t="shared" si="43"/>
        <v/>
      </c>
      <c r="BP44" s="895" t="str">
        <f t="shared" si="43"/>
        <v/>
      </c>
      <c r="BQ44" s="895" t="str">
        <f t="shared" si="43"/>
        <v/>
      </c>
      <c r="BR44" s="895" t="str">
        <f t="shared" si="43"/>
        <v/>
      </c>
      <c r="BS44" s="895" t="str">
        <f t="shared" si="43"/>
        <v/>
      </c>
      <c r="BT44" s="895" t="str">
        <f t="shared" si="43"/>
        <v/>
      </c>
      <c r="BU44" s="883"/>
      <c r="BV44" s="895" t="str">
        <f>IF(BV41="","",BV40*BV41*BV42*BV43)</f>
        <v/>
      </c>
      <c r="BW44" s="895" t="str">
        <f>IF(BW41="","",BW40*BW41*BW42*BW43)</f>
        <v/>
      </c>
      <c r="BX44" s="895" t="str">
        <f>IF(BX41="","",BX40*BX41*BX42*BX43)</f>
        <v/>
      </c>
      <c r="BY44" s="761" t="str">
        <f>IF(BY41="","",BY40*BY41*BY42*BY43)</f>
        <v/>
      </c>
      <c r="BZ44" s="889">
        <f>IF(DL44&lt;3,"",(SUM(B44:R44)-MIN(B44:R44)-MAX(B44:R44))/(DL44-2))</f>
        <v>0</v>
      </c>
      <c r="CA44" s="889">
        <f>IF(DM44&lt;3,"",(SUM(T44:AJ44)-MIN(T44:AJ44)-MAX(T44:AJ44))/(DM44-2))</f>
        <v>114.28571428571429</v>
      </c>
      <c r="CB44" s="889">
        <f>IF(DN44&lt;3,"",(SUM(AL44:BB44)-MIN(AL44:BB44)-MAX(AL44:BB44))/(DN44-2))</f>
        <v>135.71428571428572</v>
      </c>
      <c r="CC44" s="890">
        <f>IF(DO44&lt;3,"",(SUM(BD44:BT44)-MIN(BD44:BT44)-MAX(BD44:BT44))/(DO44-2))</f>
        <v>0</v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21" t="str">
        <f t="shared" si="44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>
        <f t="shared" si="38"/>
        <v>0</v>
      </c>
      <c r="CZ44" s="550">
        <f t="shared" si="38"/>
        <v>0</v>
      </c>
      <c r="DA44" s="550">
        <f t="shared" si="38"/>
        <v>0</v>
      </c>
      <c r="DB44" s="551">
        <f t="shared" si="38"/>
        <v>0</v>
      </c>
      <c r="DC44" s="551">
        <f t="shared" si="38"/>
        <v>0</v>
      </c>
      <c r="DD44" s="551">
        <f t="shared" si="38"/>
        <v>0</v>
      </c>
      <c r="DE44" s="550">
        <f t="shared" si="39"/>
        <v>0</v>
      </c>
      <c r="DF44" s="550">
        <f t="shared" si="39"/>
        <v>0</v>
      </c>
      <c r="DG44" s="550">
        <f t="shared" si="39"/>
        <v>0</v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1">
        <f>COUNT(B44:R44)</f>
        <v>9</v>
      </c>
      <c r="DM44" s="846">
        <f>COUNT(T44:AJ44)</f>
        <v>9</v>
      </c>
      <c r="DN44" s="846">
        <f>COUNT(AL44:BB44)</f>
        <v>9</v>
      </c>
      <c r="DO44" s="847">
        <f>COUNT(BD44:BT44)</f>
        <v>9</v>
      </c>
      <c r="DP44" s="882"/>
      <c r="DQ44" s="892"/>
      <c r="DR44" s="892"/>
      <c r="DS44" s="892"/>
      <c r="DT44" s="892"/>
      <c r="DU44" s="892"/>
      <c r="DV44" s="892"/>
      <c r="DW44" s="893"/>
      <c r="DX44" s="892"/>
      <c r="DY44" s="846"/>
      <c r="DZ44" s="882"/>
      <c r="EA44" s="882"/>
    </row>
    <row r="45" spans="1:131" ht="12.75" customHeight="1">
      <c r="A45" s="887" t="s">
        <v>414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3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3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3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3"/>
      <c r="BV45" s="669"/>
      <c r="BW45" s="669"/>
      <c r="BX45" s="669"/>
      <c r="BY45" s="669"/>
      <c r="BZ45" s="896"/>
      <c r="CA45" s="896"/>
      <c r="CB45" s="896"/>
      <c r="CC45" s="897"/>
      <c r="CD45" s="898"/>
      <c r="CE45" s="898"/>
      <c r="CF45" s="898"/>
      <c r="CG45" s="898"/>
      <c r="CH45" s="898"/>
      <c r="CI45" s="898"/>
      <c r="CJ45" s="898"/>
      <c r="CK45" s="898"/>
      <c r="CL45" s="898"/>
      <c r="CM45" s="898"/>
      <c r="CN45" s="898"/>
      <c r="CO45" s="898"/>
      <c r="CP45" s="898"/>
      <c r="CQ45" s="898"/>
      <c r="CR45" s="898"/>
      <c r="CS45" s="898"/>
      <c r="CT45" s="899"/>
      <c r="CU45" s="900"/>
      <c r="CV45" s="898"/>
      <c r="CW45" s="898"/>
      <c r="CX45" s="898"/>
      <c r="CY45" s="898"/>
      <c r="CZ45" s="898"/>
      <c r="DA45" s="898"/>
      <c r="DB45" s="898"/>
      <c r="DC45" s="898"/>
      <c r="DD45" s="898"/>
      <c r="DE45" s="898"/>
      <c r="DF45" s="898"/>
      <c r="DG45" s="898"/>
      <c r="DH45" s="898"/>
      <c r="DI45" s="898"/>
      <c r="DJ45" s="898"/>
      <c r="DK45" s="898"/>
      <c r="DL45" s="900"/>
      <c r="DM45" s="881"/>
      <c r="DN45" s="881"/>
      <c r="DO45" s="880"/>
      <c r="DP45" s="881"/>
      <c r="DQ45" s="881"/>
      <c r="DR45" s="881"/>
      <c r="DS45" s="881"/>
      <c r="DT45" s="881"/>
      <c r="DU45" s="881"/>
      <c r="DV45" s="881"/>
      <c r="DW45" s="880"/>
      <c r="DX45" s="881"/>
      <c r="DY45" s="846"/>
      <c r="DZ45" s="882"/>
      <c r="EA45" s="882"/>
    </row>
    <row r="46" spans="1:131" ht="12.75" customHeight="1">
      <c r="A46" s="888" t="s">
        <v>276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3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3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3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3"/>
      <c r="BV46" s="669"/>
      <c r="BW46" s="669"/>
      <c r="BX46" s="669"/>
      <c r="BY46" s="669"/>
      <c r="BZ46" s="889" t="str">
        <f>IF(DL46&lt;3,"",(SUM(B46:R46)-MIN(B46:R46)-MAX(B46:R46))/(DL46-2))</f>
        <v/>
      </c>
      <c r="CA46" s="889" t="str">
        <f>IF(DM46&lt;3,"",(SUM(T46:AJ46)-MIN(T46:AJ46)-MAX(T46:AJ46))/(DM46-2))</f>
        <v/>
      </c>
      <c r="CB46" s="889" t="str">
        <f>IF(DN46&lt;3,"",(SUM(AL46:BB46)-MIN(AL46:BB46)-MAX(AL46:BB46))/(DN46-2))</f>
        <v/>
      </c>
      <c r="CC46" s="890" t="str">
        <f>IF(DO46&lt;3,"",(SUM(BD46:BT46)-MIN(BD46:BT46)-MAX(BD46:BT46))/(DO46-2))</f>
        <v/>
      </c>
      <c r="CD46" s="52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2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7"/>
        <v/>
      </c>
      <c r="CW46" s="550" t="str">
        <f t="shared" si="47"/>
        <v/>
      </c>
      <c r="CX46" s="550" t="str">
        <f t="shared" si="47"/>
        <v/>
      </c>
      <c r="CY46" s="550" t="str">
        <f t="shared" si="47"/>
        <v/>
      </c>
      <c r="CZ46" s="550" t="str">
        <f t="shared" si="47"/>
        <v/>
      </c>
      <c r="DA46" s="550" t="str">
        <f t="shared" si="47"/>
        <v/>
      </c>
      <c r="DB46" s="551" t="str">
        <f t="shared" si="47"/>
        <v/>
      </c>
      <c r="DC46" s="551" t="str">
        <f t="shared" si="47"/>
        <v/>
      </c>
      <c r="DD46" s="551" t="str">
        <f t="shared" si="47"/>
        <v/>
      </c>
      <c r="DE46" s="550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8"/>
        <v/>
      </c>
      <c r="DG46" s="550" t="str">
        <f t="shared" si="48"/>
        <v/>
      </c>
      <c r="DH46" s="550" t="str">
        <f t="shared" si="48"/>
        <v/>
      </c>
      <c r="DI46" s="550" t="str">
        <f t="shared" si="48"/>
        <v/>
      </c>
      <c r="DJ46" s="549" t="str">
        <f t="shared" si="48"/>
        <v/>
      </c>
      <c r="DK46" s="548" t="str">
        <f t="shared" si="48"/>
        <v/>
      </c>
      <c r="DL46" s="891">
        <f>COUNT(B46:R46)</f>
        <v>0</v>
      </c>
      <c r="DM46" s="846">
        <f>COUNT(T46:AJ46)</f>
        <v>0</v>
      </c>
      <c r="DN46" s="846">
        <f>COUNT(AL46:BB46)</f>
        <v>0</v>
      </c>
      <c r="DO46" s="847">
        <f>COUNT(BD46:BT46)</f>
        <v>0</v>
      </c>
      <c r="DP46" s="882"/>
      <c r="DQ46" s="892"/>
      <c r="DR46" s="892"/>
      <c r="DS46" s="892"/>
      <c r="DT46" s="892"/>
      <c r="DU46" s="892"/>
      <c r="DV46" s="892"/>
      <c r="DW46" s="893"/>
      <c r="DX46" s="892"/>
      <c r="DY46" s="846"/>
      <c r="DZ46" s="882"/>
      <c r="EA46" s="882"/>
    </row>
    <row r="47" spans="1:131" ht="12.75" customHeight="1">
      <c r="A47" s="888" t="s">
        <v>277</v>
      </c>
      <c r="B47" s="296">
        <v>0</v>
      </c>
      <c r="C47" s="296">
        <v>0</v>
      </c>
      <c r="D47" s="296">
        <v>0</v>
      </c>
      <c r="E47" s="296">
        <v>0</v>
      </c>
      <c r="F47" s="669">
        <v>0</v>
      </c>
      <c r="G47" s="296">
        <v>0</v>
      </c>
      <c r="H47" s="296">
        <v>0</v>
      </c>
      <c r="I47" s="296">
        <v>0</v>
      </c>
      <c r="J47" s="669">
        <v>0</v>
      </c>
      <c r="K47" s="296"/>
      <c r="L47" s="296"/>
      <c r="M47" s="296"/>
      <c r="N47" s="296"/>
      <c r="O47" s="296"/>
      <c r="P47" s="296"/>
      <c r="Q47" s="296"/>
      <c r="R47" s="296"/>
      <c r="S47" s="883"/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669">
        <v>0</v>
      </c>
      <c r="AA47" s="296">
        <v>0</v>
      </c>
      <c r="AB47" s="296">
        <v>0</v>
      </c>
      <c r="AC47" s="296"/>
      <c r="AD47" s="296"/>
      <c r="AE47" s="296"/>
      <c r="AF47" s="296"/>
      <c r="AG47" s="296"/>
      <c r="AH47" s="296"/>
      <c r="AI47" s="296"/>
      <c r="AJ47" s="296"/>
      <c r="AK47" s="883"/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/>
      <c r="AV47" s="296"/>
      <c r="AW47" s="296"/>
      <c r="AX47" s="296"/>
      <c r="AY47" s="296"/>
      <c r="AZ47" s="296"/>
      <c r="BA47" s="296"/>
      <c r="BB47" s="296"/>
      <c r="BC47" s="883"/>
      <c r="BD47" s="296">
        <v>0</v>
      </c>
      <c r="BE47" s="296">
        <v>0</v>
      </c>
      <c r="BF47" s="296">
        <v>0</v>
      </c>
      <c r="BG47" s="296">
        <v>0</v>
      </c>
      <c r="BH47" s="296">
        <v>0</v>
      </c>
      <c r="BI47" s="296">
        <v>0</v>
      </c>
      <c r="BJ47" s="296">
        <v>0</v>
      </c>
      <c r="BK47" s="296">
        <v>0</v>
      </c>
      <c r="BL47" s="296">
        <v>0</v>
      </c>
      <c r="BM47" s="296"/>
      <c r="BN47" s="296"/>
      <c r="BO47" s="296"/>
      <c r="BP47" s="296"/>
      <c r="BQ47" s="296"/>
      <c r="BR47" s="296"/>
      <c r="BS47" s="296"/>
      <c r="BT47" s="296"/>
      <c r="BU47" s="883"/>
      <c r="BV47" s="296"/>
      <c r="BW47" s="296"/>
      <c r="BX47" s="296"/>
      <c r="BY47" s="296"/>
      <c r="BZ47" s="889">
        <f>IF(DL47&lt;3,"",(SUM(B47:R47)-MIN(B47:R47)-MAX(B47:R47))/(DL47-2))</f>
        <v>0</v>
      </c>
      <c r="CA47" s="889">
        <f>IF(DM47&lt;3,"",(SUM(T47:AJ47)-MIN(T47:AJ47)-MAX(T47:AJ47))/(DM47-2))</f>
        <v>0</v>
      </c>
      <c r="CB47" s="889">
        <f>IF(DN47&lt;3,"",(SUM(AL47:BB47)-MIN(AL47:BB47)-MAX(AL47:BB47))/(DN47-2))</f>
        <v>0</v>
      </c>
      <c r="CC47" s="890">
        <f>IF(DO47&lt;3,"",(SUM(BD47:BT47)-MIN(BD47:BT47)-MAX(BD47:BT47))/(DO47-2))</f>
        <v>0</v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21" t="str">
        <f t="shared" si="46"/>
        <v/>
      </c>
      <c r="CU47" s="548" t="str">
        <f t="shared" si="47"/>
        <v/>
      </c>
      <c r="CV47" s="549" t="str">
        <f t="shared" si="47"/>
        <v/>
      </c>
      <c r="CW47" s="550" t="str">
        <f t="shared" si="47"/>
        <v/>
      </c>
      <c r="CX47" s="550" t="str">
        <f t="shared" si="47"/>
        <v/>
      </c>
      <c r="CY47" s="550">
        <f t="shared" si="47"/>
        <v>0</v>
      </c>
      <c r="CZ47" s="550">
        <f t="shared" si="47"/>
        <v>0</v>
      </c>
      <c r="DA47" s="550">
        <f t="shared" si="47"/>
        <v>0</v>
      </c>
      <c r="DB47" s="551">
        <f t="shared" si="47"/>
        <v>0</v>
      </c>
      <c r="DC47" s="551">
        <f t="shared" si="47"/>
        <v>0</v>
      </c>
      <c r="DD47" s="551">
        <f t="shared" si="47"/>
        <v>0</v>
      </c>
      <c r="DE47" s="550">
        <f t="shared" si="48"/>
        <v>0</v>
      </c>
      <c r="DF47" s="550">
        <f t="shared" si="48"/>
        <v>0</v>
      </c>
      <c r="DG47" s="550">
        <f t="shared" si="48"/>
        <v>0</v>
      </c>
      <c r="DH47" s="550" t="str">
        <f t="shared" si="48"/>
        <v/>
      </c>
      <c r="DI47" s="550" t="str">
        <f t="shared" si="48"/>
        <v/>
      </c>
      <c r="DJ47" s="549" t="str">
        <f t="shared" si="48"/>
        <v/>
      </c>
      <c r="DK47" s="548" t="str">
        <f t="shared" si="48"/>
        <v/>
      </c>
      <c r="DL47" s="891">
        <f>COUNT(B47:R47)</f>
        <v>9</v>
      </c>
      <c r="DM47" s="846">
        <f>COUNT(T47:AJ47)</f>
        <v>9</v>
      </c>
      <c r="DN47" s="846">
        <f>COUNT(AL47:BB47)</f>
        <v>9</v>
      </c>
      <c r="DO47" s="847">
        <f>COUNT(BD47:BT47)</f>
        <v>9</v>
      </c>
      <c r="DP47" s="882"/>
      <c r="DQ47" s="892"/>
      <c r="DR47" s="892"/>
      <c r="DS47" s="892"/>
      <c r="DT47" s="892"/>
      <c r="DU47" s="892"/>
      <c r="DV47" s="892"/>
      <c r="DW47" s="893"/>
      <c r="DX47" s="892"/>
      <c r="DY47" s="846"/>
      <c r="DZ47" s="882"/>
      <c r="EA47" s="882"/>
    </row>
    <row r="48" spans="1:131" ht="12.75" customHeight="1">
      <c r="A48" s="888" t="s">
        <v>265</v>
      </c>
      <c r="B48" s="296"/>
      <c r="C48" s="296"/>
      <c r="D48" s="296"/>
      <c r="E48" s="296"/>
      <c r="F48" s="669"/>
      <c r="G48" s="296"/>
      <c r="H48" s="296"/>
      <c r="I48" s="296"/>
      <c r="J48" s="669"/>
      <c r="K48" s="296"/>
      <c r="L48" s="296"/>
      <c r="M48" s="296"/>
      <c r="N48" s="296"/>
      <c r="O48" s="296"/>
      <c r="P48" s="296"/>
      <c r="Q48" s="296"/>
      <c r="R48" s="296"/>
      <c r="S48" s="883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3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3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3"/>
      <c r="BV48" s="296"/>
      <c r="BW48" s="296"/>
      <c r="BX48" s="296"/>
      <c r="BY48" s="296"/>
      <c r="BZ48" s="889" t="str">
        <f>IF(DL48&lt;3,"",(SUM(B48:R48)-MIN(B48:R48)-MAX(B48:R48))/(DL48-2))</f>
        <v/>
      </c>
      <c r="CA48" s="889" t="str">
        <f>IF(DM48&lt;3,"",(SUM(T48:AJ48)-MIN(T48:AJ48)-MAX(T48:AJ48))/(DM48-2))</f>
        <v/>
      </c>
      <c r="CB48" s="889" t="str">
        <f>IF(DN48&lt;3,"",(SUM(AL48:BB48)-MIN(AL48:BB48)-MAX(AL48:BB48))/(DN48-2))</f>
        <v/>
      </c>
      <c r="CC48" s="890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21" t="str">
        <f t="shared" si="46"/>
        <v/>
      </c>
      <c r="CU48" s="548" t="str">
        <f t="shared" si="47"/>
        <v/>
      </c>
      <c r="CV48" s="549" t="str">
        <f t="shared" si="47"/>
        <v/>
      </c>
      <c r="CW48" s="550" t="str">
        <f t="shared" si="47"/>
        <v/>
      </c>
      <c r="CX48" s="550" t="str">
        <f t="shared" si="47"/>
        <v/>
      </c>
      <c r="CY48" s="550" t="str">
        <f t="shared" si="47"/>
        <v/>
      </c>
      <c r="CZ48" s="550" t="str">
        <f t="shared" si="47"/>
        <v/>
      </c>
      <c r="DA48" s="550" t="str">
        <f t="shared" si="47"/>
        <v/>
      </c>
      <c r="DB48" s="551" t="str">
        <f t="shared" si="47"/>
        <v/>
      </c>
      <c r="DC48" s="551" t="str">
        <f t="shared" si="47"/>
        <v/>
      </c>
      <c r="DD48" s="551" t="str">
        <f t="shared" si="47"/>
        <v/>
      </c>
      <c r="DE48" s="550" t="str">
        <f t="shared" si="48"/>
        <v/>
      </c>
      <c r="DF48" s="550" t="str">
        <f t="shared" si="48"/>
        <v/>
      </c>
      <c r="DG48" s="550" t="str">
        <f t="shared" si="48"/>
        <v/>
      </c>
      <c r="DH48" s="550" t="str">
        <f t="shared" si="48"/>
        <v/>
      </c>
      <c r="DI48" s="550" t="str">
        <f t="shared" si="48"/>
        <v/>
      </c>
      <c r="DJ48" s="549" t="str">
        <f t="shared" si="48"/>
        <v/>
      </c>
      <c r="DK48" s="548" t="str">
        <f t="shared" si="48"/>
        <v/>
      </c>
      <c r="DL48" s="891">
        <f>COUNT(B48:R48)</f>
        <v>0</v>
      </c>
      <c r="DM48" s="846">
        <f>COUNT(T48:AJ48)</f>
        <v>0</v>
      </c>
      <c r="DN48" s="846">
        <f>COUNT(AL48:BB48)</f>
        <v>0</v>
      </c>
      <c r="DO48" s="847">
        <f>COUNT(BD48:BT48)</f>
        <v>0</v>
      </c>
      <c r="DP48" s="882"/>
      <c r="DQ48" s="892"/>
      <c r="DR48" s="892"/>
      <c r="DS48" s="892"/>
      <c r="DT48" s="892"/>
      <c r="DU48" s="892"/>
      <c r="DV48" s="892"/>
      <c r="DW48" s="893"/>
      <c r="DX48" s="892"/>
      <c r="DY48" s="846"/>
      <c r="DZ48" s="882"/>
      <c r="EA48" s="882"/>
    </row>
    <row r="49" spans="1:131" ht="12.75" customHeight="1">
      <c r="A49" s="888" t="s">
        <v>294</v>
      </c>
      <c r="B49" s="296"/>
      <c r="C49" s="296"/>
      <c r="D49" s="296"/>
      <c r="E49" s="296"/>
      <c r="F49" s="669"/>
      <c r="G49" s="296"/>
      <c r="H49" s="296"/>
      <c r="I49" s="296"/>
      <c r="J49" s="669"/>
      <c r="K49" s="296"/>
      <c r="L49" s="296"/>
      <c r="M49" s="296"/>
      <c r="N49" s="296"/>
      <c r="O49" s="296"/>
      <c r="P49" s="296"/>
      <c r="Q49" s="296"/>
      <c r="R49" s="296"/>
      <c r="S49" s="883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3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3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3"/>
      <c r="BV49" s="296"/>
      <c r="BW49" s="296"/>
      <c r="BX49" s="296"/>
      <c r="BY49" s="296"/>
      <c r="BZ49" s="889" t="str">
        <f>IF(DL49&lt;3,"",(SUM(B49:R49)-MIN(B49:R49)-MAX(B49:R49))/(DL49-2))</f>
        <v/>
      </c>
      <c r="CA49" s="889" t="str">
        <f>IF(DM49&lt;3,"",(SUM(T49:AJ49)-MIN(T49:AJ49)-MAX(T49:AJ49))/(DM49-2))</f>
        <v/>
      </c>
      <c r="CB49" s="889" t="str">
        <f>IF(DN49&lt;3,"",(SUM(AL49:BB49)-MIN(AL49:BB49)-MAX(AL49:BB49))/(DN49-2))</f>
        <v/>
      </c>
      <c r="CC49" s="890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21" t="str">
        <f t="shared" si="46"/>
        <v/>
      </c>
      <c r="CU49" s="548" t="str">
        <f t="shared" si="47"/>
        <v/>
      </c>
      <c r="CV49" s="549" t="str">
        <f t="shared" si="47"/>
        <v/>
      </c>
      <c r="CW49" s="550" t="str">
        <f t="shared" si="47"/>
        <v/>
      </c>
      <c r="CX49" s="550" t="str">
        <f t="shared" si="47"/>
        <v/>
      </c>
      <c r="CY49" s="550" t="str">
        <f t="shared" si="47"/>
        <v/>
      </c>
      <c r="CZ49" s="550" t="str">
        <f t="shared" si="47"/>
        <v/>
      </c>
      <c r="DA49" s="550" t="str">
        <f t="shared" si="47"/>
        <v/>
      </c>
      <c r="DB49" s="551" t="str">
        <f t="shared" si="47"/>
        <v/>
      </c>
      <c r="DC49" s="551" t="str">
        <f t="shared" si="47"/>
        <v/>
      </c>
      <c r="DD49" s="551" t="str">
        <f t="shared" si="47"/>
        <v/>
      </c>
      <c r="DE49" s="550" t="str">
        <f t="shared" si="48"/>
        <v/>
      </c>
      <c r="DF49" s="550" t="str">
        <f t="shared" si="48"/>
        <v/>
      </c>
      <c r="DG49" s="550" t="str">
        <f t="shared" si="48"/>
        <v/>
      </c>
      <c r="DH49" s="550" t="str">
        <f t="shared" si="48"/>
        <v/>
      </c>
      <c r="DI49" s="550" t="str">
        <f t="shared" si="48"/>
        <v/>
      </c>
      <c r="DJ49" s="549" t="str">
        <f t="shared" si="48"/>
        <v/>
      </c>
      <c r="DK49" s="548" t="str">
        <f t="shared" si="48"/>
        <v/>
      </c>
      <c r="DL49" s="891">
        <f>COUNT(B49:R49)</f>
        <v>0</v>
      </c>
      <c r="DM49" s="846">
        <f>COUNT(T49:AJ49)</f>
        <v>0</v>
      </c>
      <c r="DN49" s="846">
        <f>COUNT(AL49:BB49)</f>
        <v>0</v>
      </c>
      <c r="DO49" s="847">
        <f>COUNT(BD49:BT49)</f>
        <v>0</v>
      </c>
      <c r="DP49" s="882"/>
      <c r="DQ49" s="892"/>
      <c r="DR49" s="892"/>
      <c r="DS49" s="892"/>
      <c r="DT49" s="892"/>
      <c r="DU49" s="892"/>
      <c r="DV49" s="892"/>
      <c r="DW49" s="893"/>
      <c r="DX49" s="892"/>
      <c r="DY49" s="846"/>
      <c r="DZ49" s="882"/>
      <c r="EA49" s="882"/>
    </row>
    <row r="50" spans="1:131" ht="12.75" customHeight="1">
      <c r="A50" s="894" t="s">
        <v>295</v>
      </c>
      <c r="B50" s="895">
        <f t="shared" ref="B50:R50" si="49">IF(B47="","",B46*B47*B48*B49)</f>
        <v>0</v>
      </c>
      <c r="C50" s="895">
        <f t="shared" si="49"/>
        <v>0</v>
      </c>
      <c r="D50" s="895">
        <f t="shared" si="49"/>
        <v>0</v>
      </c>
      <c r="E50" s="895">
        <f t="shared" si="49"/>
        <v>0</v>
      </c>
      <c r="F50" s="895">
        <f t="shared" si="49"/>
        <v>0</v>
      </c>
      <c r="G50" s="895">
        <f t="shared" si="49"/>
        <v>0</v>
      </c>
      <c r="H50" s="895">
        <f t="shared" si="49"/>
        <v>0</v>
      </c>
      <c r="I50" s="895">
        <f t="shared" si="49"/>
        <v>0</v>
      </c>
      <c r="J50" s="895">
        <f t="shared" si="49"/>
        <v>0</v>
      </c>
      <c r="K50" s="895" t="str">
        <f t="shared" si="49"/>
        <v/>
      </c>
      <c r="L50" s="895" t="str">
        <f t="shared" si="49"/>
        <v/>
      </c>
      <c r="M50" s="895" t="str">
        <f t="shared" si="49"/>
        <v/>
      </c>
      <c r="N50" s="895" t="str">
        <f t="shared" si="49"/>
        <v/>
      </c>
      <c r="O50" s="895" t="str">
        <f t="shared" si="49"/>
        <v/>
      </c>
      <c r="P50" s="895" t="str">
        <f t="shared" si="49"/>
        <v/>
      </c>
      <c r="Q50" s="895" t="str">
        <f t="shared" si="49"/>
        <v/>
      </c>
      <c r="R50" s="895" t="str">
        <f t="shared" si="49"/>
        <v/>
      </c>
      <c r="S50" s="883"/>
      <c r="T50" s="895">
        <f t="shared" ref="T50:AJ50" si="50">IF(T47="","",T46*T47*T48*T49)</f>
        <v>0</v>
      </c>
      <c r="U50" s="895">
        <f t="shared" si="50"/>
        <v>0</v>
      </c>
      <c r="V50" s="895">
        <f t="shared" si="50"/>
        <v>0</v>
      </c>
      <c r="W50" s="895">
        <f t="shared" si="50"/>
        <v>0</v>
      </c>
      <c r="X50" s="895">
        <f t="shared" si="50"/>
        <v>0</v>
      </c>
      <c r="Y50" s="895">
        <f t="shared" si="50"/>
        <v>0</v>
      </c>
      <c r="Z50" s="895">
        <f t="shared" si="50"/>
        <v>0</v>
      </c>
      <c r="AA50" s="895">
        <f t="shared" si="50"/>
        <v>0</v>
      </c>
      <c r="AB50" s="895">
        <f t="shared" si="50"/>
        <v>0</v>
      </c>
      <c r="AC50" s="895" t="str">
        <f t="shared" si="50"/>
        <v/>
      </c>
      <c r="AD50" s="895" t="str">
        <f t="shared" si="50"/>
        <v/>
      </c>
      <c r="AE50" s="895" t="str">
        <f t="shared" si="50"/>
        <v/>
      </c>
      <c r="AF50" s="895" t="str">
        <f t="shared" si="50"/>
        <v/>
      </c>
      <c r="AG50" s="895" t="str">
        <f t="shared" si="50"/>
        <v/>
      </c>
      <c r="AH50" s="895" t="str">
        <f t="shared" si="50"/>
        <v/>
      </c>
      <c r="AI50" s="895" t="str">
        <f t="shared" si="50"/>
        <v/>
      </c>
      <c r="AJ50" s="895" t="str">
        <f t="shared" si="50"/>
        <v/>
      </c>
      <c r="AK50" s="883"/>
      <c r="AL50" s="895">
        <f t="shared" ref="AL50:BB50" si="51">IF(AL47="","",AL46*AL47*AL48*AL49)</f>
        <v>0</v>
      </c>
      <c r="AM50" s="895">
        <f t="shared" si="51"/>
        <v>0</v>
      </c>
      <c r="AN50" s="895">
        <f t="shared" si="51"/>
        <v>0</v>
      </c>
      <c r="AO50" s="895">
        <f t="shared" si="51"/>
        <v>0</v>
      </c>
      <c r="AP50" s="895">
        <f t="shared" si="51"/>
        <v>0</v>
      </c>
      <c r="AQ50" s="895">
        <f t="shared" si="51"/>
        <v>0</v>
      </c>
      <c r="AR50" s="895">
        <f t="shared" si="51"/>
        <v>0</v>
      </c>
      <c r="AS50" s="895">
        <f t="shared" si="51"/>
        <v>0</v>
      </c>
      <c r="AT50" s="895">
        <f t="shared" si="51"/>
        <v>0</v>
      </c>
      <c r="AU50" s="895" t="str">
        <f t="shared" si="51"/>
        <v/>
      </c>
      <c r="AV50" s="895" t="str">
        <f t="shared" si="51"/>
        <v/>
      </c>
      <c r="AW50" s="895" t="str">
        <f t="shared" si="51"/>
        <v/>
      </c>
      <c r="AX50" s="895" t="str">
        <f t="shared" si="51"/>
        <v/>
      </c>
      <c r="AY50" s="895" t="str">
        <f t="shared" si="51"/>
        <v/>
      </c>
      <c r="AZ50" s="895" t="str">
        <f t="shared" si="51"/>
        <v/>
      </c>
      <c r="BA50" s="895" t="str">
        <f t="shared" si="51"/>
        <v/>
      </c>
      <c r="BB50" s="895" t="str">
        <f t="shared" si="51"/>
        <v/>
      </c>
      <c r="BC50" s="883"/>
      <c r="BD50" s="895">
        <f t="shared" ref="BD50:BT50" si="52">IF(BD47="","",BD46*BD47*BD48*BD49)</f>
        <v>0</v>
      </c>
      <c r="BE50" s="895">
        <f t="shared" si="52"/>
        <v>0</v>
      </c>
      <c r="BF50" s="895">
        <f t="shared" si="52"/>
        <v>0</v>
      </c>
      <c r="BG50" s="895">
        <f t="shared" si="52"/>
        <v>0</v>
      </c>
      <c r="BH50" s="895">
        <f t="shared" si="52"/>
        <v>0</v>
      </c>
      <c r="BI50" s="895">
        <f t="shared" si="52"/>
        <v>0</v>
      </c>
      <c r="BJ50" s="895">
        <f t="shared" si="52"/>
        <v>0</v>
      </c>
      <c r="BK50" s="895">
        <f t="shared" si="52"/>
        <v>0</v>
      </c>
      <c r="BL50" s="895">
        <f t="shared" si="52"/>
        <v>0</v>
      </c>
      <c r="BM50" s="895" t="str">
        <f t="shared" si="52"/>
        <v/>
      </c>
      <c r="BN50" s="895" t="str">
        <f t="shared" si="52"/>
        <v/>
      </c>
      <c r="BO50" s="895" t="str">
        <f t="shared" si="52"/>
        <v/>
      </c>
      <c r="BP50" s="895" t="str">
        <f t="shared" si="52"/>
        <v/>
      </c>
      <c r="BQ50" s="895" t="str">
        <f t="shared" si="52"/>
        <v/>
      </c>
      <c r="BR50" s="895" t="str">
        <f t="shared" si="52"/>
        <v/>
      </c>
      <c r="BS50" s="895" t="str">
        <f t="shared" si="52"/>
        <v/>
      </c>
      <c r="BT50" s="895" t="str">
        <f t="shared" si="52"/>
        <v/>
      </c>
      <c r="BU50" s="883"/>
      <c r="BV50" s="895" t="str">
        <f>IF(BV47="","",BV46*BV47*BV48*BV49)</f>
        <v/>
      </c>
      <c r="BW50" s="895" t="str">
        <f>IF(BW47="","",BW46*BW47*BW48*BW49)</f>
        <v/>
      </c>
      <c r="BX50" s="895" t="str">
        <f>IF(BX47="","",BX46*BX47*BX48*BX49)</f>
        <v/>
      </c>
      <c r="BY50" s="761" t="str">
        <f>IF(BY47="","",BY46*BY47*BY48*BY49)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0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21" t="str">
        <f t="shared" si="46"/>
        <v/>
      </c>
      <c r="CU50" s="548" t="str">
        <f t="shared" si="47"/>
        <v/>
      </c>
      <c r="CV50" s="549" t="str">
        <f t="shared" si="47"/>
        <v/>
      </c>
      <c r="CW50" s="550" t="str">
        <f t="shared" si="47"/>
        <v/>
      </c>
      <c r="CX50" s="550" t="str">
        <f t="shared" si="47"/>
        <v/>
      </c>
      <c r="CY50" s="550">
        <f t="shared" si="47"/>
        <v>0</v>
      </c>
      <c r="CZ50" s="550">
        <f t="shared" si="47"/>
        <v>0</v>
      </c>
      <c r="DA50" s="550">
        <f t="shared" si="47"/>
        <v>0</v>
      </c>
      <c r="DB50" s="551">
        <f t="shared" si="47"/>
        <v>0</v>
      </c>
      <c r="DC50" s="551">
        <f t="shared" si="47"/>
        <v>0</v>
      </c>
      <c r="DD50" s="551">
        <f t="shared" si="47"/>
        <v>0</v>
      </c>
      <c r="DE50" s="550">
        <f t="shared" si="48"/>
        <v>0</v>
      </c>
      <c r="DF50" s="550">
        <f t="shared" si="48"/>
        <v>0</v>
      </c>
      <c r="DG50" s="550">
        <f t="shared" si="48"/>
        <v>0</v>
      </c>
      <c r="DH50" s="550" t="str">
        <f t="shared" si="48"/>
        <v/>
      </c>
      <c r="DI50" s="550" t="str">
        <f t="shared" si="48"/>
        <v/>
      </c>
      <c r="DJ50" s="549" t="str">
        <f t="shared" si="48"/>
        <v/>
      </c>
      <c r="DK50" s="548" t="str">
        <f t="shared" si="48"/>
        <v/>
      </c>
      <c r="DL50" s="891">
        <f>COUNT(B50:R50)</f>
        <v>9</v>
      </c>
      <c r="DM50" s="846">
        <f>COUNT(T50:AJ50)</f>
        <v>9</v>
      </c>
      <c r="DN50" s="846">
        <f>COUNT(AL50:BB50)</f>
        <v>9</v>
      </c>
      <c r="DO50" s="847">
        <f>COUNT(BD50:BT50)</f>
        <v>9</v>
      </c>
      <c r="DP50" s="882"/>
      <c r="DQ50" s="892"/>
      <c r="DR50" s="892"/>
      <c r="DS50" s="892"/>
      <c r="DT50" s="892"/>
      <c r="DU50" s="892"/>
      <c r="DV50" s="892"/>
      <c r="DW50" s="893"/>
      <c r="DX50" s="892"/>
      <c r="DY50" s="846"/>
      <c r="DZ50" s="882"/>
      <c r="EA50" s="882"/>
    </row>
    <row r="51" spans="1:131" ht="12.75" customHeight="1">
      <c r="A51" s="887" t="s">
        <v>415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3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3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3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3"/>
      <c r="BV51" s="669"/>
      <c r="BW51" s="669"/>
      <c r="BX51" s="669"/>
      <c r="BY51" s="669"/>
      <c r="BZ51" s="896"/>
      <c r="CA51" s="896"/>
      <c r="CB51" s="896"/>
      <c r="CC51" s="897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9"/>
      <c r="CU51" s="900"/>
      <c r="CV51" s="898"/>
      <c r="CW51" s="898"/>
      <c r="CX51" s="898"/>
      <c r="CY51" s="898"/>
      <c r="CZ51" s="898"/>
      <c r="DA51" s="898"/>
      <c r="DB51" s="898"/>
      <c r="DC51" s="898"/>
      <c r="DD51" s="898"/>
      <c r="DE51" s="898"/>
      <c r="DF51" s="898"/>
      <c r="DG51" s="898"/>
      <c r="DH51" s="898"/>
      <c r="DI51" s="898"/>
      <c r="DJ51" s="898"/>
      <c r="DK51" s="898"/>
      <c r="DL51" s="900"/>
      <c r="DM51" s="881"/>
      <c r="DN51" s="881"/>
      <c r="DO51" s="880"/>
      <c r="DP51" s="881"/>
      <c r="DQ51" s="881"/>
      <c r="DR51" s="881"/>
      <c r="DS51" s="881"/>
      <c r="DT51" s="881"/>
      <c r="DU51" s="881"/>
      <c r="DV51" s="881"/>
      <c r="DW51" s="880"/>
      <c r="DX51" s="881"/>
      <c r="DY51" s="846"/>
      <c r="DZ51" s="882"/>
      <c r="EA51" s="882"/>
    </row>
    <row r="52" spans="1:131" ht="12.75" customHeight="1">
      <c r="A52" s="888" t="s">
        <v>276</v>
      </c>
      <c r="B52" s="669"/>
      <c r="C52" s="669">
        <v>1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3"/>
      <c r="T52" s="669"/>
      <c r="U52" s="669">
        <v>1</v>
      </c>
      <c r="V52" s="669"/>
      <c r="W52" s="669">
        <v>1</v>
      </c>
      <c r="X52" s="669"/>
      <c r="Y52" s="669"/>
      <c r="Z52" s="669">
        <v>1</v>
      </c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3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3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3"/>
      <c r="BV52" s="669"/>
      <c r="BW52" s="669"/>
      <c r="BX52" s="669"/>
      <c r="BY52" s="669"/>
      <c r="BZ52" s="889" t="str">
        <f>IF(DL52&lt;3,"",(SUM(B52:R52)-MIN(B52:R52)-MAX(B52:R52))/(DL52-2))</f>
        <v/>
      </c>
      <c r="CA52" s="889">
        <f>IF(DM52&lt;3,"",(SUM(T52:AJ52)-MIN(T52:AJ52)-MAX(T52:AJ52))/(DM52-2))</f>
        <v>1</v>
      </c>
      <c r="CB52" s="889" t="str">
        <f>IF(DN52&lt;3,"",(SUM(AL52:BB52)-MIN(AL52:BB52)-MAX(AL52:BB52))/(DN52-2))</f>
        <v/>
      </c>
      <c r="CC52" s="890" t="str">
        <f>IF(DO52&lt;3,"",(SUM(BD52:BT52)-MIN(BD52:BT52)-MAX(BD52:BT52))/(DO52-2))</f>
        <v/>
      </c>
      <c r="CD52" s="52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2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5"/>
        <v/>
      </c>
      <c r="CW52" s="550" t="str">
        <f t="shared" si="55"/>
        <v/>
      </c>
      <c r="CX52" s="550" t="str">
        <f t="shared" si="55"/>
        <v/>
      </c>
      <c r="CY52" s="550" t="str">
        <f t="shared" si="55"/>
        <v/>
      </c>
      <c r="CZ52" s="550" t="str">
        <f t="shared" si="55"/>
        <v/>
      </c>
      <c r="DA52" s="550" t="str">
        <f t="shared" si="55"/>
        <v/>
      </c>
      <c r="DB52" s="551" t="str">
        <f t="shared" si="55"/>
        <v/>
      </c>
      <c r="DC52" s="551" t="str">
        <f t="shared" si="55"/>
        <v/>
      </c>
      <c r="DD52" s="551" t="str">
        <f t="shared" si="55"/>
        <v/>
      </c>
      <c r="DE52" s="550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6"/>
        <v/>
      </c>
      <c r="DG52" s="550" t="str">
        <f t="shared" si="56"/>
        <v/>
      </c>
      <c r="DH52" s="550" t="str">
        <f t="shared" si="56"/>
        <v/>
      </c>
      <c r="DI52" s="550" t="str">
        <f t="shared" si="56"/>
        <v/>
      </c>
      <c r="DJ52" s="549" t="str">
        <f t="shared" si="56"/>
        <v/>
      </c>
      <c r="DK52" s="548" t="str">
        <f t="shared" si="56"/>
        <v/>
      </c>
      <c r="DL52" s="891">
        <f>COUNT(B52:R52)</f>
        <v>1</v>
      </c>
      <c r="DM52" s="846">
        <f>COUNT(T52:AJ52)</f>
        <v>3</v>
      </c>
      <c r="DN52" s="846">
        <f>COUNT(AL52:BB52)</f>
        <v>0</v>
      </c>
      <c r="DO52" s="847">
        <f>COUNT(BD52:BT52)</f>
        <v>0</v>
      </c>
      <c r="DP52" s="882"/>
      <c r="DQ52" s="892"/>
      <c r="DR52" s="892"/>
      <c r="DS52" s="892"/>
      <c r="DT52" s="892"/>
      <c r="DU52" s="892"/>
      <c r="DV52" s="892"/>
      <c r="DW52" s="893"/>
      <c r="DX52" s="892"/>
      <c r="DY52" s="846"/>
      <c r="DZ52" s="882"/>
      <c r="EA52" s="882"/>
    </row>
    <row r="53" spans="1:131" ht="12.75" customHeight="1">
      <c r="A53" s="888" t="s">
        <v>277</v>
      </c>
      <c r="B53" s="296">
        <v>0</v>
      </c>
      <c r="C53" s="296">
        <v>30</v>
      </c>
      <c r="D53" s="296">
        <v>0</v>
      </c>
      <c r="E53" s="296">
        <v>0</v>
      </c>
      <c r="F53" s="669">
        <v>0</v>
      </c>
      <c r="G53" s="296">
        <v>0</v>
      </c>
      <c r="H53" s="669">
        <v>0</v>
      </c>
      <c r="I53" s="296">
        <v>0</v>
      </c>
      <c r="J53" s="669">
        <v>0</v>
      </c>
      <c r="K53" s="296"/>
      <c r="L53" s="296"/>
      <c r="M53" s="296"/>
      <c r="N53" s="296"/>
      <c r="O53" s="296"/>
      <c r="P53" s="296"/>
      <c r="Q53" s="296"/>
      <c r="R53" s="296"/>
      <c r="S53" s="883"/>
      <c r="T53" s="296">
        <v>0</v>
      </c>
      <c r="U53" s="296">
        <v>12</v>
      </c>
      <c r="V53" s="296">
        <v>0</v>
      </c>
      <c r="W53" s="296">
        <v>1</v>
      </c>
      <c r="X53" s="296">
        <v>0</v>
      </c>
      <c r="Y53" s="296">
        <v>0</v>
      </c>
      <c r="Z53" s="669">
        <v>30</v>
      </c>
      <c r="AA53" s="296">
        <v>0</v>
      </c>
      <c r="AB53" s="296">
        <v>0</v>
      </c>
      <c r="AC53" s="296"/>
      <c r="AD53" s="296"/>
      <c r="AE53" s="296"/>
      <c r="AF53" s="296"/>
      <c r="AG53" s="296"/>
      <c r="AH53" s="296"/>
      <c r="AI53" s="296"/>
      <c r="AJ53" s="296"/>
      <c r="AK53" s="883"/>
      <c r="AL53" s="296">
        <v>0</v>
      </c>
      <c r="AM53" s="296">
        <v>0</v>
      </c>
      <c r="AN53" s="296">
        <v>0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/>
      <c r="AV53" s="296"/>
      <c r="AW53" s="296"/>
      <c r="AX53" s="296"/>
      <c r="AY53" s="296"/>
      <c r="AZ53" s="296"/>
      <c r="BA53" s="296"/>
      <c r="BB53" s="296"/>
      <c r="BC53" s="883"/>
      <c r="BD53" s="296">
        <v>0</v>
      </c>
      <c r="BE53" s="296">
        <v>0</v>
      </c>
      <c r="BF53" s="296">
        <v>0</v>
      </c>
      <c r="BG53" s="296">
        <v>0</v>
      </c>
      <c r="BH53" s="296">
        <v>0</v>
      </c>
      <c r="BI53" s="296">
        <v>0</v>
      </c>
      <c r="BJ53" s="296">
        <v>0</v>
      </c>
      <c r="BK53" s="296">
        <v>0</v>
      </c>
      <c r="BL53" s="296">
        <v>0</v>
      </c>
      <c r="BM53" s="296"/>
      <c r="BN53" s="296"/>
      <c r="BO53" s="296"/>
      <c r="BP53" s="296"/>
      <c r="BQ53" s="296"/>
      <c r="BR53" s="296"/>
      <c r="BS53" s="296"/>
      <c r="BT53" s="296"/>
      <c r="BU53" s="883"/>
      <c r="BV53" s="296"/>
      <c r="BW53" s="296"/>
      <c r="BX53" s="296"/>
      <c r="BY53" s="296"/>
      <c r="BZ53" s="889">
        <f>IF(DL53&lt;3,"",(SUM(B53:R53)-MIN(B53:R53)-MAX(B53:R53))/(DL53-2))</f>
        <v>0</v>
      </c>
      <c r="CA53" s="889">
        <f>IF(DM53&lt;3,"",(SUM(T53:AJ53)-MIN(T53:AJ53)-MAX(T53:AJ53))/(DM53-2))</f>
        <v>1.8571428571428572</v>
      </c>
      <c r="CB53" s="889">
        <f>IF(DN53&lt;3,"",(SUM(AL53:BB53)-MIN(AL53:BB53)-MAX(AL53:BB53))/(DN53-2))</f>
        <v>0</v>
      </c>
      <c r="CC53" s="890">
        <f>IF(DO53&lt;3,"",(SUM(BD53:BT53)-MIN(BD53:BT53)-MAX(BD53:BT53))/(DO53-2))</f>
        <v>0</v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1" t="str">
        <f t="shared" si="54"/>
        <v/>
      </c>
      <c r="CU53" s="548" t="str">
        <f t="shared" si="55"/>
        <v/>
      </c>
      <c r="CV53" s="549" t="str">
        <f t="shared" si="55"/>
        <v/>
      </c>
      <c r="CW53" s="550" t="str">
        <f t="shared" si="55"/>
        <v/>
      </c>
      <c r="CX53" s="550" t="str">
        <f t="shared" si="55"/>
        <v/>
      </c>
      <c r="CY53" s="550">
        <f t="shared" si="55"/>
        <v>0</v>
      </c>
      <c r="CZ53" s="550">
        <f t="shared" si="55"/>
        <v>0</v>
      </c>
      <c r="DA53" s="550">
        <f t="shared" si="55"/>
        <v>0</v>
      </c>
      <c r="DB53" s="551">
        <f t="shared" si="55"/>
        <v>0</v>
      </c>
      <c r="DC53" s="551">
        <f t="shared" si="55"/>
        <v>0</v>
      </c>
      <c r="DD53" s="551">
        <f t="shared" si="55"/>
        <v>0</v>
      </c>
      <c r="DE53" s="550">
        <f t="shared" si="56"/>
        <v>0</v>
      </c>
      <c r="DF53" s="550">
        <f t="shared" si="56"/>
        <v>0</v>
      </c>
      <c r="DG53" s="550">
        <f t="shared" si="56"/>
        <v>0</v>
      </c>
      <c r="DH53" s="550" t="str">
        <f t="shared" si="56"/>
        <v/>
      </c>
      <c r="DI53" s="550" t="str">
        <f t="shared" si="56"/>
        <v/>
      </c>
      <c r="DJ53" s="549" t="str">
        <f t="shared" si="56"/>
        <v/>
      </c>
      <c r="DK53" s="548" t="str">
        <f t="shared" si="56"/>
        <v/>
      </c>
      <c r="DL53" s="891">
        <f>COUNT(B53:R53)</f>
        <v>9</v>
      </c>
      <c r="DM53" s="846">
        <f>COUNT(T53:AJ53)</f>
        <v>9</v>
      </c>
      <c r="DN53" s="846">
        <f>COUNT(AL53:BB53)</f>
        <v>9</v>
      </c>
      <c r="DO53" s="847">
        <f>COUNT(BD53:BT53)</f>
        <v>9</v>
      </c>
      <c r="DP53" s="882"/>
      <c r="DQ53" s="892"/>
      <c r="DR53" s="892"/>
      <c r="DS53" s="892"/>
      <c r="DT53" s="892"/>
      <c r="DU53" s="892"/>
      <c r="DV53" s="892"/>
      <c r="DW53" s="893"/>
      <c r="DX53" s="892"/>
      <c r="DY53" s="846"/>
      <c r="DZ53" s="882"/>
      <c r="EA53" s="882"/>
    </row>
    <row r="54" spans="1:131" ht="12.75" customHeight="1">
      <c r="A54" s="888" t="s">
        <v>265</v>
      </c>
      <c r="B54" s="296"/>
      <c r="C54" s="296">
        <v>12</v>
      </c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3"/>
      <c r="T54" s="296"/>
      <c r="U54" s="296">
        <v>1</v>
      </c>
      <c r="V54" s="296"/>
      <c r="W54" s="296">
        <v>48</v>
      </c>
      <c r="X54" s="296"/>
      <c r="Y54" s="296"/>
      <c r="Z54" s="669">
        <v>12</v>
      </c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3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3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3"/>
      <c r="BV54" s="296"/>
      <c r="BW54" s="296"/>
      <c r="BX54" s="296"/>
      <c r="BY54" s="296"/>
      <c r="BZ54" s="889" t="str">
        <f>IF(DL54&lt;3,"",(SUM(B54:R54)-MIN(B54:R54)-MAX(B54:R54))/(DL54-2))</f>
        <v/>
      </c>
      <c r="CA54" s="889">
        <f>IF(DM54&lt;3,"",(SUM(T54:AJ54)-MIN(T54:AJ54)-MAX(T54:AJ54))/(DM54-2))</f>
        <v>12</v>
      </c>
      <c r="CB54" s="889" t="str">
        <f>IF(DN54&lt;3,"",(SUM(AL54:BB54)-MIN(AL54:BB54)-MAX(AL54:BB54))/(DN54-2))</f>
        <v/>
      </c>
      <c r="CC54" s="890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1" t="str">
        <f t="shared" si="54"/>
        <v/>
      </c>
      <c r="CU54" s="548" t="str">
        <f t="shared" si="55"/>
        <v/>
      </c>
      <c r="CV54" s="549" t="str">
        <f t="shared" si="55"/>
        <v/>
      </c>
      <c r="CW54" s="550" t="str">
        <f t="shared" si="55"/>
        <v/>
      </c>
      <c r="CX54" s="550" t="str">
        <f t="shared" si="55"/>
        <v/>
      </c>
      <c r="CY54" s="550" t="str">
        <f t="shared" si="55"/>
        <v/>
      </c>
      <c r="CZ54" s="550" t="str">
        <f t="shared" si="55"/>
        <v/>
      </c>
      <c r="DA54" s="550" t="str">
        <f t="shared" si="55"/>
        <v/>
      </c>
      <c r="DB54" s="551" t="str">
        <f t="shared" si="55"/>
        <v/>
      </c>
      <c r="DC54" s="551" t="str">
        <f t="shared" si="55"/>
        <v/>
      </c>
      <c r="DD54" s="551" t="str">
        <f t="shared" si="55"/>
        <v/>
      </c>
      <c r="DE54" s="550" t="str">
        <f t="shared" si="56"/>
        <v/>
      </c>
      <c r="DF54" s="550" t="str">
        <f t="shared" si="56"/>
        <v/>
      </c>
      <c r="DG54" s="550" t="str">
        <f t="shared" si="56"/>
        <v/>
      </c>
      <c r="DH54" s="550" t="str">
        <f t="shared" si="56"/>
        <v/>
      </c>
      <c r="DI54" s="550" t="str">
        <f t="shared" si="56"/>
        <v/>
      </c>
      <c r="DJ54" s="549" t="str">
        <f t="shared" si="56"/>
        <v/>
      </c>
      <c r="DK54" s="548" t="str">
        <f t="shared" si="56"/>
        <v/>
      </c>
      <c r="DL54" s="891">
        <f>COUNT(B54:R54)</f>
        <v>1</v>
      </c>
      <c r="DM54" s="846">
        <f>COUNT(T54:AJ54)</f>
        <v>3</v>
      </c>
      <c r="DN54" s="846">
        <f>COUNT(AL54:BB54)</f>
        <v>0</v>
      </c>
      <c r="DO54" s="847">
        <f>COUNT(BD54:BT54)</f>
        <v>0</v>
      </c>
      <c r="DP54" s="882"/>
      <c r="DQ54" s="892"/>
      <c r="DR54" s="892"/>
      <c r="DS54" s="892"/>
      <c r="DT54" s="892"/>
      <c r="DU54" s="892"/>
      <c r="DV54" s="892"/>
      <c r="DW54" s="893"/>
      <c r="DX54" s="892"/>
      <c r="DY54" s="846"/>
      <c r="DZ54" s="882"/>
      <c r="EA54" s="882"/>
    </row>
    <row r="55" spans="1:131" ht="12.75" customHeight="1">
      <c r="A55" s="888" t="s">
        <v>294</v>
      </c>
      <c r="B55" s="296"/>
      <c r="C55" s="296">
        <v>1</v>
      </c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3"/>
      <c r="T55" s="296"/>
      <c r="U55" s="296">
        <v>15</v>
      </c>
      <c r="V55" s="296"/>
      <c r="W55" s="296">
        <v>10</v>
      </c>
      <c r="X55" s="296"/>
      <c r="Y55" s="296"/>
      <c r="Z55" s="669">
        <v>1.5</v>
      </c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3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3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3"/>
      <c r="BV55" s="296"/>
      <c r="BW55" s="296"/>
      <c r="BX55" s="296"/>
      <c r="BY55" s="296"/>
      <c r="BZ55" s="889" t="str">
        <f>IF(DL55&lt;3,"",(SUM(B55:R55)-MIN(B55:R55)-MAX(B55:R55))/(DL55-2))</f>
        <v/>
      </c>
      <c r="CA55" s="889">
        <f>IF(DM55&lt;3,"",(SUM(T55:AJ55)-MIN(T55:AJ55)-MAX(T55:AJ55))/(DM55-2))</f>
        <v>10</v>
      </c>
      <c r="CB55" s="889" t="str">
        <f>IF(DN55&lt;3,"",(SUM(AL55:BB55)-MIN(AL55:BB55)-MAX(AL55:BB55))/(DN55-2))</f>
        <v/>
      </c>
      <c r="CC55" s="890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21" t="str">
        <f t="shared" si="54"/>
        <v/>
      </c>
      <c r="CU55" s="548" t="str">
        <f t="shared" si="55"/>
        <v/>
      </c>
      <c r="CV55" s="549" t="str">
        <f t="shared" si="55"/>
        <v/>
      </c>
      <c r="CW55" s="550" t="str">
        <f t="shared" si="55"/>
        <v/>
      </c>
      <c r="CX55" s="550" t="str">
        <f t="shared" si="55"/>
        <v/>
      </c>
      <c r="CY55" s="550" t="str">
        <f t="shared" si="55"/>
        <v/>
      </c>
      <c r="CZ55" s="550" t="str">
        <f t="shared" si="55"/>
        <v/>
      </c>
      <c r="DA55" s="550" t="str">
        <f t="shared" si="55"/>
        <v/>
      </c>
      <c r="DB55" s="551" t="str">
        <f t="shared" si="55"/>
        <v/>
      </c>
      <c r="DC55" s="551" t="str">
        <f t="shared" si="55"/>
        <v/>
      </c>
      <c r="DD55" s="551" t="str">
        <f t="shared" si="55"/>
        <v/>
      </c>
      <c r="DE55" s="550" t="str">
        <f t="shared" si="56"/>
        <v/>
      </c>
      <c r="DF55" s="550" t="str">
        <f t="shared" si="56"/>
        <v/>
      </c>
      <c r="DG55" s="550" t="str">
        <f t="shared" si="56"/>
        <v/>
      </c>
      <c r="DH55" s="550" t="str">
        <f t="shared" si="56"/>
        <v/>
      </c>
      <c r="DI55" s="550" t="str">
        <f t="shared" si="56"/>
        <v/>
      </c>
      <c r="DJ55" s="549" t="str">
        <f t="shared" si="56"/>
        <v/>
      </c>
      <c r="DK55" s="548" t="str">
        <f t="shared" si="56"/>
        <v/>
      </c>
      <c r="DL55" s="891">
        <f>COUNT(B55:R55)</f>
        <v>1</v>
      </c>
      <c r="DM55" s="846">
        <f>COUNT(T55:AJ55)</f>
        <v>3</v>
      </c>
      <c r="DN55" s="846">
        <f>COUNT(AL55:BB55)</f>
        <v>0</v>
      </c>
      <c r="DO55" s="847">
        <f>COUNT(BD55:BT55)</f>
        <v>0</v>
      </c>
      <c r="DP55" s="882"/>
      <c r="DQ55" s="892"/>
      <c r="DR55" s="892"/>
      <c r="DS55" s="892"/>
      <c r="DT55" s="892"/>
      <c r="DU55" s="892"/>
      <c r="DV55" s="892"/>
      <c r="DW55" s="893"/>
      <c r="DX55" s="892"/>
      <c r="DY55" s="846"/>
      <c r="DZ55" s="882"/>
      <c r="EA55" s="882"/>
    </row>
    <row r="56" spans="1:131" ht="12.75" customHeight="1">
      <c r="A56" s="894" t="s">
        <v>295</v>
      </c>
      <c r="B56" s="895">
        <f t="shared" ref="B56:R56" si="57">IF(B53="","",B52*B53*B54*B55)</f>
        <v>0</v>
      </c>
      <c r="C56" s="895">
        <f t="shared" si="57"/>
        <v>360</v>
      </c>
      <c r="D56" s="895">
        <f t="shared" si="57"/>
        <v>0</v>
      </c>
      <c r="E56" s="895">
        <f t="shared" si="57"/>
        <v>0</v>
      </c>
      <c r="F56" s="895">
        <f t="shared" si="57"/>
        <v>0</v>
      </c>
      <c r="G56" s="895">
        <f t="shared" si="57"/>
        <v>0</v>
      </c>
      <c r="H56" s="895">
        <f t="shared" si="57"/>
        <v>0</v>
      </c>
      <c r="I56" s="895">
        <f t="shared" si="57"/>
        <v>0</v>
      </c>
      <c r="J56" s="895">
        <f t="shared" si="57"/>
        <v>0</v>
      </c>
      <c r="K56" s="895" t="str">
        <f t="shared" si="57"/>
        <v/>
      </c>
      <c r="L56" s="895" t="str">
        <f t="shared" si="57"/>
        <v/>
      </c>
      <c r="M56" s="895" t="str">
        <f t="shared" si="57"/>
        <v/>
      </c>
      <c r="N56" s="895" t="str">
        <f t="shared" si="57"/>
        <v/>
      </c>
      <c r="O56" s="895" t="str">
        <f t="shared" si="57"/>
        <v/>
      </c>
      <c r="P56" s="895" t="str">
        <f t="shared" si="57"/>
        <v/>
      </c>
      <c r="Q56" s="895" t="str">
        <f t="shared" si="57"/>
        <v/>
      </c>
      <c r="R56" s="895" t="str">
        <f t="shared" si="57"/>
        <v/>
      </c>
      <c r="S56" s="883"/>
      <c r="T56" s="895">
        <f t="shared" ref="T56:AJ56" si="58">IF(T53="","",T52*T53*T54*T55)</f>
        <v>0</v>
      </c>
      <c r="U56" s="895">
        <f t="shared" si="58"/>
        <v>180</v>
      </c>
      <c r="V56" s="895">
        <f t="shared" si="58"/>
        <v>0</v>
      </c>
      <c r="W56" s="895">
        <f t="shared" si="58"/>
        <v>480</v>
      </c>
      <c r="X56" s="895">
        <f t="shared" si="58"/>
        <v>0</v>
      </c>
      <c r="Y56" s="895">
        <f t="shared" si="58"/>
        <v>0</v>
      </c>
      <c r="Z56" s="895">
        <f t="shared" si="58"/>
        <v>540</v>
      </c>
      <c r="AA56" s="895">
        <f t="shared" si="58"/>
        <v>0</v>
      </c>
      <c r="AB56" s="895">
        <f t="shared" si="58"/>
        <v>0</v>
      </c>
      <c r="AC56" s="895" t="str">
        <f t="shared" si="58"/>
        <v/>
      </c>
      <c r="AD56" s="895" t="str">
        <f t="shared" si="58"/>
        <v/>
      </c>
      <c r="AE56" s="895" t="str">
        <f t="shared" si="58"/>
        <v/>
      </c>
      <c r="AF56" s="895" t="str">
        <f t="shared" si="58"/>
        <v/>
      </c>
      <c r="AG56" s="895" t="str">
        <f t="shared" si="58"/>
        <v/>
      </c>
      <c r="AH56" s="895" t="str">
        <f t="shared" si="58"/>
        <v/>
      </c>
      <c r="AI56" s="895" t="str">
        <f t="shared" si="58"/>
        <v/>
      </c>
      <c r="AJ56" s="895" t="str">
        <f t="shared" si="58"/>
        <v/>
      </c>
      <c r="AK56" s="883"/>
      <c r="AL56" s="895">
        <f t="shared" ref="AL56:BB56" si="59">IF(AL53="","",AL52*AL53*AL54*AL55)</f>
        <v>0</v>
      </c>
      <c r="AM56" s="895">
        <f t="shared" si="59"/>
        <v>0</v>
      </c>
      <c r="AN56" s="895">
        <f t="shared" si="59"/>
        <v>0</v>
      </c>
      <c r="AO56" s="895">
        <f t="shared" si="59"/>
        <v>0</v>
      </c>
      <c r="AP56" s="895">
        <f t="shared" si="59"/>
        <v>0</v>
      </c>
      <c r="AQ56" s="895">
        <f t="shared" si="59"/>
        <v>0</v>
      </c>
      <c r="AR56" s="895">
        <f t="shared" si="59"/>
        <v>0</v>
      </c>
      <c r="AS56" s="895">
        <f t="shared" si="59"/>
        <v>0</v>
      </c>
      <c r="AT56" s="895">
        <f t="shared" si="59"/>
        <v>0</v>
      </c>
      <c r="AU56" s="895" t="str">
        <f t="shared" si="59"/>
        <v/>
      </c>
      <c r="AV56" s="895" t="str">
        <f t="shared" si="59"/>
        <v/>
      </c>
      <c r="AW56" s="895" t="str">
        <f t="shared" si="59"/>
        <v/>
      </c>
      <c r="AX56" s="895" t="str">
        <f t="shared" si="59"/>
        <v/>
      </c>
      <c r="AY56" s="895" t="str">
        <f t="shared" si="59"/>
        <v/>
      </c>
      <c r="AZ56" s="895" t="str">
        <f t="shared" si="59"/>
        <v/>
      </c>
      <c r="BA56" s="895" t="str">
        <f t="shared" si="59"/>
        <v/>
      </c>
      <c r="BB56" s="895" t="str">
        <f t="shared" si="59"/>
        <v/>
      </c>
      <c r="BC56" s="883"/>
      <c r="BD56" s="895">
        <f t="shared" ref="BD56:BT56" si="60">IF(BD53="","",BD52*BD53*BD54*BD55)</f>
        <v>0</v>
      </c>
      <c r="BE56" s="895">
        <f t="shared" si="60"/>
        <v>0</v>
      </c>
      <c r="BF56" s="895">
        <f t="shared" si="60"/>
        <v>0</v>
      </c>
      <c r="BG56" s="895">
        <f t="shared" si="60"/>
        <v>0</v>
      </c>
      <c r="BH56" s="895">
        <f t="shared" si="60"/>
        <v>0</v>
      </c>
      <c r="BI56" s="895">
        <f t="shared" si="60"/>
        <v>0</v>
      </c>
      <c r="BJ56" s="895">
        <f t="shared" si="60"/>
        <v>0</v>
      </c>
      <c r="BK56" s="895">
        <f t="shared" si="60"/>
        <v>0</v>
      </c>
      <c r="BL56" s="895">
        <f t="shared" si="60"/>
        <v>0</v>
      </c>
      <c r="BM56" s="895" t="str">
        <f t="shared" si="60"/>
        <v/>
      </c>
      <c r="BN56" s="895" t="str">
        <f t="shared" si="60"/>
        <v/>
      </c>
      <c r="BO56" s="895" t="str">
        <f t="shared" si="60"/>
        <v/>
      </c>
      <c r="BP56" s="895" t="str">
        <f t="shared" si="60"/>
        <v/>
      </c>
      <c r="BQ56" s="895" t="str">
        <f t="shared" si="60"/>
        <v/>
      </c>
      <c r="BR56" s="895" t="str">
        <f t="shared" si="60"/>
        <v/>
      </c>
      <c r="BS56" s="895" t="str">
        <f t="shared" si="60"/>
        <v/>
      </c>
      <c r="BT56" s="895" t="str">
        <f t="shared" si="60"/>
        <v/>
      </c>
      <c r="BU56" s="883"/>
      <c r="BV56" s="895" t="str">
        <f>IF(BV53="","",BV52*BV53*BV54*BV55)</f>
        <v/>
      </c>
      <c r="BW56" s="895" t="str">
        <f>IF(BW53="","",BW52*BW53*BW54*BW55)</f>
        <v/>
      </c>
      <c r="BX56" s="895" t="str">
        <f>IF(BX53="","",BX52*BX53*BX54*BX55)</f>
        <v/>
      </c>
      <c r="BY56" s="761" t="str">
        <f>IF(BY53="","",BY52*BY53*BY54*BY55)</f>
        <v/>
      </c>
      <c r="BZ56" s="889">
        <f>IF(DL56&lt;3,"",(SUM(B56:R56)-MIN(B56:R56)-MAX(B56:R56))/(DL56-2))</f>
        <v>0</v>
      </c>
      <c r="CA56" s="889">
        <f>IF(DM56&lt;3,"",(SUM(T56:AJ56)-MIN(T56:AJ56)-MAX(T56:AJ56))/(DM56-2))</f>
        <v>94.285714285714292</v>
      </c>
      <c r="CB56" s="889">
        <f>IF(DN56&lt;3,"",(SUM(AL56:BB56)-MIN(AL56:BB56)-MAX(AL56:BB56))/(DN56-2))</f>
        <v>0</v>
      </c>
      <c r="CC56" s="890">
        <f>IF(DO56&lt;3,"",(SUM(BD56:BT56)-MIN(BD56:BT56)-MAX(BD56:BT56))/(DO56-2))</f>
        <v>0</v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1" t="str">
        <f t="shared" si="54"/>
        <v/>
      </c>
      <c r="CU56" s="548" t="str">
        <f t="shared" si="55"/>
        <v/>
      </c>
      <c r="CV56" s="549" t="str">
        <f t="shared" si="55"/>
        <v/>
      </c>
      <c r="CW56" s="550" t="str">
        <f t="shared" si="55"/>
        <v/>
      </c>
      <c r="CX56" s="550" t="str">
        <f t="shared" si="55"/>
        <v/>
      </c>
      <c r="CY56" s="550">
        <f t="shared" si="55"/>
        <v>0</v>
      </c>
      <c r="CZ56" s="550">
        <f t="shared" si="55"/>
        <v>0</v>
      </c>
      <c r="DA56" s="550">
        <f t="shared" si="55"/>
        <v>0</v>
      </c>
      <c r="DB56" s="551">
        <f t="shared" si="55"/>
        <v>0</v>
      </c>
      <c r="DC56" s="551">
        <f t="shared" si="55"/>
        <v>0</v>
      </c>
      <c r="DD56" s="551">
        <f t="shared" si="55"/>
        <v>0</v>
      </c>
      <c r="DE56" s="550">
        <f t="shared" si="56"/>
        <v>0</v>
      </c>
      <c r="DF56" s="550">
        <f t="shared" si="56"/>
        <v>0</v>
      </c>
      <c r="DG56" s="550">
        <f t="shared" si="56"/>
        <v>0</v>
      </c>
      <c r="DH56" s="550" t="str">
        <f t="shared" si="56"/>
        <v/>
      </c>
      <c r="DI56" s="550" t="str">
        <f t="shared" si="56"/>
        <v/>
      </c>
      <c r="DJ56" s="549" t="str">
        <f t="shared" si="56"/>
        <v/>
      </c>
      <c r="DK56" s="548" t="str">
        <f t="shared" si="56"/>
        <v/>
      </c>
      <c r="DL56" s="891">
        <f>COUNT(B56:R56)</f>
        <v>9</v>
      </c>
      <c r="DM56" s="846">
        <f>COUNT(T56:AJ56)</f>
        <v>9</v>
      </c>
      <c r="DN56" s="846">
        <f>COUNT(AL56:BB56)</f>
        <v>9</v>
      </c>
      <c r="DO56" s="847">
        <f>COUNT(BD56:BT56)</f>
        <v>9</v>
      </c>
      <c r="DP56" s="882"/>
      <c r="DQ56" s="892"/>
      <c r="DR56" s="892"/>
      <c r="DS56" s="892"/>
      <c r="DT56" s="892"/>
      <c r="DU56" s="892"/>
      <c r="DV56" s="892"/>
      <c r="DW56" s="893"/>
      <c r="DX56" s="892"/>
      <c r="DY56" s="846"/>
      <c r="DZ56" s="882"/>
      <c r="EA56" s="882"/>
    </row>
    <row r="57" spans="1:131" ht="12.75" customHeight="1">
      <c r="A57" s="887" t="s">
        <v>416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3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3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3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3"/>
      <c r="BV57" s="669"/>
      <c r="BW57" s="669"/>
      <c r="BX57" s="669"/>
      <c r="BY57" s="669"/>
      <c r="BZ57" s="896"/>
      <c r="CA57" s="896"/>
      <c r="CB57" s="896"/>
      <c r="CC57" s="897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9"/>
      <c r="CU57" s="900"/>
      <c r="CV57" s="898"/>
      <c r="CW57" s="898"/>
      <c r="CX57" s="898"/>
      <c r="CY57" s="898"/>
      <c r="CZ57" s="898"/>
      <c r="DA57" s="898"/>
      <c r="DB57" s="898"/>
      <c r="DC57" s="898"/>
      <c r="DD57" s="898"/>
      <c r="DE57" s="898"/>
      <c r="DF57" s="898"/>
      <c r="DG57" s="898"/>
      <c r="DH57" s="898"/>
      <c r="DI57" s="898"/>
      <c r="DJ57" s="898"/>
      <c r="DK57" s="898"/>
      <c r="DL57" s="900"/>
      <c r="DM57" s="881"/>
      <c r="DN57" s="881"/>
      <c r="DO57" s="880"/>
      <c r="DP57" s="881"/>
      <c r="DQ57" s="881"/>
      <c r="DR57" s="881"/>
      <c r="DS57" s="881"/>
      <c r="DT57" s="881"/>
      <c r="DU57" s="881"/>
      <c r="DV57" s="881"/>
      <c r="DW57" s="880"/>
      <c r="DX57" s="881"/>
      <c r="DY57" s="846"/>
      <c r="DZ57" s="882"/>
      <c r="EA57" s="882"/>
    </row>
    <row r="58" spans="1:131" ht="12.75" customHeight="1">
      <c r="A58" s="888" t="s">
        <v>276</v>
      </c>
      <c r="B58" s="669"/>
      <c r="C58" s="669">
        <v>1</v>
      </c>
      <c r="D58" s="669">
        <v>1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3"/>
      <c r="T58" s="669">
        <v>3</v>
      </c>
      <c r="U58" s="669">
        <v>2</v>
      </c>
      <c r="V58" s="669">
        <v>3</v>
      </c>
      <c r="W58" s="669">
        <v>1</v>
      </c>
      <c r="X58" s="669"/>
      <c r="Y58" s="669">
        <v>1</v>
      </c>
      <c r="Z58" s="669">
        <v>1</v>
      </c>
      <c r="AA58" s="669">
        <v>1</v>
      </c>
      <c r="AB58" s="669">
        <v>3</v>
      </c>
      <c r="AC58" s="669"/>
      <c r="AD58" s="669"/>
      <c r="AE58" s="669"/>
      <c r="AF58" s="669"/>
      <c r="AG58" s="669"/>
      <c r="AH58" s="669"/>
      <c r="AI58" s="669"/>
      <c r="AJ58" s="669"/>
      <c r="AK58" s="883"/>
      <c r="AL58" s="669"/>
      <c r="AM58" s="669"/>
      <c r="AN58" s="669">
        <v>4</v>
      </c>
      <c r="AO58" s="669">
        <v>5</v>
      </c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3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3"/>
      <c r="BV58" s="669"/>
      <c r="BW58" s="669"/>
      <c r="BX58" s="669"/>
      <c r="BY58" s="669"/>
      <c r="BZ58" s="889" t="str">
        <f t="shared" ref="BZ58:BZ63" si="61">IF(DL58&lt;3,"",(SUM(B58:R58)-MIN(B58:R58)-MAX(B58:R58))/(DL58-2))</f>
        <v/>
      </c>
      <c r="CA58" s="889">
        <f t="shared" ref="CA58:CA63" si="62">IF(DM58&lt;3,"",(SUM(T58:AJ58)-MIN(T58:AJ58)-MAX(T58:AJ58))/(DM58-2))</f>
        <v>1.8333333333333333</v>
      </c>
      <c r="CB58" s="889" t="str">
        <f t="shared" ref="CB58:CB63" si="63">IF(DN58&lt;3,"",(SUM(AL58:BB58)-MIN(AL58:BB58)-MAX(AL58:BB58))/(DN58-2))</f>
        <v/>
      </c>
      <c r="CC58" s="890" t="str">
        <f t="shared" ref="CC58:CC63" si="64">IF(DO58&lt;3,"",(SUM(BD58:BT58)-MIN(BD58:BT58)-MAX(BD58:BT58))/(DO58-2))</f>
        <v/>
      </c>
      <c r="CD58" s="52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1">
        <f t="shared" ref="DL58:DL63" si="84">COUNT(B58:R58)</f>
        <v>2</v>
      </c>
      <c r="DM58" s="846">
        <f t="shared" ref="DM58:DM63" si="85">COUNT(T58:AJ58)</f>
        <v>8</v>
      </c>
      <c r="DN58" s="846">
        <f t="shared" ref="DN58:DN63" si="86">COUNT(AL58:BB58)</f>
        <v>2</v>
      </c>
      <c r="DO58" s="847">
        <f t="shared" ref="DO58:DO63" si="87">COUNT(BD58:BT58)</f>
        <v>0</v>
      </c>
      <c r="DP58" s="882"/>
      <c r="DQ58" s="892"/>
      <c r="DR58" s="892"/>
      <c r="DS58" s="892"/>
      <c r="DT58" s="892"/>
      <c r="DU58" s="892"/>
      <c r="DV58" s="892"/>
      <c r="DW58" s="893"/>
      <c r="DX58" s="892"/>
      <c r="DY58" s="846"/>
      <c r="DZ58" s="882"/>
      <c r="EA58" s="882"/>
    </row>
    <row r="59" spans="1:131" ht="12.75" customHeight="1">
      <c r="A59" s="888" t="s">
        <v>277</v>
      </c>
      <c r="B59" s="296">
        <v>0</v>
      </c>
      <c r="C59" s="296">
        <v>30</v>
      </c>
      <c r="D59" s="296">
        <v>1</v>
      </c>
      <c r="E59" s="296">
        <v>0</v>
      </c>
      <c r="F59" s="669">
        <v>0</v>
      </c>
      <c r="G59" s="296">
        <v>0</v>
      </c>
      <c r="H59" s="669">
        <v>0</v>
      </c>
      <c r="I59" s="296">
        <v>0</v>
      </c>
      <c r="J59" s="669">
        <v>0</v>
      </c>
      <c r="K59" s="296"/>
      <c r="L59" s="296"/>
      <c r="M59" s="296"/>
      <c r="N59" s="296"/>
      <c r="O59" s="296"/>
      <c r="P59" s="296"/>
      <c r="Q59" s="296"/>
      <c r="R59" s="296"/>
      <c r="S59" s="883"/>
      <c r="T59" s="296">
        <v>5</v>
      </c>
      <c r="U59" s="296">
        <v>1</v>
      </c>
      <c r="V59" s="296">
        <v>3</v>
      </c>
      <c r="W59" s="296">
        <v>1</v>
      </c>
      <c r="X59" s="296">
        <v>0</v>
      </c>
      <c r="Y59" s="296">
        <v>2</v>
      </c>
      <c r="Z59" s="669">
        <v>15</v>
      </c>
      <c r="AA59" s="296">
        <v>10</v>
      </c>
      <c r="AB59" s="296">
        <v>1</v>
      </c>
      <c r="AC59" s="296"/>
      <c r="AD59" s="296"/>
      <c r="AE59" s="296"/>
      <c r="AF59" s="296"/>
      <c r="AG59" s="296"/>
      <c r="AH59" s="296"/>
      <c r="AI59" s="296"/>
      <c r="AJ59" s="296"/>
      <c r="AK59" s="883"/>
      <c r="AL59" s="296">
        <v>0</v>
      </c>
      <c r="AM59" s="296">
        <v>0</v>
      </c>
      <c r="AN59" s="296">
        <v>30</v>
      </c>
      <c r="AO59" s="296">
        <v>12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/>
      <c r="AV59" s="296"/>
      <c r="AW59" s="296"/>
      <c r="AX59" s="296"/>
      <c r="AY59" s="296"/>
      <c r="AZ59" s="296"/>
      <c r="BA59" s="296"/>
      <c r="BB59" s="296"/>
      <c r="BC59" s="883"/>
      <c r="BD59" s="296">
        <v>0</v>
      </c>
      <c r="BE59" s="296">
        <v>0</v>
      </c>
      <c r="BF59" s="296">
        <v>0</v>
      </c>
      <c r="BG59" s="296">
        <v>0</v>
      </c>
      <c r="BH59" s="296">
        <v>0</v>
      </c>
      <c r="BI59" s="296">
        <v>0</v>
      </c>
      <c r="BJ59" s="296">
        <v>0</v>
      </c>
      <c r="BK59" s="296">
        <v>0</v>
      </c>
      <c r="BL59" s="296">
        <v>0</v>
      </c>
      <c r="BM59" s="296"/>
      <c r="BN59" s="296"/>
      <c r="BO59" s="296"/>
      <c r="BP59" s="296"/>
      <c r="BQ59" s="296"/>
      <c r="BR59" s="296"/>
      <c r="BS59" s="296"/>
      <c r="BT59" s="296"/>
      <c r="BU59" s="883"/>
      <c r="BV59" s="296"/>
      <c r="BW59" s="296"/>
      <c r="BX59" s="296"/>
      <c r="BY59" s="296"/>
      <c r="BZ59" s="889">
        <f t="shared" si="61"/>
        <v>0.14285714285714285</v>
      </c>
      <c r="CA59" s="889">
        <f t="shared" si="62"/>
        <v>3.2857142857142856</v>
      </c>
      <c r="CB59" s="889">
        <f t="shared" si="63"/>
        <v>1.7142857142857142</v>
      </c>
      <c r="CC59" s="890">
        <f t="shared" si="64"/>
        <v>0</v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21" t="str">
        <f t="shared" si="66"/>
        <v/>
      </c>
      <c r="CU59" s="548" t="str">
        <f t="shared" si="67"/>
        <v/>
      </c>
      <c r="CV59" s="549" t="str">
        <f t="shared" si="68"/>
        <v/>
      </c>
      <c r="CW59" s="550" t="str">
        <f t="shared" si="69"/>
        <v/>
      </c>
      <c r="CX59" s="550" t="str">
        <f t="shared" si="70"/>
        <v/>
      </c>
      <c r="CY59" s="550">
        <f t="shared" si="71"/>
        <v>0</v>
      </c>
      <c r="CZ59" s="550">
        <f t="shared" si="72"/>
        <v>0</v>
      </c>
      <c r="DA59" s="550">
        <f t="shared" si="73"/>
        <v>0</v>
      </c>
      <c r="DB59" s="551">
        <f t="shared" si="74"/>
        <v>0</v>
      </c>
      <c r="DC59" s="551">
        <f t="shared" si="75"/>
        <v>0</v>
      </c>
      <c r="DD59" s="551">
        <f t="shared" si="76"/>
        <v>0</v>
      </c>
      <c r="DE59" s="550">
        <f t="shared" si="77"/>
        <v>0</v>
      </c>
      <c r="DF59" s="550">
        <f t="shared" si="78"/>
        <v>0</v>
      </c>
      <c r="DG59" s="550">
        <f t="shared" si="79"/>
        <v>0</v>
      </c>
      <c r="DH59" s="550" t="str">
        <f t="shared" si="80"/>
        <v/>
      </c>
      <c r="DI59" s="550" t="str">
        <f t="shared" si="81"/>
        <v/>
      </c>
      <c r="DJ59" s="549" t="str">
        <f t="shared" si="82"/>
        <v/>
      </c>
      <c r="DK59" s="548" t="str">
        <f t="shared" si="83"/>
        <v/>
      </c>
      <c r="DL59" s="891">
        <f t="shared" si="84"/>
        <v>9</v>
      </c>
      <c r="DM59" s="846">
        <f t="shared" si="85"/>
        <v>9</v>
      </c>
      <c r="DN59" s="846">
        <f t="shared" si="86"/>
        <v>9</v>
      </c>
      <c r="DO59" s="847">
        <f t="shared" si="87"/>
        <v>9</v>
      </c>
      <c r="DP59" s="882"/>
      <c r="DQ59" s="892"/>
      <c r="DR59" s="892"/>
      <c r="DS59" s="892"/>
      <c r="DT59" s="892"/>
      <c r="DU59" s="892"/>
      <c r="DV59" s="892"/>
      <c r="DW59" s="893"/>
      <c r="DX59" s="892"/>
      <c r="DY59" s="846"/>
      <c r="DZ59" s="882"/>
      <c r="EA59" s="882"/>
    </row>
    <row r="60" spans="1:131" ht="12.75" customHeight="1">
      <c r="A60" s="888" t="s">
        <v>265</v>
      </c>
      <c r="B60" s="296"/>
      <c r="C60" s="296">
        <v>12</v>
      </c>
      <c r="D60" s="296">
        <v>1</v>
      </c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3"/>
      <c r="T60" s="296">
        <v>12</v>
      </c>
      <c r="U60" s="296">
        <v>6</v>
      </c>
      <c r="V60" s="296">
        <v>12</v>
      </c>
      <c r="W60" s="296">
        <v>12</v>
      </c>
      <c r="X60" s="296"/>
      <c r="Y60" s="296">
        <v>12</v>
      </c>
      <c r="Z60" s="669">
        <v>6</v>
      </c>
      <c r="AA60" s="296">
        <v>3</v>
      </c>
      <c r="AB60" s="296">
        <v>1</v>
      </c>
      <c r="AC60" s="296"/>
      <c r="AD60" s="296"/>
      <c r="AE60" s="296"/>
      <c r="AF60" s="296"/>
      <c r="AG60" s="296"/>
      <c r="AH60" s="296"/>
      <c r="AI60" s="296"/>
      <c r="AJ60" s="296"/>
      <c r="AK60" s="883"/>
      <c r="AL60" s="296"/>
      <c r="AM60" s="296"/>
      <c r="AN60" s="296">
        <v>1</v>
      </c>
      <c r="AO60" s="296">
        <v>12</v>
      </c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3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3"/>
      <c r="BV60" s="296"/>
      <c r="BW60" s="296"/>
      <c r="BX60" s="296"/>
      <c r="BY60" s="296"/>
      <c r="BZ60" s="889" t="str">
        <f t="shared" si="61"/>
        <v/>
      </c>
      <c r="CA60" s="889">
        <f t="shared" si="62"/>
        <v>8.5</v>
      </c>
      <c r="CB60" s="889" t="str">
        <f t="shared" si="63"/>
        <v/>
      </c>
      <c r="CC60" s="890" t="str">
        <f t="shared" si="64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21" t="str">
        <f t="shared" si="66"/>
        <v/>
      </c>
      <c r="CU60" s="548" t="str">
        <f t="shared" si="67"/>
        <v/>
      </c>
      <c r="CV60" s="549" t="str">
        <f t="shared" si="68"/>
        <v/>
      </c>
      <c r="CW60" s="550" t="str">
        <f t="shared" si="69"/>
        <v/>
      </c>
      <c r="CX60" s="550" t="str">
        <f t="shared" si="70"/>
        <v/>
      </c>
      <c r="CY60" s="550" t="str">
        <f t="shared" si="71"/>
        <v/>
      </c>
      <c r="CZ60" s="550" t="str">
        <f t="shared" si="72"/>
        <v/>
      </c>
      <c r="DA60" s="550" t="str">
        <f t="shared" si="73"/>
        <v/>
      </c>
      <c r="DB60" s="551" t="str">
        <f t="shared" si="74"/>
        <v/>
      </c>
      <c r="DC60" s="551" t="str">
        <f t="shared" si="75"/>
        <v/>
      </c>
      <c r="DD60" s="551" t="str">
        <f t="shared" si="76"/>
        <v/>
      </c>
      <c r="DE60" s="550" t="str">
        <f t="shared" si="77"/>
        <v/>
      </c>
      <c r="DF60" s="550" t="str">
        <f t="shared" si="78"/>
        <v/>
      </c>
      <c r="DG60" s="550" t="str">
        <f t="shared" si="79"/>
        <v/>
      </c>
      <c r="DH60" s="550" t="str">
        <f t="shared" si="80"/>
        <v/>
      </c>
      <c r="DI60" s="550" t="str">
        <f t="shared" si="81"/>
        <v/>
      </c>
      <c r="DJ60" s="549" t="str">
        <f t="shared" si="82"/>
        <v/>
      </c>
      <c r="DK60" s="548" t="str">
        <f t="shared" si="83"/>
        <v/>
      </c>
      <c r="DL60" s="891">
        <f t="shared" si="84"/>
        <v>2</v>
      </c>
      <c r="DM60" s="846">
        <f t="shared" si="85"/>
        <v>8</v>
      </c>
      <c r="DN60" s="846">
        <f t="shared" si="86"/>
        <v>2</v>
      </c>
      <c r="DO60" s="847">
        <f t="shared" si="87"/>
        <v>0</v>
      </c>
      <c r="DP60" s="882"/>
      <c r="DQ60" s="892"/>
      <c r="DR60" s="892"/>
      <c r="DS60" s="892"/>
      <c r="DT60" s="892"/>
      <c r="DU60" s="892"/>
      <c r="DV60" s="892"/>
      <c r="DW60" s="893"/>
      <c r="DX60" s="892"/>
      <c r="DY60" s="846"/>
      <c r="DZ60" s="882"/>
      <c r="EA60" s="882"/>
    </row>
    <row r="61" spans="1:131" ht="12.75" customHeight="1">
      <c r="A61" s="888" t="s">
        <v>294</v>
      </c>
      <c r="B61" s="296"/>
      <c r="C61" s="296">
        <v>0.5</v>
      </c>
      <c r="D61" s="296">
        <v>200</v>
      </c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3"/>
      <c r="T61" s="296">
        <v>10</v>
      </c>
      <c r="U61" s="296">
        <v>250</v>
      </c>
      <c r="V61" s="296">
        <v>10</v>
      </c>
      <c r="W61" s="296">
        <v>1</v>
      </c>
      <c r="X61" s="296"/>
      <c r="Y61" s="296">
        <v>350</v>
      </c>
      <c r="Z61" s="669">
        <v>3</v>
      </c>
      <c r="AA61" s="296">
        <v>50</v>
      </c>
      <c r="AB61" s="296">
        <v>7.5</v>
      </c>
      <c r="AC61" s="296"/>
      <c r="AD61" s="296"/>
      <c r="AE61" s="296"/>
      <c r="AF61" s="296"/>
      <c r="AG61" s="296"/>
      <c r="AH61" s="296"/>
      <c r="AI61" s="296"/>
      <c r="AJ61" s="296"/>
      <c r="AK61" s="883"/>
      <c r="AL61" s="296"/>
      <c r="AM61" s="296"/>
      <c r="AN61" s="296">
        <v>12.5</v>
      </c>
      <c r="AO61" s="296">
        <v>2.5</v>
      </c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3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3"/>
      <c r="BV61" s="296"/>
      <c r="BW61" s="296"/>
      <c r="BX61" s="296"/>
      <c r="BY61" s="296"/>
      <c r="BZ61" s="889" t="str">
        <f t="shared" si="61"/>
        <v/>
      </c>
      <c r="CA61" s="889">
        <f t="shared" si="62"/>
        <v>55.083333333333336</v>
      </c>
      <c r="CB61" s="889" t="str">
        <f t="shared" si="63"/>
        <v/>
      </c>
      <c r="CC61" s="890" t="str">
        <f t="shared" si="64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21" t="str">
        <f t="shared" si="66"/>
        <v/>
      </c>
      <c r="CU61" s="548" t="str">
        <f t="shared" si="67"/>
        <v/>
      </c>
      <c r="CV61" s="549" t="str">
        <f t="shared" si="68"/>
        <v/>
      </c>
      <c r="CW61" s="550" t="str">
        <f t="shared" si="69"/>
        <v/>
      </c>
      <c r="CX61" s="550" t="str">
        <f t="shared" si="70"/>
        <v/>
      </c>
      <c r="CY61" s="550" t="str">
        <f t="shared" si="71"/>
        <v/>
      </c>
      <c r="CZ61" s="550" t="str">
        <f t="shared" si="72"/>
        <v/>
      </c>
      <c r="DA61" s="550" t="str">
        <f t="shared" si="73"/>
        <v/>
      </c>
      <c r="DB61" s="551" t="str">
        <f t="shared" si="74"/>
        <v/>
      </c>
      <c r="DC61" s="551" t="str">
        <f t="shared" si="75"/>
        <v/>
      </c>
      <c r="DD61" s="551" t="str">
        <f t="shared" si="76"/>
        <v/>
      </c>
      <c r="DE61" s="550" t="str">
        <f t="shared" si="77"/>
        <v/>
      </c>
      <c r="DF61" s="550" t="str">
        <f t="shared" si="78"/>
        <v/>
      </c>
      <c r="DG61" s="550" t="str">
        <f t="shared" si="79"/>
        <v/>
      </c>
      <c r="DH61" s="550" t="str">
        <f t="shared" si="80"/>
        <v/>
      </c>
      <c r="DI61" s="550" t="str">
        <f t="shared" si="81"/>
        <v/>
      </c>
      <c r="DJ61" s="549" t="str">
        <f t="shared" si="82"/>
        <v/>
      </c>
      <c r="DK61" s="548" t="str">
        <f t="shared" si="83"/>
        <v/>
      </c>
      <c r="DL61" s="891">
        <f t="shared" si="84"/>
        <v>2</v>
      </c>
      <c r="DM61" s="846">
        <f t="shared" si="85"/>
        <v>8</v>
      </c>
      <c r="DN61" s="846">
        <f t="shared" si="86"/>
        <v>2</v>
      </c>
      <c r="DO61" s="847">
        <f t="shared" si="87"/>
        <v>0</v>
      </c>
      <c r="DP61" s="882"/>
      <c r="DQ61" s="892"/>
      <c r="DR61" s="892"/>
      <c r="DS61" s="892"/>
      <c r="DT61" s="892"/>
      <c r="DU61" s="892"/>
      <c r="DV61" s="892"/>
      <c r="DW61" s="893"/>
      <c r="DX61" s="892"/>
      <c r="DY61" s="846"/>
      <c r="DZ61" s="882"/>
      <c r="EA61" s="882"/>
    </row>
    <row r="62" spans="1:131" ht="14" customHeight="1">
      <c r="A62" s="894" t="s">
        <v>295</v>
      </c>
      <c r="B62" s="895">
        <f t="shared" ref="B62:R62" si="88">IF(B59="","",B58*B59*B60*B61)</f>
        <v>0</v>
      </c>
      <c r="C62" s="895">
        <f t="shared" si="88"/>
        <v>180</v>
      </c>
      <c r="D62" s="895">
        <f t="shared" si="88"/>
        <v>200</v>
      </c>
      <c r="E62" s="895">
        <f t="shared" si="88"/>
        <v>0</v>
      </c>
      <c r="F62" s="895">
        <f t="shared" si="88"/>
        <v>0</v>
      </c>
      <c r="G62" s="895">
        <f t="shared" si="88"/>
        <v>0</v>
      </c>
      <c r="H62" s="895">
        <f t="shared" si="88"/>
        <v>0</v>
      </c>
      <c r="I62" s="895">
        <f t="shared" si="88"/>
        <v>0</v>
      </c>
      <c r="J62" s="895">
        <f t="shared" si="88"/>
        <v>0</v>
      </c>
      <c r="K62" s="895" t="str">
        <f t="shared" si="88"/>
        <v/>
      </c>
      <c r="L62" s="895" t="str">
        <f t="shared" si="88"/>
        <v/>
      </c>
      <c r="M62" s="895" t="str">
        <f t="shared" si="88"/>
        <v/>
      </c>
      <c r="N62" s="895" t="str">
        <f t="shared" si="88"/>
        <v/>
      </c>
      <c r="O62" s="895" t="str">
        <f t="shared" si="88"/>
        <v/>
      </c>
      <c r="P62" s="895" t="str">
        <f t="shared" si="88"/>
        <v/>
      </c>
      <c r="Q62" s="895" t="str">
        <f t="shared" si="88"/>
        <v/>
      </c>
      <c r="R62" s="895" t="str">
        <f t="shared" si="88"/>
        <v/>
      </c>
      <c r="S62" s="883"/>
      <c r="T62" s="895">
        <f t="shared" ref="T62:AJ62" si="89">IF(T59="","",T58*T59*T60*T61)</f>
        <v>1800</v>
      </c>
      <c r="U62" s="895">
        <f t="shared" si="89"/>
        <v>3000</v>
      </c>
      <c r="V62" s="895">
        <f t="shared" si="89"/>
        <v>1080</v>
      </c>
      <c r="W62" s="895">
        <f t="shared" si="89"/>
        <v>12</v>
      </c>
      <c r="X62" s="895">
        <f t="shared" si="89"/>
        <v>0</v>
      </c>
      <c r="Y62" s="895">
        <f t="shared" si="89"/>
        <v>8400</v>
      </c>
      <c r="Z62" s="895">
        <f t="shared" si="89"/>
        <v>270</v>
      </c>
      <c r="AA62" s="895">
        <f t="shared" si="89"/>
        <v>1500</v>
      </c>
      <c r="AB62" s="895">
        <f t="shared" si="89"/>
        <v>22.5</v>
      </c>
      <c r="AC62" s="895" t="str">
        <f t="shared" si="89"/>
        <v/>
      </c>
      <c r="AD62" s="895" t="str">
        <f t="shared" si="89"/>
        <v/>
      </c>
      <c r="AE62" s="895" t="str">
        <f t="shared" si="89"/>
        <v/>
      </c>
      <c r="AF62" s="895" t="str">
        <f t="shared" si="89"/>
        <v/>
      </c>
      <c r="AG62" s="895" t="str">
        <f t="shared" si="89"/>
        <v/>
      </c>
      <c r="AH62" s="895" t="str">
        <f t="shared" si="89"/>
        <v/>
      </c>
      <c r="AI62" s="895" t="str">
        <f t="shared" si="89"/>
        <v/>
      </c>
      <c r="AJ62" s="895" t="str">
        <f t="shared" si="89"/>
        <v/>
      </c>
      <c r="AK62" s="883"/>
      <c r="AL62" s="895">
        <f t="shared" ref="AL62:BB62" si="90">IF(AL59="","",AL58*AL59*AL60*AL61)</f>
        <v>0</v>
      </c>
      <c r="AM62" s="895">
        <f t="shared" si="90"/>
        <v>0</v>
      </c>
      <c r="AN62" s="895">
        <f t="shared" si="90"/>
        <v>1500</v>
      </c>
      <c r="AO62" s="895">
        <f t="shared" si="90"/>
        <v>1800</v>
      </c>
      <c r="AP62" s="895">
        <f t="shared" si="90"/>
        <v>0</v>
      </c>
      <c r="AQ62" s="895">
        <f t="shared" si="90"/>
        <v>0</v>
      </c>
      <c r="AR62" s="895">
        <f t="shared" si="90"/>
        <v>0</v>
      </c>
      <c r="AS62" s="895">
        <f t="shared" si="90"/>
        <v>0</v>
      </c>
      <c r="AT62" s="895">
        <f t="shared" si="90"/>
        <v>0</v>
      </c>
      <c r="AU62" s="895" t="str">
        <f t="shared" si="90"/>
        <v/>
      </c>
      <c r="AV62" s="895" t="str">
        <f t="shared" si="90"/>
        <v/>
      </c>
      <c r="AW62" s="895" t="str">
        <f t="shared" si="90"/>
        <v/>
      </c>
      <c r="AX62" s="895" t="str">
        <f t="shared" si="90"/>
        <v/>
      </c>
      <c r="AY62" s="895" t="str">
        <f t="shared" si="90"/>
        <v/>
      </c>
      <c r="AZ62" s="895" t="str">
        <f t="shared" si="90"/>
        <v/>
      </c>
      <c r="BA62" s="895" t="str">
        <f t="shared" si="90"/>
        <v/>
      </c>
      <c r="BB62" s="895" t="str">
        <f t="shared" si="90"/>
        <v/>
      </c>
      <c r="BC62" s="883"/>
      <c r="BD62" s="895">
        <f t="shared" ref="BD62:BT62" si="91">IF(BD59="","",BD58*BD59*BD60*BD61)</f>
        <v>0</v>
      </c>
      <c r="BE62" s="895">
        <f t="shared" si="91"/>
        <v>0</v>
      </c>
      <c r="BF62" s="895">
        <f t="shared" si="91"/>
        <v>0</v>
      </c>
      <c r="BG62" s="895">
        <f t="shared" si="91"/>
        <v>0</v>
      </c>
      <c r="BH62" s="895">
        <f t="shared" si="91"/>
        <v>0</v>
      </c>
      <c r="BI62" s="895">
        <f t="shared" si="91"/>
        <v>0</v>
      </c>
      <c r="BJ62" s="895">
        <f t="shared" si="91"/>
        <v>0</v>
      </c>
      <c r="BK62" s="895">
        <f t="shared" si="91"/>
        <v>0</v>
      </c>
      <c r="BL62" s="895">
        <f t="shared" si="91"/>
        <v>0</v>
      </c>
      <c r="BM62" s="895" t="str">
        <f t="shared" si="91"/>
        <v/>
      </c>
      <c r="BN62" s="895" t="str">
        <f t="shared" si="91"/>
        <v/>
      </c>
      <c r="BO62" s="895" t="str">
        <f t="shared" si="91"/>
        <v/>
      </c>
      <c r="BP62" s="895" t="str">
        <f t="shared" si="91"/>
        <v/>
      </c>
      <c r="BQ62" s="895" t="str">
        <f t="shared" si="91"/>
        <v/>
      </c>
      <c r="BR62" s="895" t="str">
        <f t="shared" si="91"/>
        <v/>
      </c>
      <c r="BS62" s="895" t="str">
        <f t="shared" si="91"/>
        <v/>
      </c>
      <c r="BT62" s="895" t="str">
        <f t="shared" si="91"/>
        <v/>
      </c>
      <c r="BU62" s="883"/>
      <c r="BV62" s="895" t="str">
        <f>IF(BV59="","",BV58*BV59*BV60*BV61)</f>
        <v/>
      </c>
      <c r="BW62" s="895" t="str">
        <f>IF(BW59="","",BW58*BW59*BW60*BW61)</f>
        <v/>
      </c>
      <c r="BX62" s="895" t="str">
        <f>IF(BX59="","",BX58*BX59*BX60*BX61)</f>
        <v/>
      </c>
      <c r="BY62" s="895" t="str">
        <f>IF(BY59="","",BY58*BY59*BY60*BY61)</f>
        <v/>
      </c>
      <c r="BZ62" s="889">
        <f t="shared" si="61"/>
        <v>25.714285714285715</v>
      </c>
      <c r="CA62" s="889">
        <f t="shared" si="62"/>
        <v>1097.7857142857142</v>
      </c>
      <c r="CB62" s="889">
        <f t="shared" si="63"/>
        <v>214.28571428571428</v>
      </c>
      <c r="CC62" s="890">
        <f t="shared" si="64"/>
        <v>0</v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21" t="str">
        <f t="shared" si="66"/>
        <v/>
      </c>
      <c r="CU62" s="548" t="str">
        <f t="shared" si="67"/>
        <v/>
      </c>
      <c r="CV62" s="549" t="str">
        <f t="shared" si="68"/>
        <v/>
      </c>
      <c r="CW62" s="550" t="str">
        <f t="shared" si="69"/>
        <v/>
      </c>
      <c r="CX62" s="550" t="str">
        <f t="shared" si="70"/>
        <v/>
      </c>
      <c r="CY62" s="550">
        <f t="shared" si="71"/>
        <v>0</v>
      </c>
      <c r="CZ62" s="550">
        <f t="shared" si="72"/>
        <v>0</v>
      </c>
      <c r="DA62" s="550">
        <f t="shared" si="73"/>
        <v>0</v>
      </c>
      <c r="DB62" s="551">
        <f t="shared" si="74"/>
        <v>0</v>
      </c>
      <c r="DC62" s="551">
        <f t="shared" si="75"/>
        <v>0</v>
      </c>
      <c r="DD62" s="551">
        <f t="shared" si="76"/>
        <v>0</v>
      </c>
      <c r="DE62" s="550">
        <f t="shared" si="77"/>
        <v>0</v>
      </c>
      <c r="DF62" s="550">
        <f t="shared" si="78"/>
        <v>0</v>
      </c>
      <c r="DG62" s="550">
        <f t="shared" si="79"/>
        <v>0</v>
      </c>
      <c r="DH62" s="550" t="str">
        <f t="shared" si="80"/>
        <v/>
      </c>
      <c r="DI62" s="550" t="str">
        <f t="shared" si="81"/>
        <v/>
      </c>
      <c r="DJ62" s="549" t="str">
        <f t="shared" si="82"/>
        <v/>
      </c>
      <c r="DK62" s="548" t="str">
        <f t="shared" si="83"/>
        <v/>
      </c>
      <c r="DL62" s="891">
        <f t="shared" si="84"/>
        <v>9</v>
      </c>
      <c r="DM62" s="846">
        <f t="shared" si="85"/>
        <v>9</v>
      </c>
      <c r="DN62" s="846">
        <f t="shared" si="86"/>
        <v>9</v>
      </c>
      <c r="DO62" s="847">
        <f t="shared" si="87"/>
        <v>9</v>
      </c>
      <c r="DP62" s="882"/>
      <c r="DQ62" s="892"/>
      <c r="DR62" s="892"/>
      <c r="DS62" s="892"/>
      <c r="DT62" s="892"/>
      <c r="DU62" s="892"/>
      <c r="DV62" s="892"/>
      <c r="DW62" s="893"/>
      <c r="DX62" s="892"/>
      <c r="DY62" s="846"/>
      <c r="DZ62" s="882"/>
      <c r="EA62" s="882"/>
    </row>
    <row r="63" spans="1:131" ht="14" customHeight="1">
      <c r="A63" s="901" t="s">
        <v>417</v>
      </c>
      <c r="B63" s="902">
        <f t="shared" ref="B63:R63" si="92">SUM(B14,B20,B26,B32,B38,B44,B50,B56,B62)</f>
        <v>550</v>
      </c>
      <c r="C63" s="902">
        <f t="shared" si="92"/>
        <v>540</v>
      </c>
      <c r="D63" s="902">
        <f t="shared" si="92"/>
        <v>400</v>
      </c>
      <c r="E63" s="902">
        <f t="shared" si="92"/>
        <v>500</v>
      </c>
      <c r="F63" s="902">
        <f t="shared" si="92"/>
        <v>525</v>
      </c>
      <c r="G63" s="902">
        <f t="shared" si="92"/>
        <v>1280</v>
      </c>
      <c r="H63" s="902">
        <f t="shared" si="92"/>
        <v>2400</v>
      </c>
      <c r="I63" s="902">
        <f t="shared" si="92"/>
        <v>0</v>
      </c>
      <c r="J63" s="902">
        <f t="shared" si="92"/>
        <v>600</v>
      </c>
      <c r="K63" s="902">
        <f t="shared" si="92"/>
        <v>0</v>
      </c>
      <c r="L63" s="902">
        <f t="shared" si="92"/>
        <v>0</v>
      </c>
      <c r="M63" s="902">
        <f t="shared" si="92"/>
        <v>0</v>
      </c>
      <c r="N63" s="902">
        <f t="shared" si="92"/>
        <v>0</v>
      </c>
      <c r="O63" s="902">
        <f t="shared" si="92"/>
        <v>0</v>
      </c>
      <c r="P63" s="902">
        <f t="shared" si="92"/>
        <v>0</v>
      </c>
      <c r="Q63" s="902">
        <f t="shared" si="92"/>
        <v>0</v>
      </c>
      <c r="R63" s="902">
        <f t="shared" si="92"/>
        <v>0</v>
      </c>
      <c r="S63" s="903"/>
      <c r="T63" s="902">
        <f t="shared" ref="T63:AJ63" si="93">SUM(T14,T20,T26,T32,T38,T44,T50,T56,T62)</f>
        <v>1800</v>
      </c>
      <c r="U63" s="902">
        <f t="shared" si="93"/>
        <v>3180</v>
      </c>
      <c r="V63" s="902">
        <f t="shared" si="93"/>
        <v>1480</v>
      </c>
      <c r="W63" s="902">
        <f t="shared" si="93"/>
        <v>1242</v>
      </c>
      <c r="X63" s="902">
        <f t="shared" si="93"/>
        <v>1840</v>
      </c>
      <c r="Y63" s="902">
        <f t="shared" si="93"/>
        <v>9800</v>
      </c>
      <c r="Z63" s="902">
        <f t="shared" si="93"/>
        <v>3960</v>
      </c>
      <c r="AA63" s="902">
        <f t="shared" si="93"/>
        <v>1820</v>
      </c>
      <c r="AB63" s="902">
        <f t="shared" si="93"/>
        <v>1690.5</v>
      </c>
      <c r="AC63" s="902">
        <f t="shared" si="93"/>
        <v>0</v>
      </c>
      <c r="AD63" s="902">
        <f t="shared" si="93"/>
        <v>0</v>
      </c>
      <c r="AE63" s="902">
        <f t="shared" si="93"/>
        <v>0</v>
      </c>
      <c r="AF63" s="902">
        <f t="shared" si="93"/>
        <v>0</v>
      </c>
      <c r="AG63" s="902">
        <f t="shared" si="93"/>
        <v>0</v>
      </c>
      <c r="AH63" s="902">
        <f t="shared" si="93"/>
        <v>0</v>
      </c>
      <c r="AI63" s="902">
        <f t="shared" si="93"/>
        <v>0</v>
      </c>
      <c r="AJ63" s="902">
        <f t="shared" si="93"/>
        <v>0</v>
      </c>
      <c r="AK63" s="903"/>
      <c r="AL63" s="902">
        <f t="shared" ref="AL63:BB63" si="94">SUM(AL14,AL20,AL26,AL32,AL38,AL44,AL50,AL56,AL62)</f>
        <v>650.04999999999995</v>
      </c>
      <c r="AM63" s="902">
        <f t="shared" si="94"/>
        <v>549.46</v>
      </c>
      <c r="AN63" s="902">
        <f t="shared" si="94"/>
        <v>2539.9</v>
      </c>
      <c r="AO63" s="902">
        <f t="shared" si="94"/>
        <v>1800</v>
      </c>
      <c r="AP63" s="902">
        <f t="shared" si="94"/>
        <v>0</v>
      </c>
      <c r="AQ63" s="902">
        <f t="shared" si="94"/>
        <v>0</v>
      </c>
      <c r="AR63" s="902">
        <f t="shared" si="94"/>
        <v>0</v>
      </c>
      <c r="AS63" s="902">
        <f t="shared" si="94"/>
        <v>880</v>
      </c>
      <c r="AT63" s="902">
        <f t="shared" si="94"/>
        <v>0</v>
      </c>
      <c r="AU63" s="902">
        <f t="shared" si="94"/>
        <v>0</v>
      </c>
      <c r="AV63" s="902">
        <f t="shared" si="94"/>
        <v>0</v>
      </c>
      <c r="AW63" s="902">
        <f t="shared" si="94"/>
        <v>0</v>
      </c>
      <c r="AX63" s="902">
        <f t="shared" si="94"/>
        <v>0</v>
      </c>
      <c r="AY63" s="902">
        <f t="shared" si="94"/>
        <v>0</v>
      </c>
      <c r="AZ63" s="902">
        <f t="shared" si="94"/>
        <v>0</v>
      </c>
      <c r="BA63" s="902">
        <f t="shared" si="94"/>
        <v>0</v>
      </c>
      <c r="BB63" s="902">
        <f t="shared" si="94"/>
        <v>0</v>
      </c>
      <c r="BC63" s="903"/>
      <c r="BD63" s="902">
        <f>SUM(BD14,BD20,BD26,BD32,BD38,BD44,BD50,BD56,BD62)</f>
        <v>0</v>
      </c>
      <c r="BE63" s="902">
        <f>SUM(BE14,BE20,BE26,BE32,BE38,BE44,BE50,BE56,BE62)</f>
        <v>0</v>
      </c>
      <c r="BF63" s="902">
        <f>SUM(BF14,BF20,BF26,BF32,BF38,BF44,BF50,BF56,BF62)</f>
        <v>0</v>
      </c>
      <c r="BG63" s="902">
        <f>SUM(BG14,BG20,BG26,BG32,BG38,BG44,BG50,BG56,BG62)</f>
        <v>0</v>
      </c>
      <c r="BH63" s="902">
        <f t="shared" ref="BH63:BJ63" si="95">SUM(BH14,BH20,BH26,BH32,BH38,BH44,BH50,BH56,BH62)</f>
        <v>0</v>
      </c>
      <c r="BI63" s="902">
        <f t="shared" si="95"/>
        <v>0</v>
      </c>
      <c r="BJ63" s="902">
        <f t="shared" si="95"/>
        <v>0</v>
      </c>
      <c r="BK63" s="902">
        <f t="shared" ref="BK63:BT63" si="96">SUM(BK14,BK20,BK26,BK32,BK38,BK44,BK50,BK56,BK62)</f>
        <v>0</v>
      </c>
      <c r="BL63" s="902">
        <f t="shared" si="96"/>
        <v>0</v>
      </c>
      <c r="BM63" s="902">
        <f t="shared" si="96"/>
        <v>0</v>
      </c>
      <c r="BN63" s="902">
        <f t="shared" si="96"/>
        <v>0</v>
      </c>
      <c r="BO63" s="902">
        <f t="shared" si="96"/>
        <v>0</v>
      </c>
      <c r="BP63" s="902">
        <f t="shared" si="96"/>
        <v>0</v>
      </c>
      <c r="BQ63" s="902">
        <f t="shared" si="96"/>
        <v>0</v>
      </c>
      <c r="BR63" s="902">
        <f t="shared" si="96"/>
        <v>0</v>
      </c>
      <c r="BS63" s="902">
        <f t="shared" si="96"/>
        <v>0</v>
      </c>
      <c r="BT63" s="902">
        <f t="shared" si="96"/>
        <v>0</v>
      </c>
      <c r="BU63" s="903"/>
      <c r="BV63" s="902">
        <f>SUM(BV14,BV20,BV26,BV32,BV38,BV44,BV50,BV56,BV62)</f>
        <v>0</v>
      </c>
      <c r="BW63" s="902">
        <f>SUM(BW14,BW20,BW26,BW32,BW38,BW44,BW50,BW56,BW62)</f>
        <v>0</v>
      </c>
      <c r="BX63" s="902">
        <f>SUM(BX14,BX20,BX26,BX32,BX38,BX44,BX50,BX56,BX62)</f>
        <v>0</v>
      </c>
      <c r="BY63" s="902">
        <f>SUM(BY14,BY20,BY26,BY32,BY38,BY44,BY50,BY56,BY62)</f>
        <v>0</v>
      </c>
      <c r="BZ63" s="889">
        <f t="shared" si="61"/>
        <v>293</v>
      </c>
      <c r="CA63" s="889">
        <f t="shared" si="62"/>
        <v>1134.1666666666667</v>
      </c>
      <c r="CB63" s="889">
        <f t="shared" si="63"/>
        <v>258.63399999999996</v>
      </c>
      <c r="CC63" s="890">
        <f t="shared" si="64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21">
        <f t="shared" si="66"/>
        <v>9800</v>
      </c>
      <c r="CU63" s="548">
        <f t="shared" si="67"/>
        <v>0</v>
      </c>
      <c r="CV63" s="549">
        <f t="shared" si="68"/>
        <v>0</v>
      </c>
      <c r="CW63" s="550">
        <f t="shared" si="69"/>
        <v>0</v>
      </c>
      <c r="CX63" s="550">
        <f t="shared" si="70"/>
        <v>0</v>
      </c>
      <c r="CY63" s="550">
        <f t="shared" si="71"/>
        <v>0</v>
      </c>
      <c r="CZ63" s="550">
        <f t="shared" si="72"/>
        <v>0</v>
      </c>
      <c r="DA63" s="550">
        <f t="shared" si="73"/>
        <v>0</v>
      </c>
      <c r="DB63" s="551">
        <f t="shared" si="74"/>
        <v>0</v>
      </c>
      <c r="DC63" s="551">
        <f t="shared" si="75"/>
        <v>0</v>
      </c>
      <c r="DD63" s="551">
        <f t="shared" si="76"/>
        <v>0</v>
      </c>
      <c r="DE63" s="550">
        <f t="shared" si="77"/>
        <v>0</v>
      </c>
      <c r="DF63" s="550">
        <f t="shared" si="78"/>
        <v>0</v>
      </c>
      <c r="DG63" s="550">
        <f t="shared" si="79"/>
        <v>0</v>
      </c>
      <c r="DH63" s="550">
        <f t="shared" si="80"/>
        <v>0</v>
      </c>
      <c r="DI63" s="550">
        <f t="shared" si="81"/>
        <v>0</v>
      </c>
      <c r="DJ63" s="549">
        <f t="shared" si="82"/>
        <v>0</v>
      </c>
      <c r="DK63" s="548">
        <f t="shared" si="83"/>
        <v>0</v>
      </c>
      <c r="DL63" s="891">
        <f t="shared" si="84"/>
        <v>17</v>
      </c>
      <c r="DM63" s="846">
        <f t="shared" si="85"/>
        <v>17</v>
      </c>
      <c r="DN63" s="846">
        <f t="shared" si="86"/>
        <v>17</v>
      </c>
      <c r="DO63" s="847">
        <f t="shared" si="87"/>
        <v>17</v>
      </c>
      <c r="DP63" s="882"/>
      <c r="DQ63" s="892"/>
      <c r="DR63" s="892"/>
      <c r="DS63" s="892"/>
      <c r="DT63" s="892"/>
      <c r="DU63" s="892"/>
      <c r="DV63" s="892"/>
      <c r="DW63" s="893"/>
      <c r="DX63" s="892"/>
      <c r="DY63" s="846"/>
      <c r="DZ63" s="882"/>
      <c r="EA63" s="88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3"/>
      <c r="BV64" s="447"/>
      <c r="BW64" s="447"/>
      <c r="BX64" s="447"/>
      <c r="BY64" s="447"/>
      <c r="BZ64" s="904"/>
      <c r="CA64" s="904"/>
      <c r="CB64" s="904"/>
      <c r="CC64" s="905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6"/>
      <c r="DL64" s="907"/>
      <c r="DM64" s="907"/>
      <c r="DN64" s="907"/>
      <c r="DO64" s="906"/>
      <c r="DP64" s="447"/>
      <c r="DQ64" s="447"/>
      <c r="DR64" s="447"/>
      <c r="DS64" s="447"/>
      <c r="DT64" s="447"/>
      <c r="DU64" s="447"/>
      <c r="DV64" s="447"/>
      <c r="DW64" s="906"/>
      <c r="DX64" s="447"/>
      <c r="DY64" s="61"/>
    </row>
    <row r="65" spans="1:131" ht="12.75" customHeight="1">
      <c r="A65" s="908" t="s">
        <v>418</v>
      </c>
      <c r="B65" s="886"/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886"/>
      <c r="S65" s="883"/>
      <c r="T65" s="886"/>
      <c r="U65" s="886"/>
      <c r="V65" s="886"/>
      <c r="W65" s="886"/>
      <c r="X65" s="886"/>
      <c r="Y65" s="886"/>
      <c r="Z65" s="886"/>
      <c r="AA65" s="886"/>
      <c r="AB65" s="886"/>
      <c r="AC65" s="886"/>
      <c r="AD65" s="886"/>
      <c r="AE65" s="886"/>
      <c r="AF65" s="886"/>
      <c r="AG65" s="886"/>
      <c r="AH65" s="886"/>
      <c r="AI65" s="886"/>
      <c r="AJ65" s="886"/>
      <c r="AK65" s="883"/>
      <c r="AL65" s="886"/>
      <c r="AM65" s="886"/>
      <c r="AN65" s="886"/>
      <c r="AO65" s="886"/>
      <c r="AP65" s="886"/>
      <c r="AQ65" s="886"/>
      <c r="AR65" s="886"/>
      <c r="AS65" s="886"/>
      <c r="AT65" s="886"/>
      <c r="AU65" s="886"/>
      <c r="AV65" s="886"/>
      <c r="AW65" s="886"/>
      <c r="AX65" s="886"/>
      <c r="AY65" s="886"/>
      <c r="AZ65" s="886"/>
      <c r="BA65" s="886"/>
      <c r="BB65" s="886"/>
      <c r="BC65" s="883"/>
      <c r="BD65" s="886"/>
      <c r="BE65" s="886"/>
      <c r="BF65" s="886"/>
      <c r="BG65" s="886"/>
      <c r="BH65" s="886"/>
      <c r="BI65" s="886"/>
      <c r="BJ65" s="886"/>
      <c r="BK65" s="886"/>
      <c r="BL65" s="886"/>
      <c r="BM65" s="886"/>
      <c r="BN65" s="886"/>
      <c r="BO65" s="886"/>
      <c r="BP65" s="886"/>
      <c r="BQ65" s="886"/>
      <c r="BR65" s="886"/>
      <c r="BS65" s="886"/>
      <c r="BT65" s="886"/>
      <c r="BU65" s="883"/>
      <c r="BV65" s="886"/>
      <c r="BW65" s="886"/>
      <c r="BX65" s="886"/>
      <c r="BY65" s="886"/>
      <c r="BZ65" s="896"/>
      <c r="CA65" s="896"/>
      <c r="CB65" s="896"/>
      <c r="CC65" s="897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9"/>
      <c r="CU65" s="900"/>
      <c r="CV65" s="898"/>
      <c r="CW65" s="898"/>
      <c r="CX65" s="898"/>
      <c r="CY65" s="898"/>
      <c r="CZ65" s="898"/>
      <c r="DA65" s="898"/>
      <c r="DB65" s="898"/>
      <c r="DC65" s="898"/>
      <c r="DD65" s="898"/>
      <c r="DE65" s="898"/>
      <c r="DF65" s="898"/>
      <c r="DG65" s="898"/>
      <c r="DH65" s="898"/>
      <c r="DI65" s="898"/>
      <c r="DJ65" s="898"/>
      <c r="DK65" s="898"/>
      <c r="DL65" s="900"/>
      <c r="DM65" s="881"/>
      <c r="DN65" s="881"/>
      <c r="DO65" s="880"/>
      <c r="DP65" s="881"/>
      <c r="DQ65" s="881"/>
      <c r="DR65" s="881"/>
      <c r="DS65" s="881"/>
      <c r="DT65" s="881"/>
      <c r="DU65" s="881"/>
      <c r="DV65" s="881"/>
      <c r="DW65" s="880"/>
      <c r="DX65" s="881"/>
      <c r="DY65" s="846"/>
      <c r="DZ65" s="882"/>
      <c r="EA65" s="882"/>
    </row>
    <row r="66" spans="1:131" ht="12.75" customHeight="1">
      <c r="A66" s="887" t="s">
        <v>419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3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3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3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3"/>
      <c r="BV66" s="669"/>
      <c r="BW66" s="669"/>
      <c r="BX66" s="669"/>
      <c r="BY66" s="669"/>
      <c r="BZ66" s="896"/>
      <c r="CA66" s="896"/>
      <c r="CB66" s="896"/>
      <c r="CC66" s="897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900"/>
      <c r="DM66" s="881"/>
      <c r="DN66" s="881"/>
      <c r="DO66" s="880"/>
      <c r="DP66" s="881"/>
      <c r="DQ66" s="881"/>
      <c r="DR66" s="881"/>
      <c r="DS66" s="881"/>
      <c r="DT66" s="881"/>
      <c r="DU66" s="881"/>
      <c r="DV66" s="881"/>
      <c r="DW66" s="880"/>
      <c r="DX66" s="881"/>
      <c r="DY66" s="846"/>
      <c r="DZ66" s="882"/>
      <c r="EA66" s="882"/>
    </row>
    <row r="67" spans="1:131" ht="12.75" customHeight="1">
      <c r="A67" s="888" t="s">
        <v>276</v>
      </c>
      <c r="B67" s="669"/>
      <c r="C67" s="669"/>
      <c r="D67" s="669"/>
      <c r="E67" s="669"/>
      <c r="F67" s="669"/>
      <c r="G67" s="669"/>
      <c r="H67" s="669"/>
      <c r="I67" s="669">
        <v>2</v>
      </c>
      <c r="J67" s="669"/>
      <c r="K67" s="669"/>
      <c r="L67" s="669"/>
      <c r="M67" s="669"/>
      <c r="N67" s="669"/>
      <c r="O67" s="669"/>
      <c r="P67" s="669"/>
      <c r="Q67" s="669"/>
      <c r="R67" s="669"/>
      <c r="S67" s="883"/>
      <c r="T67" s="669">
        <v>1</v>
      </c>
      <c r="U67" s="669"/>
      <c r="V67" s="669">
        <v>1</v>
      </c>
      <c r="W67" s="669"/>
      <c r="X67" s="669"/>
      <c r="Y67" s="669"/>
      <c r="Z67" s="669"/>
      <c r="AA67" s="669">
        <v>1</v>
      </c>
      <c r="AB67" s="669"/>
      <c r="AC67" s="669"/>
      <c r="AD67" s="669"/>
      <c r="AE67" s="669"/>
      <c r="AF67" s="669"/>
      <c r="AG67" s="669"/>
      <c r="AH67" s="669"/>
      <c r="AI67" s="669"/>
      <c r="AJ67" s="669"/>
      <c r="AK67" s="883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3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3"/>
      <c r="BV67" s="669"/>
      <c r="BW67" s="296"/>
      <c r="BX67" s="669"/>
      <c r="BY67" s="669"/>
      <c r="BZ67" s="889" t="str">
        <f>IF(DL67&lt;3,"",(SUM(B67:R67)-MIN(B67:R67)-MAX(B67:R67))/(DL67-2))</f>
        <v/>
      </c>
      <c r="CA67" s="889">
        <f>IF(DM67&lt;3,"",(SUM(T67:AJ67)-MIN(T67:AJ67)-MAX(T67:AJ67))/(DM67-2))</f>
        <v>1</v>
      </c>
      <c r="CB67" s="889" t="str">
        <f>IF(DN67&lt;3,"",(SUM(AL67:BB67)-MIN(AL67:BB67)-MAX(AL67:BB67))/(DN67-2))</f>
        <v/>
      </c>
      <c r="CC67" s="890" t="str">
        <f>IF(DO67&lt;3,"",(SUM(BD67:BT67)-MIN(BD67:BT67)-MAX(BD67:BT67))/(DO67-2))</f>
        <v/>
      </c>
      <c r="CD67" s="52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2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9"/>
        <v/>
      </c>
      <c r="CW67" s="550" t="str">
        <f t="shared" si="99"/>
        <v/>
      </c>
      <c r="CX67" s="550" t="str">
        <f t="shared" si="99"/>
        <v/>
      </c>
      <c r="CY67" s="550" t="str">
        <f t="shared" si="99"/>
        <v/>
      </c>
      <c r="CZ67" s="550" t="str">
        <f t="shared" si="99"/>
        <v/>
      </c>
      <c r="DA67" s="550" t="str">
        <f t="shared" si="99"/>
        <v/>
      </c>
      <c r="DB67" s="551" t="str">
        <f t="shared" si="99"/>
        <v/>
      </c>
      <c r="DC67" s="551" t="str">
        <f t="shared" si="99"/>
        <v/>
      </c>
      <c r="DD67" s="551" t="str">
        <f t="shared" si="99"/>
        <v/>
      </c>
      <c r="DE67" s="550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100"/>
        <v/>
      </c>
      <c r="DG67" s="550" t="str">
        <f t="shared" si="100"/>
        <v/>
      </c>
      <c r="DH67" s="550" t="str">
        <f t="shared" si="100"/>
        <v/>
      </c>
      <c r="DI67" s="550" t="str">
        <f t="shared" si="100"/>
        <v/>
      </c>
      <c r="DJ67" s="549" t="str">
        <f t="shared" si="100"/>
        <v/>
      </c>
      <c r="DK67" s="548" t="str">
        <f t="shared" si="100"/>
        <v/>
      </c>
      <c r="DL67" s="891">
        <f>COUNT(B67:R67)</f>
        <v>1</v>
      </c>
      <c r="DM67" s="846">
        <f>COUNT(T67:AJ67)</f>
        <v>3</v>
      </c>
      <c r="DN67" s="846">
        <f>COUNT(AL67:BB67)</f>
        <v>0</v>
      </c>
      <c r="DO67" s="847">
        <f>COUNT(BD67:BT67)</f>
        <v>0</v>
      </c>
      <c r="DP67" s="882"/>
      <c r="DQ67" s="892"/>
      <c r="DR67" s="892"/>
      <c r="DS67" s="892"/>
      <c r="DT67" s="892"/>
      <c r="DU67" s="892"/>
      <c r="DV67" s="892"/>
      <c r="DW67" s="893"/>
      <c r="DX67" s="892"/>
      <c r="DY67" s="846"/>
      <c r="DZ67" s="882"/>
      <c r="EA67" s="882"/>
    </row>
    <row r="68" spans="1:131" ht="12.75" customHeight="1">
      <c r="A68" s="888" t="s">
        <v>277</v>
      </c>
      <c r="B68" s="296">
        <v>0</v>
      </c>
      <c r="C68" s="296">
        <v>0</v>
      </c>
      <c r="D68" s="296">
        <v>0</v>
      </c>
      <c r="E68" s="296">
        <v>0</v>
      </c>
      <c r="F68" s="669">
        <v>0</v>
      </c>
      <c r="G68" s="296">
        <v>0</v>
      </c>
      <c r="H68" s="296">
        <v>0</v>
      </c>
      <c r="I68" s="296">
        <v>15</v>
      </c>
      <c r="J68" s="669">
        <v>0</v>
      </c>
      <c r="K68" s="296"/>
      <c r="L68" s="296"/>
      <c r="M68" s="296"/>
      <c r="N68" s="296"/>
      <c r="O68" s="296"/>
      <c r="P68" s="296"/>
      <c r="Q68" s="296"/>
      <c r="R68" s="296"/>
      <c r="S68" s="883"/>
      <c r="T68" s="296">
        <v>1</v>
      </c>
      <c r="U68" s="296">
        <v>0</v>
      </c>
      <c r="V68" s="296">
        <v>1</v>
      </c>
      <c r="W68" s="296">
        <v>0</v>
      </c>
      <c r="X68" s="296">
        <v>0</v>
      </c>
      <c r="Y68" s="296">
        <v>0</v>
      </c>
      <c r="Z68" s="669">
        <v>0</v>
      </c>
      <c r="AA68" s="296">
        <v>4</v>
      </c>
      <c r="AB68" s="296">
        <v>0</v>
      </c>
      <c r="AC68" s="296"/>
      <c r="AD68" s="296"/>
      <c r="AE68" s="296"/>
      <c r="AF68" s="296"/>
      <c r="AG68" s="296"/>
      <c r="AH68" s="296"/>
      <c r="AI68" s="669"/>
      <c r="AJ68" s="296"/>
      <c r="AK68" s="883"/>
      <c r="AL68" s="296">
        <v>0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/>
      <c r="AV68" s="296"/>
      <c r="AW68" s="296"/>
      <c r="AX68" s="296"/>
      <c r="AY68" s="296"/>
      <c r="AZ68" s="669"/>
      <c r="BA68" s="669"/>
      <c r="BB68" s="296"/>
      <c r="BC68" s="883"/>
      <c r="BD68" s="296">
        <v>0</v>
      </c>
      <c r="BE68" s="296">
        <v>0</v>
      </c>
      <c r="BF68" s="296">
        <v>0</v>
      </c>
      <c r="BG68" s="296">
        <v>0</v>
      </c>
      <c r="BH68" s="296">
        <v>0</v>
      </c>
      <c r="BI68" s="296">
        <v>0</v>
      </c>
      <c r="BJ68" s="296">
        <v>0</v>
      </c>
      <c r="BK68" s="296">
        <v>0</v>
      </c>
      <c r="BL68" s="296">
        <v>0</v>
      </c>
      <c r="BM68" s="296"/>
      <c r="BN68" s="296"/>
      <c r="BO68" s="296"/>
      <c r="BP68" s="296"/>
      <c r="BQ68" s="296"/>
      <c r="BR68" s="296"/>
      <c r="BS68" s="296"/>
      <c r="BT68" s="296"/>
      <c r="BU68" s="883"/>
      <c r="BV68" s="296"/>
      <c r="BW68" s="966"/>
      <c r="BX68" s="296"/>
      <c r="BY68" s="296"/>
      <c r="BZ68" s="889">
        <f>IF(DL68&lt;3,"",(SUM(B68:R68)-MIN(B68:R68)-MAX(B68:R68))/(DL68-2))</f>
        <v>0</v>
      </c>
      <c r="CA68" s="889">
        <f>IF(DM68&lt;3,"",(SUM(T68:AJ68)-MIN(T68:AJ68)-MAX(T68:AJ68))/(DM68-2))</f>
        <v>0.2857142857142857</v>
      </c>
      <c r="CB68" s="889">
        <f>IF(DN68&lt;3,"",(SUM(AL68:BB68)-MIN(AL68:BB68)-MAX(AL68:BB68))/(DN68-2))</f>
        <v>0</v>
      </c>
      <c r="CC68" s="890">
        <f>IF(DO68&lt;3,"",(SUM(BD68:BT68)-MIN(BD68:BT68)-MAX(BD68:BT68))/(DO68-2))</f>
        <v>0</v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21" t="str">
        <f t="shared" si="98"/>
        <v/>
      </c>
      <c r="CU68" s="548" t="str">
        <f t="shared" si="99"/>
        <v/>
      </c>
      <c r="CV68" s="549" t="str">
        <f t="shared" si="99"/>
        <v/>
      </c>
      <c r="CW68" s="550" t="str">
        <f t="shared" si="99"/>
        <v/>
      </c>
      <c r="CX68" s="550" t="str">
        <f t="shared" si="99"/>
        <v/>
      </c>
      <c r="CY68" s="550">
        <f t="shared" si="99"/>
        <v>0</v>
      </c>
      <c r="CZ68" s="550">
        <f t="shared" si="99"/>
        <v>0</v>
      </c>
      <c r="DA68" s="550">
        <f t="shared" si="99"/>
        <v>0</v>
      </c>
      <c r="DB68" s="551">
        <f t="shared" si="99"/>
        <v>0</v>
      </c>
      <c r="DC68" s="551">
        <f t="shared" si="99"/>
        <v>0</v>
      </c>
      <c r="DD68" s="551">
        <f t="shared" si="99"/>
        <v>0</v>
      </c>
      <c r="DE68" s="550">
        <f t="shared" si="100"/>
        <v>0</v>
      </c>
      <c r="DF68" s="550">
        <f t="shared" si="100"/>
        <v>0</v>
      </c>
      <c r="DG68" s="550">
        <f t="shared" si="100"/>
        <v>0</v>
      </c>
      <c r="DH68" s="550" t="str">
        <f t="shared" si="100"/>
        <v/>
      </c>
      <c r="DI68" s="550" t="str">
        <f t="shared" si="100"/>
        <v/>
      </c>
      <c r="DJ68" s="549" t="str">
        <f t="shared" si="100"/>
        <v/>
      </c>
      <c r="DK68" s="548" t="str">
        <f t="shared" si="100"/>
        <v/>
      </c>
      <c r="DL68" s="891">
        <f>COUNT(B68:R68)</f>
        <v>9</v>
      </c>
      <c r="DM68" s="846">
        <f>COUNT(T68:AJ68)</f>
        <v>9</v>
      </c>
      <c r="DN68" s="846">
        <f>COUNT(AL68:BB68)</f>
        <v>9</v>
      </c>
      <c r="DO68" s="847">
        <f>COUNT(BD68:BT68)</f>
        <v>9</v>
      </c>
      <c r="DP68" s="882"/>
      <c r="DQ68" s="892"/>
      <c r="DR68" s="892"/>
      <c r="DS68" s="892"/>
      <c r="DT68" s="892"/>
      <c r="DU68" s="892"/>
      <c r="DV68" s="892"/>
      <c r="DW68" s="893"/>
      <c r="DX68" s="892"/>
      <c r="DY68" s="846"/>
      <c r="DZ68" s="882"/>
      <c r="EA68" s="882"/>
    </row>
    <row r="69" spans="1:131" ht="12.75" customHeight="1">
      <c r="A69" s="888" t="s">
        <v>265</v>
      </c>
      <c r="B69" s="296"/>
      <c r="C69" s="296"/>
      <c r="D69" s="296"/>
      <c r="E69" s="296"/>
      <c r="F69" s="669"/>
      <c r="G69" s="296"/>
      <c r="H69" s="296"/>
      <c r="I69" s="296">
        <v>1</v>
      </c>
      <c r="J69" s="669"/>
      <c r="K69" s="296"/>
      <c r="L69" s="296"/>
      <c r="M69" s="296"/>
      <c r="N69" s="296"/>
      <c r="O69" s="296"/>
      <c r="P69" s="296"/>
      <c r="Q69" s="296"/>
      <c r="R69" s="296"/>
      <c r="S69" s="883"/>
      <c r="T69" s="296">
        <v>6</v>
      </c>
      <c r="U69" s="296"/>
      <c r="V69" s="296">
        <v>6</v>
      </c>
      <c r="W69" s="296"/>
      <c r="X69" s="296"/>
      <c r="Y69" s="296"/>
      <c r="Z69" s="669"/>
      <c r="AA69" s="296">
        <v>2</v>
      </c>
      <c r="AB69" s="296"/>
      <c r="AC69" s="296"/>
      <c r="AD69" s="296"/>
      <c r="AE69" s="296"/>
      <c r="AF69" s="296"/>
      <c r="AG69" s="296"/>
      <c r="AH69" s="296"/>
      <c r="AI69" s="296"/>
      <c r="AJ69" s="296"/>
      <c r="AK69" s="883"/>
      <c r="AL69" s="296"/>
      <c r="AM69" s="296"/>
      <c r="AN69" s="296"/>
      <c r="AO69" s="296"/>
      <c r="AP69" s="296"/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3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3"/>
      <c r="BV69" s="296"/>
      <c r="BW69" s="296"/>
      <c r="BX69" s="296"/>
      <c r="BY69" s="296"/>
      <c r="BZ69" s="889" t="str">
        <f>IF(DL69&lt;3,"",(SUM(B69:R69)-MIN(B69:R69)-MAX(B69:R69))/(DL69-2))</f>
        <v/>
      </c>
      <c r="CA69" s="889">
        <f>IF(DM69&lt;3,"",(SUM(T69:AJ69)-MIN(T69:AJ69)-MAX(T69:AJ69))/(DM69-2))</f>
        <v>6</v>
      </c>
      <c r="CB69" s="889" t="str">
        <f>IF(DN69&lt;3,"",(SUM(AL69:BB69)-MIN(AL69:BB69)-MAX(AL69:BB69))/(DN69-2))</f>
        <v/>
      </c>
      <c r="CC69" s="890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21" t="str">
        <f t="shared" si="98"/>
        <v/>
      </c>
      <c r="CU69" s="548" t="str">
        <f t="shared" si="99"/>
        <v/>
      </c>
      <c r="CV69" s="549" t="str">
        <f t="shared" si="99"/>
        <v/>
      </c>
      <c r="CW69" s="550" t="str">
        <f t="shared" si="99"/>
        <v/>
      </c>
      <c r="CX69" s="550" t="str">
        <f t="shared" si="99"/>
        <v/>
      </c>
      <c r="CY69" s="550" t="str">
        <f t="shared" si="99"/>
        <v/>
      </c>
      <c r="CZ69" s="550" t="str">
        <f t="shared" si="99"/>
        <v/>
      </c>
      <c r="DA69" s="550" t="str">
        <f t="shared" si="99"/>
        <v/>
      </c>
      <c r="DB69" s="551" t="str">
        <f t="shared" si="99"/>
        <v/>
      </c>
      <c r="DC69" s="551" t="str">
        <f t="shared" si="99"/>
        <v/>
      </c>
      <c r="DD69" s="551" t="str">
        <f t="shared" si="99"/>
        <v/>
      </c>
      <c r="DE69" s="550" t="str">
        <f t="shared" si="100"/>
        <v/>
      </c>
      <c r="DF69" s="550" t="str">
        <f t="shared" si="100"/>
        <v/>
      </c>
      <c r="DG69" s="550" t="str">
        <f t="shared" si="100"/>
        <v/>
      </c>
      <c r="DH69" s="550" t="str">
        <f t="shared" si="100"/>
        <v/>
      </c>
      <c r="DI69" s="550" t="str">
        <f t="shared" si="100"/>
        <v/>
      </c>
      <c r="DJ69" s="549" t="str">
        <f t="shared" si="100"/>
        <v/>
      </c>
      <c r="DK69" s="548" t="str">
        <f t="shared" si="100"/>
        <v/>
      </c>
      <c r="DL69" s="891">
        <f>COUNT(B69:R69)</f>
        <v>1</v>
      </c>
      <c r="DM69" s="846">
        <f>COUNT(T69:AJ69)</f>
        <v>3</v>
      </c>
      <c r="DN69" s="846">
        <f>COUNT(AL69:BB69)</f>
        <v>0</v>
      </c>
      <c r="DO69" s="847">
        <f>COUNT(BD69:BT69)</f>
        <v>0</v>
      </c>
      <c r="DP69" s="882"/>
      <c r="DQ69" s="892"/>
      <c r="DR69" s="892"/>
      <c r="DS69" s="892"/>
      <c r="DT69" s="892"/>
      <c r="DU69" s="892"/>
      <c r="DV69" s="892"/>
      <c r="DW69" s="893"/>
      <c r="DX69" s="892"/>
      <c r="DY69" s="846"/>
      <c r="DZ69" s="882"/>
      <c r="EA69" s="882"/>
    </row>
    <row r="70" spans="1:131" ht="12.75" customHeight="1">
      <c r="A70" s="888" t="s">
        <v>294</v>
      </c>
      <c r="B70" s="296"/>
      <c r="C70" s="296"/>
      <c r="D70" s="296"/>
      <c r="E70" s="296"/>
      <c r="F70" s="669"/>
      <c r="G70" s="296"/>
      <c r="H70" s="296"/>
      <c r="I70" s="296">
        <v>50</v>
      </c>
      <c r="J70" s="669"/>
      <c r="K70" s="296"/>
      <c r="L70" s="296"/>
      <c r="M70" s="296"/>
      <c r="N70" s="296"/>
      <c r="O70" s="296"/>
      <c r="P70" s="296"/>
      <c r="Q70" s="296"/>
      <c r="R70" s="296"/>
      <c r="S70" s="883"/>
      <c r="T70" s="296">
        <v>500</v>
      </c>
      <c r="U70" s="296"/>
      <c r="V70" s="296">
        <v>400</v>
      </c>
      <c r="W70" s="296"/>
      <c r="X70" s="296"/>
      <c r="Y70" s="296"/>
      <c r="Z70" s="669"/>
      <c r="AA70" s="296">
        <v>100</v>
      </c>
      <c r="AB70" s="296"/>
      <c r="AC70" s="296"/>
      <c r="AD70" s="296"/>
      <c r="AE70" s="296"/>
      <c r="AF70" s="296"/>
      <c r="AG70" s="296"/>
      <c r="AH70" s="296"/>
      <c r="AI70" s="296"/>
      <c r="AJ70" s="296"/>
      <c r="AK70" s="883"/>
      <c r="AL70" s="296"/>
      <c r="AM70" s="296"/>
      <c r="AN70" s="296"/>
      <c r="AO70" s="296"/>
      <c r="AP70" s="296"/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3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3"/>
      <c r="BV70" s="296"/>
      <c r="BW70" s="296"/>
      <c r="BX70" s="296"/>
      <c r="BY70" s="296"/>
      <c r="BZ70" s="889" t="str">
        <f>IF(DL70&lt;3,"",(SUM(B70:R70)-MIN(B70:R70)-MAX(B70:R70))/(DL70-2))</f>
        <v/>
      </c>
      <c r="CA70" s="889">
        <f>IF(DM70&lt;3,"",(SUM(T70:AJ70)-MIN(T70:AJ70)-MAX(T70:AJ70))/(DM70-2))</f>
        <v>400</v>
      </c>
      <c r="CB70" s="889" t="str">
        <f>IF(DN70&lt;3,"",(SUM(AL70:BB70)-MIN(AL70:BB70)-MAX(AL70:BB70))/(DN70-2))</f>
        <v/>
      </c>
      <c r="CC70" s="890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21" t="str">
        <f t="shared" si="98"/>
        <v/>
      </c>
      <c r="CU70" s="548" t="str">
        <f t="shared" si="99"/>
        <v/>
      </c>
      <c r="CV70" s="549" t="str">
        <f t="shared" si="99"/>
        <v/>
      </c>
      <c r="CW70" s="550" t="str">
        <f t="shared" si="99"/>
        <v/>
      </c>
      <c r="CX70" s="550" t="str">
        <f t="shared" si="99"/>
        <v/>
      </c>
      <c r="CY70" s="550" t="str">
        <f t="shared" si="99"/>
        <v/>
      </c>
      <c r="CZ70" s="550" t="str">
        <f t="shared" si="99"/>
        <v/>
      </c>
      <c r="DA70" s="550" t="str">
        <f t="shared" si="99"/>
        <v/>
      </c>
      <c r="DB70" s="551" t="str">
        <f t="shared" si="99"/>
        <v/>
      </c>
      <c r="DC70" s="551" t="str">
        <f t="shared" si="99"/>
        <v/>
      </c>
      <c r="DD70" s="551" t="str">
        <f t="shared" si="99"/>
        <v/>
      </c>
      <c r="DE70" s="550" t="str">
        <f t="shared" si="100"/>
        <v/>
      </c>
      <c r="DF70" s="550" t="str">
        <f t="shared" si="100"/>
        <v/>
      </c>
      <c r="DG70" s="550" t="str">
        <f t="shared" si="100"/>
        <v/>
      </c>
      <c r="DH70" s="550" t="str">
        <f t="shared" si="100"/>
        <v/>
      </c>
      <c r="DI70" s="550" t="str">
        <f t="shared" si="100"/>
        <v/>
      </c>
      <c r="DJ70" s="549" t="str">
        <f t="shared" si="100"/>
        <v/>
      </c>
      <c r="DK70" s="548" t="str">
        <f t="shared" si="100"/>
        <v/>
      </c>
      <c r="DL70" s="891">
        <f>COUNT(B70:R70)</f>
        <v>1</v>
      </c>
      <c r="DM70" s="846">
        <f>COUNT(T70:AJ70)</f>
        <v>3</v>
      </c>
      <c r="DN70" s="846">
        <f>COUNT(AL70:BB70)</f>
        <v>0</v>
      </c>
      <c r="DO70" s="847">
        <f>COUNT(BD70:BT70)</f>
        <v>0</v>
      </c>
      <c r="DP70" s="882"/>
      <c r="DQ70" s="892"/>
      <c r="DR70" s="892"/>
      <c r="DS70" s="892"/>
      <c r="DT70" s="892"/>
      <c r="DU70" s="892"/>
      <c r="DV70" s="892"/>
      <c r="DW70" s="893"/>
      <c r="DX70" s="892"/>
      <c r="DY70" s="846"/>
      <c r="DZ70" s="882"/>
      <c r="EA70" s="882"/>
    </row>
    <row r="71" spans="1:131" ht="12.75" customHeight="1">
      <c r="A71" s="894" t="s">
        <v>295</v>
      </c>
      <c r="B71" s="895">
        <f t="shared" ref="B71:R71" si="101">IF(B68="","",B67*B68*B69*B70)</f>
        <v>0</v>
      </c>
      <c r="C71" s="895">
        <f t="shared" si="101"/>
        <v>0</v>
      </c>
      <c r="D71" s="895">
        <f t="shared" si="101"/>
        <v>0</v>
      </c>
      <c r="E71" s="895">
        <f t="shared" si="101"/>
        <v>0</v>
      </c>
      <c r="F71" s="895">
        <f t="shared" si="101"/>
        <v>0</v>
      </c>
      <c r="G71" s="895">
        <f t="shared" si="101"/>
        <v>0</v>
      </c>
      <c r="H71" s="895">
        <f t="shared" si="101"/>
        <v>0</v>
      </c>
      <c r="I71" s="895">
        <f t="shared" si="101"/>
        <v>1500</v>
      </c>
      <c r="J71" s="895">
        <f t="shared" si="101"/>
        <v>0</v>
      </c>
      <c r="K71" s="895" t="str">
        <f t="shared" si="101"/>
        <v/>
      </c>
      <c r="L71" s="895" t="str">
        <f t="shared" si="101"/>
        <v/>
      </c>
      <c r="M71" s="895" t="str">
        <f t="shared" si="101"/>
        <v/>
      </c>
      <c r="N71" s="895" t="str">
        <f t="shared" si="101"/>
        <v/>
      </c>
      <c r="O71" s="895" t="str">
        <f t="shared" si="101"/>
        <v/>
      </c>
      <c r="P71" s="895" t="str">
        <f t="shared" si="101"/>
        <v/>
      </c>
      <c r="Q71" s="895" t="str">
        <f t="shared" si="101"/>
        <v/>
      </c>
      <c r="R71" s="895" t="str">
        <f t="shared" si="101"/>
        <v/>
      </c>
      <c r="S71" s="883"/>
      <c r="T71" s="895">
        <f t="shared" ref="T71:AJ71" si="102">IF(T68="","",T67*T68*T69*T70)</f>
        <v>3000</v>
      </c>
      <c r="U71" s="895">
        <f t="shared" si="102"/>
        <v>0</v>
      </c>
      <c r="V71" s="895">
        <f t="shared" si="102"/>
        <v>2400</v>
      </c>
      <c r="W71" s="895">
        <f t="shared" si="102"/>
        <v>0</v>
      </c>
      <c r="X71" s="895">
        <f t="shared" si="102"/>
        <v>0</v>
      </c>
      <c r="Y71" s="895">
        <f t="shared" si="102"/>
        <v>0</v>
      </c>
      <c r="Z71" s="895">
        <f t="shared" si="102"/>
        <v>0</v>
      </c>
      <c r="AA71" s="895">
        <f t="shared" si="102"/>
        <v>800</v>
      </c>
      <c r="AB71" s="895">
        <f t="shared" si="102"/>
        <v>0</v>
      </c>
      <c r="AC71" s="895" t="str">
        <f t="shared" si="102"/>
        <v/>
      </c>
      <c r="AD71" s="895" t="str">
        <f t="shared" si="102"/>
        <v/>
      </c>
      <c r="AE71" s="895" t="str">
        <f t="shared" si="102"/>
        <v/>
      </c>
      <c r="AF71" s="895" t="str">
        <f t="shared" si="102"/>
        <v/>
      </c>
      <c r="AG71" s="895" t="str">
        <f t="shared" si="102"/>
        <v/>
      </c>
      <c r="AH71" s="895" t="str">
        <f t="shared" si="102"/>
        <v/>
      </c>
      <c r="AI71" s="895" t="str">
        <f t="shared" si="102"/>
        <v/>
      </c>
      <c r="AJ71" s="895" t="str">
        <f t="shared" si="102"/>
        <v/>
      </c>
      <c r="AK71" s="883"/>
      <c r="AL71" s="895">
        <f t="shared" ref="AL71:BB71" si="103">IF(AL68="","",AL67*AL68*AL69*AL70)</f>
        <v>0</v>
      </c>
      <c r="AM71" s="895">
        <f t="shared" si="103"/>
        <v>0</v>
      </c>
      <c r="AN71" s="895">
        <f t="shared" si="103"/>
        <v>0</v>
      </c>
      <c r="AO71" s="895">
        <f t="shared" si="103"/>
        <v>0</v>
      </c>
      <c r="AP71" s="895">
        <f t="shared" si="103"/>
        <v>0</v>
      </c>
      <c r="AQ71" s="895">
        <f t="shared" si="103"/>
        <v>0</v>
      </c>
      <c r="AR71" s="895">
        <f t="shared" si="103"/>
        <v>0</v>
      </c>
      <c r="AS71" s="895">
        <f t="shared" si="103"/>
        <v>0</v>
      </c>
      <c r="AT71" s="895">
        <f t="shared" si="103"/>
        <v>0</v>
      </c>
      <c r="AU71" s="895" t="str">
        <f t="shared" si="103"/>
        <v/>
      </c>
      <c r="AV71" s="895" t="str">
        <f t="shared" si="103"/>
        <v/>
      </c>
      <c r="AW71" s="895" t="str">
        <f t="shared" si="103"/>
        <v/>
      </c>
      <c r="AX71" s="895" t="str">
        <f t="shared" si="103"/>
        <v/>
      </c>
      <c r="AY71" s="895" t="str">
        <f t="shared" si="103"/>
        <v/>
      </c>
      <c r="AZ71" s="895" t="str">
        <f t="shared" si="103"/>
        <v/>
      </c>
      <c r="BA71" s="895" t="str">
        <f t="shared" si="103"/>
        <v/>
      </c>
      <c r="BB71" s="895" t="str">
        <f t="shared" si="103"/>
        <v/>
      </c>
      <c r="BC71" s="883"/>
      <c r="BD71" s="895">
        <f t="shared" ref="BD71:BT71" si="104">IF(BD68="","",BD67*BD68*BD69*BD70)</f>
        <v>0</v>
      </c>
      <c r="BE71" s="895">
        <f t="shared" si="104"/>
        <v>0</v>
      </c>
      <c r="BF71" s="895">
        <f t="shared" si="104"/>
        <v>0</v>
      </c>
      <c r="BG71" s="895">
        <f t="shared" si="104"/>
        <v>0</v>
      </c>
      <c r="BH71" s="895">
        <f t="shared" si="104"/>
        <v>0</v>
      </c>
      <c r="BI71" s="895">
        <f t="shared" si="104"/>
        <v>0</v>
      </c>
      <c r="BJ71" s="895">
        <f t="shared" si="104"/>
        <v>0</v>
      </c>
      <c r="BK71" s="895">
        <f t="shared" si="104"/>
        <v>0</v>
      </c>
      <c r="BL71" s="895">
        <f t="shared" si="104"/>
        <v>0</v>
      </c>
      <c r="BM71" s="895" t="str">
        <f t="shared" si="104"/>
        <v/>
      </c>
      <c r="BN71" s="895" t="str">
        <f t="shared" si="104"/>
        <v/>
      </c>
      <c r="BO71" s="895" t="str">
        <f t="shared" si="104"/>
        <v/>
      </c>
      <c r="BP71" s="895" t="str">
        <f t="shared" si="104"/>
        <v/>
      </c>
      <c r="BQ71" s="895" t="str">
        <f t="shared" si="104"/>
        <v/>
      </c>
      <c r="BR71" s="895" t="str">
        <f t="shared" si="104"/>
        <v/>
      </c>
      <c r="BS71" s="895" t="str">
        <f t="shared" si="104"/>
        <v/>
      </c>
      <c r="BT71" s="895" t="str">
        <f t="shared" si="104"/>
        <v/>
      </c>
      <c r="BU71" s="883"/>
      <c r="BV71" s="895" t="str">
        <f>IF(BV68="","",BV67*BV68*BV69*BV70)</f>
        <v/>
      </c>
      <c r="BW71" s="895" t="str">
        <f>IF(BW68="","",BW67*BW68*BW69*BW70)</f>
        <v/>
      </c>
      <c r="BX71" s="895" t="str">
        <f>IF(BX68="","",BX67*BX68*BX69*BX70)</f>
        <v/>
      </c>
      <c r="BY71" s="761" t="str">
        <f>IF(BY68="","",BY67*BY68*BY69*BY70)</f>
        <v/>
      </c>
      <c r="BZ71" s="889">
        <f>IF(DL71&lt;3,"",(SUM(B71:R71)-MIN(B71:R71)-MAX(B71:R71))/(DL71-2))</f>
        <v>0</v>
      </c>
      <c r="CA71" s="889">
        <f>IF(DM71&lt;3,"",(SUM(T71:AJ71)-MIN(T71:AJ71)-MAX(T71:AJ71))/(DM71-2))</f>
        <v>457.14285714285717</v>
      </c>
      <c r="CB71" s="889">
        <f>IF(DN71&lt;3,"",(SUM(AL71:BB71)-MIN(AL71:BB71)-MAX(AL71:BB71))/(DN71-2))</f>
        <v>0</v>
      </c>
      <c r="CC71" s="890">
        <f>IF(DO71&lt;3,"",(SUM(BD71:BT71)-MIN(BD71:BT71)-MAX(BD71:BT71))/(DO71-2))</f>
        <v>0</v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21" t="str">
        <f t="shared" si="98"/>
        <v/>
      </c>
      <c r="CU71" s="548" t="str">
        <f t="shared" si="99"/>
        <v/>
      </c>
      <c r="CV71" s="549" t="str">
        <f t="shared" si="99"/>
        <v/>
      </c>
      <c r="CW71" s="550" t="str">
        <f t="shared" si="99"/>
        <v/>
      </c>
      <c r="CX71" s="550" t="str">
        <f t="shared" si="99"/>
        <v/>
      </c>
      <c r="CY71" s="550">
        <f t="shared" si="99"/>
        <v>0</v>
      </c>
      <c r="CZ71" s="550">
        <f t="shared" si="99"/>
        <v>0</v>
      </c>
      <c r="DA71" s="550">
        <f t="shared" si="99"/>
        <v>0</v>
      </c>
      <c r="DB71" s="551">
        <f t="shared" si="99"/>
        <v>0</v>
      </c>
      <c r="DC71" s="551">
        <f t="shared" si="99"/>
        <v>0</v>
      </c>
      <c r="DD71" s="551">
        <f t="shared" si="99"/>
        <v>0</v>
      </c>
      <c r="DE71" s="550">
        <f t="shared" si="100"/>
        <v>0</v>
      </c>
      <c r="DF71" s="550">
        <f t="shared" si="100"/>
        <v>0</v>
      </c>
      <c r="DG71" s="550">
        <f t="shared" si="100"/>
        <v>0</v>
      </c>
      <c r="DH71" s="550" t="str">
        <f t="shared" si="100"/>
        <v/>
      </c>
      <c r="DI71" s="550" t="str">
        <f t="shared" si="100"/>
        <v/>
      </c>
      <c r="DJ71" s="549" t="str">
        <f t="shared" si="100"/>
        <v/>
      </c>
      <c r="DK71" s="548" t="str">
        <f t="shared" si="100"/>
        <v/>
      </c>
      <c r="DL71" s="891">
        <f>COUNT(B71:R71)</f>
        <v>9</v>
      </c>
      <c r="DM71" s="846">
        <f>COUNT(T71:AJ71)</f>
        <v>9</v>
      </c>
      <c r="DN71" s="846">
        <f>COUNT(AL71:BB71)</f>
        <v>9</v>
      </c>
      <c r="DO71" s="847">
        <f>COUNT(BD71:BT71)</f>
        <v>9</v>
      </c>
      <c r="DP71" s="882"/>
      <c r="DQ71" s="892"/>
      <c r="DR71" s="892"/>
      <c r="DS71" s="892"/>
      <c r="DT71" s="892"/>
      <c r="DU71" s="892"/>
      <c r="DV71" s="892"/>
      <c r="DW71" s="893"/>
      <c r="DX71" s="892"/>
      <c r="DY71" s="846"/>
      <c r="DZ71" s="882"/>
      <c r="EA71" s="882"/>
    </row>
    <row r="72" spans="1:131" ht="12.75" customHeight="1">
      <c r="A72" s="887" t="s">
        <v>420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3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3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3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3"/>
      <c r="BV72" s="669"/>
      <c r="BW72" s="669"/>
      <c r="BX72" s="669"/>
      <c r="BY72" s="296"/>
      <c r="BZ72" s="896"/>
      <c r="CA72" s="896"/>
      <c r="CB72" s="896"/>
      <c r="CC72" s="897"/>
      <c r="CD72" s="898"/>
      <c r="CE72" s="898"/>
      <c r="CF72" s="898"/>
      <c r="CG72" s="898"/>
      <c r="CH72" s="898"/>
      <c r="CI72" s="898"/>
      <c r="CJ72" s="898"/>
      <c r="CK72" s="898"/>
      <c r="CL72" s="898"/>
      <c r="CM72" s="898"/>
      <c r="CN72" s="898"/>
      <c r="CO72" s="898"/>
      <c r="CP72" s="898"/>
      <c r="CQ72" s="898"/>
      <c r="CR72" s="898"/>
      <c r="CS72" s="898"/>
      <c r="CT72" s="899"/>
      <c r="CU72" s="900"/>
      <c r="CV72" s="898"/>
      <c r="CW72" s="898"/>
      <c r="CX72" s="898"/>
      <c r="CY72" s="898"/>
      <c r="CZ72" s="898"/>
      <c r="DA72" s="898"/>
      <c r="DB72" s="898"/>
      <c r="DC72" s="898"/>
      <c r="DD72" s="898"/>
      <c r="DE72" s="898"/>
      <c r="DF72" s="898"/>
      <c r="DG72" s="898"/>
      <c r="DH72" s="898"/>
      <c r="DI72" s="898"/>
      <c r="DJ72" s="898"/>
      <c r="DK72" s="898"/>
      <c r="DL72" s="891"/>
      <c r="DM72" s="846"/>
      <c r="DN72" s="846"/>
      <c r="DO72" s="847"/>
      <c r="DP72" s="846"/>
      <c r="DQ72" s="909"/>
      <c r="DR72" s="909"/>
      <c r="DS72" s="909"/>
      <c r="DT72" s="909"/>
      <c r="DU72" s="909"/>
      <c r="DV72" s="909"/>
      <c r="DW72" s="910"/>
      <c r="DX72" s="909"/>
      <c r="DY72" s="846"/>
      <c r="DZ72" s="882"/>
      <c r="EA72" s="882"/>
    </row>
    <row r="73" spans="1:131" ht="12.75" customHeight="1">
      <c r="A73" s="888" t="s">
        <v>276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3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3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3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3"/>
      <c r="BV73" s="669"/>
      <c r="BW73" s="669"/>
      <c r="BX73" s="669"/>
      <c r="BY73" s="296"/>
      <c r="BZ73" s="889" t="str">
        <f>IF(DL73&lt;3,"",(SUM(B73:R73)-MIN(B73:R73)-MAX(B73:R73))/(DL73-2))</f>
        <v/>
      </c>
      <c r="CA73" s="889" t="str">
        <f>IF(DM73&lt;3,"",(SUM(T73:AJ73)-MIN(T73:AJ73)-MAX(T73:AJ73))/(DM73-2))</f>
        <v/>
      </c>
      <c r="CB73" s="889" t="str">
        <f>IF(DN73&lt;3,"",(SUM(AL73:BB73)-MIN(AL73:BB73)-MAX(AL73:BB73))/(DN73-2))</f>
        <v/>
      </c>
      <c r="CC73" s="890" t="str">
        <f>IF(DO73&lt;3,"",(SUM(BD73:BT73)-MIN(BD73:BT73)-MAX(BD73:BT73))/(DO73-2))</f>
        <v/>
      </c>
      <c r="CD73" s="52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2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7"/>
        <v/>
      </c>
      <c r="CW73" s="550" t="str">
        <f t="shared" si="107"/>
        <v/>
      </c>
      <c r="CX73" s="550" t="str">
        <f t="shared" si="107"/>
        <v/>
      </c>
      <c r="CY73" s="550" t="str">
        <f t="shared" si="107"/>
        <v/>
      </c>
      <c r="CZ73" s="550" t="str">
        <f t="shared" si="107"/>
        <v/>
      </c>
      <c r="DA73" s="550" t="str">
        <f t="shared" si="107"/>
        <v/>
      </c>
      <c r="DB73" s="551" t="str">
        <f t="shared" si="107"/>
        <v/>
      </c>
      <c r="DC73" s="551" t="str">
        <f t="shared" si="107"/>
        <v/>
      </c>
      <c r="DD73" s="551" t="str">
        <f t="shared" si="107"/>
        <v/>
      </c>
      <c r="DE73" s="550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8"/>
        <v/>
      </c>
      <c r="DG73" s="550" t="str">
        <f t="shared" si="108"/>
        <v/>
      </c>
      <c r="DH73" s="550" t="str">
        <f t="shared" si="108"/>
        <v/>
      </c>
      <c r="DI73" s="550" t="str">
        <f t="shared" si="108"/>
        <v/>
      </c>
      <c r="DJ73" s="549" t="str">
        <f t="shared" si="108"/>
        <v/>
      </c>
      <c r="DK73" s="548" t="str">
        <f t="shared" si="108"/>
        <v/>
      </c>
      <c r="DL73" s="891">
        <f>COUNT(B73:R73)</f>
        <v>0</v>
      </c>
      <c r="DM73" s="846">
        <f>COUNT(T73:AJ73)</f>
        <v>0</v>
      </c>
      <c r="DN73" s="846">
        <f>COUNT(AL73:BB73)</f>
        <v>0</v>
      </c>
      <c r="DO73" s="847">
        <f>COUNT(BD73:BT73)</f>
        <v>0</v>
      </c>
      <c r="DP73" s="882"/>
      <c r="DQ73" s="892"/>
      <c r="DR73" s="892"/>
      <c r="DS73" s="892"/>
      <c r="DT73" s="892"/>
      <c r="DU73" s="892"/>
      <c r="DV73" s="892"/>
      <c r="DW73" s="893"/>
      <c r="DX73" s="892"/>
      <c r="DY73" s="846"/>
      <c r="DZ73" s="882"/>
      <c r="EA73" s="882"/>
    </row>
    <row r="74" spans="1:131" ht="12.75" customHeight="1">
      <c r="A74" s="888" t="s">
        <v>277</v>
      </c>
      <c r="B74" s="296">
        <v>0</v>
      </c>
      <c r="C74" s="296">
        <v>0</v>
      </c>
      <c r="D74" s="296">
        <v>0</v>
      </c>
      <c r="E74" s="296">
        <v>0</v>
      </c>
      <c r="F74" s="669">
        <v>0</v>
      </c>
      <c r="G74" s="296">
        <v>0</v>
      </c>
      <c r="H74" s="296">
        <v>0</v>
      </c>
      <c r="I74" s="296">
        <v>0</v>
      </c>
      <c r="J74" s="669">
        <v>0</v>
      </c>
      <c r="K74" s="296"/>
      <c r="L74" s="296"/>
      <c r="M74" s="296"/>
      <c r="N74" s="296"/>
      <c r="O74" s="296"/>
      <c r="P74" s="296"/>
      <c r="Q74" s="296"/>
      <c r="R74" s="296"/>
      <c r="S74" s="883"/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669">
        <v>0</v>
      </c>
      <c r="AA74" s="296">
        <v>0</v>
      </c>
      <c r="AB74" s="296">
        <v>0</v>
      </c>
      <c r="AC74" s="296"/>
      <c r="AD74" s="296"/>
      <c r="AE74" s="296"/>
      <c r="AF74" s="296"/>
      <c r="AG74" s="296"/>
      <c r="AH74" s="296"/>
      <c r="AI74" s="296"/>
      <c r="AJ74" s="296"/>
      <c r="AK74" s="883"/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/>
      <c r="AV74" s="296"/>
      <c r="AW74" s="296"/>
      <c r="AX74" s="296"/>
      <c r="AY74" s="296"/>
      <c r="AZ74" s="296"/>
      <c r="BA74" s="296"/>
      <c r="BB74" s="296"/>
      <c r="BC74" s="883"/>
      <c r="BD74" s="296">
        <v>0</v>
      </c>
      <c r="BE74" s="296">
        <v>0</v>
      </c>
      <c r="BF74" s="296">
        <v>0</v>
      </c>
      <c r="BG74" s="296">
        <v>0</v>
      </c>
      <c r="BH74" s="296">
        <v>0</v>
      </c>
      <c r="BI74" s="296">
        <v>0</v>
      </c>
      <c r="BJ74" s="296">
        <v>0</v>
      </c>
      <c r="BK74" s="296">
        <v>0</v>
      </c>
      <c r="BL74" s="296">
        <v>0</v>
      </c>
      <c r="BM74" s="296"/>
      <c r="BN74" s="296"/>
      <c r="BO74" s="296"/>
      <c r="BP74" s="296"/>
      <c r="BQ74" s="296"/>
      <c r="BR74" s="296"/>
      <c r="BS74" s="296"/>
      <c r="BT74" s="296"/>
      <c r="BU74" s="883"/>
      <c r="BV74" s="296"/>
      <c r="BW74" s="296"/>
      <c r="BX74" s="296"/>
      <c r="BY74" s="296"/>
      <c r="BZ74" s="889">
        <f>IF(DL74&lt;3,"",(SUM(B74:R74)-MIN(B74:R74)-MAX(B74:R74))/(DL74-2))</f>
        <v>0</v>
      </c>
      <c r="CA74" s="889">
        <f>IF(DM74&lt;3,"",(SUM(T74:AJ74)-MIN(T74:AJ74)-MAX(T74:AJ74))/(DM74-2))</f>
        <v>0</v>
      </c>
      <c r="CB74" s="889">
        <f>IF(DN74&lt;3,"",(SUM(AL74:BB74)-MIN(AL74:BB74)-MAX(AL74:BB74))/(DN74-2))</f>
        <v>0</v>
      </c>
      <c r="CC74" s="890">
        <f>IF(DO74&lt;3,"",(SUM(BD74:BT74)-MIN(BD74:BT74)-MAX(BD74:BT74))/(DO74-2))</f>
        <v>0</v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548" t="str">
        <f t="shared" si="107"/>
        <v/>
      </c>
      <c r="CV74" s="549" t="str">
        <f t="shared" si="107"/>
        <v/>
      </c>
      <c r="CW74" s="550" t="str">
        <f t="shared" si="107"/>
        <v/>
      </c>
      <c r="CX74" s="550" t="str">
        <f t="shared" si="107"/>
        <v/>
      </c>
      <c r="CY74" s="550">
        <f t="shared" si="107"/>
        <v>0</v>
      </c>
      <c r="CZ74" s="550">
        <f t="shared" si="107"/>
        <v>0</v>
      </c>
      <c r="DA74" s="550">
        <f t="shared" si="107"/>
        <v>0</v>
      </c>
      <c r="DB74" s="551">
        <f t="shared" si="107"/>
        <v>0</v>
      </c>
      <c r="DC74" s="551">
        <f t="shared" si="107"/>
        <v>0</v>
      </c>
      <c r="DD74" s="551">
        <f t="shared" si="107"/>
        <v>0</v>
      </c>
      <c r="DE74" s="550">
        <f t="shared" si="108"/>
        <v>0</v>
      </c>
      <c r="DF74" s="550">
        <f t="shared" si="108"/>
        <v>0</v>
      </c>
      <c r="DG74" s="550">
        <f t="shared" si="108"/>
        <v>0</v>
      </c>
      <c r="DH74" s="550" t="str">
        <f t="shared" si="108"/>
        <v/>
      </c>
      <c r="DI74" s="550" t="str">
        <f t="shared" si="108"/>
        <v/>
      </c>
      <c r="DJ74" s="549" t="str">
        <f t="shared" si="108"/>
        <v/>
      </c>
      <c r="DK74" s="548" t="str">
        <f t="shared" si="108"/>
        <v/>
      </c>
      <c r="DL74" s="891">
        <f>COUNT(B74:R74)</f>
        <v>9</v>
      </c>
      <c r="DM74" s="846">
        <f>COUNT(T74:AJ74)</f>
        <v>9</v>
      </c>
      <c r="DN74" s="846">
        <f>COUNT(AL74:BB74)</f>
        <v>9</v>
      </c>
      <c r="DO74" s="847">
        <f>COUNT(BD74:BT74)</f>
        <v>9</v>
      </c>
      <c r="DP74" s="882"/>
      <c r="DQ74" s="892"/>
      <c r="DR74" s="892"/>
      <c r="DS74" s="892"/>
      <c r="DT74" s="892"/>
      <c r="DU74" s="892"/>
      <c r="DV74" s="892"/>
      <c r="DW74" s="893"/>
      <c r="DX74" s="892"/>
      <c r="DY74" s="846"/>
      <c r="DZ74" s="882"/>
      <c r="EA74" s="882"/>
    </row>
    <row r="75" spans="1:131" ht="12.75" customHeight="1">
      <c r="A75" s="888" t="s">
        <v>265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3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3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883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3"/>
      <c r="BV75" s="296"/>
      <c r="BW75" s="296"/>
      <c r="BX75" s="296"/>
      <c r="BY75" s="296"/>
      <c r="BZ75" s="889" t="str">
        <f>IF(DL75&lt;3,"",(SUM(B75:R75)-MIN(B75:R75)-MAX(B75:R75))/(DL75-2))</f>
        <v/>
      </c>
      <c r="CA75" s="889" t="str">
        <f>IF(DM75&lt;3,"",(SUM(T75:AJ75)-MIN(T75:AJ75)-MAX(T75:AJ75))/(DM75-2))</f>
        <v/>
      </c>
      <c r="CB75" s="889" t="str">
        <f>IF(DN75&lt;3,"",(SUM(AL75:BB75)-MIN(AL75:BB75)-MAX(AL75:BB75))/(DN75-2))</f>
        <v/>
      </c>
      <c r="CC75" s="890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548" t="str">
        <f t="shared" si="107"/>
        <v/>
      </c>
      <c r="CV75" s="549" t="str">
        <f t="shared" si="107"/>
        <v/>
      </c>
      <c r="CW75" s="550" t="str">
        <f t="shared" si="107"/>
        <v/>
      </c>
      <c r="CX75" s="550" t="str">
        <f t="shared" si="107"/>
        <v/>
      </c>
      <c r="CY75" s="550" t="str">
        <f t="shared" si="107"/>
        <v/>
      </c>
      <c r="CZ75" s="550" t="str">
        <f t="shared" si="107"/>
        <v/>
      </c>
      <c r="DA75" s="550" t="str">
        <f t="shared" si="107"/>
        <v/>
      </c>
      <c r="DB75" s="551" t="str">
        <f t="shared" si="107"/>
        <v/>
      </c>
      <c r="DC75" s="551" t="str">
        <f t="shared" si="107"/>
        <v/>
      </c>
      <c r="DD75" s="551" t="str">
        <f t="shared" si="107"/>
        <v/>
      </c>
      <c r="DE75" s="550" t="str">
        <f t="shared" si="108"/>
        <v/>
      </c>
      <c r="DF75" s="550" t="str">
        <f t="shared" si="108"/>
        <v/>
      </c>
      <c r="DG75" s="550" t="str">
        <f t="shared" si="108"/>
        <v/>
      </c>
      <c r="DH75" s="550" t="str">
        <f t="shared" si="108"/>
        <v/>
      </c>
      <c r="DI75" s="550" t="str">
        <f t="shared" si="108"/>
        <v/>
      </c>
      <c r="DJ75" s="549" t="str">
        <f t="shared" si="108"/>
        <v/>
      </c>
      <c r="DK75" s="548" t="str">
        <f t="shared" si="108"/>
        <v/>
      </c>
      <c r="DL75" s="891">
        <f>COUNT(B75:R75)</f>
        <v>0</v>
      </c>
      <c r="DM75" s="846">
        <f>COUNT(T75:AJ75)</f>
        <v>0</v>
      </c>
      <c r="DN75" s="846">
        <f>COUNT(AL75:BB75)</f>
        <v>0</v>
      </c>
      <c r="DO75" s="847">
        <f>COUNT(BD75:BT75)</f>
        <v>0</v>
      </c>
      <c r="DP75" s="882"/>
      <c r="DQ75" s="892"/>
      <c r="DR75" s="892"/>
      <c r="DS75" s="892"/>
      <c r="DT75" s="892"/>
      <c r="DU75" s="892"/>
      <c r="DV75" s="892"/>
      <c r="DW75" s="893"/>
      <c r="DX75" s="892"/>
      <c r="DY75" s="846"/>
      <c r="DZ75" s="882"/>
      <c r="EA75" s="882"/>
    </row>
    <row r="76" spans="1:131" ht="12.75" customHeight="1">
      <c r="A76" s="888" t="s">
        <v>294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3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3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883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3"/>
      <c r="BV76" s="296"/>
      <c r="BW76" s="296"/>
      <c r="BX76" s="296"/>
      <c r="BY76" s="296"/>
      <c r="BZ76" s="889" t="str">
        <f>IF(DL76&lt;3,"",(SUM(B76:R76)-MIN(B76:R76)-MAX(B76:R76))/(DL76-2))</f>
        <v/>
      </c>
      <c r="CA76" s="889" t="str">
        <f>IF(DM76&lt;3,"",(SUM(T76:AJ76)-MIN(T76:AJ76)-MAX(T76:AJ76))/(DM76-2))</f>
        <v/>
      </c>
      <c r="CB76" s="889" t="str">
        <f>IF(DN76&lt;3,"",(SUM(AL76:BB76)-MIN(AL76:BB76)-MAX(AL76:BB76))/(DN76-2))</f>
        <v/>
      </c>
      <c r="CC76" s="890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21" t="str">
        <f t="shared" si="106"/>
        <v/>
      </c>
      <c r="CU76" s="548" t="str">
        <f t="shared" si="107"/>
        <v/>
      </c>
      <c r="CV76" s="549" t="str">
        <f t="shared" si="107"/>
        <v/>
      </c>
      <c r="CW76" s="550" t="str">
        <f t="shared" si="107"/>
        <v/>
      </c>
      <c r="CX76" s="550" t="str">
        <f t="shared" si="107"/>
        <v/>
      </c>
      <c r="CY76" s="550" t="str">
        <f t="shared" si="107"/>
        <v/>
      </c>
      <c r="CZ76" s="550" t="str">
        <f t="shared" si="107"/>
        <v/>
      </c>
      <c r="DA76" s="550" t="str">
        <f t="shared" si="107"/>
        <v/>
      </c>
      <c r="DB76" s="551" t="str">
        <f t="shared" si="107"/>
        <v/>
      </c>
      <c r="DC76" s="551" t="str">
        <f t="shared" si="107"/>
        <v/>
      </c>
      <c r="DD76" s="551" t="str">
        <f t="shared" si="107"/>
        <v/>
      </c>
      <c r="DE76" s="550" t="str">
        <f t="shared" si="108"/>
        <v/>
      </c>
      <c r="DF76" s="550" t="str">
        <f t="shared" si="108"/>
        <v/>
      </c>
      <c r="DG76" s="550" t="str">
        <f t="shared" si="108"/>
        <v/>
      </c>
      <c r="DH76" s="550" t="str">
        <f t="shared" si="108"/>
        <v/>
      </c>
      <c r="DI76" s="550" t="str">
        <f t="shared" si="108"/>
        <v/>
      </c>
      <c r="DJ76" s="549" t="str">
        <f t="shared" si="108"/>
        <v/>
      </c>
      <c r="DK76" s="548" t="str">
        <f t="shared" si="108"/>
        <v/>
      </c>
      <c r="DL76" s="891">
        <f>COUNT(B76:R76)</f>
        <v>0</v>
      </c>
      <c r="DM76" s="846">
        <f>COUNT(T76:AJ76)</f>
        <v>0</v>
      </c>
      <c r="DN76" s="846">
        <f>COUNT(AL76:BB76)</f>
        <v>0</v>
      </c>
      <c r="DO76" s="847">
        <f>COUNT(BD76:BT76)</f>
        <v>0</v>
      </c>
      <c r="DP76" s="882"/>
      <c r="DQ76" s="892"/>
      <c r="DR76" s="892"/>
      <c r="DS76" s="892"/>
      <c r="DT76" s="892"/>
      <c r="DU76" s="892"/>
      <c r="DV76" s="892"/>
      <c r="DW76" s="893"/>
      <c r="DX76" s="892"/>
      <c r="DY76" s="846"/>
      <c r="DZ76" s="882"/>
      <c r="EA76" s="882"/>
    </row>
    <row r="77" spans="1:131" ht="12.75" customHeight="1">
      <c r="A77" s="894" t="s">
        <v>295</v>
      </c>
      <c r="B77" s="895">
        <f t="shared" ref="B77:R77" si="109">IF(B74="","",B73*B74*B75*B76)</f>
        <v>0</v>
      </c>
      <c r="C77" s="895">
        <f t="shared" si="109"/>
        <v>0</v>
      </c>
      <c r="D77" s="895">
        <f t="shared" si="109"/>
        <v>0</v>
      </c>
      <c r="E77" s="895">
        <f t="shared" si="109"/>
        <v>0</v>
      </c>
      <c r="F77" s="895">
        <f t="shared" si="109"/>
        <v>0</v>
      </c>
      <c r="G77" s="895">
        <f t="shared" si="109"/>
        <v>0</v>
      </c>
      <c r="H77" s="895">
        <f t="shared" si="109"/>
        <v>0</v>
      </c>
      <c r="I77" s="895">
        <f t="shared" si="109"/>
        <v>0</v>
      </c>
      <c r="J77" s="895">
        <f t="shared" si="109"/>
        <v>0</v>
      </c>
      <c r="K77" s="895" t="str">
        <f t="shared" si="109"/>
        <v/>
      </c>
      <c r="L77" s="895" t="str">
        <f t="shared" si="109"/>
        <v/>
      </c>
      <c r="M77" s="895" t="str">
        <f t="shared" si="109"/>
        <v/>
      </c>
      <c r="N77" s="895" t="str">
        <f t="shared" si="109"/>
        <v/>
      </c>
      <c r="O77" s="895" t="str">
        <f t="shared" si="109"/>
        <v/>
      </c>
      <c r="P77" s="895" t="str">
        <f t="shared" si="109"/>
        <v/>
      </c>
      <c r="Q77" s="895" t="str">
        <f t="shared" si="109"/>
        <v/>
      </c>
      <c r="R77" s="895" t="str">
        <f t="shared" si="109"/>
        <v/>
      </c>
      <c r="S77" s="883"/>
      <c r="T77" s="895">
        <f t="shared" ref="T77:AJ77" si="110">IF(T74="","",T73*T74*T75*T76)</f>
        <v>0</v>
      </c>
      <c r="U77" s="895">
        <f t="shared" si="110"/>
        <v>0</v>
      </c>
      <c r="V77" s="895">
        <f t="shared" si="110"/>
        <v>0</v>
      </c>
      <c r="W77" s="895">
        <f t="shared" si="110"/>
        <v>0</v>
      </c>
      <c r="X77" s="895">
        <f t="shared" si="110"/>
        <v>0</v>
      </c>
      <c r="Y77" s="895">
        <f t="shared" si="110"/>
        <v>0</v>
      </c>
      <c r="Z77" s="895">
        <f t="shared" si="110"/>
        <v>0</v>
      </c>
      <c r="AA77" s="895">
        <f t="shared" si="110"/>
        <v>0</v>
      </c>
      <c r="AB77" s="895">
        <f t="shared" si="110"/>
        <v>0</v>
      </c>
      <c r="AC77" s="895" t="str">
        <f t="shared" si="110"/>
        <v/>
      </c>
      <c r="AD77" s="895" t="str">
        <f t="shared" si="110"/>
        <v/>
      </c>
      <c r="AE77" s="895" t="str">
        <f t="shared" si="110"/>
        <v/>
      </c>
      <c r="AF77" s="895" t="str">
        <f t="shared" si="110"/>
        <v/>
      </c>
      <c r="AG77" s="895" t="str">
        <f t="shared" si="110"/>
        <v/>
      </c>
      <c r="AH77" s="895" t="str">
        <f t="shared" si="110"/>
        <v/>
      </c>
      <c r="AI77" s="895" t="str">
        <f t="shared" si="110"/>
        <v/>
      </c>
      <c r="AJ77" s="895" t="str">
        <f t="shared" si="110"/>
        <v/>
      </c>
      <c r="AK77" s="883"/>
      <c r="AL77" s="895">
        <f t="shared" ref="AL77:BB77" si="111">IF(AL74="","",AL73*AL74*AL75*AL76)</f>
        <v>0</v>
      </c>
      <c r="AM77" s="895">
        <f t="shared" si="111"/>
        <v>0</v>
      </c>
      <c r="AN77" s="895">
        <f t="shared" si="111"/>
        <v>0</v>
      </c>
      <c r="AO77" s="895">
        <f t="shared" si="111"/>
        <v>0</v>
      </c>
      <c r="AP77" s="895">
        <f t="shared" si="111"/>
        <v>0</v>
      </c>
      <c r="AQ77" s="895">
        <f t="shared" si="111"/>
        <v>0</v>
      </c>
      <c r="AR77" s="895">
        <f t="shared" si="111"/>
        <v>0</v>
      </c>
      <c r="AS77" s="895">
        <f t="shared" si="111"/>
        <v>0</v>
      </c>
      <c r="AT77" s="895">
        <f t="shared" si="111"/>
        <v>0</v>
      </c>
      <c r="AU77" s="895" t="str">
        <f t="shared" si="111"/>
        <v/>
      </c>
      <c r="AV77" s="895" t="str">
        <f t="shared" si="111"/>
        <v/>
      </c>
      <c r="AW77" s="895" t="str">
        <f t="shared" si="111"/>
        <v/>
      </c>
      <c r="AX77" s="895" t="str">
        <f t="shared" si="111"/>
        <v/>
      </c>
      <c r="AY77" s="895" t="str">
        <f t="shared" si="111"/>
        <v/>
      </c>
      <c r="AZ77" s="895" t="str">
        <f t="shared" si="111"/>
        <v/>
      </c>
      <c r="BA77" s="895" t="str">
        <f t="shared" si="111"/>
        <v/>
      </c>
      <c r="BB77" s="895" t="str">
        <f t="shared" si="111"/>
        <v/>
      </c>
      <c r="BC77" s="883"/>
      <c r="BD77" s="895">
        <f t="shared" ref="BD77:BT77" si="112">IF(BD74="","",BD73*BD74*BD75*BD76)</f>
        <v>0</v>
      </c>
      <c r="BE77" s="895">
        <f t="shared" si="112"/>
        <v>0</v>
      </c>
      <c r="BF77" s="895">
        <f t="shared" si="112"/>
        <v>0</v>
      </c>
      <c r="BG77" s="895">
        <f t="shared" si="112"/>
        <v>0</v>
      </c>
      <c r="BH77" s="895">
        <f t="shared" si="112"/>
        <v>0</v>
      </c>
      <c r="BI77" s="895">
        <f t="shared" si="112"/>
        <v>0</v>
      </c>
      <c r="BJ77" s="895">
        <f t="shared" si="112"/>
        <v>0</v>
      </c>
      <c r="BK77" s="895">
        <f t="shared" si="112"/>
        <v>0</v>
      </c>
      <c r="BL77" s="895">
        <f t="shared" si="112"/>
        <v>0</v>
      </c>
      <c r="BM77" s="895" t="str">
        <f t="shared" si="112"/>
        <v/>
      </c>
      <c r="BN77" s="895" t="str">
        <f t="shared" si="112"/>
        <v/>
      </c>
      <c r="BO77" s="895" t="str">
        <f t="shared" si="112"/>
        <v/>
      </c>
      <c r="BP77" s="895" t="str">
        <f t="shared" si="112"/>
        <v/>
      </c>
      <c r="BQ77" s="895" t="str">
        <f t="shared" si="112"/>
        <v/>
      </c>
      <c r="BR77" s="895" t="str">
        <f t="shared" si="112"/>
        <v/>
      </c>
      <c r="BS77" s="895" t="str">
        <f t="shared" si="112"/>
        <v/>
      </c>
      <c r="BT77" s="895" t="str">
        <f t="shared" si="112"/>
        <v/>
      </c>
      <c r="BU77" s="883"/>
      <c r="BV77" s="895" t="str">
        <f>IF(BV74="","",BV73*BV74*BV75*BV76)</f>
        <v/>
      </c>
      <c r="BW77" s="895" t="str">
        <f>IF(BW74="","",BW73*BW74*BW75*BW76)</f>
        <v/>
      </c>
      <c r="BX77" s="895" t="str">
        <f>IF(BX74="","",BX73*BX74*BX75*BX76)</f>
        <v/>
      </c>
      <c r="BY77" s="761" t="str">
        <f>IF(BY74="","",BY73*BY74*BY75*BY76)</f>
        <v/>
      </c>
      <c r="BZ77" s="889">
        <f>IF(DL77&lt;3,"",(SUM(B77:R77)-MIN(B77:R77)-MAX(B77:R77))/(DL77-2))</f>
        <v>0</v>
      </c>
      <c r="CA77" s="889">
        <f>IF(DM77&lt;3,"",(SUM(T77:AJ77)-MIN(T77:AJ77)-MAX(T77:AJ77))/(DM77-2))</f>
        <v>0</v>
      </c>
      <c r="CB77" s="889">
        <f>IF(DN77&lt;3,"",(SUM(AL77:BB77)-MIN(AL77:BB77)-MAX(AL77:BB77))/(DN77-2))</f>
        <v>0</v>
      </c>
      <c r="CC77" s="890">
        <f>IF(DO77&lt;3,"",(SUM(BD77:BT77)-MIN(BD77:BT77)-MAX(BD77:BT77))/(DO77-2))</f>
        <v>0</v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548" t="str">
        <f t="shared" si="107"/>
        <v/>
      </c>
      <c r="CV77" s="549" t="str">
        <f t="shared" si="107"/>
        <v/>
      </c>
      <c r="CW77" s="550" t="str">
        <f t="shared" si="107"/>
        <v/>
      </c>
      <c r="CX77" s="550" t="str">
        <f t="shared" si="107"/>
        <v/>
      </c>
      <c r="CY77" s="550">
        <f t="shared" si="107"/>
        <v>0</v>
      </c>
      <c r="CZ77" s="550">
        <f t="shared" si="107"/>
        <v>0</v>
      </c>
      <c r="DA77" s="550">
        <f t="shared" si="107"/>
        <v>0</v>
      </c>
      <c r="DB77" s="551">
        <f t="shared" si="107"/>
        <v>0</v>
      </c>
      <c r="DC77" s="551">
        <f t="shared" si="107"/>
        <v>0</v>
      </c>
      <c r="DD77" s="551">
        <f t="shared" si="107"/>
        <v>0</v>
      </c>
      <c r="DE77" s="550">
        <f t="shared" si="108"/>
        <v>0</v>
      </c>
      <c r="DF77" s="550">
        <f t="shared" si="108"/>
        <v>0</v>
      </c>
      <c r="DG77" s="550">
        <f t="shared" si="108"/>
        <v>0</v>
      </c>
      <c r="DH77" s="550" t="str">
        <f t="shared" si="108"/>
        <v/>
      </c>
      <c r="DI77" s="550" t="str">
        <f t="shared" si="108"/>
        <v/>
      </c>
      <c r="DJ77" s="549" t="str">
        <f t="shared" si="108"/>
        <v/>
      </c>
      <c r="DK77" s="548" t="str">
        <f t="shared" si="108"/>
        <v/>
      </c>
      <c r="DL77" s="891">
        <f>COUNT(B77:R77)</f>
        <v>9</v>
      </c>
      <c r="DM77" s="846">
        <f>COUNT(T77:AJ77)</f>
        <v>9</v>
      </c>
      <c r="DN77" s="846">
        <f>COUNT(AL77:BB77)</f>
        <v>9</v>
      </c>
      <c r="DO77" s="847">
        <f>COUNT(BD77:BT77)</f>
        <v>9</v>
      </c>
      <c r="DP77" s="882"/>
      <c r="DQ77" s="892"/>
      <c r="DR77" s="892"/>
      <c r="DS77" s="892"/>
      <c r="DT77" s="892"/>
      <c r="DU77" s="892"/>
      <c r="DV77" s="892"/>
      <c r="DW77" s="893"/>
      <c r="DX77" s="892"/>
      <c r="DY77" s="846"/>
      <c r="DZ77" s="882"/>
      <c r="EA77" s="882"/>
    </row>
    <row r="78" spans="1:131" ht="12.75" customHeight="1">
      <c r="A78" s="887" t="s">
        <v>421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3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3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3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3"/>
      <c r="BV78" s="669"/>
      <c r="BW78" s="669"/>
      <c r="BX78" s="669"/>
      <c r="BY78" s="296"/>
      <c r="BZ78" s="896"/>
      <c r="CA78" s="896"/>
      <c r="CB78" s="896"/>
      <c r="CC78" s="897"/>
      <c r="CD78" s="898"/>
      <c r="CE78" s="898"/>
      <c r="CF78" s="898"/>
      <c r="CG78" s="898"/>
      <c r="CH78" s="898"/>
      <c r="CI78" s="898"/>
      <c r="CJ78" s="898"/>
      <c r="CK78" s="898"/>
      <c r="CL78" s="898"/>
      <c r="CM78" s="898"/>
      <c r="CN78" s="898"/>
      <c r="CO78" s="898"/>
      <c r="CP78" s="898"/>
      <c r="CQ78" s="898"/>
      <c r="CR78" s="898"/>
      <c r="CS78" s="898"/>
      <c r="CT78" s="899"/>
      <c r="CU78" s="900"/>
      <c r="CV78" s="898"/>
      <c r="CW78" s="898"/>
      <c r="CX78" s="898"/>
      <c r="CY78" s="898"/>
      <c r="CZ78" s="898"/>
      <c r="DA78" s="898"/>
      <c r="DB78" s="898"/>
      <c r="DC78" s="898"/>
      <c r="DD78" s="898"/>
      <c r="DE78" s="898"/>
      <c r="DF78" s="898"/>
      <c r="DG78" s="898"/>
      <c r="DH78" s="898"/>
      <c r="DI78" s="898"/>
      <c r="DJ78" s="898"/>
      <c r="DK78" s="898"/>
      <c r="DL78" s="900"/>
      <c r="DM78" s="881"/>
      <c r="DN78" s="881"/>
      <c r="DO78" s="880"/>
      <c r="DP78" s="881"/>
      <c r="DQ78" s="881"/>
      <c r="DR78" s="881"/>
      <c r="DS78" s="881"/>
      <c r="DT78" s="881"/>
      <c r="DU78" s="881"/>
      <c r="DV78" s="881"/>
      <c r="DW78" s="880"/>
      <c r="DX78" s="881"/>
      <c r="DY78" s="846"/>
      <c r="DZ78" s="882"/>
      <c r="EA78" s="882"/>
    </row>
    <row r="79" spans="1:131" ht="12.75" customHeight="1">
      <c r="A79" s="888" t="s">
        <v>276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3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3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3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3"/>
      <c r="BV79" s="669"/>
      <c r="BW79" s="669"/>
      <c r="BX79" s="669"/>
      <c r="BY79" s="296"/>
      <c r="BZ79" s="889" t="str">
        <f>IF(DL79&lt;3,"",(SUM(B79:R79)-MIN(B79:R79)-MAX(B79:R79))/(DL79-2))</f>
        <v/>
      </c>
      <c r="CA79" s="889" t="str">
        <f>IF(DM79&lt;3,"",(SUM(T79:AJ79)-MIN(T79:AJ79)-MAX(T79:AJ79))/(DM79-2))</f>
        <v/>
      </c>
      <c r="CB79" s="889" t="str">
        <f>IF(DN79&lt;3,"",(SUM(AL79:BB79)-MIN(AL79:BB79)-MAX(AL79:BB79))/(DN79-2))</f>
        <v/>
      </c>
      <c r="CC79" s="890" t="str">
        <f>IF(DO79&lt;3,"",(SUM(BD79:BT79)-MIN(BD79:BT79)-MAX(BD79:BT79))/(DO79-2))</f>
        <v/>
      </c>
      <c r="CD79" s="52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5"/>
        <v/>
      </c>
      <c r="CW79" s="550" t="str">
        <f t="shared" si="115"/>
        <v/>
      </c>
      <c r="CX79" s="550" t="str">
        <f t="shared" si="115"/>
        <v/>
      </c>
      <c r="CY79" s="550" t="str">
        <f t="shared" si="115"/>
        <v/>
      </c>
      <c r="CZ79" s="550" t="str">
        <f t="shared" si="115"/>
        <v/>
      </c>
      <c r="DA79" s="550" t="str">
        <f t="shared" si="115"/>
        <v/>
      </c>
      <c r="DB79" s="551" t="str">
        <f t="shared" si="115"/>
        <v/>
      </c>
      <c r="DC79" s="551" t="str">
        <f t="shared" si="115"/>
        <v/>
      </c>
      <c r="DD79" s="551" t="str">
        <f t="shared" si="115"/>
        <v/>
      </c>
      <c r="DE79" s="550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6"/>
        <v/>
      </c>
      <c r="DG79" s="550" t="str">
        <f t="shared" si="116"/>
        <v/>
      </c>
      <c r="DH79" s="550" t="str">
        <f t="shared" si="116"/>
        <v/>
      </c>
      <c r="DI79" s="550" t="str">
        <f t="shared" si="116"/>
        <v/>
      </c>
      <c r="DJ79" s="549" t="str">
        <f t="shared" si="116"/>
        <v/>
      </c>
      <c r="DK79" s="548" t="str">
        <f t="shared" si="116"/>
        <v/>
      </c>
      <c r="DL79" s="891">
        <f>COUNT(B79:R79)</f>
        <v>0</v>
      </c>
      <c r="DM79" s="846">
        <f>COUNT(T79:AJ79)</f>
        <v>0</v>
      </c>
      <c r="DN79" s="846">
        <f>COUNT(AL79:BB79)</f>
        <v>0</v>
      </c>
      <c r="DO79" s="847">
        <f>COUNT(BD79:BT79)</f>
        <v>0</v>
      </c>
      <c r="DP79" s="882"/>
      <c r="DQ79" s="892"/>
      <c r="DR79" s="892"/>
      <c r="DS79" s="892"/>
      <c r="DT79" s="892"/>
      <c r="DU79" s="892"/>
      <c r="DV79" s="892"/>
      <c r="DW79" s="893"/>
      <c r="DX79" s="892"/>
      <c r="DY79" s="846"/>
      <c r="DZ79" s="882"/>
      <c r="EA79" s="882"/>
    </row>
    <row r="80" spans="1:131" ht="12.75" customHeight="1">
      <c r="A80" s="888" t="s">
        <v>277</v>
      </c>
      <c r="B80" s="296">
        <v>0</v>
      </c>
      <c r="C80" s="296">
        <v>0</v>
      </c>
      <c r="D80" s="296">
        <v>0</v>
      </c>
      <c r="E80" s="296">
        <v>0</v>
      </c>
      <c r="F80" s="669">
        <v>0</v>
      </c>
      <c r="G80" s="296">
        <v>0</v>
      </c>
      <c r="H80" s="296">
        <v>0</v>
      </c>
      <c r="I80" s="296">
        <v>0</v>
      </c>
      <c r="J80" s="669">
        <v>0</v>
      </c>
      <c r="K80" s="296"/>
      <c r="L80" s="296"/>
      <c r="M80" s="296"/>
      <c r="N80" s="296"/>
      <c r="O80" s="296"/>
      <c r="P80" s="296"/>
      <c r="Q80" s="296"/>
      <c r="R80" s="296"/>
      <c r="S80" s="883"/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669">
        <v>0</v>
      </c>
      <c r="AA80" s="296">
        <v>0</v>
      </c>
      <c r="AB80" s="296">
        <v>0</v>
      </c>
      <c r="AC80" s="296"/>
      <c r="AD80" s="296"/>
      <c r="AE80" s="296"/>
      <c r="AF80" s="296"/>
      <c r="AG80" s="296"/>
      <c r="AH80" s="296"/>
      <c r="AI80" s="296"/>
      <c r="AJ80" s="296"/>
      <c r="AK80" s="883"/>
      <c r="AL80" s="296">
        <v>0</v>
      </c>
      <c r="AM80" s="296">
        <v>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/>
      <c r="AV80" s="296"/>
      <c r="AW80" s="296"/>
      <c r="AX80" s="296"/>
      <c r="AY80" s="296"/>
      <c r="AZ80" s="296"/>
      <c r="BA80" s="296"/>
      <c r="BB80" s="296"/>
      <c r="BC80" s="883"/>
      <c r="BD80" s="296">
        <v>0</v>
      </c>
      <c r="BE80" s="296">
        <v>0</v>
      </c>
      <c r="BF80" s="296">
        <v>0</v>
      </c>
      <c r="BG80" s="296">
        <v>0</v>
      </c>
      <c r="BH80" s="296">
        <v>0</v>
      </c>
      <c r="BI80" s="296">
        <v>0</v>
      </c>
      <c r="BJ80" s="296">
        <v>0</v>
      </c>
      <c r="BK80" s="296">
        <v>0</v>
      </c>
      <c r="BL80" s="296">
        <v>0</v>
      </c>
      <c r="BM80" s="296"/>
      <c r="BN80" s="296"/>
      <c r="BO80" s="296"/>
      <c r="BP80" s="296"/>
      <c r="BQ80" s="296"/>
      <c r="BR80" s="296"/>
      <c r="BS80" s="296"/>
      <c r="BT80" s="296"/>
      <c r="BU80" s="883"/>
      <c r="BV80" s="296"/>
      <c r="BW80" s="296"/>
      <c r="BX80" s="296"/>
      <c r="BY80" s="296"/>
      <c r="BZ80" s="889">
        <f>IF(DL80&lt;3,"",(SUM(B80:R80)-MIN(B80:R80)-MAX(B80:R80))/(DL80-2))</f>
        <v>0</v>
      </c>
      <c r="CA80" s="889">
        <f>IF(DM80&lt;3,"",(SUM(T80:AJ80)-MIN(T80:AJ80)-MAX(T80:AJ80))/(DM80-2))</f>
        <v>0</v>
      </c>
      <c r="CB80" s="889">
        <f>IF(DN80&lt;3,"",(SUM(AL80:BB80)-MIN(AL80:BB80)-MAX(AL80:BB80))/(DN80-2))</f>
        <v>0</v>
      </c>
      <c r="CC80" s="890">
        <f>IF(DO80&lt;3,"",(SUM(BD80:BT80)-MIN(BD80:BT80)-MAX(BD80:BT80))/(DO80-2))</f>
        <v>0</v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21" t="str">
        <f t="shared" si="114"/>
        <v/>
      </c>
      <c r="CU80" s="548" t="str">
        <f t="shared" si="115"/>
        <v/>
      </c>
      <c r="CV80" s="549" t="str">
        <f t="shared" si="115"/>
        <v/>
      </c>
      <c r="CW80" s="550" t="str">
        <f t="shared" si="115"/>
        <v/>
      </c>
      <c r="CX80" s="550" t="str">
        <f t="shared" si="115"/>
        <v/>
      </c>
      <c r="CY80" s="550">
        <f t="shared" si="115"/>
        <v>0</v>
      </c>
      <c r="CZ80" s="550">
        <f t="shared" si="115"/>
        <v>0</v>
      </c>
      <c r="DA80" s="550">
        <f t="shared" si="115"/>
        <v>0</v>
      </c>
      <c r="DB80" s="551">
        <f t="shared" si="115"/>
        <v>0</v>
      </c>
      <c r="DC80" s="551">
        <f t="shared" si="115"/>
        <v>0</v>
      </c>
      <c r="DD80" s="551">
        <f t="shared" si="115"/>
        <v>0</v>
      </c>
      <c r="DE80" s="550">
        <f t="shared" si="116"/>
        <v>0</v>
      </c>
      <c r="DF80" s="550">
        <f t="shared" si="116"/>
        <v>0</v>
      </c>
      <c r="DG80" s="550">
        <f t="shared" si="116"/>
        <v>0</v>
      </c>
      <c r="DH80" s="550" t="str">
        <f t="shared" si="116"/>
        <v/>
      </c>
      <c r="DI80" s="550" t="str">
        <f t="shared" si="116"/>
        <v/>
      </c>
      <c r="DJ80" s="549" t="str">
        <f t="shared" si="116"/>
        <v/>
      </c>
      <c r="DK80" s="548" t="str">
        <f t="shared" si="116"/>
        <v/>
      </c>
      <c r="DL80" s="891">
        <f>COUNT(B80:R80)</f>
        <v>9</v>
      </c>
      <c r="DM80" s="846">
        <f>COUNT(T80:AJ80)</f>
        <v>9</v>
      </c>
      <c r="DN80" s="846">
        <f>COUNT(AL80:BB80)</f>
        <v>9</v>
      </c>
      <c r="DO80" s="847">
        <f>COUNT(BD80:BT80)</f>
        <v>9</v>
      </c>
      <c r="DP80" s="882"/>
      <c r="DQ80" s="892"/>
      <c r="DR80" s="892"/>
      <c r="DS80" s="892"/>
      <c r="DT80" s="892"/>
      <c r="DU80" s="892"/>
      <c r="DV80" s="892"/>
      <c r="DW80" s="893"/>
      <c r="DX80" s="892"/>
      <c r="DY80" s="846"/>
      <c r="DZ80" s="882"/>
      <c r="EA80" s="882"/>
    </row>
    <row r="81" spans="1:131" ht="12.75" customHeight="1">
      <c r="A81" s="888" t="s">
        <v>265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3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3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3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3"/>
      <c r="BV81" s="296"/>
      <c r="BW81" s="296"/>
      <c r="BX81" s="296"/>
      <c r="BY81" s="296"/>
      <c r="BZ81" s="889" t="str">
        <f>IF(DL81&lt;3,"",(SUM(B81:R81)-MIN(B81:R81)-MAX(B81:R81))/(DL81-2))</f>
        <v/>
      </c>
      <c r="CA81" s="889" t="str">
        <f>IF(DM81&lt;3,"",(SUM(T81:AJ81)-MIN(T81:AJ81)-MAX(T81:AJ81))/(DM81-2))</f>
        <v/>
      </c>
      <c r="CB81" s="889" t="str">
        <f>IF(DN81&lt;3,"",(SUM(AL81:BB81)-MIN(AL81:BB81)-MAX(AL81:BB81))/(DN81-2))</f>
        <v/>
      </c>
      <c r="CC81" s="890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21" t="str">
        <f t="shared" si="114"/>
        <v/>
      </c>
      <c r="CU81" s="548" t="str">
        <f t="shared" si="115"/>
        <v/>
      </c>
      <c r="CV81" s="549" t="str">
        <f t="shared" si="115"/>
        <v/>
      </c>
      <c r="CW81" s="550" t="str">
        <f t="shared" si="115"/>
        <v/>
      </c>
      <c r="CX81" s="550" t="str">
        <f t="shared" si="115"/>
        <v/>
      </c>
      <c r="CY81" s="550" t="str">
        <f t="shared" si="115"/>
        <v/>
      </c>
      <c r="CZ81" s="550" t="str">
        <f t="shared" si="115"/>
        <v/>
      </c>
      <c r="DA81" s="550" t="str">
        <f t="shared" si="115"/>
        <v/>
      </c>
      <c r="DB81" s="551" t="str">
        <f t="shared" si="115"/>
        <v/>
      </c>
      <c r="DC81" s="551" t="str">
        <f t="shared" si="115"/>
        <v/>
      </c>
      <c r="DD81" s="551" t="str">
        <f t="shared" si="115"/>
        <v/>
      </c>
      <c r="DE81" s="550" t="str">
        <f t="shared" si="116"/>
        <v/>
      </c>
      <c r="DF81" s="550" t="str">
        <f t="shared" si="116"/>
        <v/>
      </c>
      <c r="DG81" s="550" t="str">
        <f t="shared" si="116"/>
        <v/>
      </c>
      <c r="DH81" s="550" t="str">
        <f t="shared" si="116"/>
        <v/>
      </c>
      <c r="DI81" s="550" t="str">
        <f t="shared" si="116"/>
        <v/>
      </c>
      <c r="DJ81" s="549" t="str">
        <f t="shared" si="116"/>
        <v/>
      </c>
      <c r="DK81" s="548" t="str">
        <f t="shared" si="116"/>
        <v/>
      </c>
      <c r="DL81" s="891">
        <f>COUNT(B81:R81)</f>
        <v>0</v>
      </c>
      <c r="DM81" s="846">
        <f>COUNT(T81:AJ81)</f>
        <v>0</v>
      </c>
      <c r="DN81" s="846">
        <f>COUNT(AL81:BB81)</f>
        <v>0</v>
      </c>
      <c r="DO81" s="847">
        <f>COUNT(BD81:BT81)</f>
        <v>0</v>
      </c>
      <c r="DP81" s="882"/>
      <c r="DQ81" s="892"/>
      <c r="DR81" s="892"/>
      <c r="DS81" s="892"/>
      <c r="DT81" s="892"/>
      <c r="DU81" s="892"/>
      <c r="DV81" s="892"/>
      <c r="DW81" s="893"/>
      <c r="DX81" s="892"/>
      <c r="DY81" s="846"/>
      <c r="DZ81" s="882"/>
      <c r="EA81" s="882"/>
    </row>
    <row r="82" spans="1:131" ht="12.75" customHeight="1">
      <c r="A82" s="888" t="s">
        <v>294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3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3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3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3"/>
      <c r="BV82" s="296"/>
      <c r="BW82" s="296"/>
      <c r="BX82" s="296"/>
      <c r="BY82" s="296"/>
      <c r="BZ82" s="889" t="str">
        <f>IF(DL82&lt;3,"",(SUM(B82:R82)-MIN(B82:R82)-MAX(B82:R82))/(DL82-2))</f>
        <v/>
      </c>
      <c r="CA82" s="889" t="str">
        <f>IF(DM82&lt;3,"",(SUM(T82:AJ82)-MIN(T82:AJ82)-MAX(T82:AJ82))/(DM82-2))</f>
        <v/>
      </c>
      <c r="CB82" s="889" t="str">
        <f>IF(DN82&lt;3,"",(SUM(AL82:BB82)-MIN(AL82:BB82)-MAX(AL82:BB82))/(DN82-2))</f>
        <v/>
      </c>
      <c r="CC82" s="890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21" t="str">
        <f t="shared" si="114"/>
        <v/>
      </c>
      <c r="CU82" s="548" t="str">
        <f t="shared" si="115"/>
        <v/>
      </c>
      <c r="CV82" s="549" t="str">
        <f t="shared" si="115"/>
        <v/>
      </c>
      <c r="CW82" s="550" t="str">
        <f t="shared" si="115"/>
        <v/>
      </c>
      <c r="CX82" s="550" t="str">
        <f t="shared" si="115"/>
        <v/>
      </c>
      <c r="CY82" s="550" t="str">
        <f t="shared" si="115"/>
        <v/>
      </c>
      <c r="CZ82" s="550" t="str">
        <f t="shared" si="115"/>
        <v/>
      </c>
      <c r="DA82" s="550" t="str">
        <f t="shared" si="115"/>
        <v/>
      </c>
      <c r="DB82" s="551" t="str">
        <f t="shared" si="115"/>
        <v/>
      </c>
      <c r="DC82" s="551" t="str">
        <f t="shared" si="115"/>
        <v/>
      </c>
      <c r="DD82" s="551" t="str">
        <f t="shared" si="115"/>
        <v/>
      </c>
      <c r="DE82" s="550" t="str">
        <f t="shared" si="116"/>
        <v/>
      </c>
      <c r="DF82" s="550" t="str">
        <f t="shared" si="116"/>
        <v/>
      </c>
      <c r="DG82" s="550" t="str">
        <f t="shared" si="116"/>
        <v/>
      </c>
      <c r="DH82" s="550" t="str">
        <f t="shared" si="116"/>
        <v/>
      </c>
      <c r="DI82" s="550" t="str">
        <f t="shared" si="116"/>
        <v/>
      </c>
      <c r="DJ82" s="549" t="str">
        <f t="shared" si="116"/>
        <v/>
      </c>
      <c r="DK82" s="548" t="str">
        <f t="shared" si="116"/>
        <v/>
      </c>
      <c r="DL82" s="891">
        <f>COUNT(B82:R82)</f>
        <v>0</v>
      </c>
      <c r="DM82" s="846">
        <f>COUNT(T82:AJ82)</f>
        <v>0</v>
      </c>
      <c r="DN82" s="846">
        <f>COUNT(AL82:BB82)</f>
        <v>0</v>
      </c>
      <c r="DO82" s="847">
        <f>COUNT(BD82:BT82)</f>
        <v>0</v>
      </c>
      <c r="DP82" s="882"/>
      <c r="DQ82" s="892"/>
      <c r="DR82" s="892"/>
      <c r="DS82" s="892"/>
      <c r="DT82" s="892"/>
      <c r="DU82" s="892"/>
      <c r="DV82" s="892"/>
      <c r="DW82" s="893"/>
      <c r="DX82" s="892"/>
      <c r="DY82" s="846"/>
      <c r="DZ82" s="882"/>
      <c r="EA82" s="882"/>
    </row>
    <row r="83" spans="1:131" ht="12.75" customHeight="1">
      <c r="A83" s="894" t="s">
        <v>295</v>
      </c>
      <c r="B83" s="895">
        <f t="shared" ref="B83:R83" si="117">IF(B80="","",B79*B80*B81*B82)</f>
        <v>0</v>
      </c>
      <c r="C83" s="895">
        <f t="shared" si="117"/>
        <v>0</v>
      </c>
      <c r="D83" s="895">
        <f t="shared" si="117"/>
        <v>0</v>
      </c>
      <c r="E83" s="895">
        <f t="shared" si="117"/>
        <v>0</v>
      </c>
      <c r="F83" s="895">
        <f t="shared" si="117"/>
        <v>0</v>
      </c>
      <c r="G83" s="895">
        <f t="shared" si="117"/>
        <v>0</v>
      </c>
      <c r="H83" s="895">
        <f t="shared" si="117"/>
        <v>0</v>
      </c>
      <c r="I83" s="895">
        <f t="shared" si="117"/>
        <v>0</v>
      </c>
      <c r="J83" s="895">
        <f t="shared" si="117"/>
        <v>0</v>
      </c>
      <c r="K83" s="895" t="str">
        <f t="shared" si="117"/>
        <v/>
      </c>
      <c r="L83" s="895" t="str">
        <f t="shared" si="117"/>
        <v/>
      </c>
      <c r="M83" s="895" t="str">
        <f t="shared" si="117"/>
        <v/>
      </c>
      <c r="N83" s="895" t="str">
        <f t="shared" si="117"/>
        <v/>
      </c>
      <c r="O83" s="895" t="str">
        <f t="shared" si="117"/>
        <v/>
      </c>
      <c r="P83" s="895" t="str">
        <f t="shared" si="117"/>
        <v/>
      </c>
      <c r="Q83" s="895" t="str">
        <f t="shared" si="117"/>
        <v/>
      </c>
      <c r="R83" s="895" t="str">
        <f t="shared" si="117"/>
        <v/>
      </c>
      <c r="S83" s="883"/>
      <c r="T83" s="895">
        <f t="shared" ref="T83:AJ83" si="118">IF(T80="","",T79*T80*T81*T82)</f>
        <v>0</v>
      </c>
      <c r="U83" s="895">
        <f t="shared" si="118"/>
        <v>0</v>
      </c>
      <c r="V83" s="895">
        <f t="shared" si="118"/>
        <v>0</v>
      </c>
      <c r="W83" s="895">
        <f t="shared" si="118"/>
        <v>0</v>
      </c>
      <c r="X83" s="895">
        <f t="shared" si="118"/>
        <v>0</v>
      </c>
      <c r="Y83" s="895">
        <f t="shared" si="118"/>
        <v>0</v>
      </c>
      <c r="Z83" s="895">
        <f t="shared" si="118"/>
        <v>0</v>
      </c>
      <c r="AA83" s="895">
        <f t="shared" si="118"/>
        <v>0</v>
      </c>
      <c r="AB83" s="895">
        <f t="shared" si="118"/>
        <v>0</v>
      </c>
      <c r="AC83" s="895" t="str">
        <f t="shared" si="118"/>
        <v/>
      </c>
      <c r="AD83" s="895" t="str">
        <f t="shared" si="118"/>
        <v/>
      </c>
      <c r="AE83" s="895" t="str">
        <f t="shared" si="118"/>
        <v/>
      </c>
      <c r="AF83" s="895" t="str">
        <f t="shared" si="118"/>
        <v/>
      </c>
      <c r="AG83" s="895" t="str">
        <f t="shared" si="118"/>
        <v/>
      </c>
      <c r="AH83" s="895" t="str">
        <f t="shared" si="118"/>
        <v/>
      </c>
      <c r="AI83" s="895" t="str">
        <f t="shared" si="118"/>
        <v/>
      </c>
      <c r="AJ83" s="895" t="str">
        <f t="shared" si="118"/>
        <v/>
      </c>
      <c r="AK83" s="883"/>
      <c r="AL83" s="895">
        <f t="shared" ref="AL83:BB83" si="119">IF(AL80="","",AL79*AL80*AL81*AL82)</f>
        <v>0</v>
      </c>
      <c r="AM83" s="895">
        <f t="shared" si="119"/>
        <v>0</v>
      </c>
      <c r="AN83" s="895">
        <f t="shared" si="119"/>
        <v>0</v>
      </c>
      <c r="AO83" s="895">
        <f t="shared" si="119"/>
        <v>0</v>
      </c>
      <c r="AP83" s="895">
        <f t="shared" si="119"/>
        <v>0</v>
      </c>
      <c r="AQ83" s="895">
        <f t="shared" si="119"/>
        <v>0</v>
      </c>
      <c r="AR83" s="895">
        <f t="shared" si="119"/>
        <v>0</v>
      </c>
      <c r="AS83" s="895">
        <f t="shared" si="119"/>
        <v>0</v>
      </c>
      <c r="AT83" s="895">
        <f t="shared" si="119"/>
        <v>0</v>
      </c>
      <c r="AU83" s="895" t="str">
        <f t="shared" si="119"/>
        <v/>
      </c>
      <c r="AV83" s="895" t="str">
        <f t="shared" si="119"/>
        <v/>
      </c>
      <c r="AW83" s="895" t="str">
        <f t="shared" si="119"/>
        <v/>
      </c>
      <c r="AX83" s="895" t="str">
        <f t="shared" si="119"/>
        <v/>
      </c>
      <c r="AY83" s="895" t="str">
        <f t="shared" si="119"/>
        <v/>
      </c>
      <c r="AZ83" s="895" t="str">
        <f t="shared" si="119"/>
        <v/>
      </c>
      <c r="BA83" s="895" t="str">
        <f t="shared" si="119"/>
        <v/>
      </c>
      <c r="BB83" s="895" t="str">
        <f t="shared" si="119"/>
        <v/>
      </c>
      <c r="BC83" s="883"/>
      <c r="BD83" s="895">
        <f t="shared" ref="BD83:BT83" si="120">IF(BD80="","",BD79*BD80*BD81*BD82)</f>
        <v>0</v>
      </c>
      <c r="BE83" s="895">
        <f t="shared" si="120"/>
        <v>0</v>
      </c>
      <c r="BF83" s="895">
        <f t="shared" si="120"/>
        <v>0</v>
      </c>
      <c r="BG83" s="895">
        <f t="shared" si="120"/>
        <v>0</v>
      </c>
      <c r="BH83" s="895">
        <f t="shared" si="120"/>
        <v>0</v>
      </c>
      <c r="BI83" s="895">
        <f t="shared" si="120"/>
        <v>0</v>
      </c>
      <c r="BJ83" s="895">
        <f t="shared" si="120"/>
        <v>0</v>
      </c>
      <c r="BK83" s="895">
        <f t="shared" si="120"/>
        <v>0</v>
      </c>
      <c r="BL83" s="895">
        <f t="shared" si="120"/>
        <v>0</v>
      </c>
      <c r="BM83" s="895" t="str">
        <f t="shared" si="120"/>
        <v/>
      </c>
      <c r="BN83" s="895" t="str">
        <f t="shared" si="120"/>
        <v/>
      </c>
      <c r="BO83" s="895" t="str">
        <f t="shared" si="120"/>
        <v/>
      </c>
      <c r="BP83" s="895" t="str">
        <f t="shared" si="120"/>
        <v/>
      </c>
      <c r="BQ83" s="895" t="str">
        <f t="shared" si="120"/>
        <v/>
      </c>
      <c r="BR83" s="895" t="str">
        <f t="shared" si="120"/>
        <v/>
      </c>
      <c r="BS83" s="895" t="str">
        <f t="shared" si="120"/>
        <v/>
      </c>
      <c r="BT83" s="895" t="str">
        <f t="shared" si="120"/>
        <v/>
      </c>
      <c r="BU83" s="883"/>
      <c r="BV83" s="895" t="str">
        <f>IF(BV80="","",BV79*BV80*BV81*BV82)</f>
        <v/>
      </c>
      <c r="BW83" s="895" t="str">
        <f>IF(BW80="","",BW79*BW80*BW81*BW82)</f>
        <v/>
      </c>
      <c r="BX83" s="895" t="str">
        <f>IF(BX80="","",BX79*BX80*BX81*BX82)</f>
        <v/>
      </c>
      <c r="BY83" s="761" t="str">
        <f>IF(BY80="","",BY79*BY80*BY81*BY82)</f>
        <v/>
      </c>
      <c r="BZ83" s="889">
        <f>IF(DL83&lt;3,"",(SUM(B83:R83)-MIN(B83:R83)-MAX(B83:R83))/(DL83-2))</f>
        <v>0</v>
      </c>
      <c r="CA83" s="889">
        <f>IF(DM83&lt;3,"",(SUM(T83:AJ83)-MIN(T83:AJ83)-MAX(T83:AJ83))/(DM83-2))</f>
        <v>0</v>
      </c>
      <c r="CB83" s="889">
        <f>IF(DN83&lt;3,"",(SUM(AL83:BB83)-MIN(AL83:BB83)-MAX(AL83:BB83))/(DN83-2))</f>
        <v>0</v>
      </c>
      <c r="CC83" s="890">
        <f>IF(DO83&lt;3,"",(SUM(BD83:BT83)-MIN(BD83:BT83)-MAX(BD83:BT83))/(DO83-2))</f>
        <v>0</v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21" t="str">
        <f t="shared" si="114"/>
        <v/>
      </c>
      <c r="CU83" s="548" t="str">
        <f t="shared" si="115"/>
        <v/>
      </c>
      <c r="CV83" s="549" t="str">
        <f t="shared" si="115"/>
        <v/>
      </c>
      <c r="CW83" s="550" t="str">
        <f t="shared" si="115"/>
        <v/>
      </c>
      <c r="CX83" s="550" t="str">
        <f t="shared" si="115"/>
        <v/>
      </c>
      <c r="CY83" s="550">
        <f t="shared" si="115"/>
        <v>0</v>
      </c>
      <c r="CZ83" s="550">
        <f t="shared" si="115"/>
        <v>0</v>
      </c>
      <c r="DA83" s="550">
        <f t="shared" si="115"/>
        <v>0</v>
      </c>
      <c r="DB83" s="551">
        <f t="shared" si="115"/>
        <v>0</v>
      </c>
      <c r="DC83" s="551">
        <f t="shared" si="115"/>
        <v>0</v>
      </c>
      <c r="DD83" s="551">
        <f t="shared" si="115"/>
        <v>0</v>
      </c>
      <c r="DE83" s="550">
        <f t="shared" si="116"/>
        <v>0</v>
      </c>
      <c r="DF83" s="550">
        <f t="shared" si="116"/>
        <v>0</v>
      </c>
      <c r="DG83" s="550">
        <f t="shared" si="116"/>
        <v>0</v>
      </c>
      <c r="DH83" s="550" t="str">
        <f t="shared" si="116"/>
        <v/>
      </c>
      <c r="DI83" s="550" t="str">
        <f t="shared" si="116"/>
        <v/>
      </c>
      <c r="DJ83" s="549" t="str">
        <f t="shared" si="116"/>
        <v/>
      </c>
      <c r="DK83" s="548" t="str">
        <f t="shared" si="116"/>
        <v/>
      </c>
      <c r="DL83" s="891">
        <f>COUNT(B83:R83)</f>
        <v>9</v>
      </c>
      <c r="DM83" s="846">
        <f>COUNT(T83:AJ83)</f>
        <v>9</v>
      </c>
      <c r="DN83" s="846">
        <f>COUNT(AL83:BB83)</f>
        <v>9</v>
      </c>
      <c r="DO83" s="847">
        <f>COUNT(BD83:BT83)</f>
        <v>9</v>
      </c>
      <c r="DP83" s="882"/>
      <c r="DQ83" s="892"/>
      <c r="DR83" s="892"/>
      <c r="DS83" s="892"/>
      <c r="DT83" s="892"/>
      <c r="DU83" s="892"/>
      <c r="DV83" s="892"/>
      <c r="DW83" s="893"/>
      <c r="DX83" s="892"/>
      <c r="DY83" s="846"/>
      <c r="DZ83" s="882"/>
      <c r="EA83" s="882"/>
    </row>
    <row r="84" spans="1:131" ht="12.75" customHeight="1">
      <c r="A84" s="887" t="s">
        <v>422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3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3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3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3"/>
      <c r="BV84" s="669"/>
      <c r="BW84" s="669"/>
      <c r="BX84" s="669"/>
      <c r="BY84" s="669"/>
      <c r="BZ84" s="896"/>
      <c r="CA84" s="896"/>
      <c r="CB84" s="896"/>
      <c r="CC84" s="897"/>
      <c r="CD84" s="898"/>
      <c r="CE84" s="898"/>
      <c r="CF84" s="898"/>
      <c r="CG84" s="898"/>
      <c r="CH84" s="898"/>
      <c r="CI84" s="898"/>
      <c r="CJ84" s="898"/>
      <c r="CK84" s="898"/>
      <c r="CL84" s="898"/>
      <c r="CM84" s="898"/>
      <c r="CN84" s="898"/>
      <c r="CO84" s="898"/>
      <c r="CP84" s="898"/>
      <c r="CQ84" s="898"/>
      <c r="CR84" s="898"/>
      <c r="CS84" s="898"/>
      <c r="CT84" s="899"/>
      <c r="CU84" s="900"/>
      <c r="CV84" s="898"/>
      <c r="CW84" s="898"/>
      <c r="CX84" s="898"/>
      <c r="CY84" s="898"/>
      <c r="CZ84" s="898"/>
      <c r="DA84" s="898"/>
      <c r="DB84" s="898"/>
      <c r="DC84" s="898"/>
      <c r="DD84" s="898"/>
      <c r="DE84" s="898"/>
      <c r="DF84" s="898"/>
      <c r="DG84" s="898"/>
      <c r="DH84" s="898"/>
      <c r="DI84" s="898"/>
      <c r="DJ84" s="898"/>
      <c r="DK84" s="898"/>
      <c r="DL84" s="900"/>
      <c r="DM84" s="881"/>
      <c r="DN84" s="881"/>
      <c r="DO84" s="880"/>
      <c r="DP84" s="881"/>
      <c r="DQ84" s="881"/>
      <c r="DR84" s="881"/>
      <c r="DS84" s="881"/>
      <c r="DT84" s="881"/>
      <c r="DU84" s="881"/>
      <c r="DV84" s="881"/>
      <c r="DW84" s="880"/>
      <c r="DX84" s="881"/>
      <c r="DY84" s="846"/>
      <c r="DZ84" s="882"/>
      <c r="EA84" s="882"/>
    </row>
    <row r="85" spans="1:131" ht="12.75" customHeight="1">
      <c r="A85" s="888" t="s">
        <v>276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3"/>
      <c r="T85" s="669"/>
      <c r="U85" s="669"/>
      <c r="V85" s="669"/>
      <c r="W85" s="669">
        <v>1</v>
      </c>
      <c r="X85" s="669"/>
      <c r="Y85" s="669">
        <v>2</v>
      </c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3"/>
      <c r="AL85" s="669">
        <v>4</v>
      </c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3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3"/>
      <c r="BV85" s="669"/>
      <c r="BW85" s="669"/>
      <c r="BX85" s="669"/>
      <c r="BY85" s="669"/>
      <c r="BZ85" s="889" t="str">
        <f>IF(DL85&lt;3,"",(SUM(B85:R85)-MIN(B85:R85)-MAX(B85:R85))/(DL85-2))</f>
        <v/>
      </c>
      <c r="CA85" s="889" t="str">
        <f>IF(DM85&lt;3,"",(SUM(T85:AJ85)-MIN(T85:AJ85)-MAX(T85:AJ85))/(DM85-2))</f>
        <v/>
      </c>
      <c r="CB85" s="889" t="str">
        <f>IF(DN85&lt;3,"",(SUM(AL85:BB85)-MIN(AL85:BB85)-MAX(AL85:BB85))/(DN85-2))</f>
        <v/>
      </c>
      <c r="CC85" s="890" t="str">
        <f>IF(DO85&lt;3,"",(SUM(BD85:BT85)-MIN(BD85:BT85)-MAX(BD85:BT85))/(DO85-2))</f>
        <v/>
      </c>
      <c r="CD85" s="52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2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3"/>
        <v/>
      </c>
      <c r="CW85" s="550" t="str">
        <f t="shared" si="123"/>
        <v/>
      </c>
      <c r="CX85" s="550" t="str">
        <f t="shared" si="123"/>
        <v/>
      </c>
      <c r="CY85" s="550" t="str">
        <f t="shared" si="123"/>
        <v/>
      </c>
      <c r="CZ85" s="550" t="str">
        <f t="shared" si="123"/>
        <v/>
      </c>
      <c r="DA85" s="550" t="str">
        <f t="shared" si="123"/>
        <v/>
      </c>
      <c r="DB85" s="551" t="str">
        <f t="shared" si="123"/>
        <v/>
      </c>
      <c r="DC85" s="551" t="str">
        <f t="shared" si="123"/>
        <v/>
      </c>
      <c r="DD85" s="551" t="str">
        <f t="shared" si="123"/>
        <v/>
      </c>
      <c r="DE85" s="550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4"/>
        <v/>
      </c>
      <c r="DG85" s="550" t="str">
        <f t="shared" si="124"/>
        <v/>
      </c>
      <c r="DH85" s="550" t="str">
        <f t="shared" si="124"/>
        <v/>
      </c>
      <c r="DI85" s="550" t="str">
        <f t="shared" si="124"/>
        <v/>
      </c>
      <c r="DJ85" s="549" t="str">
        <f t="shared" si="124"/>
        <v/>
      </c>
      <c r="DK85" s="548" t="str">
        <f t="shared" si="124"/>
        <v/>
      </c>
      <c r="DL85" s="891">
        <f>COUNT(B85:R85)</f>
        <v>0</v>
      </c>
      <c r="DM85" s="846">
        <f>COUNT(T85:AJ85)</f>
        <v>2</v>
      </c>
      <c r="DN85" s="846">
        <f>COUNT(AL85:BB85)</f>
        <v>1</v>
      </c>
      <c r="DO85" s="847">
        <f>COUNT(BD85:BT85)</f>
        <v>0</v>
      </c>
      <c r="DP85" s="882"/>
      <c r="DQ85" s="892"/>
      <c r="DR85" s="892"/>
      <c r="DS85" s="892"/>
      <c r="DT85" s="892"/>
      <c r="DU85" s="892"/>
      <c r="DV85" s="892"/>
      <c r="DW85" s="893"/>
      <c r="DX85" s="892"/>
      <c r="DY85" s="846"/>
      <c r="DZ85" s="882"/>
      <c r="EA85" s="882"/>
    </row>
    <row r="86" spans="1:131" ht="12.75" customHeight="1">
      <c r="A86" s="888" t="s">
        <v>277</v>
      </c>
      <c r="B86" s="296">
        <v>0</v>
      </c>
      <c r="C86" s="296">
        <v>0</v>
      </c>
      <c r="D86" s="296">
        <v>0</v>
      </c>
      <c r="E86" s="296">
        <v>0</v>
      </c>
      <c r="F86" s="669">
        <v>0</v>
      </c>
      <c r="G86" s="296">
        <v>0</v>
      </c>
      <c r="H86" s="296">
        <v>0</v>
      </c>
      <c r="I86" s="296">
        <v>0</v>
      </c>
      <c r="J86" s="669">
        <v>0</v>
      </c>
      <c r="K86" s="296"/>
      <c r="L86" s="296"/>
      <c r="M86" s="296"/>
      <c r="N86" s="296"/>
      <c r="O86" s="296"/>
      <c r="P86" s="296"/>
      <c r="Q86" s="296"/>
      <c r="R86" s="296"/>
      <c r="S86" s="883"/>
      <c r="T86" s="296">
        <v>0</v>
      </c>
      <c r="U86" s="296">
        <v>0</v>
      </c>
      <c r="V86" s="296">
        <v>0</v>
      </c>
      <c r="W86" s="296">
        <v>15</v>
      </c>
      <c r="X86" s="296">
        <v>0</v>
      </c>
      <c r="Y86" s="296">
        <v>1</v>
      </c>
      <c r="Z86" s="669">
        <v>0</v>
      </c>
      <c r="AA86" s="296">
        <v>0</v>
      </c>
      <c r="AB86" s="296">
        <v>0</v>
      </c>
      <c r="AC86" s="296"/>
      <c r="AD86" s="296"/>
      <c r="AE86" s="296"/>
      <c r="AF86" s="296"/>
      <c r="AG86" s="296"/>
      <c r="AH86" s="296"/>
      <c r="AI86" s="296"/>
      <c r="AJ86" s="296"/>
      <c r="AK86" s="883"/>
      <c r="AL86" s="296">
        <v>1250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/>
      <c r="AV86" s="296"/>
      <c r="AW86" s="296"/>
      <c r="AX86" s="296"/>
      <c r="AY86" s="296"/>
      <c r="AZ86" s="296"/>
      <c r="BA86" s="296"/>
      <c r="BB86" s="296"/>
      <c r="BC86" s="883"/>
      <c r="BD86" s="296">
        <v>0</v>
      </c>
      <c r="BE86" s="296">
        <v>0</v>
      </c>
      <c r="BF86" s="296">
        <v>0</v>
      </c>
      <c r="BG86" s="296">
        <v>0</v>
      </c>
      <c r="BH86" s="296">
        <v>0</v>
      </c>
      <c r="BI86" s="296">
        <v>0</v>
      </c>
      <c r="BJ86" s="296">
        <v>0</v>
      </c>
      <c r="BK86" s="296">
        <v>0</v>
      </c>
      <c r="BL86" s="296">
        <v>0</v>
      </c>
      <c r="BM86" s="296"/>
      <c r="BN86" s="296"/>
      <c r="BO86" s="296"/>
      <c r="BP86" s="296"/>
      <c r="BQ86" s="296"/>
      <c r="BR86" s="296"/>
      <c r="BS86" s="296"/>
      <c r="BT86" s="296"/>
      <c r="BU86" s="883"/>
      <c r="BV86" s="296"/>
      <c r="BW86" s="296"/>
      <c r="BX86" s="296"/>
      <c r="BY86" s="296"/>
      <c r="BZ86" s="889">
        <f>IF(DL86&lt;3,"",(SUM(B86:R86)-MIN(B86:R86)-MAX(B86:R86))/(DL86-2))</f>
        <v>0</v>
      </c>
      <c r="CA86" s="889">
        <f>IF(DM86&lt;3,"",(SUM(T86:AJ86)-MIN(T86:AJ86)-MAX(T86:AJ86))/(DM86-2))</f>
        <v>0.14285714285714285</v>
      </c>
      <c r="CB86" s="889">
        <f>IF(DN86&lt;3,"",(SUM(AL86:BB86)-MIN(AL86:BB86)-MAX(AL86:BB86))/(DN86-2))</f>
        <v>0</v>
      </c>
      <c r="CC86" s="890">
        <f>IF(DO86&lt;3,"",(SUM(BD86:BT86)-MIN(BD86:BT86)-MAX(BD86:BT86))/(DO86-2))</f>
        <v>0</v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21" t="str">
        <f t="shared" si="122"/>
        <v/>
      </c>
      <c r="CU86" s="548" t="str">
        <f t="shared" si="123"/>
        <v/>
      </c>
      <c r="CV86" s="549" t="str">
        <f t="shared" si="123"/>
        <v/>
      </c>
      <c r="CW86" s="550" t="str">
        <f t="shared" si="123"/>
        <v/>
      </c>
      <c r="CX86" s="550" t="str">
        <f t="shared" si="123"/>
        <v/>
      </c>
      <c r="CY86" s="550">
        <f t="shared" si="123"/>
        <v>0</v>
      </c>
      <c r="CZ86" s="550">
        <f t="shared" si="123"/>
        <v>0</v>
      </c>
      <c r="DA86" s="550">
        <f t="shared" si="123"/>
        <v>0</v>
      </c>
      <c r="DB86" s="551">
        <f t="shared" si="123"/>
        <v>0</v>
      </c>
      <c r="DC86" s="551">
        <f t="shared" si="123"/>
        <v>0</v>
      </c>
      <c r="DD86" s="551">
        <f t="shared" si="123"/>
        <v>0</v>
      </c>
      <c r="DE86" s="550">
        <f t="shared" si="124"/>
        <v>0</v>
      </c>
      <c r="DF86" s="550">
        <f t="shared" si="124"/>
        <v>0</v>
      </c>
      <c r="DG86" s="550">
        <f t="shared" si="124"/>
        <v>0</v>
      </c>
      <c r="DH86" s="550" t="str">
        <f t="shared" si="124"/>
        <v/>
      </c>
      <c r="DI86" s="550" t="str">
        <f t="shared" si="124"/>
        <v/>
      </c>
      <c r="DJ86" s="549" t="str">
        <f t="shared" si="124"/>
        <v/>
      </c>
      <c r="DK86" s="548" t="str">
        <f t="shared" si="124"/>
        <v/>
      </c>
      <c r="DL86" s="891">
        <f>COUNT(B86:R86)</f>
        <v>9</v>
      </c>
      <c r="DM86" s="846">
        <f>COUNT(T86:AJ86)</f>
        <v>9</v>
      </c>
      <c r="DN86" s="846">
        <f>COUNT(AL86:BB86)</f>
        <v>9</v>
      </c>
      <c r="DO86" s="847">
        <f>COUNT(BD86:BT86)</f>
        <v>9</v>
      </c>
      <c r="DP86" s="882"/>
      <c r="DQ86" s="892"/>
      <c r="DR86" s="892"/>
      <c r="DS86" s="892"/>
      <c r="DT86" s="892"/>
      <c r="DU86" s="892"/>
      <c r="DV86" s="892"/>
      <c r="DW86" s="893"/>
      <c r="DX86" s="892"/>
      <c r="DY86" s="846"/>
      <c r="DZ86" s="882"/>
      <c r="EA86" s="882"/>
    </row>
    <row r="87" spans="1:131" ht="12.75" customHeight="1">
      <c r="A87" s="888" t="s">
        <v>265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3"/>
      <c r="T87" s="296"/>
      <c r="U87" s="296"/>
      <c r="V87" s="296"/>
      <c r="W87" s="296">
        <v>5</v>
      </c>
      <c r="X87" s="296"/>
      <c r="Y87" s="296">
        <v>2</v>
      </c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3"/>
      <c r="AL87" s="296">
        <v>2</v>
      </c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883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3"/>
      <c r="BV87" s="296"/>
      <c r="BW87" s="296"/>
      <c r="BX87" s="296"/>
      <c r="BY87" s="296"/>
      <c r="BZ87" s="889" t="str">
        <f>IF(DL87&lt;3,"",(SUM(B87:R87)-MIN(B87:R87)-MAX(B87:R87))/(DL87-2))</f>
        <v/>
      </c>
      <c r="CA87" s="889" t="str">
        <f>IF(DM87&lt;3,"",(SUM(T87:AJ87)-MIN(T87:AJ87)-MAX(T87:AJ87))/(DM87-2))</f>
        <v/>
      </c>
      <c r="CB87" s="889" t="str">
        <f>IF(DN87&lt;3,"",(SUM(AL87:BB87)-MIN(AL87:BB87)-MAX(AL87:BB87))/(DN87-2))</f>
        <v/>
      </c>
      <c r="CC87" s="890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21" t="str">
        <f t="shared" si="122"/>
        <v/>
      </c>
      <c r="CU87" s="548" t="str">
        <f t="shared" si="123"/>
        <v/>
      </c>
      <c r="CV87" s="549" t="str">
        <f t="shared" si="123"/>
        <v/>
      </c>
      <c r="CW87" s="550" t="str">
        <f t="shared" si="123"/>
        <v/>
      </c>
      <c r="CX87" s="550" t="str">
        <f t="shared" si="123"/>
        <v/>
      </c>
      <c r="CY87" s="550" t="str">
        <f t="shared" si="123"/>
        <v/>
      </c>
      <c r="CZ87" s="550" t="str">
        <f t="shared" si="123"/>
        <v/>
      </c>
      <c r="DA87" s="550" t="str">
        <f t="shared" si="123"/>
        <v/>
      </c>
      <c r="DB87" s="551" t="str">
        <f t="shared" si="123"/>
        <v/>
      </c>
      <c r="DC87" s="551" t="str">
        <f t="shared" si="123"/>
        <v/>
      </c>
      <c r="DD87" s="551" t="str">
        <f t="shared" si="123"/>
        <v/>
      </c>
      <c r="DE87" s="550" t="str">
        <f t="shared" si="124"/>
        <v/>
      </c>
      <c r="DF87" s="550" t="str">
        <f t="shared" si="124"/>
        <v/>
      </c>
      <c r="DG87" s="550" t="str">
        <f t="shared" si="124"/>
        <v/>
      </c>
      <c r="DH87" s="550" t="str">
        <f t="shared" si="124"/>
        <v/>
      </c>
      <c r="DI87" s="550" t="str">
        <f t="shared" si="124"/>
        <v/>
      </c>
      <c r="DJ87" s="549" t="str">
        <f t="shared" si="124"/>
        <v/>
      </c>
      <c r="DK87" s="548" t="str">
        <f t="shared" si="124"/>
        <v/>
      </c>
      <c r="DL87" s="891">
        <f>COUNT(B87:R87)</f>
        <v>0</v>
      </c>
      <c r="DM87" s="846">
        <f>COUNT(T87:AJ87)</f>
        <v>2</v>
      </c>
      <c r="DN87" s="846">
        <f>COUNT(AL87:BB87)</f>
        <v>1</v>
      </c>
      <c r="DO87" s="847">
        <f>COUNT(BD87:BT87)</f>
        <v>0</v>
      </c>
      <c r="DP87" s="882"/>
      <c r="DQ87" s="892"/>
      <c r="DR87" s="892"/>
      <c r="DS87" s="892"/>
      <c r="DT87" s="892"/>
      <c r="DU87" s="892"/>
      <c r="DV87" s="892"/>
      <c r="DW87" s="893"/>
      <c r="DX87" s="892"/>
      <c r="DY87" s="846"/>
      <c r="DZ87" s="882"/>
      <c r="EA87" s="882"/>
    </row>
    <row r="88" spans="1:131" ht="12.75" customHeight="1">
      <c r="A88" s="888" t="s">
        <v>294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3"/>
      <c r="T88" s="296"/>
      <c r="U88" s="296"/>
      <c r="V88" s="296"/>
      <c r="W88" s="296">
        <v>2</v>
      </c>
      <c r="X88" s="296"/>
      <c r="Y88" s="296">
        <v>225</v>
      </c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3"/>
      <c r="AL88" s="296">
        <v>1</v>
      </c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883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3"/>
      <c r="BV88" s="296"/>
      <c r="BW88" s="296"/>
      <c r="BX88" s="296"/>
      <c r="BY88" s="296"/>
      <c r="BZ88" s="889" t="str">
        <f>IF(DL88&lt;3,"",(SUM(B88:R88)-MIN(B88:R88)-MAX(B88:R88))/(DL88-2))</f>
        <v/>
      </c>
      <c r="CA88" s="889" t="str">
        <f>IF(DM88&lt;3,"",(SUM(T88:AJ88)-MIN(T88:AJ88)-MAX(T88:AJ88))/(DM88-2))</f>
        <v/>
      </c>
      <c r="CB88" s="889" t="str">
        <f>IF(DN88&lt;3,"",(SUM(AL88:BB88)-MIN(AL88:BB88)-MAX(AL88:BB88))/(DN88-2))</f>
        <v/>
      </c>
      <c r="CC88" s="890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21" t="str">
        <f t="shared" si="122"/>
        <v/>
      </c>
      <c r="CU88" s="548" t="str">
        <f t="shared" si="123"/>
        <v/>
      </c>
      <c r="CV88" s="549" t="str">
        <f t="shared" si="123"/>
        <v/>
      </c>
      <c r="CW88" s="550" t="str">
        <f t="shared" si="123"/>
        <v/>
      </c>
      <c r="CX88" s="550" t="str">
        <f t="shared" si="123"/>
        <v/>
      </c>
      <c r="CY88" s="550" t="str">
        <f t="shared" si="123"/>
        <v/>
      </c>
      <c r="CZ88" s="550" t="str">
        <f t="shared" si="123"/>
        <v/>
      </c>
      <c r="DA88" s="550" t="str">
        <f t="shared" si="123"/>
        <v/>
      </c>
      <c r="DB88" s="551" t="str">
        <f t="shared" si="123"/>
        <v/>
      </c>
      <c r="DC88" s="551" t="str">
        <f t="shared" si="123"/>
        <v/>
      </c>
      <c r="DD88" s="551" t="str">
        <f t="shared" si="123"/>
        <v/>
      </c>
      <c r="DE88" s="550" t="str">
        <f t="shared" si="124"/>
        <v/>
      </c>
      <c r="DF88" s="550" t="str">
        <f t="shared" si="124"/>
        <v/>
      </c>
      <c r="DG88" s="550" t="str">
        <f t="shared" si="124"/>
        <v/>
      </c>
      <c r="DH88" s="550" t="str">
        <f t="shared" si="124"/>
        <v/>
      </c>
      <c r="DI88" s="550" t="str">
        <f t="shared" si="124"/>
        <v/>
      </c>
      <c r="DJ88" s="549" t="str">
        <f t="shared" si="124"/>
        <v/>
      </c>
      <c r="DK88" s="548" t="str">
        <f t="shared" si="124"/>
        <v/>
      </c>
      <c r="DL88" s="891">
        <f>COUNT(B88:R88)</f>
        <v>0</v>
      </c>
      <c r="DM88" s="846">
        <f>COUNT(T88:AJ88)</f>
        <v>2</v>
      </c>
      <c r="DN88" s="846">
        <f>COUNT(AL88:BB88)</f>
        <v>1</v>
      </c>
      <c r="DO88" s="847">
        <f>COUNT(BD88:BT88)</f>
        <v>0</v>
      </c>
      <c r="DP88" s="882"/>
      <c r="DQ88" s="892"/>
      <c r="DR88" s="892"/>
      <c r="DS88" s="892"/>
      <c r="DT88" s="892"/>
      <c r="DU88" s="892"/>
      <c r="DV88" s="892"/>
      <c r="DW88" s="893"/>
      <c r="DX88" s="892"/>
      <c r="DY88" s="846"/>
      <c r="DZ88" s="882"/>
      <c r="EA88" s="882"/>
    </row>
    <row r="89" spans="1:131" ht="12.75" customHeight="1">
      <c r="A89" s="894" t="s">
        <v>295</v>
      </c>
      <c r="B89" s="895">
        <f t="shared" ref="B89:R89" si="125">IF(B86="","",B85*B86*B87*B88)</f>
        <v>0</v>
      </c>
      <c r="C89" s="895">
        <f t="shared" si="125"/>
        <v>0</v>
      </c>
      <c r="D89" s="895">
        <f t="shared" si="125"/>
        <v>0</v>
      </c>
      <c r="E89" s="895">
        <f t="shared" si="125"/>
        <v>0</v>
      </c>
      <c r="F89" s="895">
        <f t="shared" si="125"/>
        <v>0</v>
      </c>
      <c r="G89" s="895">
        <f t="shared" si="125"/>
        <v>0</v>
      </c>
      <c r="H89" s="895">
        <f t="shared" si="125"/>
        <v>0</v>
      </c>
      <c r="I89" s="895">
        <f t="shared" si="125"/>
        <v>0</v>
      </c>
      <c r="J89" s="895">
        <f t="shared" si="125"/>
        <v>0</v>
      </c>
      <c r="K89" s="895" t="str">
        <f t="shared" si="125"/>
        <v/>
      </c>
      <c r="L89" s="895" t="str">
        <f t="shared" si="125"/>
        <v/>
      </c>
      <c r="M89" s="895" t="str">
        <f t="shared" si="125"/>
        <v/>
      </c>
      <c r="N89" s="895" t="str">
        <f t="shared" si="125"/>
        <v/>
      </c>
      <c r="O89" s="895" t="str">
        <f t="shared" si="125"/>
        <v/>
      </c>
      <c r="P89" s="895" t="str">
        <f t="shared" si="125"/>
        <v/>
      </c>
      <c r="Q89" s="895" t="str">
        <f t="shared" si="125"/>
        <v/>
      </c>
      <c r="R89" s="895" t="str">
        <f t="shared" si="125"/>
        <v/>
      </c>
      <c r="S89" s="883"/>
      <c r="T89" s="895">
        <f t="shared" ref="T89:AJ89" si="126">IF(T86="","",T85*T86*T87*T88)</f>
        <v>0</v>
      </c>
      <c r="U89" s="895">
        <f t="shared" si="126"/>
        <v>0</v>
      </c>
      <c r="V89" s="895">
        <f t="shared" si="126"/>
        <v>0</v>
      </c>
      <c r="W89" s="895">
        <f t="shared" si="126"/>
        <v>150</v>
      </c>
      <c r="X89" s="895">
        <f t="shared" si="126"/>
        <v>0</v>
      </c>
      <c r="Y89" s="895">
        <f t="shared" si="126"/>
        <v>900</v>
      </c>
      <c r="Z89" s="895">
        <f t="shared" si="126"/>
        <v>0</v>
      </c>
      <c r="AA89" s="895">
        <f t="shared" si="126"/>
        <v>0</v>
      </c>
      <c r="AB89" s="895">
        <f t="shared" si="126"/>
        <v>0</v>
      </c>
      <c r="AC89" s="895" t="str">
        <f t="shared" si="126"/>
        <v/>
      </c>
      <c r="AD89" s="895" t="str">
        <f t="shared" si="126"/>
        <v/>
      </c>
      <c r="AE89" s="895" t="str">
        <f t="shared" si="126"/>
        <v/>
      </c>
      <c r="AF89" s="895" t="str">
        <f t="shared" si="126"/>
        <v/>
      </c>
      <c r="AG89" s="895" t="str">
        <f t="shared" si="126"/>
        <v/>
      </c>
      <c r="AH89" s="895" t="str">
        <f t="shared" si="126"/>
        <v/>
      </c>
      <c r="AI89" s="895" t="str">
        <f t="shared" si="126"/>
        <v/>
      </c>
      <c r="AJ89" s="895" t="str">
        <f t="shared" si="126"/>
        <v/>
      </c>
      <c r="AK89" s="883"/>
      <c r="AL89" s="895">
        <f t="shared" ref="AL89:BB89" si="127">IF(AL86="","",AL85*AL86*AL87*AL88)</f>
        <v>10000</v>
      </c>
      <c r="AM89" s="895">
        <f t="shared" si="127"/>
        <v>0</v>
      </c>
      <c r="AN89" s="895">
        <f t="shared" si="127"/>
        <v>0</v>
      </c>
      <c r="AO89" s="895">
        <f t="shared" si="127"/>
        <v>0</v>
      </c>
      <c r="AP89" s="895">
        <f t="shared" si="127"/>
        <v>0</v>
      </c>
      <c r="AQ89" s="895">
        <f t="shared" si="127"/>
        <v>0</v>
      </c>
      <c r="AR89" s="895">
        <f t="shared" si="127"/>
        <v>0</v>
      </c>
      <c r="AS89" s="895">
        <f t="shared" si="127"/>
        <v>0</v>
      </c>
      <c r="AT89" s="895">
        <f t="shared" si="127"/>
        <v>0</v>
      </c>
      <c r="AU89" s="895" t="str">
        <f t="shared" si="127"/>
        <v/>
      </c>
      <c r="AV89" s="895" t="str">
        <f t="shared" si="127"/>
        <v/>
      </c>
      <c r="AW89" s="895" t="str">
        <f t="shared" si="127"/>
        <v/>
      </c>
      <c r="AX89" s="895" t="str">
        <f t="shared" si="127"/>
        <v/>
      </c>
      <c r="AY89" s="895" t="str">
        <f t="shared" si="127"/>
        <v/>
      </c>
      <c r="AZ89" s="895" t="str">
        <f t="shared" si="127"/>
        <v/>
      </c>
      <c r="BA89" s="895" t="str">
        <f t="shared" si="127"/>
        <v/>
      </c>
      <c r="BB89" s="895" t="str">
        <f t="shared" si="127"/>
        <v/>
      </c>
      <c r="BC89" s="883"/>
      <c r="BD89" s="895">
        <f t="shared" ref="BD89:BT89" si="128">IF(BD86="","",BD85*BD86*BD87*BD88)</f>
        <v>0</v>
      </c>
      <c r="BE89" s="895">
        <f t="shared" si="128"/>
        <v>0</v>
      </c>
      <c r="BF89" s="895">
        <f t="shared" si="128"/>
        <v>0</v>
      </c>
      <c r="BG89" s="895">
        <f t="shared" si="128"/>
        <v>0</v>
      </c>
      <c r="BH89" s="895">
        <f t="shared" si="128"/>
        <v>0</v>
      </c>
      <c r="BI89" s="895">
        <f t="shared" si="128"/>
        <v>0</v>
      </c>
      <c r="BJ89" s="895">
        <f t="shared" si="128"/>
        <v>0</v>
      </c>
      <c r="BK89" s="895">
        <f t="shared" si="128"/>
        <v>0</v>
      </c>
      <c r="BL89" s="895">
        <f t="shared" si="128"/>
        <v>0</v>
      </c>
      <c r="BM89" s="895" t="str">
        <f t="shared" si="128"/>
        <v/>
      </c>
      <c r="BN89" s="895" t="str">
        <f t="shared" si="128"/>
        <v/>
      </c>
      <c r="BO89" s="895" t="str">
        <f t="shared" si="128"/>
        <v/>
      </c>
      <c r="BP89" s="895" t="str">
        <f t="shared" si="128"/>
        <v/>
      </c>
      <c r="BQ89" s="895" t="str">
        <f t="shared" si="128"/>
        <v/>
      </c>
      <c r="BR89" s="895" t="str">
        <f t="shared" si="128"/>
        <v/>
      </c>
      <c r="BS89" s="895" t="str">
        <f t="shared" si="128"/>
        <v/>
      </c>
      <c r="BT89" s="895" t="str">
        <f t="shared" si="128"/>
        <v/>
      </c>
      <c r="BU89" s="883"/>
      <c r="BV89" s="895" t="str">
        <f>IF(BV86="","",BV85*BV86*BV87*BV88)</f>
        <v/>
      </c>
      <c r="BW89" s="895" t="str">
        <f>IF(BW86="","",BW85*BW86*BW87*BW88)</f>
        <v/>
      </c>
      <c r="BX89" s="895" t="str">
        <f>IF(BX86="","",BX85*BX86*BX87*BX88)</f>
        <v/>
      </c>
      <c r="BY89" s="761" t="str">
        <f>IF(BY86="","",BY85*BY86*BY87*BY88)</f>
        <v/>
      </c>
      <c r="BZ89" s="889">
        <f>IF(DL89&lt;3,"",(SUM(B89:R89)-MIN(B89:R89)-MAX(B89:R89))/(DL89-2))</f>
        <v>0</v>
      </c>
      <c r="CA89" s="889">
        <f>IF(DM89&lt;3,"",(SUM(T89:AJ89)-MIN(T89:AJ89)-MAX(T89:AJ89))/(DM89-2))</f>
        <v>21.428571428571427</v>
      </c>
      <c r="CB89" s="889">
        <f>IF(DN89&lt;3,"",(SUM(AL89:BB89)-MIN(AL89:BB89)-MAX(AL89:BB89))/(DN89-2))</f>
        <v>0</v>
      </c>
      <c r="CC89" s="890">
        <f>IF(DO89&lt;3,"",(SUM(BD89:BT89)-MIN(BD89:BT89)-MAX(BD89:BT89))/(DO89-2))</f>
        <v>0</v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21" t="str">
        <f t="shared" si="122"/>
        <v/>
      </c>
      <c r="CU89" s="548" t="str">
        <f t="shared" si="123"/>
        <v/>
      </c>
      <c r="CV89" s="549" t="str">
        <f t="shared" si="123"/>
        <v/>
      </c>
      <c r="CW89" s="550" t="str">
        <f t="shared" si="123"/>
        <v/>
      </c>
      <c r="CX89" s="550" t="str">
        <f t="shared" si="123"/>
        <v/>
      </c>
      <c r="CY89" s="550">
        <f t="shared" si="123"/>
        <v>0</v>
      </c>
      <c r="CZ89" s="550">
        <f t="shared" si="123"/>
        <v>0</v>
      </c>
      <c r="DA89" s="550">
        <f t="shared" si="123"/>
        <v>0</v>
      </c>
      <c r="DB89" s="551">
        <f t="shared" si="123"/>
        <v>0</v>
      </c>
      <c r="DC89" s="551">
        <f t="shared" si="123"/>
        <v>0</v>
      </c>
      <c r="DD89" s="551">
        <f t="shared" si="123"/>
        <v>0</v>
      </c>
      <c r="DE89" s="550">
        <f t="shared" si="124"/>
        <v>0</v>
      </c>
      <c r="DF89" s="550">
        <f t="shared" si="124"/>
        <v>0</v>
      </c>
      <c r="DG89" s="550">
        <f t="shared" si="124"/>
        <v>0</v>
      </c>
      <c r="DH89" s="550" t="str">
        <f t="shared" si="124"/>
        <v/>
      </c>
      <c r="DI89" s="550" t="str">
        <f t="shared" si="124"/>
        <v/>
      </c>
      <c r="DJ89" s="549" t="str">
        <f t="shared" si="124"/>
        <v/>
      </c>
      <c r="DK89" s="548" t="str">
        <f t="shared" si="124"/>
        <v/>
      </c>
      <c r="DL89" s="891">
        <f>COUNT(B89:R89)</f>
        <v>9</v>
      </c>
      <c r="DM89" s="846">
        <f>COUNT(T89:AJ89)</f>
        <v>9</v>
      </c>
      <c r="DN89" s="846">
        <f>COUNT(AL89:BB89)</f>
        <v>9</v>
      </c>
      <c r="DO89" s="847">
        <f>COUNT(BD89:BT89)</f>
        <v>9</v>
      </c>
      <c r="DP89" s="882"/>
      <c r="DQ89" s="892"/>
      <c r="DR89" s="892"/>
      <c r="DS89" s="892"/>
      <c r="DT89" s="892"/>
      <c r="DU89" s="892"/>
      <c r="DV89" s="892"/>
      <c r="DW89" s="893"/>
      <c r="DX89" s="892"/>
      <c r="DY89" s="846"/>
      <c r="DZ89" s="882"/>
      <c r="EA89" s="882"/>
    </row>
    <row r="90" spans="1:131" ht="12.75" customHeight="1">
      <c r="A90" s="887" t="s">
        <v>423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3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3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3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3"/>
      <c r="BV90" s="669"/>
      <c r="BW90" s="669"/>
      <c r="BX90" s="669"/>
      <c r="BY90" s="296"/>
      <c r="BZ90" s="896"/>
      <c r="CA90" s="896"/>
      <c r="CB90" s="896"/>
      <c r="CC90" s="897"/>
      <c r="CD90" s="898"/>
      <c r="CE90" s="898"/>
      <c r="CF90" s="898"/>
      <c r="CG90" s="898"/>
      <c r="CH90" s="898"/>
      <c r="CI90" s="898"/>
      <c r="CJ90" s="898"/>
      <c r="CK90" s="898"/>
      <c r="CL90" s="898"/>
      <c r="CM90" s="898"/>
      <c r="CN90" s="898"/>
      <c r="CO90" s="898"/>
      <c r="CP90" s="898"/>
      <c r="CQ90" s="898"/>
      <c r="CR90" s="898"/>
      <c r="CS90" s="898"/>
      <c r="CT90" s="899"/>
      <c r="CU90" s="900"/>
      <c r="CV90" s="898"/>
      <c r="CW90" s="898"/>
      <c r="CX90" s="898"/>
      <c r="CY90" s="898"/>
      <c r="CZ90" s="898"/>
      <c r="DA90" s="898"/>
      <c r="DB90" s="898"/>
      <c r="DC90" s="898"/>
      <c r="DD90" s="898"/>
      <c r="DE90" s="898"/>
      <c r="DF90" s="898"/>
      <c r="DG90" s="898"/>
      <c r="DH90" s="898"/>
      <c r="DI90" s="898"/>
      <c r="DJ90" s="898"/>
      <c r="DK90" s="898"/>
      <c r="DL90" s="900"/>
      <c r="DM90" s="881"/>
      <c r="DN90" s="881"/>
      <c r="DO90" s="880"/>
      <c r="DP90" s="881"/>
      <c r="DQ90" s="881"/>
      <c r="DR90" s="881"/>
      <c r="DS90" s="881"/>
      <c r="DT90" s="881"/>
      <c r="DU90" s="881"/>
      <c r="DV90" s="881"/>
      <c r="DW90" s="880"/>
      <c r="DX90" s="881"/>
      <c r="DY90" s="846"/>
      <c r="DZ90" s="882"/>
      <c r="EA90" s="882"/>
    </row>
    <row r="91" spans="1:131" ht="12.75" customHeight="1">
      <c r="A91" s="888" t="s">
        <v>276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3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3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3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3"/>
      <c r="BV91" s="669"/>
      <c r="BW91" s="669"/>
      <c r="BX91" s="669"/>
      <c r="BY91" s="296"/>
      <c r="BZ91" s="889" t="str">
        <f>IF(DL91&lt;3,"",(SUM(B91:R91)-MIN(B91:R91)-MAX(B91:R91))/(DL91-2))</f>
        <v/>
      </c>
      <c r="CA91" s="889" t="str">
        <f>IF(DM91&lt;3,"",(SUM(T91:AJ91)-MIN(T91:AJ91)-MAX(T91:AJ91))/(DM91-2))</f>
        <v/>
      </c>
      <c r="CB91" s="889" t="str">
        <f>IF(DN91&lt;3,"",(SUM(AL91:BB91)-MIN(AL91:BB91)-MAX(AL91:BB91))/(DN91-2))</f>
        <v/>
      </c>
      <c r="CC91" s="890" t="str">
        <f>IF(DO91&lt;3,"",(SUM(BD91:BT91)-MIN(BD91:BT91)-MAX(BD91:BT91))/(DO91-2))</f>
        <v/>
      </c>
      <c r="CD91" s="52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2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1"/>
        <v/>
      </c>
      <c r="CW91" s="550" t="str">
        <f t="shared" si="131"/>
        <v/>
      </c>
      <c r="CX91" s="550" t="str">
        <f t="shared" si="131"/>
        <v/>
      </c>
      <c r="CY91" s="550" t="str">
        <f t="shared" si="131"/>
        <v/>
      </c>
      <c r="CZ91" s="550" t="str">
        <f t="shared" si="131"/>
        <v/>
      </c>
      <c r="DA91" s="550" t="str">
        <f t="shared" si="131"/>
        <v/>
      </c>
      <c r="DB91" s="551" t="str">
        <f t="shared" si="131"/>
        <v/>
      </c>
      <c r="DC91" s="551" t="str">
        <f t="shared" si="131"/>
        <v/>
      </c>
      <c r="DD91" s="551" t="str">
        <f t="shared" si="131"/>
        <v/>
      </c>
      <c r="DE91" s="550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2"/>
        <v/>
      </c>
      <c r="DG91" s="550" t="str">
        <f t="shared" si="132"/>
        <v/>
      </c>
      <c r="DH91" s="550" t="str">
        <f t="shared" si="132"/>
        <v/>
      </c>
      <c r="DI91" s="550" t="str">
        <f t="shared" si="132"/>
        <v/>
      </c>
      <c r="DJ91" s="549" t="str">
        <f t="shared" si="132"/>
        <v/>
      </c>
      <c r="DK91" s="548" t="str">
        <f t="shared" si="132"/>
        <v/>
      </c>
      <c r="DL91" s="891">
        <f>COUNT(B91:R91)</f>
        <v>0</v>
      </c>
      <c r="DM91" s="846">
        <f>COUNT(T91:AJ91)</f>
        <v>0</v>
      </c>
      <c r="DN91" s="846">
        <f>COUNT(AL91:BB91)</f>
        <v>0</v>
      </c>
      <c r="DO91" s="847">
        <f>COUNT(BD91:BT91)</f>
        <v>0</v>
      </c>
      <c r="DP91" s="882"/>
      <c r="DQ91" s="892"/>
      <c r="DR91" s="892"/>
      <c r="DS91" s="892"/>
      <c r="DT91" s="892"/>
      <c r="DU91" s="892"/>
      <c r="DV91" s="892"/>
      <c r="DW91" s="893"/>
      <c r="DX91" s="892"/>
      <c r="DY91" s="846"/>
      <c r="DZ91" s="882"/>
      <c r="EA91" s="882"/>
    </row>
    <row r="92" spans="1:131" ht="12.75" customHeight="1">
      <c r="A92" s="888" t="s">
        <v>277</v>
      </c>
      <c r="B92" s="296">
        <v>0</v>
      </c>
      <c r="C92" s="296">
        <v>0</v>
      </c>
      <c r="D92" s="296">
        <v>0</v>
      </c>
      <c r="E92" s="296">
        <v>0</v>
      </c>
      <c r="F92" s="669">
        <v>0</v>
      </c>
      <c r="G92" s="296">
        <v>0</v>
      </c>
      <c r="H92" s="296">
        <v>0</v>
      </c>
      <c r="I92" s="296">
        <v>0</v>
      </c>
      <c r="J92" s="669">
        <v>0</v>
      </c>
      <c r="K92" s="296"/>
      <c r="L92" s="296"/>
      <c r="M92" s="296"/>
      <c r="N92" s="296"/>
      <c r="O92" s="296"/>
      <c r="P92" s="296"/>
      <c r="Q92" s="296"/>
      <c r="R92" s="296"/>
      <c r="S92" s="883"/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669">
        <v>0</v>
      </c>
      <c r="AA92" s="296">
        <v>0</v>
      </c>
      <c r="AB92" s="296">
        <v>0</v>
      </c>
      <c r="AC92" s="296"/>
      <c r="AD92" s="296"/>
      <c r="AE92" s="296"/>
      <c r="AF92" s="296"/>
      <c r="AG92" s="296"/>
      <c r="AH92" s="296"/>
      <c r="AI92" s="296"/>
      <c r="AJ92" s="296"/>
      <c r="AK92" s="883"/>
      <c r="AL92" s="296">
        <v>0</v>
      </c>
      <c r="AM92" s="296">
        <v>0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/>
      <c r="AV92" s="296"/>
      <c r="AW92" s="296"/>
      <c r="AX92" s="296"/>
      <c r="AY92" s="296"/>
      <c r="AZ92" s="296"/>
      <c r="BA92" s="296"/>
      <c r="BB92" s="296"/>
      <c r="BC92" s="883"/>
      <c r="BD92" s="296">
        <v>0</v>
      </c>
      <c r="BE92" s="296">
        <v>0</v>
      </c>
      <c r="BF92" s="296">
        <v>0</v>
      </c>
      <c r="BG92" s="296">
        <v>0</v>
      </c>
      <c r="BH92" s="296">
        <v>0</v>
      </c>
      <c r="BI92" s="296">
        <v>0</v>
      </c>
      <c r="BJ92" s="296">
        <v>0</v>
      </c>
      <c r="BK92" s="296">
        <v>0</v>
      </c>
      <c r="BL92" s="296">
        <v>0</v>
      </c>
      <c r="BM92" s="296"/>
      <c r="BN92" s="296"/>
      <c r="BO92" s="296"/>
      <c r="BP92" s="296"/>
      <c r="BQ92" s="296"/>
      <c r="BR92" s="296"/>
      <c r="BS92" s="296"/>
      <c r="BT92" s="296"/>
      <c r="BU92" s="883"/>
      <c r="BV92" s="296"/>
      <c r="BW92" s="296"/>
      <c r="BX92" s="296"/>
      <c r="BY92" s="296"/>
      <c r="BZ92" s="889">
        <f>IF(DL92&lt;3,"",(SUM(B92:R92)-MIN(B92:R92)-MAX(B92:R92))/(DL92-2))</f>
        <v>0</v>
      </c>
      <c r="CA92" s="889">
        <f>IF(DM92&lt;3,"",(SUM(T92:AJ92)-MIN(T92:AJ92)-MAX(T92:AJ92))/(DM92-2))</f>
        <v>0</v>
      </c>
      <c r="CB92" s="889">
        <f>IF(DN92&lt;3,"",(SUM(AL92:BB92)-MIN(AL92:BB92)-MAX(AL92:BB92))/(DN92-2))</f>
        <v>0</v>
      </c>
      <c r="CC92" s="890">
        <f>IF(DO92&lt;3,"",(SUM(BD92:BT92)-MIN(BD92:BT92)-MAX(BD92:BT92))/(DO92-2))</f>
        <v>0</v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21" t="str">
        <f t="shared" si="130"/>
        <v/>
      </c>
      <c r="CU92" s="548" t="str">
        <f t="shared" si="131"/>
        <v/>
      </c>
      <c r="CV92" s="549" t="str">
        <f t="shared" si="131"/>
        <v/>
      </c>
      <c r="CW92" s="550" t="str">
        <f t="shared" si="131"/>
        <v/>
      </c>
      <c r="CX92" s="550" t="str">
        <f t="shared" si="131"/>
        <v/>
      </c>
      <c r="CY92" s="550">
        <f t="shared" si="131"/>
        <v>0</v>
      </c>
      <c r="CZ92" s="550">
        <f t="shared" si="131"/>
        <v>0</v>
      </c>
      <c r="DA92" s="550">
        <f t="shared" si="131"/>
        <v>0</v>
      </c>
      <c r="DB92" s="551">
        <f t="shared" si="131"/>
        <v>0</v>
      </c>
      <c r="DC92" s="551">
        <f t="shared" si="131"/>
        <v>0</v>
      </c>
      <c r="DD92" s="551">
        <f t="shared" si="131"/>
        <v>0</v>
      </c>
      <c r="DE92" s="550">
        <f t="shared" si="132"/>
        <v>0</v>
      </c>
      <c r="DF92" s="550">
        <f t="shared" si="132"/>
        <v>0</v>
      </c>
      <c r="DG92" s="550">
        <f t="shared" si="132"/>
        <v>0</v>
      </c>
      <c r="DH92" s="550" t="str">
        <f t="shared" si="132"/>
        <v/>
      </c>
      <c r="DI92" s="550" t="str">
        <f t="shared" si="132"/>
        <v/>
      </c>
      <c r="DJ92" s="549" t="str">
        <f t="shared" si="132"/>
        <v/>
      </c>
      <c r="DK92" s="548" t="str">
        <f t="shared" si="132"/>
        <v/>
      </c>
      <c r="DL92" s="891">
        <f>COUNT(B92:R92)</f>
        <v>9</v>
      </c>
      <c r="DM92" s="846">
        <f>COUNT(T92:AJ92)</f>
        <v>9</v>
      </c>
      <c r="DN92" s="846">
        <f>COUNT(AL92:BB92)</f>
        <v>9</v>
      </c>
      <c r="DO92" s="847">
        <f>COUNT(BD92:BT92)</f>
        <v>9</v>
      </c>
      <c r="DP92" s="882"/>
      <c r="DQ92" s="892"/>
      <c r="DR92" s="892"/>
      <c r="DS92" s="892"/>
      <c r="DT92" s="892"/>
      <c r="DU92" s="892"/>
      <c r="DV92" s="892"/>
      <c r="DW92" s="893"/>
      <c r="DX92" s="892"/>
      <c r="DY92" s="846"/>
      <c r="DZ92" s="882"/>
      <c r="EA92" s="882"/>
    </row>
    <row r="93" spans="1:131" ht="12.75" customHeight="1">
      <c r="A93" s="888" t="s">
        <v>265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3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3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3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3"/>
      <c r="BV93" s="296"/>
      <c r="BW93" s="296"/>
      <c r="BX93" s="296"/>
      <c r="BY93" s="296"/>
      <c r="BZ93" s="889" t="str">
        <f>IF(DL93&lt;3,"",(SUM(B93:R93)-MIN(B93:R93)-MAX(B93:R93))/(DL93-2))</f>
        <v/>
      </c>
      <c r="CA93" s="889" t="str">
        <f>IF(DM93&lt;3,"",(SUM(T93:AJ93)-MIN(T93:AJ93)-MAX(T93:AJ93))/(DM93-2))</f>
        <v/>
      </c>
      <c r="CB93" s="889" t="str">
        <f>IF(DN93&lt;3,"",(SUM(AL93:BB93)-MIN(AL93:BB93)-MAX(AL93:BB93))/(DN93-2))</f>
        <v/>
      </c>
      <c r="CC93" s="890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21" t="str">
        <f t="shared" si="130"/>
        <v/>
      </c>
      <c r="CU93" s="548" t="str">
        <f t="shared" si="131"/>
        <v/>
      </c>
      <c r="CV93" s="549" t="str">
        <f t="shared" si="131"/>
        <v/>
      </c>
      <c r="CW93" s="550" t="str">
        <f t="shared" si="131"/>
        <v/>
      </c>
      <c r="CX93" s="550" t="str">
        <f t="shared" si="131"/>
        <v/>
      </c>
      <c r="CY93" s="550" t="str">
        <f t="shared" si="131"/>
        <v/>
      </c>
      <c r="CZ93" s="550" t="str">
        <f t="shared" si="131"/>
        <v/>
      </c>
      <c r="DA93" s="550" t="str">
        <f t="shared" si="131"/>
        <v/>
      </c>
      <c r="DB93" s="551" t="str">
        <f t="shared" si="131"/>
        <v/>
      </c>
      <c r="DC93" s="551" t="str">
        <f t="shared" si="131"/>
        <v/>
      </c>
      <c r="DD93" s="551" t="str">
        <f t="shared" si="131"/>
        <v/>
      </c>
      <c r="DE93" s="550" t="str">
        <f t="shared" si="132"/>
        <v/>
      </c>
      <c r="DF93" s="550" t="str">
        <f t="shared" si="132"/>
        <v/>
      </c>
      <c r="DG93" s="550" t="str">
        <f t="shared" si="132"/>
        <v/>
      </c>
      <c r="DH93" s="550" t="str">
        <f t="shared" si="132"/>
        <v/>
      </c>
      <c r="DI93" s="550" t="str">
        <f t="shared" si="132"/>
        <v/>
      </c>
      <c r="DJ93" s="549" t="str">
        <f t="shared" si="132"/>
        <v/>
      </c>
      <c r="DK93" s="548" t="str">
        <f t="shared" si="132"/>
        <v/>
      </c>
      <c r="DL93" s="891">
        <f>COUNT(B93:R93)</f>
        <v>0</v>
      </c>
      <c r="DM93" s="846">
        <f>COUNT(T93:AJ93)</f>
        <v>0</v>
      </c>
      <c r="DN93" s="846">
        <f>COUNT(AL93:BB93)</f>
        <v>0</v>
      </c>
      <c r="DO93" s="847">
        <f>COUNT(BD93:BT93)</f>
        <v>0</v>
      </c>
      <c r="DP93" s="882"/>
      <c r="DQ93" s="892"/>
      <c r="DR93" s="892"/>
      <c r="DS93" s="892"/>
      <c r="DT93" s="892"/>
      <c r="DU93" s="892"/>
      <c r="DV93" s="892"/>
      <c r="DW93" s="893"/>
      <c r="DX93" s="892"/>
      <c r="DY93" s="846"/>
      <c r="DZ93" s="882"/>
      <c r="EA93" s="882"/>
    </row>
    <row r="94" spans="1:131" ht="12.75" customHeight="1">
      <c r="A94" s="888" t="s">
        <v>294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3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3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3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3"/>
      <c r="BV94" s="296"/>
      <c r="BW94" s="296"/>
      <c r="BX94" s="296"/>
      <c r="BY94" s="296"/>
      <c r="BZ94" s="889" t="str">
        <f>IF(DL94&lt;3,"",(SUM(B94:R94)-MIN(B94:R94)-MAX(B94:R94))/(DL94-2))</f>
        <v/>
      </c>
      <c r="CA94" s="889" t="str">
        <f>IF(DM94&lt;3,"",(SUM(T94:AJ94)-MIN(T94:AJ94)-MAX(T94:AJ94))/(DM94-2))</f>
        <v/>
      </c>
      <c r="CB94" s="889" t="str">
        <f>IF(DN94&lt;3,"",(SUM(AL94:BB94)-MIN(AL94:BB94)-MAX(AL94:BB94))/(DN94-2))</f>
        <v/>
      </c>
      <c r="CC94" s="890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21" t="str">
        <f t="shared" si="130"/>
        <v/>
      </c>
      <c r="CU94" s="548" t="str">
        <f t="shared" si="131"/>
        <v/>
      </c>
      <c r="CV94" s="549" t="str">
        <f t="shared" si="131"/>
        <v/>
      </c>
      <c r="CW94" s="550" t="str">
        <f t="shared" si="131"/>
        <v/>
      </c>
      <c r="CX94" s="550" t="str">
        <f t="shared" si="131"/>
        <v/>
      </c>
      <c r="CY94" s="550" t="str">
        <f t="shared" si="131"/>
        <v/>
      </c>
      <c r="CZ94" s="550" t="str">
        <f t="shared" si="131"/>
        <v/>
      </c>
      <c r="DA94" s="550" t="str">
        <f t="shared" si="131"/>
        <v/>
      </c>
      <c r="DB94" s="551" t="str">
        <f t="shared" si="131"/>
        <v/>
      </c>
      <c r="DC94" s="551" t="str">
        <f t="shared" si="131"/>
        <v/>
      </c>
      <c r="DD94" s="551" t="str">
        <f t="shared" si="131"/>
        <v/>
      </c>
      <c r="DE94" s="550" t="str">
        <f t="shared" si="132"/>
        <v/>
      </c>
      <c r="DF94" s="550" t="str">
        <f t="shared" si="132"/>
        <v/>
      </c>
      <c r="DG94" s="550" t="str">
        <f t="shared" si="132"/>
        <v/>
      </c>
      <c r="DH94" s="550" t="str">
        <f t="shared" si="132"/>
        <v/>
      </c>
      <c r="DI94" s="550" t="str">
        <f t="shared" si="132"/>
        <v/>
      </c>
      <c r="DJ94" s="549" t="str">
        <f t="shared" si="132"/>
        <v/>
      </c>
      <c r="DK94" s="548" t="str">
        <f t="shared" si="132"/>
        <v/>
      </c>
      <c r="DL94" s="891">
        <f>COUNT(B94:R94)</f>
        <v>0</v>
      </c>
      <c r="DM94" s="846">
        <f>COUNT(T94:AJ94)</f>
        <v>0</v>
      </c>
      <c r="DN94" s="846">
        <f>COUNT(AL94:BB94)</f>
        <v>0</v>
      </c>
      <c r="DO94" s="847">
        <f>COUNT(BD94:BT94)</f>
        <v>0</v>
      </c>
      <c r="DP94" s="882"/>
      <c r="DQ94" s="892"/>
      <c r="DR94" s="892"/>
      <c r="DS94" s="892"/>
      <c r="DT94" s="892"/>
      <c r="DU94" s="892"/>
      <c r="DV94" s="892"/>
      <c r="DW94" s="893"/>
      <c r="DX94" s="892"/>
      <c r="DY94" s="846"/>
      <c r="DZ94" s="882"/>
      <c r="EA94" s="882"/>
    </row>
    <row r="95" spans="1:131" ht="12.75" customHeight="1">
      <c r="A95" s="894" t="s">
        <v>295</v>
      </c>
      <c r="B95" s="895">
        <f t="shared" ref="B95:R95" si="133">IF(B92="","",B91*B92*B93*B94)</f>
        <v>0</v>
      </c>
      <c r="C95" s="895">
        <f t="shared" si="133"/>
        <v>0</v>
      </c>
      <c r="D95" s="895">
        <f t="shared" si="133"/>
        <v>0</v>
      </c>
      <c r="E95" s="895">
        <f t="shared" si="133"/>
        <v>0</v>
      </c>
      <c r="F95" s="895">
        <f t="shared" si="133"/>
        <v>0</v>
      </c>
      <c r="G95" s="895">
        <f t="shared" si="133"/>
        <v>0</v>
      </c>
      <c r="H95" s="895">
        <f t="shared" si="133"/>
        <v>0</v>
      </c>
      <c r="I95" s="895">
        <f t="shared" si="133"/>
        <v>0</v>
      </c>
      <c r="J95" s="895">
        <f t="shared" si="133"/>
        <v>0</v>
      </c>
      <c r="K95" s="895" t="str">
        <f t="shared" si="133"/>
        <v/>
      </c>
      <c r="L95" s="895" t="str">
        <f t="shared" si="133"/>
        <v/>
      </c>
      <c r="M95" s="895" t="str">
        <f t="shared" si="133"/>
        <v/>
      </c>
      <c r="N95" s="895" t="str">
        <f t="shared" si="133"/>
        <v/>
      </c>
      <c r="O95" s="895" t="str">
        <f t="shared" si="133"/>
        <v/>
      </c>
      <c r="P95" s="895" t="str">
        <f t="shared" si="133"/>
        <v/>
      </c>
      <c r="Q95" s="895" t="str">
        <f t="shared" si="133"/>
        <v/>
      </c>
      <c r="R95" s="895" t="str">
        <f t="shared" si="133"/>
        <v/>
      </c>
      <c r="S95" s="883"/>
      <c r="T95" s="895">
        <f t="shared" ref="T95:AJ95" si="134">IF(T92="","",T91*T92*T93*T94)</f>
        <v>0</v>
      </c>
      <c r="U95" s="895">
        <f t="shared" si="134"/>
        <v>0</v>
      </c>
      <c r="V95" s="895">
        <f t="shared" si="134"/>
        <v>0</v>
      </c>
      <c r="W95" s="895">
        <f t="shared" si="134"/>
        <v>0</v>
      </c>
      <c r="X95" s="895">
        <f t="shared" si="134"/>
        <v>0</v>
      </c>
      <c r="Y95" s="895">
        <f t="shared" si="134"/>
        <v>0</v>
      </c>
      <c r="Z95" s="895">
        <f t="shared" si="134"/>
        <v>0</v>
      </c>
      <c r="AA95" s="895">
        <f t="shared" si="134"/>
        <v>0</v>
      </c>
      <c r="AB95" s="895">
        <f t="shared" si="134"/>
        <v>0</v>
      </c>
      <c r="AC95" s="895" t="str">
        <f t="shared" si="134"/>
        <v/>
      </c>
      <c r="AD95" s="895" t="str">
        <f t="shared" si="134"/>
        <v/>
      </c>
      <c r="AE95" s="895" t="str">
        <f t="shared" si="134"/>
        <v/>
      </c>
      <c r="AF95" s="895" t="str">
        <f t="shared" si="134"/>
        <v/>
      </c>
      <c r="AG95" s="895" t="str">
        <f t="shared" si="134"/>
        <v/>
      </c>
      <c r="AH95" s="895" t="str">
        <f t="shared" si="134"/>
        <v/>
      </c>
      <c r="AI95" s="895" t="str">
        <f t="shared" si="134"/>
        <v/>
      </c>
      <c r="AJ95" s="895" t="str">
        <f t="shared" si="134"/>
        <v/>
      </c>
      <c r="AK95" s="883"/>
      <c r="AL95" s="895">
        <f t="shared" ref="AL95:BB95" si="135">IF(AL92="","",AL91*AL92*AL93*AL94)</f>
        <v>0</v>
      </c>
      <c r="AM95" s="895">
        <f t="shared" si="135"/>
        <v>0</v>
      </c>
      <c r="AN95" s="895">
        <f t="shared" si="135"/>
        <v>0</v>
      </c>
      <c r="AO95" s="895">
        <f t="shared" si="135"/>
        <v>0</v>
      </c>
      <c r="AP95" s="895">
        <f t="shared" si="135"/>
        <v>0</v>
      </c>
      <c r="AQ95" s="895">
        <f t="shared" si="135"/>
        <v>0</v>
      </c>
      <c r="AR95" s="895">
        <f t="shared" si="135"/>
        <v>0</v>
      </c>
      <c r="AS95" s="895">
        <f t="shared" si="135"/>
        <v>0</v>
      </c>
      <c r="AT95" s="895">
        <f t="shared" si="135"/>
        <v>0</v>
      </c>
      <c r="AU95" s="895" t="str">
        <f t="shared" si="135"/>
        <v/>
      </c>
      <c r="AV95" s="895" t="str">
        <f t="shared" si="135"/>
        <v/>
      </c>
      <c r="AW95" s="895" t="str">
        <f t="shared" si="135"/>
        <v/>
      </c>
      <c r="AX95" s="895" t="str">
        <f t="shared" si="135"/>
        <v/>
      </c>
      <c r="AY95" s="895" t="str">
        <f t="shared" si="135"/>
        <v/>
      </c>
      <c r="AZ95" s="895" t="str">
        <f t="shared" si="135"/>
        <v/>
      </c>
      <c r="BA95" s="895" t="str">
        <f t="shared" si="135"/>
        <v/>
      </c>
      <c r="BB95" s="895" t="str">
        <f t="shared" si="135"/>
        <v/>
      </c>
      <c r="BC95" s="883"/>
      <c r="BD95" s="895">
        <f t="shared" ref="BD95:BT95" si="136">IF(BD92="","",BD91*BD92*BD93*BD94)</f>
        <v>0</v>
      </c>
      <c r="BE95" s="895">
        <f t="shared" si="136"/>
        <v>0</v>
      </c>
      <c r="BF95" s="895">
        <f t="shared" si="136"/>
        <v>0</v>
      </c>
      <c r="BG95" s="895">
        <f t="shared" si="136"/>
        <v>0</v>
      </c>
      <c r="BH95" s="895">
        <f t="shared" si="136"/>
        <v>0</v>
      </c>
      <c r="BI95" s="895">
        <f t="shared" si="136"/>
        <v>0</v>
      </c>
      <c r="BJ95" s="895">
        <f t="shared" si="136"/>
        <v>0</v>
      </c>
      <c r="BK95" s="895">
        <f t="shared" si="136"/>
        <v>0</v>
      </c>
      <c r="BL95" s="895">
        <f t="shared" si="136"/>
        <v>0</v>
      </c>
      <c r="BM95" s="895" t="str">
        <f t="shared" si="136"/>
        <v/>
      </c>
      <c r="BN95" s="895" t="str">
        <f t="shared" si="136"/>
        <v/>
      </c>
      <c r="BO95" s="895" t="str">
        <f t="shared" si="136"/>
        <v/>
      </c>
      <c r="BP95" s="895" t="str">
        <f t="shared" si="136"/>
        <v/>
      </c>
      <c r="BQ95" s="895" t="str">
        <f t="shared" si="136"/>
        <v/>
      </c>
      <c r="BR95" s="895" t="str">
        <f t="shared" si="136"/>
        <v/>
      </c>
      <c r="BS95" s="895" t="str">
        <f t="shared" si="136"/>
        <v/>
      </c>
      <c r="BT95" s="895" t="str">
        <f t="shared" si="136"/>
        <v/>
      </c>
      <c r="BU95" s="883"/>
      <c r="BV95" s="895" t="str">
        <f>IF(BV92="","",BV91*BV92*BV93*BV94)</f>
        <v/>
      </c>
      <c r="BW95" s="895" t="str">
        <f>IF(BW92="","",BW91*BW92*BW93*BW94)</f>
        <v/>
      </c>
      <c r="BX95" s="895" t="str">
        <f>IF(BX92="","",BX91*BX92*BX93*BX94)</f>
        <v/>
      </c>
      <c r="BY95" s="761" t="str">
        <f>IF(BY92="","",BY91*BY92*BY93*BY94)</f>
        <v/>
      </c>
      <c r="BZ95" s="889">
        <f>IF(DL95&lt;3,"",(SUM(B95:R95)-MIN(B95:R95)-MAX(B95:R95))/(DL95-2))</f>
        <v>0</v>
      </c>
      <c r="CA95" s="889">
        <f>IF(DM95&lt;3,"",(SUM(T95:AJ95)-MIN(T95:AJ95)-MAX(T95:AJ95))/(DM95-2))</f>
        <v>0</v>
      </c>
      <c r="CB95" s="889">
        <f>IF(DN95&lt;3,"",(SUM(AL95:BB95)-MIN(AL95:BB95)-MAX(AL95:BB95))/(DN95-2))</f>
        <v>0</v>
      </c>
      <c r="CC95" s="890">
        <f>IF(DO95&lt;3,"",(SUM(BD95:BT95)-MIN(BD95:BT95)-MAX(BD95:BT95))/(DO95-2))</f>
        <v>0</v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21" t="str">
        <f t="shared" si="130"/>
        <v/>
      </c>
      <c r="CU95" s="548" t="str">
        <f t="shared" si="131"/>
        <v/>
      </c>
      <c r="CV95" s="549" t="str">
        <f t="shared" si="131"/>
        <v/>
      </c>
      <c r="CW95" s="550" t="str">
        <f t="shared" si="131"/>
        <v/>
      </c>
      <c r="CX95" s="550" t="str">
        <f t="shared" si="131"/>
        <v/>
      </c>
      <c r="CY95" s="550">
        <f t="shared" si="131"/>
        <v>0</v>
      </c>
      <c r="CZ95" s="550">
        <f t="shared" si="131"/>
        <v>0</v>
      </c>
      <c r="DA95" s="550">
        <f t="shared" si="131"/>
        <v>0</v>
      </c>
      <c r="DB95" s="551">
        <f t="shared" si="131"/>
        <v>0</v>
      </c>
      <c r="DC95" s="551">
        <f t="shared" si="131"/>
        <v>0</v>
      </c>
      <c r="DD95" s="551">
        <f t="shared" si="131"/>
        <v>0</v>
      </c>
      <c r="DE95" s="550">
        <f t="shared" si="132"/>
        <v>0</v>
      </c>
      <c r="DF95" s="550">
        <f t="shared" si="132"/>
        <v>0</v>
      </c>
      <c r="DG95" s="550">
        <f t="shared" si="132"/>
        <v>0</v>
      </c>
      <c r="DH95" s="550" t="str">
        <f t="shared" si="132"/>
        <v/>
      </c>
      <c r="DI95" s="550" t="str">
        <f t="shared" si="132"/>
        <v/>
      </c>
      <c r="DJ95" s="549" t="str">
        <f t="shared" si="132"/>
        <v/>
      </c>
      <c r="DK95" s="548" t="str">
        <f t="shared" si="132"/>
        <v/>
      </c>
      <c r="DL95" s="891">
        <f>COUNT(B95:R95)</f>
        <v>9</v>
      </c>
      <c r="DM95" s="846">
        <f>COUNT(T95:AJ95)</f>
        <v>9</v>
      </c>
      <c r="DN95" s="846">
        <f>COUNT(AL95:BB95)</f>
        <v>9</v>
      </c>
      <c r="DO95" s="847">
        <f>COUNT(BD95:BT95)</f>
        <v>9</v>
      </c>
      <c r="DP95" s="882"/>
      <c r="DQ95" s="892"/>
      <c r="DR95" s="892"/>
      <c r="DS95" s="892"/>
      <c r="DT95" s="892"/>
      <c r="DU95" s="892"/>
      <c r="DV95" s="892"/>
      <c r="DW95" s="893"/>
      <c r="DX95" s="892"/>
      <c r="DY95" s="846"/>
      <c r="DZ95" s="882"/>
      <c r="EA95" s="882"/>
    </row>
    <row r="96" spans="1:131" ht="12.75" customHeight="1">
      <c r="A96" s="887" t="s">
        <v>424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3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3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3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3"/>
      <c r="BV96" s="669"/>
      <c r="BW96" s="669"/>
      <c r="BX96" s="669"/>
      <c r="BY96" s="296"/>
      <c r="BZ96" s="896"/>
      <c r="CA96" s="896"/>
      <c r="CB96" s="896"/>
      <c r="CC96" s="897"/>
      <c r="CD96" s="898"/>
      <c r="CE96" s="898"/>
      <c r="CF96" s="898"/>
      <c r="CG96" s="898"/>
      <c r="CH96" s="898"/>
      <c r="CI96" s="898"/>
      <c r="CJ96" s="898"/>
      <c r="CK96" s="898"/>
      <c r="CL96" s="898"/>
      <c r="CM96" s="898"/>
      <c r="CN96" s="898"/>
      <c r="CO96" s="898"/>
      <c r="CP96" s="898"/>
      <c r="CQ96" s="898"/>
      <c r="CR96" s="898"/>
      <c r="CS96" s="898"/>
      <c r="CT96" s="899"/>
      <c r="CU96" s="900"/>
      <c r="CV96" s="898"/>
      <c r="CW96" s="898"/>
      <c r="CX96" s="898"/>
      <c r="CY96" s="898"/>
      <c r="CZ96" s="898"/>
      <c r="DA96" s="898"/>
      <c r="DB96" s="898"/>
      <c r="DC96" s="898"/>
      <c r="DD96" s="898"/>
      <c r="DE96" s="898"/>
      <c r="DF96" s="898"/>
      <c r="DG96" s="898"/>
      <c r="DH96" s="898"/>
      <c r="DI96" s="898"/>
      <c r="DJ96" s="898"/>
      <c r="DK96" s="898"/>
      <c r="DL96" s="900"/>
      <c r="DM96" s="881"/>
      <c r="DN96" s="881"/>
      <c r="DO96" s="880"/>
      <c r="DP96" s="881"/>
      <c r="DQ96" s="881"/>
      <c r="DR96" s="881"/>
      <c r="DS96" s="881"/>
      <c r="DT96" s="881"/>
      <c r="DU96" s="881"/>
      <c r="DV96" s="881"/>
      <c r="DW96" s="880"/>
      <c r="DX96" s="881"/>
      <c r="DY96" s="846"/>
      <c r="DZ96" s="882"/>
      <c r="EA96" s="882"/>
    </row>
    <row r="97" spans="1:131" ht="12.75" customHeight="1">
      <c r="A97" s="888" t="s">
        <v>276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3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3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3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3"/>
      <c r="BV97" s="669"/>
      <c r="BW97" s="669"/>
      <c r="BX97" s="669"/>
      <c r="BY97" s="296"/>
      <c r="BZ97" s="889" t="str">
        <f>IF(DL97&lt;3,"",(SUM(B97:R97)-MIN(B97:R97)-MAX(B97:R97))/(DL97-2))</f>
        <v/>
      </c>
      <c r="CA97" s="889" t="str">
        <f>IF(DM97&lt;3,"",(SUM(T97:AJ97)-MIN(T97:AJ97)-MAX(T97:AJ97))/(DM97-2))</f>
        <v/>
      </c>
      <c r="CB97" s="889" t="str">
        <f>IF(DN97&lt;3,"",(SUM(AL97:BB97)-MIN(AL97:BB97)-MAX(AL97:BB97))/(DN97-2))</f>
        <v/>
      </c>
      <c r="CC97" s="890" t="str">
        <f>IF(DO97&lt;3,"",(SUM(BD97:BT97)-MIN(BD97:BT97)-MAX(BD97:BT97))/(DO97-2))</f>
        <v/>
      </c>
      <c r="CD97" s="52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2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9"/>
        <v/>
      </c>
      <c r="CW97" s="550" t="str">
        <f t="shared" si="139"/>
        <v/>
      </c>
      <c r="CX97" s="550" t="str">
        <f t="shared" si="139"/>
        <v/>
      </c>
      <c r="CY97" s="550" t="str">
        <f t="shared" si="139"/>
        <v/>
      </c>
      <c r="CZ97" s="550" t="str">
        <f t="shared" si="139"/>
        <v/>
      </c>
      <c r="DA97" s="550" t="str">
        <f t="shared" si="139"/>
        <v/>
      </c>
      <c r="DB97" s="551" t="str">
        <f t="shared" si="139"/>
        <v/>
      </c>
      <c r="DC97" s="551" t="str">
        <f t="shared" si="139"/>
        <v/>
      </c>
      <c r="DD97" s="551" t="str">
        <f t="shared" si="139"/>
        <v/>
      </c>
      <c r="DE97" s="550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40"/>
        <v/>
      </c>
      <c r="DG97" s="550" t="str">
        <f t="shared" si="140"/>
        <v/>
      </c>
      <c r="DH97" s="550" t="str">
        <f t="shared" si="140"/>
        <v/>
      </c>
      <c r="DI97" s="550" t="str">
        <f t="shared" si="140"/>
        <v/>
      </c>
      <c r="DJ97" s="549" t="str">
        <f t="shared" si="140"/>
        <v/>
      </c>
      <c r="DK97" s="548" t="str">
        <f t="shared" si="140"/>
        <v/>
      </c>
      <c r="DL97" s="891">
        <f>COUNT(B97:R97)</f>
        <v>0</v>
      </c>
      <c r="DM97" s="846">
        <f>COUNT(T97:AJ97)</f>
        <v>0</v>
      </c>
      <c r="DN97" s="846">
        <f>COUNT(AL97:BB97)</f>
        <v>0</v>
      </c>
      <c r="DO97" s="847">
        <f>COUNT(BD97:BT97)</f>
        <v>0</v>
      </c>
      <c r="DP97" s="882"/>
      <c r="DQ97" s="892"/>
      <c r="DR97" s="892"/>
      <c r="DS97" s="892"/>
      <c r="DT97" s="892"/>
      <c r="DU97" s="892"/>
      <c r="DV97" s="892"/>
      <c r="DW97" s="893"/>
      <c r="DX97" s="892"/>
      <c r="DY97" s="846"/>
      <c r="DZ97" s="882"/>
      <c r="EA97" s="882"/>
    </row>
    <row r="98" spans="1:131" ht="12.75" customHeight="1">
      <c r="A98" s="888" t="s">
        <v>277</v>
      </c>
      <c r="B98" s="296">
        <v>0</v>
      </c>
      <c r="C98" s="296">
        <v>0</v>
      </c>
      <c r="D98" s="296">
        <v>0</v>
      </c>
      <c r="E98" s="296">
        <v>0</v>
      </c>
      <c r="F98" s="669">
        <v>0</v>
      </c>
      <c r="G98" s="296">
        <v>0</v>
      </c>
      <c r="H98" s="296">
        <v>0</v>
      </c>
      <c r="I98" s="296">
        <v>0</v>
      </c>
      <c r="J98" s="669">
        <v>0</v>
      </c>
      <c r="K98" s="296"/>
      <c r="L98" s="296"/>
      <c r="M98" s="296"/>
      <c r="N98" s="296"/>
      <c r="O98" s="296"/>
      <c r="P98" s="296"/>
      <c r="Q98" s="296"/>
      <c r="R98" s="296"/>
      <c r="S98" s="883"/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/>
      <c r="AD98" s="296"/>
      <c r="AE98" s="296"/>
      <c r="AF98" s="296"/>
      <c r="AG98" s="296"/>
      <c r="AH98" s="296"/>
      <c r="AI98" s="296"/>
      <c r="AJ98" s="296"/>
      <c r="AK98" s="883"/>
      <c r="AL98" s="296">
        <v>0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/>
      <c r="AV98" s="296"/>
      <c r="AW98" s="296"/>
      <c r="AX98" s="296"/>
      <c r="AY98" s="296"/>
      <c r="AZ98" s="296"/>
      <c r="BA98" s="296"/>
      <c r="BB98" s="296"/>
      <c r="BC98" s="883"/>
      <c r="BD98" s="296">
        <v>0</v>
      </c>
      <c r="BE98" s="296">
        <v>0</v>
      </c>
      <c r="BF98" s="296">
        <v>0</v>
      </c>
      <c r="BG98" s="296">
        <v>0</v>
      </c>
      <c r="BH98" s="296">
        <v>0</v>
      </c>
      <c r="BI98" s="296">
        <v>0</v>
      </c>
      <c r="BJ98" s="296">
        <v>0</v>
      </c>
      <c r="BK98" s="296">
        <v>0</v>
      </c>
      <c r="BL98" s="296">
        <v>0</v>
      </c>
      <c r="BM98" s="296"/>
      <c r="BN98" s="296"/>
      <c r="BO98" s="296"/>
      <c r="BP98" s="296"/>
      <c r="BQ98" s="296"/>
      <c r="BR98" s="296"/>
      <c r="BS98" s="296"/>
      <c r="BT98" s="296"/>
      <c r="BU98" s="883"/>
      <c r="BV98" s="296"/>
      <c r="BW98" s="296"/>
      <c r="BX98" s="296"/>
      <c r="BY98" s="296"/>
      <c r="BZ98" s="889">
        <f>IF(DL98&lt;3,"",(SUM(B98:R98)-MIN(B98:R98)-MAX(B98:R98))/(DL98-2))</f>
        <v>0</v>
      </c>
      <c r="CA98" s="889">
        <f>IF(DM98&lt;3,"",(SUM(T98:AJ98)-MIN(T98:AJ98)-MAX(T98:AJ98))/(DM98-2))</f>
        <v>0</v>
      </c>
      <c r="CB98" s="889">
        <f>IF(DN98&lt;3,"",(SUM(AL98:BB98)-MIN(AL98:BB98)-MAX(AL98:BB98))/(DN98-2))</f>
        <v>0</v>
      </c>
      <c r="CC98" s="890">
        <f>IF(DO98&lt;3,"",(SUM(BD98:BT98)-MIN(BD98:BT98)-MAX(BD98:BT98))/(DO98-2))</f>
        <v>0</v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21" t="str">
        <f t="shared" si="138"/>
        <v/>
      </c>
      <c r="CU98" s="548" t="str">
        <f t="shared" si="139"/>
        <v/>
      </c>
      <c r="CV98" s="549" t="str">
        <f t="shared" si="139"/>
        <v/>
      </c>
      <c r="CW98" s="550" t="str">
        <f t="shared" si="139"/>
        <v/>
      </c>
      <c r="CX98" s="550" t="str">
        <f t="shared" si="139"/>
        <v/>
      </c>
      <c r="CY98" s="550">
        <f t="shared" si="139"/>
        <v>0</v>
      </c>
      <c r="CZ98" s="550">
        <f t="shared" si="139"/>
        <v>0</v>
      </c>
      <c r="DA98" s="550">
        <f t="shared" si="139"/>
        <v>0</v>
      </c>
      <c r="DB98" s="551">
        <f t="shared" si="139"/>
        <v>0</v>
      </c>
      <c r="DC98" s="551">
        <f t="shared" si="139"/>
        <v>0</v>
      </c>
      <c r="DD98" s="551">
        <f t="shared" si="139"/>
        <v>0</v>
      </c>
      <c r="DE98" s="550">
        <f t="shared" si="140"/>
        <v>0</v>
      </c>
      <c r="DF98" s="550">
        <f t="shared" si="140"/>
        <v>0</v>
      </c>
      <c r="DG98" s="550">
        <f t="shared" si="140"/>
        <v>0</v>
      </c>
      <c r="DH98" s="550" t="str">
        <f t="shared" si="140"/>
        <v/>
      </c>
      <c r="DI98" s="550" t="str">
        <f t="shared" si="140"/>
        <v/>
      </c>
      <c r="DJ98" s="549" t="str">
        <f t="shared" si="140"/>
        <v/>
      </c>
      <c r="DK98" s="548" t="str">
        <f t="shared" si="140"/>
        <v/>
      </c>
      <c r="DL98" s="891">
        <f>COUNT(B98:R98)</f>
        <v>9</v>
      </c>
      <c r="DM98" s="846">
        <f>COUNT(T98:AJ98)</f>
        <v>9</v>
      </c>
      <c r="DN98" s="846">
        <f>COUNT(AL98:BB98)</f>
        <v>9</v>
      </c>
      <c r="DO98" s="847">
        <f>COUNT(BD98:BT98)</f>
        <v>9</v>
      </c>
      <c r="DP98" s="882"/>
      <c r="DQ98" s="892"/>
      <c r="DR98" s="892"/>
      <c r="DS98" s="892"/>
      <c r="DT98" s="892"/>
      <c r="DU98" s="892"/>
      <c r="DV98" s="892"/>
      <c r="DW98" s="893"/>
      <c r="DX98" s="892"/>
      <c r="DY98" s="846"/>
      <c r="DZ98" s="882"/>
      <c r="EA98" s="882"/>
    </row>
    <row r="99" spans="1:131" ht="12.75" customHeight="1">
      <c r="A99" s="888" t="s">
        <v>265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3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3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3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3"/>
      <c r="BV99" s="296"/>
      <c r="BW99" s="296"/>
      <c r="BX99" s="296"/>
      <c r="BY99" s="296"/>
      <c r="BZ99" s="889" t="str">
        <f>IF(DL99&lt;3,"",(SUM(B99:R99)-MIN(B99:R99)-MAX(B99:R99))/(DL99-2))</f>
        <v/>
      </c>
      <c r="CA99" s="889" t="str">
        <f>IF(DM99&lt;3,"",(SUM(T99:AJ99)-MIN(T99:AJ99)-MAX(T99:AJ99))/(DM99-2))</f>
        <v/>
      </c>
      <c r="CB99" s="889" t="str">
        <f>IF(DN99&lt;3,"",(SUM(AL99:BB99)-MIN(AL99:BB99)-MAX(AL99:BB99))/(DN99-2))</f>
        <v/>
      </c>
      <c r="CC99" s="890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21" t="str">
        <f t="shared" si="138"/>
        <v/>
      </c>
      <c r="CU99" s="548" t="str">
        <f t="shared" si="139"/>
        <v/>
      </c>
      <c r="CV99" s="549" t="str">
        <f t="shared" si="139"/>
        <v/>
      </c>
      <c r="CW99" s="550" t="str">
        <f t="shared" si="139"/>
        <v/>
      </c>
      <c r="CX99" s="550" t="str">
        <f t="shared" si="139"/>
        <v/>
      </c>
      <c r="CY99" s="550" t="str">
        <f t="shared" si="139"/>
        <v/>
      </c>
      <c r="CZ99" s="550" t="str">
        <f t="shared" si="139"/>
        <v/>
      </c>
      <c r="DA99" s="550" t="str">
        <f t="shared" si="139"/>
        <v/>
      </c>
      <c r="DB99" s="551" t="str">
        <f t="shared" si="139"/>
        <v/>
      </c>
      <c r="DC99" s="551" t="str">
        <f t="shared" si="139"/>
        <v/>
      </c>
      <c r="DD99" s="551" t="str">
        <f t="shared" si="139"/>
        <v/>
      </c>
      <c r="DE99" s="550" t="str">
        <f t="shared" si="140"/>
        <v/>
      </c>
      <c r="DF99" s="550" t="str">
        <f t="shared" si="140"/>
        <v/>
      </c>
      <c r="DG99" s="550" t="str">
        <f t="shared" si="140"/>
        <v/>
      </c>
      <c r="DH99" s="550" t="str">
        <f t="shared" si="140"/>
        <v/>
      </c>
      <c r="DI99" s="550" t="str">
        <f t="shared" si="140"/>
        <v/>
      </c>
      <c r="DJ99" s="549" t="str">
        <f t="shared" si="140"/>
        <v/>
      </c>
      <c r="DK99" s="548" t="str">
        <f t="shared" si="140"/>
        <v/>
      </c>
      <c r="DL99" s="891">
        <f>COUNT(B99:R99)</f>
        <v>0</v>
      </c>
      <c r="DM99" s="846">
        <f>COUNT(T99:AJ99)</f>
        <v>0</v>
      </c>
      <c r="DN99" s="846">
        <f>COUNT(AL99:BB99)</f>
        <v>0</v>
      </c>
      <c r="DO99" s="847">
        <f>COUNT(BD99:BT99)</f>
        <v>0</v>
      </c>
      <c r="DP99" s="882"/>
      <c r="DQ99" s="892"/>
      <c r="DR99" s="892"/>
      <c r="DS99" s="892"/>
      <c r="DT99" s="892"/>
      <c r="DU99" s="892"/>
      <c r="DV99" s="892"/>
      <c r="DW99" s="893"/>
      <c r="DX99" s="892"/>
      <c r="DY99" s="846"/>
      <c r="DZ99" s="882"/>
      <c r="EA99" s="882"/>
    </row>
    <row r="100" spans="1:131" ht="12.75" customHeight="1">
      <c r="A100" s="888" t="s">
        <v>294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3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3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3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3"/>
      <c r="BV100" s="296"/>
      <c r="BW100" s="296"/>
      <c r="BX100" s="296"/>
      <c r="BY100" s="296"/>
      <c r="BZ100" s="889" t="str">
        <f>IF(DL100&lt;3,"",(SUM(B100:R100)-MIN(B100:R100)-MAX(B100:R100))/(DL100-2))</f>
        <v/>
      </c>
      <c r="CA100" s="889" t="str">
        <f>IF(DM100&lt;3,"",(SUM(T100:AJ100)-MIN(T100:AJ100)-MAX(T100:AJ100))/(DM100-2))</f>
        <v/>
      </c>
      <c r="CB100" s="889" t="str">
        <f>IF(DN100&lt;3,"",(SUM(AL100:BB100)-MIN(AL100:BB100)-MAX(AL100:BB100))/(DN100-2))</f>
        <v/>
      </c>
      <c r="CC100" s="890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21" t="str">
        <f t="shared" si="138"/>
        <v/>
      </c>
      <c r="CU100" s="548" t="str">
        <f t="shared" si="139"/>
        <v/>
      </c>
      <c r="CV100" s="549" t="str">
        <f t="shared" si="139"/>
        <v/>
      </c>
      <c r="CW100" s="550" t="str">
        <f t="shared" si="139"/>
        <v/>
      </c>
      <c r="CX100" s="550" t="str">
        <f t="shared" si="139"/>
        <v/>
      </c>
      <c r="CY100" s="550" t="str">
        <f t="shared" si="139"/>
        <v/>
      </c>
      <c r="CZ100" s="550" t="str">
        <f t="shared" si="139"/>
        <v/>
      </c>
      <c r="DA100" s="550" t="str">
        <f t="shared" si="139"/>
        <v/>
      </c>
      <c r="DB100" s="551" t="str">
        <f t="shared" si="139"/>
        <v/>
      </c>
      <c r="DC100" s="551" t="str">
        <f t="shared" si="139"/>
        <v/>
      </c>
      <c r="DD100" s="551" t="str">
        <f t="shared" si="139"/>
        <v/>
      </c>
      <c r="DE100" s="550" t="str">
        <f t="shared" si="140"/>
        <v/>
      </c>
      <c r="DF100" s="550" t="str">
        <f t="shared" si="140"/>
        <v/>
      </c>
      <c r="DG100" s="550" t="str">
        <f t="shared" si="140"/>
        <v/>
      </c>
      <c r="DH100" s="550" t="str">
        <f t="shared" si="140"/>
        <v/>
      </c>
      <c r="DI100" s="550" t="str">
        <f t="shared" si="140"/>
        <v/>
      </c>
      <c r="DJ100" s="549" t="str">
        <f t="shared" si="140"/>
        <v/>
      </c>
      <c r="DK100" s="548" t="str">
        <f t="shared" si="140"/>
        <v/>
      </c>
      <c r="DL100" s="891">
        <f>COUNT(B100:R100)</f>
        <v>0</v>
      </c>
      <c r="DM100" s="846">
        <f>COUNT(T100:AJ100)</f>
        <v>0</v>
      </c>
      <c r="DN100" s="846">
        <f>COUNT(AL100:BB100)</f>
        <v>0</v>
      </c>
      <c r="DO100" s="847">
        <f>COUNT(BD100:BT100)</f>
        <v>0</v>
      </c>
      <c r="DP100" s="882"/>
      <c r="DQ100" s="892"/>
      <c r="DR100" s="892"/>
      <c r="DS100" s="892"/>
      <c r="DT100" s="892"/>
      <c r="DU100" s="892"/>
      <c r="DV100" s="892"/>
      <c r="DW100" s="893"/>
      <c r="DX100" s="892"/>
      <c r="DY100" s="846"/>
      <c r="DZ100" s="882"/>
      <c r="EA100" s="882"/>
    </row>
    <row r="101" spans="1:131" ht="12.75" customHeight="1">
      <c r="A101" s="894" t="s">
        <v>295</v>
      </c>
      <c r="B101" s="895">
        <f t="shared" ref="B101:R101" si="141">IF(B98="","",B97*B98*B99*B100)</f>
        <v>0</v>
      </c>
      <c r="C101" s="895">
        <f t="shared" si="141"/>
        <v>0</v>
      </c>
      <c r="D101" s="895">
        <f t="shared" si="141"/>
        <v>0</v>
      </c>
      <c r="E101" s="895">
        <f t="shared" si="141"/>
        <v>0</v>
      </c>
      <c r="F101" s="895">
        <f t="shared" si="141"/>
        <v>0</v>
      </c>
      <c r="G101" s="895">
        <f t="shared" si="141"/>
        <v>0</v>
      </c>
      <c r="H101" s="895">
        <f t="shared" si="141"/>
        <v>0</v>
      </c>
      <c r="I101" s="895">
        <f t="shared" si="141"/>
        <v>0</v>
      </c>
      <c r="J101" s="895">
        <f t="shared" si="141"/>
        <v>0</v>
      </c>
      <c r="K101" s="895" t="str">
        <f t="shared" si="141"/>
        <v/>
      </c>
      <c r="L101" s="895" t="str">
        <f t="shared" si="141"/>
        <v/>
      </c>
      <c r="M101" s="895" t="str">
        <f t="shared" si="141"/>
        <v/>
      </c>
      <c r="N101" s="895" t="str">
        <f t="shared" si="141"/>
        <v/>
      </c>
      <c r="O101" s="895" t="str">
        <f t="shared" si="141"/>
        <v/>
      </c>
      <c r="P101" s="895" t="str">
        <f t="shared" si="141"/>
        <v/>
      </c>
      <c r="Q101" s="895" t="str">
        <f t="shared" si="141"/>
        <v/>
      </c>
      <c r="R101" s="895" t="str">
        <f t="shared" si="141"/>
        <v/>
      </c>
      <c r="S101" s="883"/>
      <c r="T101" s="895">
        <f t="shared" ref="T101:AJ101" si="142">IF(T98="","",T97*T98*T99*T100)</f>
        <v>0</v>
      </c>
      <c r="U101" s="895">
        <f t="shared" si="142"/>
        <v>0</v>
      </c>
      <c r="V101" s="895">
        <f t="shared" si="142"/>
        <v>0</v>
      </c>
      <c r="W101" s="895">
        <f t="shared" si="142"/>
        <v>0</v>
      </c>
      <c r="X101" s="895">
        <f t="shared" si="142"/>
        <v>0</v>
      </c>
      <c r="Y101" s="895">
        <f t="shared" si="142"/>
        <v>0</v>
      </c>
      <c r="Z101" s="895">
        <f t="shared" si="142"/>
        <v>0</v>
      </c>
      <c r="AA101" s="895">
        <f t="shared" si="142"/>
        <v>0</v>
      </c>
      <c r="AB101" s="895">
        <f t="shared" si="142"/>
        <v>0</v>
      </c>
      <c r="AC101" s="895" t="str">
        <f t="shared" si="142"/>
        <v/>
      </c>
      <c r="AD101" s="895" t="str">
        <f t="shared" si="142"/>
        <v/>
      </c>
      <c r="AE101" s="895" t="str">
        <f t="shared" si="142"/>
        <v/>
      </c>
      <c r="AF101" s="895" t="str">
        <f t="shared" si="142"/>
        <v/>
      </c>
      <c r="AG101" s="895" t="str">
        <f t="shared" si="142"/>
        <v/>
      </c>
      <c r="AH101" s="895" t="str">
        <f t="shared" si="142"/>
        <v/>
      </c>
      <c r="AI101" s="895" t="str">
        <f t="shared" si="142"/>
        <v/>
      </c>
      <c r="AJ101" s="895" t="str">
        <f t="shared" si="142"/>
        <v/>
      </c>
      <c r="AK101" s="883"/>
      <c r="AL101" s="895">
        <f t="shared" ref="AL101:BB101" si="143">IF(AL98="","",AL97*AL98*AL99*AL100)</f>
        <v>0</v>
      </c>
      <c r="AM101" s="895">
        <f t="shared" si="143"/>
        <v>0</v>
      </c>
      <c r="AN101" s="895">
        <f t="shared" si="143"/>
        <v>0</v>
      </c>
      <c r="AO101" s="895">
        <f t="shared" si="143"/>
        <v>0</v>
      </c>
      <c r="AP101" s="895">
        <f t="shared" si="143"/>
        <v>0</v>
      </c>
      <c r="AQ101" s="895">
        <f t="shared" si="143"/>
        <v>0</v>
      </c>
      <c r="AR101" s="895">
        <f t="shared" si="143"/>
        <v>0</v>
      </c>
      <c r="AS101" s="895">
        <f t="shared" si="143"/>
        <v>0</v>
      </c>
      <c r="AT101" s="895">
        <f t="shared" si="143"/>
        <v>0</v>
      </c>
      <c r="AU101" s="895" t="str">
        <f t="shared" si="143"/>
        <v/>
      </c>
      <c r="AV101" s="895" t="str">
        <f t="shared" si="143"/>
        <v/>
      </c>
      <c r="AW101" s="895" t="str">
        <f t="shared" si="143"/>
        <v/>
      </c>
      <c r="AX101" s="895" t="str">
        <f t="shared" si="143"/>
        <v/>
      </c>
      <c r="AY101" s="895" t="str">
        <f t="shared" si="143"/>
        <v/>
      </c>
      <c r="AZ101" s="895" t="str">
        <f t="shared" si="143"/>
        <v/>
      </c>
      <c r="BA101" s="895" t="str">
        <f t="shared" si="143"/>
        <v/>
      </c>
      <c r="BB101" s="895" t="str">
        <f t="shared" si="143"/>
        <v/>
      </c>
      <c r="BC101" s="883"/>
      <c r="BD101" s="895">
        <f t="shared" ref="BD101:BT101" si="144">IF(BD98="","",BD97*BD98*BD99*BD100)</f>
        <v>0</v>
      </c>
      <c r="BE101" s="895">
        <f t="shared" si="144"/>
        <v>0</v>
      </c>
      <c r="BF101" s="895">
        <f t="shared" si="144"/>
        <v>0</v>
      </c>
      <c r="BG101" s="895">
        <f t="shared" si="144"/>
        <v>0</v>
      </c>
      <c r="BH101" s="895">
        <f t="shared" si="144"/>
        <v>0</v>
      </c>
      <c r="BI101" s="895">
        <f t="shared" si="144"/>
        <v>0</v>
      </c>
      <c r="BJ101" s="895">
        <f t="shared" si="144"/>
        <v>0</v>
      </c>
      <c r="BK101" s="895">
        <f t="shared" si="144"/>
        <v>0</v>
      </c>
      <c r="BL101" s="895">
        <f t="shared" si="144"/>
        <v>0</v>
      </c>
      <c r="BM101" s="895" t="str">
        <f t="shared" si="144"/>
        <v/>
      </c>
      <c r="BN101" s="895" t="str">
        <f t="shared" si="144"/>
        <v/>
      </c>
      <c r="BO101" s="895" t="str">
        <f t="shared" si="144"/>
        <v/>
      </c>
      <c r="BP101" s="895" t="str">
        <f t="shared" si="144"/>
        <v/>
      </c>
      <c r="BQ101" s="895" t="str">
        <f t="shared" si="144"/>
        <v/>
      </c>
      <c r="BR101" s="895" t="str">
        <f t="shared" si="144"/>
        <v/>
      </c>
      <c r="BS101" s="895" t="str">
        <f t="shared" si="144"/>
        <v/>
      </c>
      <c r="BT101" s="895" t="str">
        <f t="shared" si="144"/>
        <v/>
      </c>
      <c r="BU101" s="883"/>
      <c r="BV101" s="895" t="str">
        <f>IF(BV98="","",BV97*BV98*BV99*BV100)</f>
        <v/>
      </c>
      <c r="BW101" s="895" t="str">
        <f>IF(BW98="","",BW97*BW98*BW99*BW100)</f>
        <v/>
      </c>
      <c r="BX101" s="895" t="str">
        <f>IF(BX98="","",BX97*BX98*BX99*BX100)</f>
        <v/>
      </c>
      <c r="BY101" s="761" t="str">
        <f>IF(BY98="","",BY97*BY98*BY99*BY100)</f>
        <v/>
      </c>
      <c r="BZ101" s="889">
        <f>IF(DL101&lt;3,"",(SUM(B101:R101)-MIN(B101:R101)-MAX(B101:R101))/(DL101-2))</f>
        <v>0</v>
      </c>
      <c r="CA101" s="889">
        <f>IF(DM101&lt;3,"",(SUM(T101:AJ101)-MIN(T101:AJ101)-MAX(T101:AJ101))/(DM101-2))</f>
        <v>0</v>
      </c>
      <c r="CB101" s="889">
        <f>IF(DN101&lt;3,"",(SUM(AL101:BB101)-MIN(AL101:BB101)-MAX(AL101:BB101))/(DN101-2))</f>
        <v>0</v>
      </c>
      <c r="CC101" s="890">
        <f>IF(DO101&lt;3,"",(SUM(BD101:BT101)-MIN(BD101:BT101)-MAX(BD101:BT101))/(DO101-2))</f>
        <v>0</v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21" t="str">
        <f t="shared" si="138"/>
        <v/>
      </c>
      <c r="CU101" s="548" t="str">
        <f t="shared" si="139"/>
        <v/>
      </c>
      <c r="CV101" s="549" t="str">
        <f t="shared" si="139"/>
        <v/>
      </c>
      <c r="CW101" s="550" t="str">
        <f t="shared" si="139"/>
        <v/>
      </c>
      <c r="CX101" s="550" t="str">
        <f t="shared" si="139"/>
        <v/>
      </c>
      <c r="CY101" s="550">
        <f t="shared" si="139"/>
        <v>0</v>
      </c>
      <c r="CZ101" s="550">
        <f t="shared" si="139"/>
        <v>0</v>
      </c>
      <c r="DA101" s="550">
        <f t="shared" si="139"/>
        <v>0</v>
      </c>
      <c r="DB101" s="551">
        <f t="shared" si="139"/>
        <v>0</v>
      </c>
      <c r="DC101" s="551">
        <f t="shared" si="139"/>
        <v>0</v>
      </c>
      <c r="DD101" s="551">
        <f t="shared" si="139"/>
        <v>0</v>
      </c>
      <c r="DE101" s="550">
        <f t="shared" si="140"/>
        <v>0</v>
      </c>
      <c r="DF101" s="550">
        <f t="shared" si="140"/>
        <v>0</v>
      </c>
      <c r="DG101" s="550">
        <f t="shared" si="140"/>
        <v>0</v>
      </c>
      <c r="DH101" s="550" t="str">
        <f t="shared" si="140"/>
        <v/>
      </c>
      <c r="DI101" s="550" t="str">
        <f t="shared" si="140"/>
        <v/>
      </c>
      <c r="DJ101" s="549" t="str">
        <f t="shared" si="140"/>
        <v/>
      </c>
      <c r="DK101" s="548" t="str">
        <f t="shared" si="140"/>
        <v/>
      </c>
      <c r="DL101" s="891">
        <f>COUNT(B101:R101)</f>
        <v>9</v>
      </c>
      <c r="DM101" s="846">
        <f>COUNT(T101:AJ101)</f>
        <v>9</v>
      </c>
      <c r="DN101" s="846">
        <f>COUNT(AL101:BB101)</f>
        <v>9</v>
      </c>
      <c r="DO101" s="847">
        <f>COUNT(BD101:BT101)</f>
        <v>9</v>
      </c>
      <c r="DP101" s="882"/>
      <c r="DQ101" s="892"/>
      <c r="DR101" s="892"/>
      <c r="DS101" s="892"/>
      <c r="DT101" s="892"/>
      <c r="DU101" s="892"/>
      <c r="DV101" s="892"/>
      <c r="DW101" s="893"/>
      <c r="DX101" s="892"/>
      <c r="DY101" s="846"/>
      <c r="DZ101" s="882"/>
      <c r="EA101" s="882"/>
    </row>
    <row r="102" spans="1:131" ht="12.75" customHeight="1">
      <c r="A102" s="887" t="s">
        <v>425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3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3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3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3"/>
      <c r="BV102" s="669"/>
      <c r="BW102" s="669"/>
      <c r="BX102" s="669"/>
      <c r="BY102" s="669"/>
      <c r="BZ102" s="896"/>
      <c r="CA102" s="896"/>
      <c r="CB102" s="896"/>
      <c r="CC102" s="897"/>
      <c r="CD102" s="898"/>
      <c r="CE102" s="898"/>
      <c r="CF102" s="898"/>
      <c r="CG102" s="898"/>
      <c r="CH102" s="898"/>
      <c r="CI102" s="898"/>
      <c r="CJ102" s="898"/>
      <c r="CK102" s="898"/>
      <c r="CL102" s="898"/>
      <c r="CM102" s="898"/>
      <c r="CN102" s="898"/>
      <c r="CO102" s="898"/>
      <c r="CP102" s="898"/>
      <c r="CQ102" s="898"/>
      <c r="CR102" s="898"/>
      <c r="CS102" s="898"/>
      <c r="CT102" s="899"/>
      <c r="CU102" s="900"/>
      <c r="CV102" s="898"/>
      <c r="CW102" s="898"/>
      <c r="CX102" s="898"/>
      <c r="CY102" s="898"/>
      <c r="CZ102" s="898"/>
      <c r="DA102" s="898"/>
      <c r="DB102" s="898"/>
      <c r="DC102" s="898"/>
      <c r="DD102" s="898"/>
      <c r="DE102" s="898"/>
      <c r="DF102" s="898"/>
      <c r="DG102" s="898"/>
      <c r="DH102" s="898"/>
      <c r="DI102" s="898"/>
      <c r="DJ102" s="898"/>
      <c r="DK102" s="898"/>
      <c r="DL102" s="900"/>
      <c r="DM102" s="881"/>
      <c r="DN102" s="881"/>
      <c r="DO102" s="880"/>
      <c r="DP102" s="881"/>
      <c r="DQ102" s="881"/>
      <c r="DR102" s="881"/>
      <c r="DS102" s="881"/>
      <c r="DT102" s="881"/>
      <c r="DU102" s="881"/>
      <c r="DV102" s="881"/>
      <c r="DW102" s="880"/>
      <c r="DX102" s="881"/>
      <c r="DY102" s="846"/>
      <c r="DZ102" s="882"/>
      <c r="EA102" s="882"/>
    </row>
    <row r="103" spans="1:131" ht="12.75" customHeight="1">
      <c r="A103" s="888" t="s">
        <v>276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3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3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3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3"/>
      <c r="BV103" s="669"/>
      <c r="BW103" s="669"/>
      <c r="BX103" s="669"/>
      <c r="BY103" s="669"/>
      <c r="BZ103" s="889" t="str">
        <f>IF(DL103&lt;3,"",(SUM(B103:R103)-MIN(B103:R103)-MAX(B103:R103))/(DL103-2))</f>
        <v/>
      </c>
      <c r="CA103" s="889" t="str">
        <f>IF(DM103&lt;3,"",(SUM(T103:AJ103)-MIN(T103:AJ103)-MAX(T103:AJ103))/(DM103-2))</f>
        <v/>
      </c>
      <c r="CB103" s="889" t="str">
        <f>IF(DN103&lt;3,"",(SUM(AL103:BB103)-MIN(AL103:BB103)-MAX(AL103:BB103))/(DN103-2))</f>
        <v/>
      </c>
      <c r="CC103" s="890" t="str">
        <f>IF(DO103&lt;3,"",(SUM(BD103:BT103)-MIN(BD103:BT103)-MAX(BD103:BT103))/(DO103-2))</f>
        <v/>
      </c>
      <c r="CD103" s="52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2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7"/>
        <v/>
      </c>
      <c r="CW103" s="550" t="str">
        <f t="shared" si="147"/>
        <v/>
      </c>
      <c r="CX103" s="550" t="str">
        <f t="shared" si="147"/>
        <v/>
      </c>
      <c r="CY103" s="550" t="str">
        <f t="shared" si="147"/>
        <v/>
      </c>
      <c r="CZ103" s="550" t="str">
        <f t="shared" si="147"/>
        <v/>
      </c>
      <c r="DA103" s="550" t="str">
        <f t="shared" si="147"/>
        <v/>
      </c>
      <c r="DB103" s="551" t="str">
        <f t="shared" si="147"/>
        <v/>
      </c>
      <c r="DC103" s="551" t="str">
        <f t="shared" si="147"/>
        <v/>
      </c>
      <c r="DD103" s="551" t="str">
        <f t="shared" si="147"/>
        <v/>
      </c>
      <c r="DE103" s="550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8"/>
        <v/>
      </c>
      <c r="DG103" s="550" t="str">
        <f t="shared" si="148"/>
        <v/>
      </c>
      <c r="DH103" s="550" t="str">
        <f t="shared" si="148"/>
        <v/>
      </c>
      <c r="DI103" s="550" t="str">
        <f t="shared" si="148"/>
        <v/>
      </c>
      <c r="DJ103" s="549" t="str">
        <f t="shared" si="148"/>
        <v/>
      </c>
      <c r="DK103" s="548" t="str">
        <f t="shared" si="148"/>
        <v/>
      </c>
      <c r="DL103" s="891">
        <f>COUNT(B103:R103)</f>
        <v>0</v>
      </c>
      <c r="DM103" s="846">
        <f>COUNT(T103:AJ103)</f>
        <v>0</v>
      </c>
      <c r="DN103" s="846">
        <f>COUNT(AL103:BB103)</f>
        <v>0</v>
      </c>
      <c r="DO103" s="847">
        <f>COUNT(BD103:BT103)</f>
        <v>0</v>
      </c>
      <c r="DP103" s="882"/>
      <c r="DQ103" s="892"/>
      <c r="DR103" s="892"/>
      <c r="DS103" s="892"/>
      <c r="DT103" s="892"/>
      <c r="DU103" s="892"/>
      <c r="DV103" s="892"/>
      <c r="DW103" s="893"/>
      <c r="DX103" s="892"/>
      <c r="DY103" s="846"/>
      <c r="DZ103" s="882"/>
      <c r="EA103" s="882"/>
    </row>
    <row r="104" spans="1:131" ht="12.75" customHeight="1">
      <c r="A104" s="888" t="s">
        <v>277</v>
      </c>
      <c r="B104" s="296">
        <v>0</v>
      </c>
      <c r="C104" s="296">
        <v>0</v>
      </c>
      <c r="D104" s="296">
        <v>0</v>
      </c>
      <c r="E104" s="296">
        <v>0</v>
      </c>
      <c r="F104" s="669">
        <v>0</v>
      </c>
      <c r="G104" s="296">
        <v>0</v>
      </c>
      <c r="H104" s="296">
        <v>0</v>
      </c>
      <c r="I104" s="296">
        <v>0</v>
      </c>
      <c r="J104" s="669">
        <v>0</v>
      </c>
      <c r="K104" s="296"/>
      <c r="L104" s="296"/>
      <c r="M104" s="296"/>
      <c r="N104" s="296"/>
      <c r="O104" s="296"/>
      <c r="P104" s="296"/>
      <c r="Q104" s="296"/>
      <c r="R104" s="296"/>
      <c r="S104" s="883"/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/>
      <c r="AD104" s="296"/>
      <c r="AE104" s="296"/>
      <c r="AF104" s="296"/>
      <c r="AG104" s="296"/>
      <c r="AH104" s="296"/>
      <c r="AI104" s="296"/>
      <c r="AJ104" s="296"/>
      <c r="AK104" s="883"/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/>
      <c r="AV104" s="296"/>
      <c r="AW104" s="296"/>
      <c r="AX104" s="296"/>
      <c r="AY104" s="296"/>
      <c r="AZ104" s="296"/>
      <c r="BA104" s="296"/>
      <c r="BB104" s="296"/>
      <c r="BC104" s="883"/>
      <c r="BD104" s="296">
        <v>0</v>
      </c>
      <c r="BE104" s="296">
        <v>0</v>
      </c>
      <c r="BF104" s="296">
        <v>0</v>
      </c>
      <c r="BG104" s="296">
        <v>0</v>
      </c>
      <c r="BH104" s="296">
        <v>0</v>
      </c>
      <c r="BI104" s="296">
        <v>0</v>
      </c>
      <c r="BJ104" s="296">
        <v>0</v>
      </c>
      <c r="BK104" s="296">
        <v>0</v>
      </c>
      <c r="BL104" s="296">
        <v>0</v>
      </c>
      <c r="BM104" s="296"/>
      <c r="BN104" s="296"/>
      <c r="BO104" s="296"/>
      <c r="BP104" s="296"/>
      <c r="BQ104" s="296"/>
      <c r="BR104" s="296"/>
      <c r="BS104" s="296"/>
      <c r="BT104" s="296"/>
      <c r="BU104" s="883"/>
      <c r="BV104" s="296"/>
      <c r="BW104" s="296"/>
      <c r="BX104" s="296"/>
      <c r="BY104" s="296"/>
      <c r="BZ104" s="889">
        <f>IF(DL104&lt;3,"",(SUM(B104:R104)-MIN(B104:R104)-MAX(B104:R104))/(DL104-2))</f>
        <v>0</v>
      </c>
      <c r="CA104" s="889">
        <f>IF(DM104&lt;3,"",(SUM(T104:AJ104)-MIN(T104:AJ104)-MAX(T104:AJ104))/(DM104-2))</f>
        <v>0</v>
      </c>
      <c r="CB104" s="889">
        <f>IF(DN104&lt;3,"",(SUM(AL104:BB104)-MIN(AL104:BB104)-MAX(AL104:BB104))/(DN104-2))</f>
        <v>0</v>
      </c>
      <c r="CC104" s="890">
        <f>IF(DO104&lt;3,"",(SUM(BD104:BT104)-MIN(BD104:BT104)-MAX(BD104:BT104))/(DO104-2))</f>
        <v>0</v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21" t="str">
        <f t="shared" si="146"/>
        <v/>
      </c>
      <c r="CU104" s="548" t="str">
        <f t="shared" si="147"/>
        <v/>
      </c>
      <c r="CV104" s="549" t="str">
        <f t="shared" si="147"/>
        <v/>
      </c>
      <c r="CW104" s="550" t="str">
        <f t="shared" si="147"/>
        <v/>
      </c>
      <c r="CX104" s="550" t="str">
        <f t="shared" si="147"/>
        <v/>
      </c>
      <c r="CY104" s="550">
        <f t="shared" si="147"/>
        <v>0</v>
      </c>
      <c r="CZ104" s="550">
        <f t="shared" si="147"/>
        <v>0</v>
      </c>
      <c r="DA104" s="550">
        <f t="shared" si="147"/>
        <v>0</v>
      </c>
      <c r="DB104" s="551">
        <f t="shared" si="147"/>
        <v>0</v>
      </c>
      <c r="DC104" s="551">
        <f t="shared" si="147"/>
        <v>0</v>
      </c>
      <c r="DD104" s="551">
        <f t="shared" si="147"/>
        <v>0</v>
      </c>
      <c r="DE104" s="550">
        <f t="shared" si="148"/>
        <v>0</v>
      </c>
      <c r="DF104" s="550">
        <f t="shared" si="148"/>
        <v>0</v>
      </c>
      <c r="DG104" s="550">
        <f t="shared" si="148"/>
        <v>0</v>
      </c>
      <c r="DH104" s="550" t="str">
        <f t="shared" si="148"/>
        <v/>
      </c>
      <c r="DI104" s="550" t="str">
        <f t="shared" si="148"/>
        <v/>
      </c>
      <c r="DJ104" s="549" t="str">
        <f t="shared" si="148"/>
        <v/>
      </c>
      <c r="DK104" s="548" t="str">
        <f t="shared" si="148"/>
        <v/>
      </c>
      <c r="DL104" s="891">
        <f>COUNT(B104:R104)</f>
        <v>9</v>
      </c>
      <c r="DM104" s="846">
        <f>COUNT(T104:AJ104)</f>
        <v>9</v>
      </c>
      <c r="DN104" s="846">
        <f>COUNT(AL104:BB104)</f>
        <v>9</v>
      </c>
      <c r="DO104" s="847">
        <f>COUNT(BD104:BT104)</f>
        <v>9</v>
      </c>
      <c r="DP104" s="882"/>
      <c r="DQ104" s="892"/>
      <c r="DR104" s="892"/>
      <c r="DS104" s="892"/>
      <c r="DT104" s="892"/>
      <c r="DU104" s="892"/>
      <c r="DV104" s="892"/>
      <c r="DW104" s="893"/>
      <c r="DX104" s="892"/>
      <c r="DY104" s="846"/>
      <c r="DZ104" s="882"/>
      <c r="EA104" s="882"/>
    </row>
    <row r="105" spans="1:131" ht="12.75" customHeight="1">
      <c r="A105" s="888" t="s">
        <v>265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3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3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3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3"/>
      <c r="BV105" s="296"/>
      <c r="BW105" s="296"/>
      <c r="BX105" s="296"/>
      <c r="BY105" s="296"/>
      <c r="BZ105" s="889" t="str">
        <f>IF(DL105&lt;3,"",(SUM(B105:R105)-MIN(B105:R105)-MAX(B105:R105))/(DL105-2))</f>
        <v/>
      </c>
      <c r="CA105" s="889" t="str">
        <f>IF(DM105&lt;3,"",(SUM(T105:AJ105)-MIN(T105:AJ105)-MAX(T105:AJ105))/(DM105-2))</f>
        <v/>
      </c>
      <c r="CB105" s="889" t="str">
        <f>IF(DN105&lt;3,"",(SUM(AL105:BB105)-MIN(AL105:BB105)-MAX(AL105:BB105))/(DN105-2))</f>
        <v/>
      </c>
      <c r="CC105" s="890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21" t="str">
        <f t="shared" si="146"/>
        <v/>
      </c>
      <c r="CU105" s="548" t="str">
        <f t="shared" si="147"/>
        <v/>
      </c>
      <c r="CV105" s="549" t="str">
        <f t="shared" si="147"/>
        <v/>
      </c>
      <c r="CW105" s="550" t="str">
        <f t="shared" si="147"/>
        <v/>
      </c>
      <c r="CX105" s="550" t="str">
        <f t="shared" si="147"/>
        <v/>
      </c>
      <c r="CY105" s="550" t="str">
        <f t="shared" si="147"/>
        <v/>
      </c>
      <c r="CZ105" s="550" t="str">
        <f t="shared" si="147"/>
        <v/>
      </c>
      <c r="DA105" s="550" t="str">
        <f t="shared" si="147"/>
        <v/>
      </c>
      <c r="DB105" s="551" t="str">
        <f t="shared" si="147"/>
        <v/>
      </c>
      <c r="DC105" s="551" t="str">
        <f t="shared" si="147"/>
        <v/>
      </c>
      <c r="DD105" s="551" t="str">
        <f t="shared" si="147"/>
        <v/>
      </c>
      <c r="DE105" s="550" t="str">
        <f t="shared" si="148"/>
        <v/>
      </c>
      <c r="DF105" s="550" t="str">
        <f t="shared" si="148"/>
        <v/>
      </c>
      <c r="DG105" s="550" t="str">
        <f t="shared" si="148"/>
        <v/>
      </c>
      <c r="DH105" s="550" t="str">
        <f t="shared" si="148"/>
        <v/>
      </c>
      <c r="DI105" s="550" t="str">
        <f t="shared" si="148"/>
        <v/>
      </c>
      <c r="DJ105" s="549" t="str">
        <f t="shared" si="148"/>
        <v/>
      </c>
      <c r="DK105" s="548" t="str">
        <f t="shared" si="148"/>
        <v/>
      </c>
      <c r="DL105" s="891">
        <f>COUNT(B105:R105)</f>
        <v>0</v>
      </c>
      <c r="DM105" s="846">
        <f>COUNT(T105:AJ105)</f>
        <v>0</v>
      </c>
      <c r="DN105" s="846">
        <f>COUNT(AL105:BB105)</f>
        <v>0</v>
      </c>
      <c r="DO105" s="847">
        <f>COUNT(BD105:BT105)</f>
        <v>0</v>
      </c>
      <c r="DP105" s="882"/>
      <c r="DQ105" s="892"/>
      <c r="DR105" s="892"/>
      <c r="DS105" s="892"/>
      <c r="DT105" s="892"/>
      <c r="DU105" s="892"/>
      <c r="DV105" s="892"/>
      <c r="DW105" s="893"/>
      <c r="DX105" s="892"/>
      <c r="DY105" s="846"/>
      <c r="DZ105" s="882"/>
      <c r="EA105" s="882"/>
    </row>
    <row r="106" spans="1:131" ht="12.75" customHeight="1">
      <c r="A106" s="888" t="s">
        <v>294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3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3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3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3"/>
      <c r="BV106" s="296"/>
      <c r="BW106" s="296"/>
      <c r="BX106" s="296"/>
      <c r="BY106" s="296"/>
      <c r="BZ106" s="889" t="str">
        <f>IF(DL106&lt;3,"",(SUM(B106:R106)-MIN(B106:R106)-MAX(B106:R106))/(DL106-2))</f>
        <v/>
      </c>
      <c r="CA106" s="889" t="str">
        <f>IF(DM106&lt;3,"",(SUM(T106:AJ106)-MIN(T106:AJ106)-MAX(T106:AJ106))/(DM106-2))</f>
        <v/>
      </c>
      <c r="CB106" s="889" t="str">
        <f>IF(DN106&lt;3,"",(SUM(AL106:BB106)-MIN(AL106:BB106)-MAX(AL106:BB106))/(DN106-2))</f>
        <v/>
      </c>
      <c r="CC106" s="890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21" t="str">
        <f t="shared" si="146"/>
        <v/>
      </c>
      <c r="CU106" s="548" t="str">
        <f t="shared" si="147"/>
        <v/>
      </c>
      <c r="CV106" s="549" t="str">
        <f t="shared" si="147"/>
        <v/>
      </c>
      <c r="CW106" s="550" t="str">
        <f t="shared" si="147"/>
        <v/>
      </c>
      <c r="CX106" s="550" t="str">
        <f t="shared" si="147"/>
        <v/>
      </c>
      <c r="CY106" s="550" t="str">
        <f t="shared" si="147"/>
        <v/>
      </c>
      <c r="CZ106" s="550" t="str">
        <f t="shared" si="147"/>
        <v/>
      </c>
      <c r="DA106" s="550" t="str">
        <f t="shared" si="147"/>
        <v/>
      </c>
      <c r="DB106" s="551" t="str">
        <f t="shared" si="147"/>
        <v/>
      </c>
      <c r="DC106" s="551" t="str">
        <f t="shared" si="147"/>
        <v/>
      </c>
      <c r="DD106" s="551" t="str">
        <f t="shared" si="147"/>
        <v/>
      </c>
      <c r="DE106" s="550" t="str">
        <f t="shared" si="148"/>
        <v/>
      </c>
      <c r="DF106" s="550" t="str">
        <f t="shared" si="148"/>
        <v/>
      </c>
      <c r="DG106" s="550" t="str">
        <f t="shared" si="148"/>
        <v/>
      </c>
      <c r="DH106" s="550" t="str">
        <f t="shared" si="148"/>
        <v/>
      </c>
      <c r="DI106" s="550" t="str">
        <f t="shared" si="148"/>
        <v/>
      </c>
      <c r="DJ106" s="549" t="str">
        <f t="shared" si="148"/>
        <v/>
      </c>
      <c r="DK106" s="548" t="str">
        <f t="shared" si="148"/>
        <v/>
      </c>
      <c r="DL106" s="891">
        <f>COUNT(B106:R106)</f>
        <v>0</v>
      </c>
      <c r="DM106" s="846">
        <f>COUNT(T106:AJ106)</f>
        <v>0</v>
      </c>
      <c r="DN106" s="846">
        <f>COUNT(AL106:BB106)</f>
        <v>0</v>
      </c>
      <c r="DO106" s="847">
        <f>COUNT(BD106:BT106)</f>
        <v>0</v>
      </c>
      <c r="DP106" s="882"/>
      <c r="DQ106" s="892"/>
      <c r="DR106" s="892"/>
      <c r="DS106" s="892"/>
      <c r="DT106" s="892"/>
      <c r="DU106" s="892"/>
      <c r="DV106" s="892"/>
      <c r="DW106" s="893"/>
      <c r="DX106" s="892"/>
      <c r="DY106" s="846"/>
      <c r="DZ106" s="882"/>
      <c r="EA106" s="882"/>
    </row>
    <row r="107" spans="1:131" ht="12.75" customHeight="1">
      <c r="A107" s="894" t="s">
        <v>295</v>
      </c>
      <c r="B107" s="895">
        <f t="shared" ref="B107:R107" si="149">IF(B104="","",B103*B104*B105*B106)</f>
        <v>0</v>
      </c>
      <c r="C107" s="895">
        <f t="shared" si="149"/>
        <v>0</v>
      </c>
      <c r="D107" s="895">
        <f t="shared" si="149"/>
        <v>0</v>
      </c>
      <c r="E107" s="895">
        <f t="shared" si="149"/>
        <v>0</v>
      </c>
      <c r="F107" s="895">
        <f t="shared" si="149"/>
        <v>0</v>
      </c>
      <c r="G107" s="895">
        <f t="shared" si="149"/>
        <v>0</v>
      </c>
      <c r="H107" s="895">
        <f t="shared" si="149"/>
        <v>0</v>
      </c>
      <c r="I107" s="895">
        <f t="shared" si="149"/>
        <v>0</v>
      </c>
      <c r="J107" s="895">
        <f t="shared" si="149"/>
        <v>0</v>
      </c>
      <c r="K107" s="895" t="str">
        <f t="shared" si="149"/>
        <v/>
      </c>
      <c r="L107" s="895" t="str">
        <f t="shared" si="149"/>
        <v/>
      </c>
      <c r="M107" s="895" t="str">
        <f t="shared" si="149"/>
        <v/>
      </c>
      <c r="N107" s="895" t="str">
        <f t="shared" si="149"/>
        <v/>
      </c>
      <c r="O107" s="895" t="str">
        <f t="shared" si="149"/>
        <v/>
      </c>
      <c r="P107" s="895" t="str">
        <f t="shared" si="149"/>
        <v/>
      </c>
      <c r="Q107" s="895" t="str">
        <f t="shared" si="149"/>
        <v/>
      </c>
      <c r="R107" s="895" t="str">
        <f t="shared" si="149"/>
        <v/>
      </c>
      <c r="S107" s="883"/>
      <c r="T107" s="895">
        <f t="shared" ref="T107:AJ107" si="150">IF(T104="","",T103*T104*T105*T106)</f>
        <v>0</v>
      </c>
      <c r="U107" s="895">
        <f t="shared" si="150"/>
        <v>0</v>
      </c>
      <c r="V107" s="895">
        <f t="shared" si="150"/>
        <v>0</v>
      </c>
      <c r="W107" s="895">
        <f t="shared" si="150"/>
        <v>0</v>
      </c>
      <c r="X107" s="895">
        <f t="shared" si="150"/>
        <v>0</v>
      </c>
      <c r="Y107" s="895">
        <f t="shared" si="150"/>
        <v>0</v>
      </c>
      <c r="Z107" s="895">
        <f t="shared" si="150"/>
        <v>0</v>
      </c>
      <c r="AA107" s="895">
        <f t="shared" si="150"/>
        <v>0</v>
      </c>
      <c r="AB107" s="895">
        <f t="shared" si="150"/>
        <v>0</v>
      </c>
      <c r="AC107" s="895" t="str">
        <f t="shared" si="150"/>
        <v/>
      </c>
      <c r="AD107" s="895" t="str">
        <f t="shared" si="150"/>
        <v/>
      </c>
      <c r="AE107" s="895" t="str">
        <f t="shared" si="150"/>
        <v/>
      </c>
      <c r="AF107" s="895" t="str">
        <f t="shared" si="150"/>
        <v/>
      </c>
      <c r="AG107" s="895" t="str">
        <f t="shared" si="150"/>
        <v/>
      </c>
      <c r="AH107" s="895" t="str">
        <f t="shared" si="150"/>
        <v/>
      </c>
      <c r="AI107" s="895" t="str">
        <f t="shared" si="150"/>
        <v/>
      </c>
      <c r="AJ107" s="895" t="str">
        <f t="shared" si="150"/>
        <v/>
      </c>
      <c r="AK107" s="883"/>
      <c r="AL107" s="895">
        <f t="shared" ref="AL107:BB107" si="151">IF(AL104="","",AL103*AL104*AL105*AL106)</f>
        <v>0</v>
      </c>
      <c r="AM107" s="895">
        <f t="shared" si="151"/>
        <v>0</v>
      </c>
      <c r="AN107" s="895">
        <f t="shared" si="151"/>
        <v>0</v>
      </c>
      <c r="AO107" s="895">
        <f t="shared" si="151"/>
        <v>0</v>
      </c>
      <c r="AP107" s="895">
        <f t="shared" si="151"/>
        <v>0</v>
      </c>
      <c r="AQ107" s="895">
        <f t="shared" si="151"/>
        <v>0</v>
      </c>
      <c r="AR107" s="895">
        <f t="shared" si="151"/>
        <v>0</v>
      </c>
      <c r="AS107" s="895">
        <f t="shared" si="151"/>
        <v>0</v>
      </c>
      <c r="AT107" s="895">
        <f t="shared" si="151"/>
        <v>0</v>
      </c>
      <c r="AU107" s="895" t="str">
        <f t="shared" si="151"/>
        <v/>
      </c>
      <c r="AV107" s="895" t="str">
        <f t="shared" si="151"/>
        <v/>
      </c>
      <c r="AW107" s="895" t="str">
        <f t="shared" si="151"/>
        <v/>
      </c>
      <c r="AX107" s="895" t="str">
        <f t="shared" si="151"/>
        <v/>
      </c>
      <c r="AY107" s="895" t="str">
        <f t="shared" si="151"/>
        <v/>
      </c>
      <c r="AZ107" s="895" t="str">
        <f t="shared" si="151"/>
        <v/>
      </c>
      <c r="BA107" s="895" t="str">
        <f t="shared" si="151"/>
        <v/>
      </c>
      <c r="BB107" s="895" t="str">
        <f t="shared" si="151"/>
        <v/>
      </c>
      <c r="BC107" s="883"/>
      <c r="BD107" s="895">
        <f t="shared" ref="BD107:BT107" si="152">IF(BD104="","",BD103*BD104*BD105*BD106)</f>
        <v>0</v>
      </c>
      <c r="BE107" s="895">
        <f t="shared" si="152"/>
        <v>0</v>
      </c>
      <c r="BF107" s="895">
        <f t="shared" si="152"/>
        <v>0</v>
      </c>
      <c r="BG107" s="895">
        <f t="shared" si="152"/>
        <v>0</v>
      </c>
      <c r="BH107" s="895">
        <f t="shared" si="152"/>
        <v>0</v>
      </c>
      <c r="BI107" s="895">
        <f t="shared" si="152"/>
        <v>0</v>
      </c>
      <c r="BJ107" s="895">
        <f t="shared" si="152"/>
        <v>0</v>
      </c>
      <c r="BK107" s="895">
        <f t="shared" si="152"/>
        <v>0</v>
      </c>
      <c r="BL107" s="895">
        <f t="shared" si="152"/>
        <v>0</v>
      </c>
      <c r="BM107" s="895" t="str">
        <f t="shared" si="152"/>
        <v/>
      </c>
      <c r="BN107" s="895" t="str">
        <f t="shared" si="152"/>
        <v/>
      </c>
      <c r="BO107" s="895" t="str">
        <f t="shared" si="152"/>
        <v/>
      </c>
      <c r="BP107" s="895" t="str">
        <f t="shared" si="152"/>
        <v/>
      </c>
      <c r="BQ107" s="895" t="str">
        <f t="shared" si="152"/>
        <v/>
      </c>
      <c r="BR107" s="895" t="str">
        <f t="shared" si="152"/>
        <v/>
      </c>
      <c r="BS107" s="895" t="str">
        <f t="shared" si="152"/>
        <v/>
      </c>
      <c r="BT107" s="895" t="str">
        <f t="shared" si="152"/>
        <v/>
      </c>
      <c r="BU107" s="883"/>
      <c r="BV107" s="895" t="str">
        <f>IF(BV104="","",BV103*BV104*BV105*BV106)</f>
        <v/>
      </c>
      <c r="BW107" s="895" t="str">
        <f>IF(BW104="","",BW103*BW104*BW105*BW106)</f>
        <v/>
      </c>
      <c r="BX107" s="895" t="str">
        <f>IF(BX104="","",BX103*BX104*BX105*BX106)</f>
        <v/>
      </c>
      <c r="BY107" s="761" t="str">
        <f>IF(BY104="","",BY103*BY104*BY105*BY106)</f>
        <v/>
      </c>
      <c r="BZ107" s="889">
        <f>IF(DL107&lt;3,"",(SUM(B107:R107)-MIN(B107:R107)-MAX(B107:R107))/(DL107-2))</f>
        <v>0</v>
      </c>
      <c r="CA107" s="889">
        <f>IF(DM107&lt;3,"",(SUM(T107:AJ107)-MIN(T107:AJ107)-MAX(T107:AJ107))/(DM107-2))</f>
        <v>0</v>
      </c>
      <c r="CB107" s="889">
        <f>IF(DN107&lt;3,"",(SUM(AL107:BB107)-MIN(AL107:BB107)-MAX(AL107:BB107))/(DN107-2))</f>
        <v>0</v>
      </c>
      <c r="CC107" s="890">
        <f>IF(DO107&lt;3,"",(SUM(BD107:BT107)-MIN(BD107:BT107)-MAX(BD107:BT107))/(DO107-2))</f>
        <v>0</v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21" t="str">
        <f t="shared" si="146"/>
        <v/>
      </c>
      <c r="CU107" s="548" t="str">
        <f t="shared" si="147"/>
        <v/>
      </c>
      <c r="CV107" s="549" t="str">
        <f t="shared" si="147"/>
        <v/>
      </c>
      <c r="CW107" s="550" t="str">
        <f t="shared" si="147"/>
        <v/>
      </c>
      <c r="CX107" s="550" t="str">
        <f t="shared" si="147"/>
        <v/>
      </c>
      <c r="CY107" s="550">
        <f t="shared" si="147"/>
        <v>0</v>
      </c>
      <c r="CZ107" s="550">
        <f t="shared" si="147"/>
        <v>0</v>
      </c>
      <c r="DA107" s="550">
        <f t="shared" si="147"/>
        <v>0</v>
      </c>
      <c r="DB107" s="551">
        <f t="shared" si="147"/>
        <v>0</v>
      </c>
      <c r="DC107" s="551">
        <f t="shared" si="147"/>
        <v>0</v>
      </c>
      <c r="DD107" s="551">
        <f t="shared" si="147"/>
        <v>0</v>
      </c>
      <c r="DE107" s="550">
        <f t="shared" si="148"/>
        <v>0</v>
      </c>
      <c r="DF107" s="550">
        <f t="shared" si="148"/>
        <v>0</v>
      </c>
      <c r="DG107" s="550">
        <f t="shared" si="148"/>
        <v>0</v>
      </c>
      <c r="DH107" s="550" t="str">
        <f t="shared" si="148"/>
        <v/>
      </c>
      <c r="DI107" s="550" t="str">
        <f t="shared" si="148"/>
        <v/>
      </c>
      <c r="DJ107" s="549" t="str">
        <f t="shared" si="148"/>
        <v/>
      </c>
      <c r="DK107" s="548" t="str">
        <f t="shared" si="148"/>
        <v/>
      </c>
      <c r="DL107" s="891">
        <f>COUNT(B107:R107)</f>
        <v>9</v>
      </c>
      <c r="DM107" s="846">
        <f>COUNT(T107:AJ107)</f>
        <v>9</v>
      </c>
      <c r="DN107" s="846">
        <f>COUNT(AL107:BB107)</f>
        <v>9</v>
      </c>
      <c r="DO107" s="847">
        <f>COUNT(BD107:BT107)</f>
        <v>9</v>
      </c>
      <c r="DP107" s="882"/>
      <c r="DQ107" s="892"/>
      <c r="DR107" s="892"/>
      <c r="DS107" s="892"/>
      <c r="DT107" s="892"/>
      <c r="DU107" s="892"/>
      <c r="DV107" s="892"/>
      <c r="DW107" s="893"/>
      <c r="DX107" s="892"/>
      <c r="DY107" s="846"/>
      <c r="DZ107" s="882"/>
      <c r="EA107" s="882"/>
    </row>
    <row r="108" spans="1:131" ht="12.75" customHeight="1">
      <c r="A108" s="887" t="s">
        <v>426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3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3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3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3"/>
      <c r="BV108" s="669"/>
      <c r="BW108" s="669"/>
      <c r="BX108" s="669"/>
      <c r="BY108" s="669"/>
      <c r="BZ108" s="896"/>
      <c r="CA108" s="896"/>
      <c r="CB108" s="896"/>
      <c r="CC108" s="897"/>
      <c r="CD108" s="898"/>
      <c r="CE108" s="898"/>
      <c r="CF108" s="898"/>
      <c r="CG108" s="898"/>
      <c r="CH108" s="898"/>
      <c r="CI108" s="898"/>
      <c r="CJ108" s="898"/>
      <c r="CK108" s="898"/>
      <c r="CL108" s="898"/>
      <c r="CM108" s="898"/>
      <c r="CN108" s="898"/>
      <c r="CO108" s="898"/>
      <c r="CP108" s="898"/>
      <c r="CQ108" s="898"/>
      <c r="CR108" s="898"/>
      <c r="CS108" s="898"/>
      <c r="CT108" s="899"/>
      <c r="CU108" s="900"/>
      <c r="CV108" s="898"/>
      <c r="CW108" s="898"/>
      <c r="CX108" s="898"/>
      <c r="CY108" s="898"/>
      <c r="CZ108" s="898"/>
      <c r="DA108" s="898"/>
      <c r="DB108" s="898"/>
      <c r="DC108" s="898"/>
      <c r="DD108" s="898"/>
      <c r="DE108" s="898"/>
      <c r="DF108" s="898"/>
      <c r="DG108" s="898"/>
      <c r="DH108" s="898"/>
      <c r="DI108" s="898"/>
      <c r="DJ108" s="898"/>
      <c r="DK108" s="898"/>
      <c r="DL108" s="900"/>
      <c r="DM108" s="881"/>
      <c r="DN108" s="881"/>
      <c r="DO108" s="880"/>
      <c r="DP108" s="881"/>
      <c r="DQ108" s="881"/>
      <c r="DR108" s="881"/>
      <c r="DS108" s="881"/>
      <c r="DT108" s="881"/>
      <c r="DU108" s="881"/>
      <c r="DV108" s="881"/>
      <c r="DW108" s="880"/>
      <c r="DX108" s="881"/>
      <c r="DY108" s="846"/>
      <c r="DZ108" s="882"/>
      <c r="EA108" s="882"/>
    </row>
    <row r="109" spans="1:131" ht="12.75" customHeight="1">
      <c r="A109" s="888" t="s">
        <v>276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3"/>
      <c r="T109" s="669"/>
      <c r="U109" s="669"/>
      <c r="V109" s="669"/>
      <c r="W109" s="669"/>
      <c r="X109" s="669"/>
      <c r="Y109" s="669">
        <v>1</v>
      </c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3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3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3"/>
      <c r="BV109" s="669"/>
      <c r="BW109" s="669"/>
      <c r="BX109" s="669"/>
      <c r="BY109" s="669"/>
      <c r="BZ109" s="889" t="str">
        <f>IF(DL109&lt;3,"",(SUM(B109:R109)-MIN(B109:R109)-MAX(B109:R109))/(DL109-2))</f>
        <v/>
      </c>
      <c r="CA109" s="889" t="str">
        <f>IF(DM109&lt;3,"",(SUM(T109:AJ109)-MIN(T109:AJ109)-MAX(T109:AJ109))/(DM109-2))</f>
        <v/>
      </c>
      <c r="CB109" s="889" t="str">
        <f>IF(DN109&lt;3,"",(SUM(AL109:BB109)-MIN(AL109:BB109)-MAX(AL109:BB109))/(DN109-2))</f>
        <v/>
      </c>
      <c r="CC109" s="890" t="str">
        <f>IF(DO109&lt;3,"",(SUM(BD109:BT109)-MIN(BD109:BT109)-MAX(BD109:BT109))/(DO109-2))</f>
        <v/>
      </c>
      <c r="CD109" s="52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2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5"/>
        <v/>
      </c>
      <c r="CW109" s="550" t="str">
        <f t="shared" si="155"/>
        <v/>
      </c>
      <c r="CX109" s="550" t="str">
        <f t="shared" si="155"/>
        <v/>
      </c>
      <c r="CY109" s="550" t="str">
        <f t="shared" si="155"/>
        <v/>
      </c>
      <c r="CZ109" s="550" t="str">
        <f t="shared" si="155"/>
        <v/>
      </c>
      <c r="DA109" s="550" t="str">
        <f t="shared" si="155"/>
        <v/>
      </c>
      <c r="DB109" s="551" t="str">
        <f t="shared" si="155"/>
        <v/>
      </c>
      <c r="DC109" s="551" t="str">
        <f t="shared" si="155"/>
        <v/>
      </c>
      <c r="DD109" s="551" t="str">
        <f t="shared" si="155"/>
        <v/>
      </c>
      <c r="DE109" s="550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6"/>
        <v/>
      </c>
      <c r="DG109" s="550" t="str">
        <f t="shared" si="156"/>
        <v/>
      </c>
      <c r="DH109" s="550" t="str">
        <f t="shared" si="156"/>
        <v/>
      </c>
      <c r="DI109" s="550" t="str">
        <f t="shared" si="156"/>
        <v/>
      </c>
      <c r="DJ109" s="549" t="str">
        <f t="shared" si="156"/>
        <v/>
      </c>
      <c r="DK109" s="548" t="str">
        <f t="shared" si="156"/>
        <v/>
      </c>
      <c r="DL109" s="891">
        <f>COUNT(B109:R109)</f>
        <v>0</v>
      </c>
      <c r="DM109" s="846">
        <f>COUNT(T109:AJ109)</f>
        <v>1</v>
      </c>
      <c r="DN109" s="846">
        <f>COUNT(AL109:BB109)</f>
        <v>0</v>
      </c>
      <c r="DO109" s="847">
        <f>COUNT(BD109:BT109)</f>
        <v>0</v>
      </c>
      <c r="DP109" s="882"/>
      <c r="DQ109" s="892"/>
      <c r="DR109" s="892"/>
      <c r="DS109" s="892"/>
      <c r="DT109" s="892"/>
      <c r="DU109" s="892"/>
      <c r="DV109" s="892"/>
      <c r="DW109" s="893"/>
      <c r="DX109" s="892"/>
      <c r="DY109" s="846"/>
      <c r="DZ109" s="882"/>
      <c r="EA109" s="882"/>
    </row>
    <row r="110" spans="1:131" ht="12.75" customHeight="1">
      <c r="A110" s="888" t="s">
        <v>277</v>
      </c>
      <c r="B110" s="296">
        <v>0</v>
      </c>
      <c r="C110" s="296">
        <v>0</v>
      </c>
      <c r="D110" s="296">
        <v>0</v>
      </c>
      <c r="E110" s="296">
        <v>0</v>
      </c>
      <c r="F110" s="669">
        <v>0</v>
      </c>
      <c r="G110" s="296">
        <v>0</v>
      </c>
      <c r="H110" s="296">
        <v>0</v>
      </c>
      <c r="I110" s="296">
        <v>0</v>
      </c>
      <c r="J110" s="669">
        <v>0</v>
      </c>
      <c r="K110" s="296"/>
      <c r="L110" s="296"/>
      <c r="M110" s="296"/>
      <c r="N110" s="296"/>
      <c r="O110" s="296"/>
      <c r="P110" s="296"/>
      <c r="Q110" s="296"/>
      <c r="R110" s="296"/>
      <c r="S110" s="883"/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4</v>
      </c>
      <c r="Z110" s="296">
        <v>0</v>
      </c>
      <c r="AA110" s="296">
        <v>0</v>
      </c>
      <c r="AB110" s="296">
        <v>0</v>
      </c>
      <c r="AC110" s="296"/>
      <c r="AD110" s="296"/>
      <c r="AE110" s="296"/>
      <c r="AF110" s="296"/>
      <c r="AG110" s="296"/>
      <c r="AH110" s="296"/>
      <c r="AI110" s="296"/>
      <c r="AJ110" s="296"/>
      <c r="AK110" s="883"/>
      <c r="AL110" s="296">
        <v>0</v>
      </c>
      <c r="AM110" s="296">
        <v>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/>
      <c r="AV110" s="296"/>
      <c r="AW110" s="296"/>
      <c r="AX110" s="296"/>
      <c r="AY110" s="296"/>
      <c r="AZ110" s="296"/>
      <c r="BA110" s="296"/>
      <c r="BB110" s="296"/>
      <c r="BC110" s="883"/>
      <c r="BD110" s="296">
        <v>0</v>
      </c>
      <c r="BE110" s="296">
        <v>0</v>
      </c>
      <c r="BF110" s="296">
        <v>0</v>
      </c>
      <c r="BG110" s="296">
        <v>0</v>
      </c>
      <c r="BH110" s="296">
        <v>0</v>
      </c>
      <c r="BI110" s="296">
        <v>0</v>
      </c>
      <c r="BJ110" s="296">
        <v>0</v>
      </c>
      <c r="BK110" s="296">
        <v>0</v>
      </c>
      <c r="BL110" s="296">
        <v>0</v>
      </c>
      <c r="BM110" s="296"/>
      <c r="BN110" s="296"/>
      <c r="BO110" s="296"/>
      <c r="BP110" s="296"/>
      <c r="BQ110" s="296"/>
      <c r="BR110" s="296"/>
      <c r="BS110" s="296"/>
      <c r="BT110" s="296"/>
      <c r="BU110" s="883"/>
      <c r="BV110" s="296"/>
      <c r="BW110" s="296"/>
      <c r="BX110" s="296"/>
      <c r="BY110" s="296"/>
      <c r="BZ110" s="889">
        <f>IF(DL110&lt;3,"",(SUM(B110:R110)-MIN(B110:R110)-MAX(B110:R110))/(DL110-2))</f>
        <v>0</v>
      </c>
      <c r="CA110" s="889">
        <f>IF(DM110&lt;3,"",(SUM(T110:AJ110)-MIN(T110:AJ110)-MAX(T110:AJ110))/(DM110-2))</f>
        <v>0</v>
      </c>
      <c r="CB110" s="889">
        <f>IF(DN110&lt;3,"",(SUM(AL110:BB110)-MIN(AL110:BB110)-MAX(AL110:BB110))/(DN110-2))</f>
        <v>0</v>
      </c>
      <c r="CC110" s="890">
        <f>IF(DO110&lt;3,"",(SUM(BD110:BT110)-MIN(BD110:BT110)-MAX(BD110:BT110))/(DO110-2))</f>
        <v>0</v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21" t="str">
        <f t="shared" si="154"/>
        <v/>
      </c>
      <c r="CU110" s="548" t="str">
        <f t="shared" si="155"/>
        <v/>
      </c>
      <c r="CV110" s="549" t="str">
        <f t="shared" si="155"/>
        <v/>
      </c>
      <c r="CW110" s="550" t="str">
        <f t="shared" si="155"/>
        <v/>
      </c>
      <c r="CX110" s="550" t="str">
        <f t="shared" si="155"/>
        <v/>
      </c>
      <c r="CY110" s="550">
        <f t="shared" si="155"/>
        <v>0</v>
      </c>
      <c r="CZ110" s="550">
        <f t="shared" si="155"/>
        <v>0</v>
      </c>
      <c r="DA110" s="550">
        <f t="shared" si="155"/>
        <v>0</v>
      </c>
      <c r="DB110" s="551">
        <f t="shared" si="155"/>
        <v>0</v>
      </c>
      <c r="DC110" s="551">
        <f t="shared" si="155"/>
        <v>0</v>
      </c>
      <c r="DD110" s="551">
        <f t="shared" si="155"/>
        <v>0</v>
      </c>
      <c r="DE110" s="550">
        <f t="shared" si="156"/>
        <v>0</v>
      </c>
      <c r="DF110" s="550">
        <f t="shared" si="156"/>
        <v>0</v>
      </c>
      <c r="DG110" s="550">
        <f t="shared" si="156"/>
        <v>0</v>
      </c>
      <c r="DH110" s="550" t="str">
        <f t="shared" si="156"/>
        <v/>
      </c>
      <c r="DI110" s="550" t="str">
        <f t="shared" si="156"/>
        <v/>
      </c>
      <c r="DJ110" s="549" t="str">
        <f t="shared" si="156"/>
        <v/>
      </c>
      <c r="DK110" s="548" t="str">
        <f t="shared" si="156"/>
        <v/>
      </c>
      <c r="DL110" s="891">
        <f>COUNT(B110:R110)</f>
        <v>9</v>
      </c>
      <c r="DM110" s="846">
        <f>COUNT(T110:AJ110)</f>
        <v>9</v>
      </c>
      <c r="DN110" s="846">
        <f>COUNT(AL110:BB110)</f>
        <v>9</v>
      </c>
      <c r="DO110" s="847">
        <f>COUNT(BD110:BT110)</f>
        <v>9</v>
      </c>
      <c r="DP110" s="882"/>
      <c r="DQ110" s="892"/>
      <c r="DR110" s="892"/>
      <c r="DS110" s="892"/>
      <c r="DT110" s="892"/>
      <c r="DU110" s="892"/>
      <c r="DV110" s="892"/>
      <c r="DW110" s="893"/>
      <c r="DX110" s="892"/>
      <c r="DY110" s="846"/>
      <c r="DZ110" s="882"/>
      <c r="EA110" s="882"/>
    </row>
    <row r="111" spans="1:131" ht="12.75" customHeight="1">
      <c r="A111" s="888" t="s">
        <v>265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3"/>
      <c r="T111" s="296"/>
      <c r="U111" s="296"/>
      <c r="V111" s="296"/>
      <c r="W111" s="296"/>
      <c r="X111" s="296"/>
      <c r="Y111" s="296">
        <v>3</v>
      </c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3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3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3"/>
      <c r="BV111" s="296"/>
      <c r="BW111" s="296"/>
      <c r="BX111" s="296"/>
      <c r="BY111" s="296"/>
      <c r="BZ111" s="889" t="str">
        <f>IF(DL111&lt;3,"",(SUM(B111:R111)-MIN(B111:R111)-MAX(B111:R111))/(DL111-2))</f>
        <v/>
      </c>
      <c r="CA111" s="889" t="str">
        <f>IF(DM111&lt;3,"",(SUM(T111:AJ111)-MIN(T111:AJ111)-MAX(T111:AJ111))/(DM111-2))</f>
        <v/>
      </c>
      <c r="CB111" s="889" t="str">
        <f>IF(DN111&lt;3,"",(SUM(AL111:BB111)-MIN(AL111:BB111)-MAX(AL111:BB111))/(DN111-2))</f>
        <v/>
      </c>
      <c r="CC111" s="890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21" t="str">
        <f t="shared" si="154"/>
        <v/>
      </c>
      <c r="CU111" s="548" t="str">
        <f t="shared" si="155"/>
        <v/>
      </c>
      <c r="CV111" s="549" t="str">
        <f t="shared" si="155"/>
        <v/>
      </c>
      <c r="CW111" s="550" t="str">
        <f t="shared" si="155"/>
        <v/>
      </c>
      <c r="CX111" s="550" t="str">
        <f t="shared" si="155"/>
        <v/>
      </c>
      <c r="CY111" s="550" t="str">
        <f t="shared" si="155"/>
        <v/>
      </c>
      <c r="CZ111" s="550" t="str">
        <f t="shared" si="155"/>
        <v/>
      </c>
      <c r="DA111" s="550" t="str">
        <f t="shared" si="155"/>
        <v/>
      </c>
      <c r="DB111" s="551" t="str">
        <f t="shared" si="155"/>
        <v/>
      </c>
      <c r="DC111" s="551" t="str">
        <f t="shared" si="155"/>
        <v/>
      </c>
      <c r="DD111" s="551" t="str">
        <f t="shared" si="155"/>
        <v/>
      </c>
      <c r="DE111" s="550" t="str">
        <f t="shared" si="156"/>
        <v/>
      </c>
      <c r="DF111" s="550" t="str">
        <f t="shared" si="156"/>
        <v/>
      </c>
      <c r="DG111" s="550" t="str">
        <f t="shared" si="156"/>
        <v/>
      </c>
      <c r="DH111" s="550" t="str">
        <f t="shared" si="156"/>
        <v/>
      </c>
      <c r="DI111" s="550" t="str">
        <f t="shared" si="156"/>
        <v/>
      </c>
      <c r="DJ111" s="549" t="str">
        <f t="shared" si="156"/>
        <v/>
      </c>
      <c r="DK111" s="548" t="str">
        <f t="shared" si="156"/>
        <v/>
      </c>
      <c r="DL111" s="891">
        <f>COUNT(B111:R111)</f>
        <v>0</v>
      </c>
      <c r="DM111" s="846">
        <f>COUNT(T111:AJ111)</f>
        <v>1</v>
      </c>
      <c r="DN111" s="846">
        <f>COUNT(AL111:BB111)</f>
        <v>0</v>
      </c>
      <c r="DO111" s="847">
        <f>COUNT(BD111:BT111)</f>
        <v>0</v>
      </c>
      <c r="DP111" s="882"/>
      <c r="DQ111" s="892"/>
      <c r="DR111" s="892"/>
      <c r="DS111" s="892"/>
      <c r="DT111" s="892"/>
      <c r="DU111" s="892"/>
      <c r="DV111" s="892"/>
      <c r="DW111" s="893"/>
      <c r="DX111" s="892"/>
      <c r="DY111" s="846"/>
      <c r="DZ111" s="882"/>
      <c r="EA111" s="882"/>
    </row>
    <row r="112" spans="1:131" ht="12.75" customHeight="1">
      <c r="A112" s="888" t="s">
        <v>294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3"/>
      <c r="T112" s="296"/>
      <c r="U112" s="296"/>
      <c r="V112" s="296"/>
      <c r="W112" s="296"/>
      <c r="X112" s="296"/>
      <c r="Y112" s="296">
        <v>200</v>
      </c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3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3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3"/>
      <c r="BV112" s="296"/>
      <c r="BW112" s="296"/>
      <c r="BX112" s="296"/>
      <c r="BY112" s="296"/>
      <c r="BZ112" s="889" t="str">
        <f>IF(DL112&lt;3,"",(SUM(B112:R112)-MIN(B112:R112)-MAX(B112:R112))/(DL112-2))</f>
        <v/>
      </c>
      <c r="CA112" s="889" t="str">
        <f>IF(DM112&lt;3,"",(SUM(T112:AJ112)-MIN(T112:AJ112)-MAX(T112:AJ112))/(DM112-2))</f>
        <v/>
      </c>
      <c r="CB112" s="889" t="str">
        <f>IF(DN112&lt;3,"",(SUM(AL112:BB112)-MIN(AL112:BB112)-MAX(AL112:BB112))/(DN112-2))</f>
        <v/>
      </c>
      <c r="CC112" s="890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21" t="str">
        <f t="shared" si="154"/>
        <v/>
      </c>
      <c r="CU112" s="548" t="str">
        <f t="shared" si="155"/>
        <v/>
      </c>
      <c r="CV112" s="549" t="str">
        <f t="shared" si="155"/>
        <v/>
      </c>
      <c r="CW112" s="550" t="str">
        <f t="shared" si="155"/>
        <v/>
      </c>
      <c r="CX112" s="550" t="str">
        <f t="shared" si="155"/>
        <v/>
      </c>
      <c r="CY112" s="550" t="str">
        <f t="shared" si="155"/>
        <v/>
      </c>
      <c r="CZ112" s="550" t="str">
        <f t="shared" si="155"/>
        <v/>
      </c>
      <c r="DA112" s="550" t="str">
        <f t="shared" si="155"/>
        <v/>
      </c>
      <c r="DB112" s="551" t="str">
        <f t="shared" si="155"/>
        <v/>
      </c>
      <c r="DC112" s="551" t="str">
        <f t="shared" si="155"/>
        <v/>
      </c>
      <c r="DD112" s="551" t="str">
        <f t="shared" si="155"/>
        <v/>
      </c>
      <c r="DE112" s="550" t="str">
        <f t="shared" si="156"/>
        <v/>
      </c>
      <c r="DF112" s="550" t="str">
        <f t="shared" si="156"/>
        <v/>
      </c>
      <c r="DG112" s="550" t="str">
        <f t="shared" si="156"/>
        <v/>
      </c>
      <c r="DH112" s="550" t="str">
        <f t="shared" si="156"/>
        <v/>
      </c>
      <c r="DI112" s="550" t="str">
        <f t="shared" si="156"/>
        <v/>
      </c>
      <c r="DJ112" s="549" t="str">
        <f t="shared" si="156"/>
        <v/>
      </c>
      <c r="DK112" s="548" t="str">
        <f t="shared" si="156"/>
        <v/>
      </c>
      <c r="DL112" s="891">
        <f>COUNT(B112:R112)</f>
        <v>0</v>
      </c>
      <c r="DM112" s="846">
        <f>COUNT(T112:AJ112)</f>
        <v>1</v>
      </c>
      <c r="DN112" s="846">
        <f>COUNT(AL112:BB112)</f>
        <v>0</v>
      </c>
      <c r="DO112" s="847">
        <f>COUNT(BD112:BT112)</f>
        <v>0</v>
      </c>
      <c r="DP112" s="882"/>
      <c r="DQ112" s="892"/>
      <c r="DR112" s="892"/>
      <c r="DS112" s="892"/>
      <c r="DT112" s="892"/>
      <c r="DU112" s="892"/>
      <c r="DV112" s="892"/>
      <c r="DW112" s="893"/>
      <c r="DX112" s="892"/>
      <c r="DY112" s="846"/>
      <c r="DZ112" s="882"/>
      <c r="EA112" s="882"/>
    </row>
    <row r="113" spans="1:131" ht="12.75" customHeight="1">
      <c r="A113" s="894" t="s">
        <v>295</v>
      </c>
      <c r="B113" s="895">
        <f t="shared" ref="B113:R113" si="157">IF(B110="","",B109*B110*B111*B112)</f>
        <v>0</v>
      </c>
      <c r="C113" s="895">
        <f t="shared" si="157"/>
        <v>0</v>
      </c>
      <c r="D113" s="895">
        <f t="shared" si="157"/>
        <v>0</v>
      </c>
      <c r="E113" s="895">
        <f t="shared" si="157"/>
        <v>0</v>
      </c>
      <c r="F113" s="895">
        <f t="shared" si="157"/>
        <v>0</v>
      </c>
      <c r="G113" s="895">
        <f t="shared" si="157"/>
        <v>0</v>
      </c>
      <c r="H113" s="895">
        <f t="shared" si="157"/>
        <v>0</v>
      </c>
      <c r="I113" s="895">
        <f t="shared" si="157"/>
        <v>0</v>
      </c>
      <c r="J113" s="895">
        <f t="shared" si="157"/>
        <v>0</v>
      </c>
      <c r="K113" s="895" t="str">
        <f t="shared" si="157"/>
        <v/>
      </c>
      <c r="L113" s="895" t="str">
        <f t="shared" si="157"/>
        <v/>
      </c>
      <c r="M113" s="895" t="str">
        <f t="shared" si="157"/>
        <v/>
      </c>
      <c r="N113" s="895" t="str">
        <f t="shared" si="157"/>
        <v/>
      </c>
      <c r="O113" s="895" t="str">
        <f t="shared" si="157"/>
        <v/>
      </c>
      <c r="P113" s="895" t="str">
        <f t="shared" si="157"/>
        <v/>
      </c>
      <c r="Q113" s="895" t="str">
        <f t="shared" si="157"/>
        <v/>
      </c>
      <c r="R113" s="895" t="str">
        <f t="shared" si="157"/>
        <v/>
      </c>
      <c r="S113" s="883"/>
      <c r="T113" s="895">
        <f t="shared" ref="T113:AJ113" si="158">IF(T110="","",T109*T110*T111*T112)</f>
        <v>0</v>
      </c>
      <c r="U113" s="895">
        <f t="shared" si="158"/>
        <v>0</v>
      </c>
      <c r="V113" s="895">
        <f t="shared" si="158"/>
        <v>0</v>
      </c>
      <c r="W113" s="895">
        <f t="shared" si="158"/>
        <v>0</v>
      </c>
      <c r="X113" s="895">
        <f t="shared" si="158"/>
        <v>0</v>
      </c>
      <c r="Y113" s="895">
        <f t="shared" si="158"/>
        <v>2400</v>
      </c>
      <c r="Z113" s="895">
        <f t="shared" si="158"/>
        <v>0</v>
      </c>
      <c r="AA113" s="895">
        <f t="shared" si="158"/>
        <v>0</v>
      </c>
      <c r="AB113" s="895">
        <f t="shared" si="158"/>
        <v>0</v>
      </c>
      <c r="AC113" s="895" t="str">
        <f t="shared" si="158"/>
        <v/>
      </c>
      <c r="AD113" s="895" t="str">
        <f t="shared" si="158"/>
        <v/>
      </c>
      <c r="AE113" s="895" t="str">
        <f t="shared" si="158"/>
        <v/>
      </c>
      <c r="AF113" s="895" t="str">
        <f t="shared" si="158"/>
        <v/>
      </c>
      <c r="AG113" s="895" t="str">
        <f t="shared" si="158"/>
        <v/>
      </c>
      <c r="AH113" s="895" t="str">
        <f t="shared" si="158"/>
        <v/>
      </c>
      <c r="AI113" s="895" t="str">
        <f t="shared" si="158"/>
        <v/>
      </c>
      <c r="AJ113" s="895" t="str">
        <f t="shared" si="158"/>
        <v/>
      </c>
      <c r="AK113" s="883"/>
      <c r="AL113" s="895">
        <f t="shared" ref="AL113:BB113" si="159">IF(AL110="","",AL109*AL110*AL111*AL112)</f>
        <v>0</v>
      </c>
      <c r="AM113" s="895">
        <f t="shared" si="159"/>
        <v>0</v>
      </c>
      <c r="AN113" s="895">
        <f t="shared" si="159"/>
        <v>0</v>
      </c>
      <c r="AO113" s="895">
        <f t="shared" si="159"/>
        <v>0</v>
      </c>
      <c r="AP113" s="895">
        <f t="shared" si="159"/>
        <v>0</v>
      </c>
      <c r="AQ113" s="895">
        <f t="shared" si="159"/>
        <v>0</v>
      </c>
      <c r="AR113" s="895">
        <f t="shared" si="159"/>
        <v>0</v>
      </c>
      <c r="AS113" s="895">
        <f t="shared" si="159"/>
        <v>0</v>
      </c>
      <c r="AT113" s="895">
        <f t="shared" si="159"/>
        <v>0</v>
      </c>
      <c r="AU113" s="895" t="str">
        <f t="shared" si="159"/>
        <v/>
      </c>
      <c r="AV113" s="895" t="str">
        <f t="shared" si="159"/>
        <v/>
      </c>
      <c r="AW113" s="895" t="str">
        <f t="shared" si="159"/>
        <v/>
      </c>
      <c r="AX113" s="895" t="str">
        <f t="shared" si="159"/>
        <v/>
      </c>
      <c r="AY113" s="895" t="str">
        <f t="shared" si="159"/>
        <v/>
      </c>
      <c r="AZ113" s="895" t="str">
        <f t="shared" si="159"/>
        <v/>
      </c>
      <c r="BA113" s="895" t="str">
        <f t="shared" si="159"/>
        <v/>
      </c>
      <c r="BB113" s="895" t="str">
        <f t="shared" si="159"/>
        <v/>
      </c>
      <c r="BC113" s="883"/>
      <c r="BD113" s="895">
        <f t="shared" ref="BD113:BT113" si="160">IF(BD110="","",BD109*BD110*BD111*BD112)</f>
        <v>0</v>
      </c>
      <c r="BE113" s="895">
        <f t="shared" si="160"/>
        <v>0</v>
      </c>
      <c r="BF113" s="895">
        <f t="shared" si="160"/>
        <v>0</v>
      </c>
      <c r="BG113" s="895">
        <f t="shared" si="160"/>
        <v>0</v>
      </c>
      <c r="BH113" s="895">
        <f t="shared" si="160"/>
        <v>0</v>
      </c>
      <c r="BI113" s="895">
        <f t="shared" si="160"/>
        <v>0</v>
      </c>
      <c r="BJ113" s="895">
        <f t="shared" si="160"/>
        <v>0</v>
      </c>
      <c r="BK113" s="895">
        <f t="shared" si="160"/>
        <v>0</v>
      </c>
      <c r="BL113" s="895">
        <f t="shared" si="160"/>
        <v>0</v>
      </c>
      <c r="BM113" s="895" t="str">
        <f t="shared" si="160"/>
        <v/>
      </c>
      <c r="BN113" s="895" t="str">
        <f t="shared" si="160"/>
        <v/>
      </c>
      <c r="BO113" s="895" t="str">
        <f t="shared" si="160"/>
        <v/>
      </c>
      <c r="BP113" s="895" t="str">
        <f t="shared" si="160"/>
        <v/>
      </c>
      <c r="BQ113" s="895" t="str">
        <f t="shared" si="160"/>
        <v/>
      </c>
      <c r="BR113" s="895" t="str">
        <f t="shared" si="160"/>
        <v/>
      </c>
      <c r="BS113" s="895" t="str">
        <f t="shared" si="160"/>
        <v/>
      </c>
      <c r="BT113" s="895" t="str">
        <f t="shared" si="160"/>
        <v/>
      </c>
      <c r="BU113" s="883"/>
      <c r="BV113" s="895" t="str">
        <f>IF(BV110="","",BV109*BV110*BV111*BV112)</f>
        <v/>
      </c>
      <c r="BW113" s="895" t="str">
        <f>IF(BW110="","",BW109*BW110*BW111*BW112)</f>
        <v/>
      </c>
      <c r="BX113" s="895" t="str">
        <f>IF(BX110="","",BX109*BX110*BX111*BX112)</f>
        <v/>
      </c>
      <c r="BY113" s="761" t="str">
        <f>IF(BY110="","",BY109*BY110*BY111*BY112)</f>
        <v/>
      </c>
      <c r="BZ113" s="889">
        <f>IF(DL113&lt;3,"",(SUM(B113:R113)-MIN(B113:R113)-MAX(B113:R113))/(DL113-2))</f>
        <v>0</v>
      </c>
      <c r="CA113" s="889">
        <f>IF(DM113&lt;3,"",(SUM(T113:AJ113)-MIN(T113:AJ113)-MAX(T113:AJ113))/(DM113-2))</f>
        <v>0</v>
      </c>
      <c r="CB113" s="889">
        <f>IF(DN113&lt;3,"",(SUM(AL113:BB113)-MIN(AL113:BB113)-MAX(AL113:BB113))/(DN113-2))</f>
        <v>0</v>
      </c>
      <c r="CC113" s="890">
        <f>IF(DO113&lt;3,"",(SUM(BD113:BT113)-MIN(BD113:BT113)-MAX(BD113:BT113))/(DO113-2))</f>
        <v>0</v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21" t="str">
        <f t="shared" si="154"/>
        <v/>
      </c>
      <c r="CU113" s="548" t="str">
        <f t="shared" si="155"/>
        <v/>
      </c>
      <c r="CV113" s="549" t="str">
        <f t="shared" si="155"/>
        <v/>
      </c>
      <c r="CW113" s="550" t="str">
        <f t="shared" si="155"/>
        <v/>
      </c>
      <c r="CX113" s="550" t="str">
        <f t="shared" si="155"/>
        <v/>
      </c>
      <c r="CY113" s="550">
        <f t="shared" si="155"/>
        <v>0</v>
      </c>
      <c r="CZ113" s="550">
        <f t="shared" si="155"/>
        <v>0</v>
      </c>
      <c r="DA113" s="550">
        <f t="shared" si="155"/>
        <v>0</v>
      </c>
      <c r="DB113" s="551">
        <f t="shared" si="155"/>
        <v>0</v>
      </c>
      <c r="DC113" s="551">
        <f t="shared" si="155"/>
        <v>0</v>
      </c>
      <c r="DD113" s="551">
        <f t="shared" si="155"/>
        <v>0</v>
      </c>
      <c r="DE113" s="550">
        <f t="shared" si="156"/>
        <v>0</v>
      </c>
      <c r="DF113" s="550">
        <f t="shared" si="156"/>
        <v>0</v>
      </c>
      <c r="DG113" s="550">
        <f t="shared" si="156"/>
        <v>0</v>
      </c>
      <c r="DH113" s="550" t="str">
        <f t="shared" si="156"/>
        <v/>
      </c>
      <c r="DI113" s="550" t="str">
        <f t="shared" si="156"/>
        <v/>
      </c>
      <c r="DJ113" s="549" t="str">
        <f t="shared" si="156"/>
        <v/>
      </c>
      <c r="DK113" s="548" t="str">
        <f t="shared" si="156"/>
        <v/>
      </c>
      <c r="DL113" s="891">
        <f>COUNT(B113:R113)</f>
        <v>9</v>
      </c>
      <c r="DM113" s="846">
        <f>COUNT(T113:AJ113)</f>
        <v>9</v>
      </c>
      <c r="DN113" s="846">
        <f>COUNT(AL113:BB113)</f>
        <v>9</v>
      </c>
      <c r="DO113" s="847">
        <f>COUNT(BD113:BT113)</f>
        <v>9</v>
      </c>
      <c r="DP113" s="882"/>
      <c r="DQ113" s="892"/>
      <c r="DR113" s="892"/>
      <c r="DS113" s="892"/>
      <c r="DT113" s="892"/>
      <c r="DU113" s="892"/>
      <c r="DV113" s="892"/>
      <c r="DW113" s="893"/>
      <c r="DX113" s="892"/>
      <c r="DY113" s="846"/>
      <c r="DZ113" s="882"/>
      <c r="EA113" s="882"/>
    </row>
    <row r="114" spans="1:131" ht="12.75" customHeight="1">
      <c r="A114" s="887" t="s">
        <v>416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3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3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3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3"/>
      <c r="BV114" s="669"/>
      <c r="BW114" s="669"/>
      <c r="BX114" s="669"/>
      <c r="BY114" s="669"/>
      <c r="BZ114" s="896"/>
      <c r="CA114" s="896"/>
      <c r="CB114" s="896"/>
      <c r="CC114" s="897"/>
      <c r="CD114" s="898"/>
      <c r="CE114" s="898"/>
      <c r="CF114" s="898"/>
      <c r="CG114" s="898"/>
      <c r="CH114" s="898"/>
      <c r="CI114" s="898"/>
      <c r="CJ114" s="898"/>
      <c r="CK114" s="898"/>
      <c r="CL114" s="898"/>
      <c r="CM114" s="898"/>
      <c r="CN114" s="898"/>
      <c r="CO114" s="898"/>
      <c r="CP114" s="898"/>
      <c r="CQ114" s="898"/>
      <c r="CR114" s="898"/>
      <c r="CS114" s="898"/>
      <c r="CT114" s="899"/>
      <c r="CU114" s="900"/>
      <c r="CV114" s="898"/>
      <c r="CW114" s="898"/>
      <c r="CX114" s="898"/>
      <c r="CY114" s="898"/>
      <c r="CZ114" s="898"/>
      <c r="DA114" s="898"/>
      <c r="DB114" s="898"/>
      <c r="DC114" s="898"/>
      <c r="DD114" s="898"/>
      <c r="DE114" s="898"/>
      <c r="DF114" s="898"/>
      <c r="DG114" s="898"/>
      <c r="DH114" s="898"/>
      <c r="DI114" s="898"/>
      <c r="DJ114" s="898"/>
      <c r="DK114" s="898"/>
      <c r="DL114" s="900"/>
      <c r="DM114" s="881"/>
      <c r="DN114" s="881"/>
      <c r="DO114" s="880"/>
      <c r="DP114" s="881"/>
      <c r="DQ114" s="881"/>
      <c r="DR114" s="881"/>
      <c r="DS114" s="881"/>
      <c r="DT114" s="881"/>
      <c r="DU114" s="881"/>
      <c r="DV114" s="881"/>
      <c r="DW114" s="880"/>
      <c r="DX114" s="881"/>
      <c r="DY114" s="846"/>
      <c r="DZ114" s="882"/>
      <c r="EA114" s="882"/>
    </row>
    <row r="115" spans="1:131" ht="12.75" customHeight="1">
      <c r="A115" s="888" t="s">
        <v>276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3"/>
      <c r="T115" s="669"/>
      <c r="U115" s="669">
        <v>2</v>
      </c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3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3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3"/>
      <c r="BV115" s="669"/>
      <c r="BW115" s="669"/>
      <c r="BX115" s="669"/>
      <c r="BY115" s="669"/>
      <c r="BZ115" s="889" t="str">
        <f t="shared" ref="BZ115:BZ120" si="161">IF(DL115&lt;3,"",(SUM(B115:R115)-MIN(B115:R115)-MAX(B115:R115))/(DL115-2))</f>
        <v/>
      </c>
      <c r="CA115" s="889" t="str">
        <f t="shared" ref="CA115:CA120" si="162">IF(DM115&lt;3,"",(SUM(T115:AJ115)-MIN(T115:AJ115)-MAX(T115:AJ115))/(DM115-2))</f>
        <v/>
      </c>
      <c r="CB115" s="889" t="str">
        <f t="shared" ref="CB115:CB120" si="163">IF(DN115&lt;3,"",(SUM(AL115:BB115)-MIN(AL115:BB115)-MAX(AL115:BB115))/(DN115-2))</f>
        <v/>
      </c>
      <c r="CC115" s="890" t="str">
        <f t="shared" ref="CC115:CC120" si="164">IF(DO115&lt;3,"",(SUM(BD115:BT115)-MIN(BD115:BT115)-MAX(BD115:BT115))/(DO115-2))</f>
        <v/>
      </c>
      <c r="CD115" s="52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2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1">
        <f t="shared" ref="DL115:DL120" si="184">COUNT(B115:R115)</f>
        <v>0</v>
      </c>
      <c r="DM115" s="846">
        <f t="shared" ref="DM115:DM120" si="185">COUNT(T115:AJ115)</f>
        <v>1</v>
      </c>
      <c r="DN115" s="846">
        <f t="shared" ref="DN115:DN120" si="186">COUNT(AL115:BB115)</f>
        <v>0</v>
      </c>
      <c r="DO115" s="847">
        <f t="shared" ref="DO115:DO120" si="187">COUNT(BD115:BT115)</f>
        <v>0</v>
      </c>
      <c r="DP115" s="882"/>
      <c r="DQ115" s="892"/>
      <c r="DR115" s="892"/>
      <c r="DS115" s="892"/>
      <c r="DT115" s="892"/>
      <c r="DU115" s="892"/>
      <c r="DV115" s="892"/>
      <c r="DW115" s="893"/>
      <c r="DX115" s="892"/>
      <c r="DY115" s="846"/>
      <c r="DZ115" s="882"/>
      <c r="EA115" s="882"/>
    </row>
    <row r="116" spans="1:131" ht="12.75" customHeight="1">
      <c r="A116" s="888" t="s">
        <v>277</v>
      </c>
      <c r="B116" s="296">
        <v>0</v>
      </c>
      <c r="C116" s="296">
        <v>0</v>
      </c>
      <c r="D116" s="296">
        <v>0</v>
      </c>
      <c r="E116" s="296">
        <v>0</v>
      </c>
      <c r="F116" s="669">
        <v>0</v>
      </c>
      <c r="G116" s="296">
        <v>0</v>
      </c>
      <c r="H116" s="296">
        <v>0</v>
      </c>
      <c r="I116" s="296">
        <v>0</v>
      </c>
      <c r="J116" s="669">
        <v>0</v>
      </c>
      <c r="K116" s="296"/>
      <c r="L116" s="296"/>
      <c r="M116" s="296"/>
      <c r="N116" s="296"/>
      <c r="O116" s="296"/>
      <c r="P116" s="296"/>
      <c r="Q116" s="296"/>
      <c r="R116" s="296"/>
      <c r="S116" s="883"/>
      <c r="T116" s="296">
        <v>0</v>
      </c>
      <c r="U116" s="296">
        <v>1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/>
      <c r="AD116" s="296"/>
      <c r="AE116" s="296"/>
      <c r="AF116" s="296"/>
      <c r="AG116" s="296"/>
      <c r="AH116" s="296"/>
      <c r="AI116" s="296"/>
      <c r="AJ116" s="296"/>
      <c r="AK116" s="883"/>
      <c r="AL116" s="296">
        <v>0</v>
      </c>
      <c r="AM116" s="296">
        <v>0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/>
      <c r="AV116" s="296"/>
      <c r="AW116" s="296"/>
      <c r="AX116" s="296"/>
      <c r="AY116" s="296"/>
      <c r="AZ116" s="296"/>
      <c r="BA116" s="296"/>
      <c r="BB116" s="296"/>
      <c r="BC116" s="883"/>
      <c r="BD116" s="296">
        <v>0</v>
      </c>
      <c r="BE116" s="296">
        <v>0</v>
      </c>
      <c r="BF116" s="296">
        <v>0</v>
      </c>
      <c r="BG116" s="296">
        <v>0</v>
      </c>
      <c r="BH116" s="296">
        <v>0</v>
      </c>
      <c r="BI116" s="296">
        <v>0</v>
      </c>
      <c r="BJ116" s="296">
        <v>0</v>
      </c>
      <c r="BK116" s="296">
        <v>0</v>
      </c>
      <c r="BL116" s="296">
        <v>0</v>
      </c>
      <c r="BM116" s="296"/>
      <c r="BN116" s="296"/>
      <c r="BO116" s="296"/>
      <c r="BP116" s="296"/>
      <c r="BQ116" s="296"/>
      <c r="BR116" s="296"/>
      <c r="BS116" s="296"/>
      <c r="BT116" s="296"/>
      <c r="BU116" s="883"/>
      <c r="BV116" s="296"/>
      <c r="BW116" s="296"/>
      <c r="BX116" s="296"/>
      <c r="BY116" s="296"/>
      <c r="BZ116" s="889">
        <f t="shared" si="161"/>
        <v>0</v>
      </c>
      <c r="CA116" s="889">
        <f t="shared" si="162"/>
        <v>0</v>
      </c>
      <c r="CB116" s="889">
        <f t="shared" si="163"/>
        <v>0</v>
      </c>
      <c r="CC116" s="890">
        <f t="shared" si="164"/>
        <v>0</v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21" t="str">
        <f t="shared" si="166"/>
        <v/>
      </c>
      <c r="CU116" s="548" t="str">
        <f t="shared" si="167"/>
        <v/>
      </c>
      <c r="CV116" s="549" t="str">
        <f t="shared" si="168"/>
        <v/>
      </c>
      <c r="CW116" s="550" t="str">
        <f t="shared" si="169"/>
        <v/>
      </c>
      <c r="CX116" s="550" t="str">
        <f t="shared" si="170"/>
        <v/>
      </c>
      <c r="CY116" s="550">
        <f t="shared" si="171"/>
        <v>0</v>
      </c>
      <c r="CZ116" s="550">
        <f t="shared" si="172"/>
        <v>0</v>
      </c>
      <c r="DA116" s="550">
        <f t="shared" si="173"/>
        <v>0</v>
      </c>
      <c r="DB116" s="551">
        <f t="shared" si="174"/>
        <v>0</v>
      </c>
      <c r="DC116" s="551">
        <f t="shared" si="175"/>
        <v>0</v>
      </c>
      <c r="DD116" s="551">
        <f t="shared" si="176"/>
        <v>0</v>
      </c>
      <c r="DE116" s="550">
        <f t="shared" si="177"/>
        <v>0</v>
      </c>
      <c r="DF116" s="550">
        <f t="shared" si="178"/>
        <v>0</v>
      </c>
      <c r="DG116" s="550">
        <f t="shared" si="179"/>
        <v>0</v>
      </c>
      <c r="DH116" s="550" t="str">
        <f t="shared" si="180"/>
        <v/>
      </c>
      <c r="DI116" s="550" t="str">
        <f t="shared" si="181"/>
        <v/>
      </c>
      <c r="DJ116" s="549" t="str">
        <f t="shared" si="182"/>
        <v/>
      </c>
      <c r="DK116" s="548" t="str">
        <f t="shared" si="183"/>
        <v/>
      </c>
      <c r="DL116" s="891">
        <f t="shared" si="184"/>
        <v>9</v>
      </c>
      <c r="DM116" s="846">
        <f t="shared" si="185"/>
        <v>9</v>
      </c>
      <c r="DN116" s="846">
        <f t="shared" si="186"/>
        <v>9</v>
      </c>
      <c r="DO116" s="847">
        <f t="shared" si="187"/>
        <v>9</v>
      </c>
      <c r="DP116" s="882"/>
      <c r="DQ116" s="892"/>
      <c r="DR116" s="892"/>
      <c r="DS116" s="892"/>
      <c r="DT116" s="892"/>
      <c r="DU116" s="892"/>
      <c r="DV116" s="892"/>
      <c r="DW116" s="893"/>
      <c r="DX116" s="892"/>
      <c r="DY116" s="846"/>
      <c r="DZ116" s="882"/>
      <c r="EA116" s="882"/>
    </row>
    <row r="117" spans="1:131" ht="12.75" customHeight="1">
      <c r="A117" s="888" t="s">
        <v>265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3"/>
      <c r="T117" s="296"/>
      <c r="U117" s="296">
        <v>2</v>
      </c>
      <c r="V117" s="296"/>
      <c r="W117" s="296"/>
      <c r="X117" s="296"/>
      <c r="Y117" s="296"/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3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3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3"/>
      <c r="BV117" s="296"/>
      <c r="BW117" s="296"/>
      <c r="BX117" s="296"/>
      <c r="BY117" s="296"/>
      <c r="BZ117" s="889" t="str">
        <f t="shared" si="161"/>
        <v/>
      </c>
      <c r="CA117" s="889" t="str">
        <f t="shared" si="162"/>
        <v/>
      </c>
      <c r="CB117" s="889" t="str">
        <f t="shared" si="163"/>
        <v/>
      </c>
      <c r="CC117" s="890" t="str">
        <f t="shared" si="164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21" t="str">
        <f t="shared" si="166"/>
        <v/>
      </c>
      <c r="CU117" s="548" t="str">
        <f t="shared" si="167"/>
        <v/>
      </c>
      <c r="CV117" s="549" t="str">
        <f t="shared" si="168"/>
        <v/>
      </c>
      <c r="CW117" s="550" t="str">
        <f t="shared" si="169"/>
        <v/>
      </c>
      <c r="CX117" s="550" t="str">
        <f t="shared" si="170"/>
        <v/>
      </c>
      <c r="CY117" s="550" t="str">
        <f t="shared" si="171"/>
        <v/>
      </c>
      <c r="CZ117" s="550" t="str">
        <f t="shared" si="172"/>
        <v/>
      </c>
      <c r="DA117" s="550" t="str">
        <f t="shared" si="173"/>
        <v/>
      </c>
      <c r="DB117" s="551" t="str">
        <f t="shared" si="174"/>
        <v/>
      </c>
      <c r="DC117" s="551" t="str">
        <f t="shared" si="175"/>
        <v/>
      </c>
      <c r="DD117" s="551" t="str">
        <f t="shared" si="176"/>
        <v/>
      </c>
      <c r="DE117" s="550" t="str">
        <f t="shared" si="177"/>
        <v/>
      </c>
      <c r="DF117" s="550" t="str">
        <f t="shared" si="178"/>
        <v/>
      </c>
      <c r="DG117" s="550" t="str">
        <f t="shared" si="179"/>
        <v/>
      </c>
      <c r="DH117" s="550" t="str">
        <f t="shared" si="180"/>
        <v/>
      </c>
      <c r="DI117" s="550" t="str">
        <f t="shared" si="181"/>
        <v/>
      </c>
      <c r="DJ117" s="549" t="str">
        <f t="shared" si="182"/>
        <v/>
      </c>
      <c r="DK117" s="548" t="str">
        <f t="shared" si="183"/>
        <v/>
      </c>
      <c r="DL117" s="891">
        <f t="shared" si="184"/>
        <v>0</v>
      </c>
      <c r="DM117" s="846">
        <f t="shared" si="185"/>
        <v>1</v>
      </c>
      <c r="DN117" s="846">
        <f t="shared" si="186"/>
        <v>0</v>
      </c>
      <c r="DO117" s="847">
        <f t="shared" si="187"/>
        <v>0</v>
      </c>
      <c r="DP117" s="882"/>
      <c r="DQ117" s="892"/>
      <c r="DR117" s="892"/>
      <c r="DS117" s="892"/>
      <c r="DT117" s="892"/>
      <c r="DU117" s="892"/>
      <c r="DV117" s="892"/>
      <c r="DW117" s="893"/>
      <c r="DX117" s="892"/>
      <c r="DY117" s="846"/>
      <c r="DZ117" s="882"/>
      <c r="EA117" s="882"/>
    </row>
    <row r="118" spans="1:131" ht="12.75" customHeight="1">
      <c r="A118" s="888" t="s">
        <v>294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3"/>
      <c r="T118" s="296"/>
      <c r="U118" s="296">
        <v>25</v>
      </c>
      <c r="V118" s="296"/>
      <c r="W118" s="296"/>
      <c r="X118" s="296"/>
      <c r="Y118" s="296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3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3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3"/>
      <c r="BV118" s="296"/>
      <c r="BW118" s="296"/>
      <c r="BX118" s="296"/>
      <c r="BY118" s="296"/>
      <c r="BZ118" s="889" t="str">
        <f t="shared" si="161"/>
        <v/>
      </c>
      <c r="CA118" s="889" t="str">
        <f t="shared" si="162"/>
        <v/>
      </c>
      <c r="CB118" s="889" t="str">
        <f t="shared" si="163"/>
        <v/>
      </c>
      <c r="CC118" s="890" t="str">
        <f t="shared" si="164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21" t="str">
        <f t="shared" si="166"/>
        <v/>
      </c>
      <c r="CU118" s="548" t="str">
        <f t="shared" si="167"/>
        <v/>
      </c>
      <c r="CV118" s="549" t="str">
        <f t="shared" si="168"/>
        <v/>
      </c>
      <c r="CW118" s="550" t="str">
        <f t="shared" si="169"/>
        <v/>
      </c>
      <c r="CX118" s="550" t="str">
        <f t="shared" si="170"/>
        <v/>
      </c>
      <c r="CY118" s="550" t="str">
        <f t="shared" si="171"/>
        <v/>
      </c>
      <c r="CZ118" s="550" t="str">
        <f t="shared" si="172"/>
        <v/>
      </c>
      <c r="DA118" s="550" t="str">
        <f t="shared" si="173"/>
        <v/>
      </c>
      <c r="DB118" s="551" t="str">
        <f t="shared" si="174"/>
        <v/>
      </c>
      <c r="DC118" s="551" t="str">
        <f t="shared" si="175"/>
        <v/>
      </c>
      <c r="DD118" s="551" t="str">
        <f t="shared" si="176"/>
        <v/>
      </c>
      <c r="DE118" s="550" t="str">
        <f t="shared" si="177"/>
        <v/>
      </c>
      <c r="DF118" s="550" t="str">
        <f t="shared" si="178"/>
        <v/>
      </c>
      <c r="DG118" s="550" t="str">
        <f t="shared" si="179"/>
        <v/>
      </c>
      <c r="DH118" s="550" t="str">
        <f t="shared" si="180"/>
        <v/>
      </c>
      <c r="DI118" s="550" t="str">
        <f t="shared" si="181"/>
        <v/>
      </c>
      <c r="DJ118" s="549" t="str">
        <f t="shared" si="182"/>
        <v/>
      </c>
      <c r="DK118" s="548" t="str">
        <f t="shared" si="183"/>
        <v/>
      </c>
      <c r="DL118" s="891">
        <f t="shared" si="184"/>
        <v>0</v>
      </c>
      <c r="DM118" s="846">
        <f t="shared" si="185"/>
        <v>1</v>
      </c>
      <c r="DN118" s="846">
        <f t="shared" si="186"/>
        <v>0</v>
      </c>
      <c r="DO118" s="847">
        <f t="shared" si="187"/>
        <v>0</v>
      </c>
      <c r="DP118" s="882"/>
      <c r="DQ118" s="892"/>
      <c r="DR118" s="892"/>
      <c r="DS118" s="892"/>
      <c r="DT118" s="892"/>
      <c r="DU118" s="892"/>
      <c r="DV118" s="892"/>
      <c r="DW118" s="893"/>
      <c r="DX118" s="892"/>
      <c r="DY118" s="846"/>
      <c r="DZ118" s="882"/>
      <c r="EA118" s="882"/>
    </row>
    <row r="119" spans="1:131" ht="14" customHeight="1">
      <c r="A119" s="894" t="s">
        <v>295</v>
      </c>
      <c r="B119" s="895">
        <f t="shared" ref="B119:R119" si="188">IF(B116="","",B115*B116*B117*B118)</f>
        <v>0</v>
      </c>
      <c r="C119" s="895">
        <f t="shared" si="188"/>
        <v>0</v>
      </c>
      <c r="D119" s="895">
        <f t="shared" si="188"/>
        <v>0</v>
      </c>
      <c r="E119" s="895">
        <f t="shared" si="188"/>
        <v>0</v>
      </c>
      <c r="F119" s="895">
        <f t="shared" si="188"/>
        <v>0</v>
      </c>
      <c r="G119" s="895">
        <f t="shared" si="188"/>
        <v>0</v>
      </c>
      <c r="H119" s="895">
        <f t="shared" si="188"/>
        <v>0</v>
      </c>
      <c r="I119" s="895">
        <f t="shared" si="188"/>
        <v>0</v>
      </c>
      <c r="J119" s="895">
        <f t="shared" si="188"/>
        <v>0</v>
      </c>
      <c r="K119" s="895" t="str">
        <f t="shared" si="188"/>
        <v/>
      </c>
      <c r="L119" s="895" t="str">
        <f t="shared" si="188"/>
        <v/>
      </c>
      <c r="M119" s="895" t="str">
        <f t="shared" si="188"/>
        <v/>
      </c>
      <c r="N119" s="895" t="str">
        <f t="shared" si="188"/>
        <v/>
      </c>
      <c r="O119" s="895" t="str">
        <f t="shared" si="188"/>
        <v/>
      </c>
      <c r="P119" s="895" t="str">
        <f t="shared" si="188"/>
        <v/>
      </c>
      <c r="Q119" s="895" t="str">
        <f t="shared" si="188"/>
        <v/>
      </c>
      <c r="R119" s="895" t="str">
        <f t="shared" si="188"/>
        <v/>
      </c>
      <c r="S119" s="883"/>
      <c r="T119" s="895">
        <f t="shared" ref="T119:AJ119" si="189">IF(T116="","",T115*T116*T117*T118)</f>
        <v>0</v>
      </c>
      <c r="U119" s="895">
        <f t="shared" si="189"/>
        <v>100</v>
      </c>
      <c r="V119" s="895">
        <f t="shared" si="189"/>
        <v>0</v>
      </c>
      <c r="W119" s="895">
        <f t="shared" si="189"/>
        <v>0</v>
      </c>
      <c r="X119" s="895">
        <f t="shared" si="189"/>
        <v>0</v>
      </c>
      <c r="Y119" s="895">
        <f t="shared" si="189"/>
        <v>0</v>
      </c>
      <c r="Z119" s="895">
        <f t="shared" si="189"/>
        <v>0</v>
      </c>
      <c r="AA119" s="895">
        <f t="shared" si="189"/>
        <v>0</v>
      </c>
      <c r="AB119" s="895">
        <f t="shared" si="189"/>
        <v>0</v>
      </c>
      <c r="AC119" s="895" t="str">
        <f t="shared" si="189"/>
        <v/>
      </c>
      <c r="AD119" s="895" t="str">
        <f t="shared" si="189"/>
        <v/>
      </c>
      <c r="AE119" s="895" t="str">
        <f t="shared" si="189"/>
        <v/>
      </c>
      <c r="AF119" s="895" t="str">
        <f t="shared" si="189"/>
        <v/>
      </c>
      <c r="AG119" s="895" t="str">
        <f t="shared" si="189"/>
        <v/>
      </c>
      <c r="AH119" s="895" t="str">
        <f t="shared" si="189"/>
        <v/>
      </c>
      <c r="AI119" s="895" t="str">
        <f t="shared" si="189"/>
        <v/>
      </c>
      <c r="AJ119" s="895" t="str">
        <f t="shared" si="189"/>
        <v/>
      </c>
      <c r="AK119" s="883"/>
      <c r="AL119" s="895">
        <f t="shared" ref="AL119:BB119" si="190">IF(AL116="","",AL115*AL116*AL117*AL118)</f>
        <v>0</v>
      </c>
      <c r="AM119" s="895">
        <f t="shared" si="190"/>
        <v>0</v>
      </c>
      <c r="AN119" s="895">
        <f t="shared" si="190"/>
        <v>0</v>
      </c>
      <c r="AO119" s="895">
        <f t="shared" si="190"/>
        <v>0</v>
      </c>
      <c r="AP119" s="895">
        <f t="shared" si="190"/>
        <v>0</v>
      </c>
      <c r="AQ119" s="895">
        <f t="shared" si="190"/>
        <v>0</v>
      </c>
      <c r="AR119" s="895">
        <f t="shared" si="190"/>
        <v>0</v>
      </c>
      <c r="AS119" s="895">
        <f t="shared" si="190"/>
        <v>0</v>
      </c>
      <c r="AT119" s="895">
        <f t="shared" si="190"/>
        <v>0</v>
      </c>
      <c r="AU119" s="895" t="str">
        <f t="shared" si="190"/>
        <v/>
      </c>
      <c r="AV119" s="895" t="str">
        <f t="shared" si="190"/>
        <v/>
      </c>
      <c r="AW119" s="895" t="str">
        <f t="shared" si="190"/>
        <v/>
      </c>
      <c r="AX119" s="895" t="str">
        <f t="shared" si="190"/>
        <v/>
      </c>
      <c r="AY119" s="895" t="str">
        <f t="shared" si="190"/>
        <v/>
      </c>
      <c r="AZ119" s="895" t="str">
        <f t="shared" si="190"/>
        <v/>
      </c>
      <c r="BA119" s="895" t="str">
        <f t="shared" si="190"/>
        <v/>
      </c>
      <c r="BB119" s="895" t="str">
        <f t="shared" si="190"/>
        <v/>
      </c>
      <c r="BC119" s="883"/>
      <c r="BD119" s="895">
        <f t="shared" ref="BD119:BT119" si="191">IF(BD116="","",BD115*BD116*BD117*BD118)</f>
        <v>0</v>
      </c>
      <c r="BE119" s="895">
        <f t="shared" si="191"/>
        <v>0</v>
      </c>
      <c r="BF119" s="895">
        <f t="shared" si="191"/>
        <v>0</v>
      </c>
      <c r="BG119" s="895">
        <f t="shared" si="191"/>
        <v>0</v>
      </c>
      <c r="BH119" s="895">
        <f t="shared" si="191"/>
        <v>0</v>
      </c>
      <c r="BI119" s="895">
        <f t="shared" si="191"/>
        <v>0</v>
      </c>
      <c r="BJ119" s="895">
        <f t="shared" si="191"/>
        <v>0</v>
      </c>
      <c r="BK119" s="895">
        <f t="shared" si="191"/>
        <v>0</v>
      </c>
      <c r="BL119" s="895">
        <f t="shared" si="191"/>
        <v>0</v>
      </c>
      <c r="BM119" s="895" t="str">
        <f t="shared" si="191"/>
        <v/>
      </c>
      <c r="BN119" s="895" t="str">
        <f t="shared" si="191"/>
        <v/>
      </c>
      <c r="BO119" s="895" t="str">
        <f t="shared" si="191"/>
        <v/>
      </c>
      <c r="BP119" s="895" t="str">
        <f t="shared" si="191"/>
        <v/>
      </c>
      <c r="BQ119" s="895" t="str">
        <f t="shared" si="191"/>
        <v/>
      </c>
      <c r="BR119" s="895" t="str">
        <f t="shared" si="191"/>
        <v/>
      </c>
      <c r="BS119" s="895" t="str">
        <f t="shared" si="191"/>
        <v/>
      </c>
      <c r="BT119" s="895" t="str">
        <f t="shared" si="191"/>
        <v/>
      </c>
      <c r="BU119" s="883"/>
      <c r="BV119" s="895" t="str">
        <f>IF(BV116="","",BV115*BV116*BV117*BV118)</f>
        <v/>
      </c>
      <c r="BW119" s="895" t="str">
        <f>IF(BW116="","",BW115*BW116*BW117*BW118)</f>
        <v/>
      </c>
      <c r="BX119" s="895" t="str">
        <f>IF(BX116="","",BX115*BX116*BX117*BX118)</f>
        <v/>
      </c>
      <c r="BY119" s="761" t="str">
        <f>IF(BY116="","",BY115*BY116*BY117*BY118)</f>
        <v/>
      </c>
      <c r="BZ119" s="889">
        <f t="shared" si="161"/>
        <v>0</v>
      </c>
      <c r="CA119" s="889">
        <f t="shared" si="162"/>
        <v>0</v>
      </c>
      <c r="CB119" s="889">
        <f t="shared" si="163"/>
        <v>0</v>
      </c>
      <c r="CC119" s="890">
        <f t="shared" si="164"/>
        <v>0</v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21" t="str">
        <f t="shared" si="166"/>
        <v/>
      </c>
      <c r="CU119" s="548" t="str">
        <f t="shared" si="167"/>
        <v/>
      </c>
      <c r="CV119" s="549" t="str">
        <f t="shared" si="168"/>
        <v/>
      </c>
      <c r="CW119" s="550" t="str">
        <f t="shared" si="169"/>
        <v/>
      </c>
      <c r="CX119" s="550" t="str">
        <f t="shared" si="170"/>
        <v/>
      </c>
      <c r="CY119" s="550">
        <f t="shared" si="171"/>
        <v>0</v>
      </c>
      <c r="CZ119" s="550">
        <f t="shared" si="172"/>
        <v>0</v>
      </c>
      <c r="DA119" s="550">
        <f t="shared" si="173"/>
        <v>0</v>
      </c>
      <c r="DB119" s="551">
        <f t="shared" si="174"/>
        <v>0</v>
      </c>
      <c r="DC119" s="551">
        <f t="shared" si="175"/>
        <v>0</v>
      </c>
      <c r="DD119" s="551">
        <f t="shared" si="176"/>
        <v>0</v>
      </c>
      <c r="DE119" s="550">
        <f t="shared" si="177"/>
        <v>0</v>
      </c>
      <c r="DF119" s="550">
        <f t="shared" si="178"/>
        <v>0</v>
      </c>
      <c r="DG119" s="550">
        <f t="shared" si="179"/>
        <v>0</v>
      </c>
      <c r="DH119" s="550" t="str">
        <f t="shared" si="180"/>
        <v/>
      </c>
      <c r="DI119" s="550" t="str">
        <f t="shared" si="181"/>
        <v/>
      </c>
      <c r="DJ119" s="549" t="str">
        <f t="shared" si="182"/>
        <v/>
      </c>
      <c r="DK119" s="548" t="str">
        <f t="shared" si="183"/>
        <v/>
      </c>
      <c r="DL119" s="891">
        <f t="shared" si="184"/>
        <v>9</v>
      </c>
      <c r="DM119" s="846">
        <f t="shared" si="185"/>
        <v>9</v>
      </c>
      <c r="DN119" s="846">
        <f t="shared" si="186"/>
        <v>9</v>
      </c>
      <c r="DO119" s="847">
        <f t="shared" si="187"/>
        <v>9</v>
      </c>
      <c r="DP119" s="882"/>
      <c r="DQ119" s="892"/>
      <c r="DR119" s="892"/>
      <c r="DS119" s="892"/>
      <c r="DT119" s="892"/>
      <c r="DU119" s="892"/>
      <c r="DV119" s="892"/>
      <c r="DW119" s="893"/>
      <c r="DX119" s="892"/>
      <c r="DY119" s="846"/>
      <c r="DZ119" s="882"/>
      <c r="EA119" s="882"/>
    </row>
    <row r="120" spans="1:131" ht="14" customHeight="1">
      <c r="A120" s="848" t="s">
        <v>427</v>
      </c>
      <c r="B120" s="902">
        <f t="shared" ref="B120:R120" si="192">SUM(B71,B77,B83,B89,B95,B101,B107,B113,B119)</f>
        <v>0</v>
      </c>
      <c r="C120" s="902">
        <f t="shared" si="192"/>
        <v>0</v>
      </c>
      <c r="D120" s="902">
        <f t="shared" si="192"/>
        <v>0</v>
      </c>
      <c r="E120" s="902">
        <f t="shared" si="192"/>
        <v>0</v>
      </c>
      <c r="F120" s="902">
        <f t="shared" si="192"/>
        <v>0</v>
      </c>
      <c r="G120" s="902">
        <f t="shared" si="192"/>
        <v>0</v>
      </c>
      <c r="H120" s="902">
        <f t="shared" si="192"/>
        <v>0</v>
      </c>
      <c r="I120" s="902">
        <f t="shared" si="192"/>
        <v>1500</v>
      </c>
      <c r="J120" s="902">
        <f t="shared" si="192"/>
        <v>0</v>
      </c>
      <c r="K120" s="902">
        <f t="shared" si="192"/>
        <v>0</v>
      </c>
      <c r="L120" s="902">
        <f t="shared" si="192"/>
        <v>0</v>
      </c>
      <c r="M120" s="902">
        <f t="shared" si="192"/>
        <v>0</v>
      </c>
      <c r="N120" s="902">
        <f t="shared" si="192"/>
        <v>0</v>
      </c>
      <c r="O120" s="902">
        <f t="shared" si="192"/>
        <v>0</v>
      </c>
      <c r="P120" s="902">
        <f t="shared" si="192"/>
        <v>0</v>
      </c>
      <c r="Q120" s="902">
        <f t="shared" si="192"/>
        <v>0</v>
      </c>
      <c r="R120" s="902">
        <f t="shared" si="192"/>
        <v>0</v>
      </c>
      <c r="S120" s="903"/>
      <c r="T120" s="902">
        <f t="shared" ref="T120:AJ120" si="193">SUM(T71,T77,T83,T89,T95,T101,T107,T113,T119)</f>
        <v>3000</v>
      </c>
      <c r="U120" s="902">
        <f t="shared" si="193"/>
        <v>100</v>
      </c>
      <c r="V120" s="902">
        <f t="shared" si="193"/>
        <v>2400</v>
      </c>
      <c r="W120" s="902">
        <f t="shared" si="193"/>
        <v>150</v>
      </c>
      <c r="X120" s="902">
        <f t="shared" si="193"/>
        <v>0</v>
      </c>
      <c r="Y120" s="902">
        <f t="shared" si="193"/>
        <v>3300</v>
      </c>
      <c r="Z120" s="902">
        <f t="shared" si="193"/>
        <v>0</v>
      </c>
      <c r="AA120" s="902">
        <f t="shared" si="193"/>
        <v>800</v>
      </c>
      <c r="AB120" s="902">
        <f t="shared" si="193"/>
        <v>0</v>
      </c>
      <c r="AC120" s="902">
        <f t="shared" si="193"/>
        <v>0</v>
      </c>
      <c r="AD120" s="902">
        <f t="shared" si="193"/>
        <v>0</v>
      </c>
      <c r="AE120" s="902">
        <f t="shared" si="193"/>
        <v>0</v>
      </c>
      <c r="AF120" s="902">
        <f t="shared" si="193"/>
        <v>0</v>
      </c>
      <c r="AG120" s="902">
        <f t="shared" si="193"/>
        <v>0</v>
      </c>
      <c r="AH120" s="902">
        <f t="shared" si="193"/>
        <v>0</v>
      </c>
      <c r="AI120" s="902">
        <f t="shared" si="193"/>
        <v>0</v>
      </c>
      <c r="AJ120" s="902">
        <f t="shared" si="193"/>
        <v>0</v>
      </c>
      <c r="AK120" s="903"/>
      <c r="AL120" s="902">
        <f t="shared" ref="AL120:BB120" si="194">SUM(AL71,AL77,AL83,AL89,AL95,AL101,AL107,AL113,AL119)</f>
        <v>10000</v>
      </c>
      <c r="AM120" s="902">
        <f t="shared" si="194"/>
        <v>0</v>
      </c>
      <c r="AN120" s="902">
        <f t="shared" si="194"/>
        <v>0</v>
      </c>
      <c r="AO120" s="902">
        <f t="shared" si="194"/>
        <v>0</v>
      </c>
      <c r="AP120" s="902">
        <f t="shared" si="194"/>
        <v>0</v>
      </c>
      <c r="AQ120" s="902">
        <f t="shared" si="194"/>
        <v>0</v>
      </c>
      <c r="AR120" s="902">
        <f t="shared" si="194"/>
        <v>0</v>
      </c>
      <c r="AS120" s="902">
        <f t="shared" si="194"/>
        <v>0</v>
      </c>
      <c r="AT120" s="902">
        <f t="shared" si="194"/>
        <v>0</v>
      </c>
      <c r="AU120" s="902">
        <f t="shared" si="194"/>
        <v>0</v>
      </c>
      <c r="AV120" s="902">
        <f t="shared" si="194"/>
        <v>0</v>
      </c>
      <c r="AW120" s="902">
        <f t="shared" si="194"/>
        <v>0</v>
      </c>
      <c r="AX120" s="902">
        <f t="shared" si="194"/>
        <v>0</v>
      </c>
      <c r="AY120" s="902">
        <f t="shared" si="194"/>
        <v>0</v>
      </c>
      <c r="AZ120" s="902">
        <f t="shared" si="194"/>
        <v>0</v>
      </c>
      <c r="BA120" s="902">
        <f t="shared" si="194"/>
        <v>0</v>
      </c>
      <c r="BB120" s="902">
        <f t="shared" si="194"/>
        <v>0</v>
      </c>
      <c r="BC120" s="903"/>
      <c r="BD120" s="902">
        <f t="shared" ref="BD120:BT120" si="195">SUM(BD71,BD77,BD83,BD89,BD95,BD101,BD107,BD113,BD119)</f>
        <v>0</v>
      </c>
      <c r="BE120" s="902">
        <f t="shared" si="195"/>
        <v>0</v>
      </c>
      <c r="BF120" s="902">
        <f t="shared" si="195"/>
        <v>0</v>
      </c>
      <c r="BG120" s="902">
        <f t="shared" si="195"/>
        <v>0</v>
      </c>
      <c r="BH120" s="902">
        <f t="shared" si="195"/>
        <v>0</v>
      </c>
      <c r="BI120" s="902">
        <f t="shared" si="195"/>
        <v>0</v>
      </c>
      <c r="BJ120" s="902">
        <f t="shared" si="195"/>
        <v>0</v>
      </c>
      <c r="BK120" s="902">
        <f t="shared" si="195"/>
        <v>0</v>
      </c>
      <c r="BL120" s="902">
        <f t="shared" si="195"/>
        <v>0</v>
      </c>
      <c r="BM120" s="902">
        <f t="shared" si="195"/>
        <v>0</v>
      </c>
      <c r="BN120" s="902">
        <f t="shared" si="195"/>
        <v>0</v>
      </c>
      <c r="BO120" s="902">
        <f t="shared" si="195"/>
        <v>0</v>
      </c>
      <c r="BP120" s="902">
        <f t="shared" si="195"/>
        <v>0</v>
      </c>
      <c r="BQ120" s="902">
        <f t="shared" si="195"/>
        <v>0</v>
      </c>
      <c r="BR120" s="902">
        <f t="shared" si="195"/>
        <v>0</v>
      </c>
      <c r="BS120" s="902">
        <f t="shared" si="195"/>
        <v>0</v>
      </c>
      <c r="BT120" s="902">
        <f t="shared" si="195"/>
        <v>0</v>
      </c>
      <c r="BU120" s="903"/>
      <c r="BV120" s="902">
        <f>SUM(BV71,BV77,BV83,BV89,BV95,BV101,BV107,BV113,BV119)</f>
        <v>0</v>
      </c>
      <c r="BW120" s="902">
        <f>SUM(BW71,BW77,BW83,BW89,BW95,BW101,BW107,BW113,BW119)</f>
        <v>0</v>
      </c>
      <c r="BX120" s="902">
        <f>SUM(BX71,BX77,BX83,BX89,BX95,BX101,BX107,BX113,BX119)</f>
        <v>0</v>
      </c>
      <c r="BY120" s="902">
        <f>SUM(BY71,BY77,BY83,BY89,BY95,BY101,BY107,BY113,BY119)</f>
        <v>0</v>
      </c>
      <c r="BZ120" s="889">
        <f t="shared" si="161"/>
        <v>0</v>
      </c>
      <c r="CA120" s="889">
        <f t="shared" si="162"/>
        <v>430</v>
      </c>
      <c r="CB120" s="889">
        <f t="shared" si="163"/>
        <v>0</v>
      </c>
      <c r="CC120" s="890">
        <f t="shared" si="164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21">
        <f t="shared" si="166"/>
        <v>3300</v>
      </c>
      <c r="CU120" s="548">
        <f t="shared" si="167"/>
        <v>0</v>
      </c>
      <c r="CV120" s="549">
        <f t="shared" si="168"/>
        <v>0</v>
      </c>
      <c r="CW120" s="550">
        <f t="shared" si="169"/>
        <v>0</v>
      </c>
      <c r="CX120" s="550">
        <f t="shared" si="170"/>
        <v>0</v>
      </c>
      <c r="CY120" s="550">
        <f t="shared" si="171"/>
        <v>0</v>
      </c>
      <c r="CZ120" s="550">
        <f t="shared" si="172"/>
        <v>0</v>
      </c>
      <c r="DA120" s="550">
        <f t="shared" si="173"/>
        <v>0</v>
      </c>
      <c r="DB120" s="551">
        <f t="shared" si="174"/>
        <v>0</v>
      </c>
      <c r="DC120" s="551">
        <f t="shared" si="175"/>
        <v>0</v>
      </c>
      <c r="DD120" s="551">
        <f t="shared" si="176"/>
        <v>0</v>
      </c>
      <c r="DE120" s="550">
        <f t="shared" si="177"/>
        <v>0</v>
      </c>
      <c r="DF120" s="550">
        <f t="shared" si="178"/>
        <v>0</v>
      </c>
      <c r="DG120" s="550">
        <f t="shared" si="179"/>
        <v>0</v>
      </c>
      <c r="DH120" s="550">
        <f t="shared" si="180"/>
        <v>0</v>
      </c>
      <c r="DI120" s="550">
        <f t="shared" si="181"/>
        <v>0</v>
      </c>
      <c r="DJ120" s="549">
        <f t="shared" si="182"/>
        <v>0</v>
      </c>
      <c r="DK120" s="548">
        <f t="shared" si="183"/>
        <v>0</v>
      </c>
      <c r="DL120" s="891">
        <f t="shared" si="184"/>
        <v>17</v>
      </c>
      <c r="DM120" s="846">
        <f t="shared" si="185"/>
        <v>17</v>
      </c>
      <c r="DN120" s="846">
        <f t="shared" si="186"/>
        <v>17</v>
      </c>
      <c r="DO120" s="847">
        <f t="shared" si="187"/>
        <v>17</v>
      </c>
      <c r="DP120" s="882"/>
      <c r="DQ120" s="892"/>
      <c r="DR120" s="892"/>
      <c r="DS120" s="892"/>
      <c r="DT120" s="892"/>
      <c r="DU120" s="892"/>
      <c r="DV120" s="892"/>
      <c r="DW120" s="893"/>
      <c r="DX120" s="892"/>
      <c r="DY120" s="846"/>
      <c r="DZ120" s="882"/>
      <c r="EA120" s="88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1" t="s">
        <v>268</v>
      </c>
      <c r="AG121" s="447"/>
      <c r="AH121" s="447"/>
      <c r="AI121" s="447"/>
      <c r="AJ121" s="447"/>
      <c r="AK121" s="88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3"/>
      <c r="BV121" s="447"/>
      <c r="BW121" s="447"/>
      <c r="BX121" s="447"/>
      <c r="BY121" s="447"/>
      <c r="BZ121" s="904"/>
      <c r="CA121" s="904"/>
      <c r="CB121" s="904"/>
      <c r="CC121" s="905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6"/>
      <c r="DL121" s="907"/>
      <c r="DM121" s="907"/>
      <c r="DN121" s="907"/>
      <c r="DO121" s="906"/>
      <c r="DP121" s="447"/>
      <c r="DQ121" s="447"/>
      <c r="DR121" s="447"/>
      <c r="DS121" s="447"/>
      <c r="DT121" s="447"/>
      <c r="DU121" s="447"/>
      <c r="DV121" s="447"/>
      <c r="DW121" s="906"/>
      <c r="DX121" s="447"/>
      <c r="DY121" s="61"/>
    </row>
    <row r="122" spans="1:131" ht="12.75" customHeight="1">
      <c r="A122" s="885" t="s">
        <v>428</v>
      </c>
      <c r="B122" s="886"/>
      <c r="C122" s="886"/>
      <c r="D122" s="886"/>
      <c r="E122" s="886"/>
      <c r="F122" s="886"/>
      <c r="G122" s="886"/>
      <c r="H122" s="886"/>
      <c r="I122" s="886"/>
      <c r="J122" s="886"/>
      <c r="K122" s="886"/>
      <c r="L122" s="886"/>
      <c r="M122" s="886"/>
      <c r="N122" s="886"/>
      <c r="O122" s="886"/>
      <c r="P122" s="886"/>
      <c r="Q122" s="886"/>
      <c r="R122" s="886"/>
      <c r="S122" s="883"/>
      <c r="T122" s="886"/>
      <c r="U122" s="886"/>
      <c r="V122" s="886"/>
      <c r="W122" s="886"/>
      <c r="X122" s="886"/>
      <c r="Y122" s="886"/>
      <c r="Z122" s="886"/>
      <c r="AA122" s="886"/>
      <c r="AB122" s="886"/>
      <c r="AC122" s="886"/>
      <c r="AD122" s="886"/>
      <c r="AE122" s="886"/>
      <c r="AF122" s="886"/>
      <c r="AG122" s="886"/>
      <c r="AH122" s="886"/>
      <c r="AI122" s="886"/>
      <c r="AJ122" s="886"/>
      <c r="AK122" s="883"/>
      <c r="AL122" s="886"/>
      <c r="AM122" s="886"/>
      <c r="AN122" s="886"/>
      <c r="AO122" s="886"/>
      <c r="AP122" s="886"/>
      <c r="AQ122" s="886"/>
      <c r="AR122" s="886"/>
      <c r="AS122" s="886"/>
      <c r="AT122" s="886"/>
      <c r="AU122" s="886"/>
      <c r="AV122" s="886"/>
      <c r="AW122" s="886"/>
      <c r="AX122" s="886"/>
      <c r="AY122" s="886"/>
      <c r="AZ122" s="886"/>
      <c r="BA122" s="886"/>
      <c r="BB122" s="886"/>
      <c r="BC122" s="883"/>
      <c r="BD122" s="886"/>
      <c r="BE122" s="886"/>
      <c r="BF122" s="886"/>
      <c r="BG122" s="886"/>
      <c r="BH122" s="886"/>
      <c r="BI122" s="886"/>
      <c r="BJ122" s="886"/>
      <c r="BK122" s="886"/>
      <c r="BL122" s="886"/>
      <c r="BM122" s="886"/>
      <c r="BN122" s="886"/>
      <c r="BO122" s="886"/>
      <c r="BP122" s="886"/>
      <c r="BQ122" s="886"/>
      <c r="BR122" s="886"/>
      <c r="BS122" s="886"/>
      <c r="BT122" s="886"/>
      <c r="BU122" s="883"/>
      <c r="BV122" s="886"/>
      <c r="BW122" s="886"/>
      <c r="BX122" s="886"/>
      <c r="BY122" s="886"/>
      <c r="BZ122" s="896"/>
      <c r="CA122" s="896"/>
      <c r="CB122" s="896"/>
      <c r="CC122" s="897"/>
      <c r="CD122" s="898"/>
      <c r="CE122" s="898"/>
      <c r="CF122" s="898"/>
      <c r="CG122" s="898"/>
      <c r="CH122" s="898"/>
      <c r="CI122" s="898"/>
      <c r="CJ122" s="898"/>
      <c r="CK122" s="898"/>
      <c r="CL122" s="898"/>
      <c r="CM122" s="898"/>
      <c r="CN122" s="898"/>
      <c r="CO122" s="898"/>
      <c r="CP122" s="898"/>
      <c r="CQ122" s="898"/>
      <c r="CR122" s="898"/>
      <c r="CS122" s="898"/>
      <c r="CT122" s="899"/>
      <c r="CU122" s="900"/>
      <c r="CV122" s="898"/>
      <c r="CW122" s="898"/>
      <c r="CX122" s="898"/>
      <c r="CY122" s="898"/>
      <c r="CZ122" s="898"/>
      <c r="DA122" s="898"/>
      <c r="DB122" s="898"/>
      <c r="DC122" s="898"/>
      <c r="DD122" s="898"/>
      <c r="DE122" s="898"/>
      <c r="DF122" s="898"/>
      <c r="DG122" s="898"/>
      <c r="DH122" s="898"/>
      <c r="DI122" s="898"/>
      <c r="DJ122" s="898"/>
      <c r="DK122" s="898"/>
      <c r="DL122" s="900"/>
      <c r="DM122" s="881"/>
      <c r="DN122" s="881"/>
      <c r="DO122" s="880"/>
      <c r="DP122" s="881"/>
      <c r="DQ122" s="881"/>
      <c r="DR122" s="881"/>
      <c r="DS122" s="881"/>
      <c r="DT122" s="881"/>
      <c r="DU122" s="881"/>
      <c r="DV122" s="881"/>
      <c r="DW122" s="880"/>
      <c r="DX122" s="881"/>
      <c r="DY122" s="846"/>
      <c r="DZ122" s="882"/>
      <c r="EA122" s="882"/>
    </row>
    <row r="123" spans="1:131" ht="12.75" customHeight="1">
      <c r="A123" s="887" t="s">
        <v>429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3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3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3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3"/>
      <c r="BV123" s="669"/>
      <c r="BW123" s="669"/>
      <c r="BX123" s="669"/>
      <c r="BY123" s="669"/>
      <c r="BZ123" s="896"/>
      <c r="CA123" s="896"/>
      <c r="CB123" s="896"/>
      <c r="CC123" s="897"/>
      <c r="CD123" s="898"/>
      <c r="CE123" s="898"/>
      <c r="CF123" s="898"/>
      <c r="CG123" s="898"/>
      <c r="CH123" s="898"/>
      <c r="CI123" s="898"/>
      <c r="CJ123" s="898"/>
      <c r="CK123" s="898"/>
      <c r="CL123" s="898"/>
      <c r="CM123" s="898"/>
      <c r="CN123" s="898"/>
      <c r="CO123" s="898"/>
      <c r="CP123" s="898"/>
      <c r="CQ123" s="898"/>
      <c r="CR123" s="898"/>
      <c r="CS123" s="898"/>
      <c r="CT123" s="899"/>
      <c r="CU123" s="900"/>
      <c r="CV123" s="898"/>
      <c r="CW123" s="898"/>
      <c r="CX123" s="898"/>
      <c r="CY123" s="898"/>
      <c r="CZ123" s="898"/>
      <c r="DA123" s="898"/>
      <c r="DB123" s="898"/>
      <c r="DC123" s="898"/>
      <c r="DD123" s="898"/>
      <c r="DE123" s="898"/>
      <c r="DF123" s="898"/>
      <c r="DG123" s="898"/>
      <c r="DH123" s="898"/>
      <c r="DI123" s="898"/>
      <c r="DJ123" s="898"/>
      <c r="DK123" s="898"/>
      <c r="DL123" s="900"/>
      <c r="DM123" s="881"/>
      <c r="DN123" s="881"/>
      <c r="DO123" s="880"/>
      <c r="DP123" s="881"/>
      <c r="DQ123" s="881"/>
      <c r="DR123" s="881"/>
      <c r="DS123" s="881"/>
      <c r="DT123" s="881"/>
      <c r="DU123" s="881"/>
      <c r="DV123" s="881"/>
      <c r="DW123" s="880"/>
      <c r="DX123" s="881"/>
      <c r="DY123" s="846"/>
      <c r="DZ123" s="882"/>
      <c r="EA123" s="882"/>
    </row>
    <row r="124" spans="1:131" ht="12.75" customHeight="1">
      <c r="A124" s="888" t="s">
        <v>276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3"/>
      <c r="T124" s="669"/>
      <c r="U124" s="669"/>
      <c r="V124" s="669"/>
      <c r="W124" s="669"/>
      <c r="X124" s="669"/>
      <c r="Y124" s="669"/>
      <c r="Z124" s="669"/>
      <c r="AA124" s="669">
        <v>1</v>
      </c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3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3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3"/>
      <c r="BV124" s="669"/>
      <c r="BW124" s="669"/>
      <c r="BX124" s="669"/>
      <c r="BY124" s="669"/>
      <c r="BZ124" s="889" t="str">
        <f>IF(DL124&lt;3,"",(SUM(B124:R124)-MIN(B124:R124)-MAX(B124:R124))/(DL124-2))</f>
        <v/>
      </c>
      <c r="CA124" s="889" t="str">
        <f>IF(DM124&lt;3,"",(SUM(T124:AJ124)-MIN(T124:AJ124)-MAX(T124:AJ124))/(DM124-2))</f>
        <v/>
      </c>
      <c r="CB124" s="889" t="str">
        <f>IF(DN124&lt;3,"",(SUM(AL124:BB124)-MIN(AL124:BB124)-MAX(AL124:BB124))/(DN124-2))</f>
        <v/>
      </c>
      <c r="CC124" s="890" t="str">
        <f>IF(DO124&lt;3,"",(SUM(BD124:BT124)-MIN(BD124:BT124)-MAX(BD124:BT124))/(DO124-2))</f>
        <v/>
      </c>
      <c r="CD124" s="52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2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8"/>
        <v/>
      </c>
      <c r="CW124" s="550" t="str">
        <f t="shared" si="198"/>
        <v/>
      </c>
      <c r="CX124" s="550" t="str">
        <f t="shared" si="198"/>
        <v/>
      </c>
      <c r="CY124" s="550" t="str">
        <f t="shared" si="198"/>
        <v/>
      </c>
      <c r="CZ124" s="550" t="str">
        <f t="shared" si="198"/>
        <v/>
      </c>
      <c r="DA124" s="550" t="str">
        <f t="shared" si="198"/>
        <v/>
      </c>
      <c r="DB124" s="551" t="str">
        <f t="shared" si="198"/>
        <v/>
      </c>
      <c r="DC124" s="551" t="str">
        <f t="shared" si="198"/>
        <v/>
      </c>
      <c r="DD124" s="551" t="str">
        <f t="shared" si="198"/>
        <v/>
      </c>
      <c r="DE124" s="550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9"/>
        <v/>
      </c>
      <c r="DG124" s="550" t="str">
        <f t="shared" si="199"/>
        <v/>
      </c>
      <c r="DH124" s="550" t="str">
        <f t="shared" si="199"/>
        <v/>
      </c>
      <c r="DI124" s="550" t="str">
        <f t="shared" si="199"/>
        <v/>
      </c>
      <c r="DJ124" s="549" t="str">
        <f t="shared" si="199"/>
        <v/>
      </c>
      <c r="DK124" s="548" t="str">
        <f t="shared" si="199"/>
        <v/>
      </c>
      <c r="DL124" s="891">
        <f>COUNT(B124:R124)</f>
        <v>0</v>
      </c>
      <c r="DM124" s="846">
        <f>COUNT(T124:AJ124)</f>
        <v>1</v>
      </c>
      <c r="DN124" s="846">
        <f>COUNT(AL124:BB124)</f>
        <v>0</v>
      </c>
      <c r="DO124" s="847">
        <f>COUNT(BD124:BT124)</f>
        <v>0</v>
      </c>
      <c r="DP124" s="882"/>
      <c r="DQ124" s="892"/>
      <c r="DR124" s="892"/>
      <c r="DS124" s="892"/>
      <c r="DT124" s="892"/>
      <c r="DU124" s="892"/>
      <c r="DV124" s="892"/>
      <c r="DW124" s="893"/>
      <c r="DX124" s="892"/>
      <c r="DY124" s="846"/>
      <c r="DZ124" s="882"/>
      <c r="EA124" s="882"/>
    </row>
    <row r="125" spans="1:131" ht="12.75" customHeight="1">
      <c r="A125" s="888" t="s">
        <v>277</v>
      </c>
      <c r="B125" s="296">
        <v>0</v>
      </c>
      <c r="C125" s="296">
        <v>0</v>
      </c>
      <c r="D125" s="296">
        <v>0</v>
      </c>
      <c r="E125" s="296">
        <v>0</v>
      </c>
      <c r="F125" s="669">
        <v>0</v>
      </c>
      <c r="G125" s="296">
        <v>0</v>
      </c>
      <c r="H125" s="296">
        <v>0</v>
      </c>
      <c r="I125" s="296">
        <v>0</v>
      </c>
      <c r="J125" s="669">
        <v>0</v>
      </c>
      <c r="K125" s="296"/>
      <c r="L125" s="296"/>
      <c r="M125" s="296"/>
      <c r="N125" s="296"/>
      <c r="O125" s="296"/>
      <c r="P125" s="296"/>
      <c r="Q125" s="296"/>
      <c r="R125" s="296"/>
      <c r="S125" s="883"/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30</v>
      </c>
      <c r="AB125" s="296">
        <v>0</v>
      </c>
      <c r="AC125" s="296"/>
      <c r="AD125" s="296"/>
      <c r="AE125" s="296"/>
      <c r="AF125" s="296"/>
      <c r="AG125" s="296"/>
      <c r="AH125" s="296"/>
      <c r="AI125" s="296"/>
      <c r="AJ125" s="296"/>
      <c r="AK125" s="883"/>
      <c r="AL125" s="296">
        <v>0</v>
      </c>
      <c r="AM125" s="296">
        <v>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/>
      <c r="AV125" s="296"/>
      <c r="AW125" s="296"/>
      <c r="AX125" s="296"/>
      <c r="AY125" s="296"/>
      <c r="AZ125" s="296"/>
      <c r="BA125" s="296"/>
      <c r="BB125" s="296"/>
      <c r="BC125" s="883"/>
      <c r="BD125" s="296">
        <v>0</v>
      </c>
      <c r="BE125" s="296">
        <v>0</v>
      </c>
      <c r="BF125" s="296">
        <v>0</v>
      </c>
      <c r="BG125" s="296">
        <v>0</v>
      </c>
      <c r="BH125" s="296">
        <v>0</v>
      </c>
      <c r="BI125" s="296">
        <v>0</v>
      </c>
      <c r="BJ125" s="296">
        <v>0</v>
      </c>
      <c r="BK125" s="296">
        <v>0</v>
      </c>
      <c r="BL125" s="296">
        <v>0</v>
      </c>
      <c r="BM125" s="296"/>
      <c r="BN125" s="296"/>
      <c r="BO125" s="296"/>
      <c r="BP125" s="296"/>
      <c r="BQ125" s="296"/>
      <c r="BR125" s="296"/>
      <c r="BS125" s="296"/>
      <c r="BT125" s="296"/>
      <c r="BU125" s="883"/>
      <c r="BV125" s="296"/>
      <c r="BW125" s="296"/>
      <c r="BX125" s="296"/>
      <c r="BY125" s="296"/>
      <c r="BZ125" s="889">
        <f>IF(DL125&lt;3,"",(SUM(B125:R125)-MIN(B125:R125)-MAX(B125:R125))/(DL125-2))</f>
        <v>0</v>
      </c>
      <c r="CA125" s="889">
        <f>IF(DM125&lt;3,"",(SUM(T125:AJ125)-MIN(T125:AJ125)-MAX(T125:AJ125))/(DM125-2))</f>
        <v>0</v>
      </c>
      <c r="CB125" s="889">
        <f>IF(DN125&lt;3,"",(SUM(AL125:BB125)-MIN(AL125:BB125)-MAX(AL125:BB125))/(DN125-2))</f>
        <v>0</v>
      </c>
      <c r="CC125" s="890">
        <f>IF(DO125&lt;3,"",(SUM(BD125:BT125)-MIN(BD125:BT125)-MAX(BD125:BT125))/(DO125-2))</f>
        <v>0</v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21" t="str">
        <f t="shared" si="197"/>
        <v/>
      </c>
      <c r="CU125" s="548" t="str">
        <f t="shared" si="198"/>
        <v/>
      </c>
      <c r="CV125" s="549" t="str">
        <f t="shared" si="198"/>
        <v/>
      </c>
      <c r="CW125" s="550" t="str">
        <f t="shared" si="198"/>
        <v/>
      </c>
      <c r="CX125" s="550" t="str">
        <f t="shared" si="198"/>
        <v/>
      </c>
      <c r="CY125" s="550">
        <f t="shared" si="198"/>
        <v>0</v>
      </c>
      <c r="CZ125" s="550">
        <f t="shared" si="198"/>
        <v>0</v>
      </c>
      <c r="DA125" s="550">
        <f t="shared" si="198"/>
        <v>0</v>
      </c>
      <c r="DB125" s="551">
        <f t="shared" si="198"/>
        <v>0</v>
      </c>
      <c r="DC125" s="551">
        <f t="shared" si="198"/>
        <v>0</v>
      </c>
      <c r="DD125" s="551">
        <f t="shared" si="198"/>
        <v>0</v>
      </c>
      <c r="DE125" s="550">
        <f t="shared" si="199"/>
        <v>0</v>
      </c>
      <c r="DF125" s="550">
        <f t="shared" si="199"/>
        <v>0</v>
      </c>
      <c r="DG125" s="550">
        <f t="shared" si="199"/>
        <v>0</v>
      </c>
      <c r="DH125" s="550" t="str">
        <f t="shared" si="199"/>
        <v/>
      </c>
      <c r="DI125" s="550" t="str">
        <f t="shared" si="199"/>
        <v/>
      </c>
      <c r="DJ125" s="549" t="str">
        <f t="shared" si="199"/>
        <v/>
      </c>
      <c r="DK125" s="548" t="str">
        <f t="shared" si="199"/>
        <v/>
      </c>
      <c r="DL125" s="891">
        <f>COUNT(B125:R125)</f>
        <v>9</v>
      </c>
      <c r="DM125" s="846">
        <f>COUNT(T125:AJ125)</f>
        <v>9</v>
      </c>
      <c r="DN125" s="846">
        <f>COUNT(AL125:BB125)</f>
        <v>9</v>
      </c>
      <c r="DO125" s="847">
        <f>COUNT(BD125:BT125)</f>
        <v>9</v>
      </c>
      <c r="DP125" s="882"/>
      <c r="DQ125" s="892"/>
      <c r="DR125" s="892"/>
      <c r="DS125" s="892"/>
      <c r="DT125" s="892"/>
      <c r="DU125" s="892"/>
      <c r="DV125" s="892"/>
      <c r="DW125" s="893"/>
      <c r="DX125" s="892"/>
      <c r="DY125" s="846"/>
      <c r="DZ125" s="882"/>
      <c r="EA125" s="882"/>
    </row>
    <row r="126" spans="1:131" ht="12.75" customHeight="1">
      <c r="A126" s="888" t="s">
        <v>265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3"/>
      <c r="T126" s="296"/>
      <c r="U126" s="296"/>
      <c r="V126" s="296"/>
      <c r="W126" s="296"/>
      <c r="X126" s="296"/>
      <c r="Y126" s="296"/>
      <c r="Z126" s="296"/>
      <c r="AA126" s="296">
        <v>12</v>
      </c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3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3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3"/>
      <c r="BV126" s="296"/>
      <c r="BW126" s="296"/>
      <c r="BX126" s="296"/>
      <c r="BY126" s="296"/>
      <c r="BZ126" s="889" t="str">
        <f>IF(DL126&lt;3,"",(SUM(B126:R126)-MIN(B126:R126)-MAX(B126:R126))/(DL126-2))</f>
        <v/>
      </c>
      <c r="CA126" s="889" t="str">
        <f>IF(DM126&lt;3,"",(SUM(T126:AJ126)-MIN(T126:AJ126)-MAX(T126:AJ126))/(DM126-2))</f>
        <v/>
      </c>
      <c r="CB126" s="889" t="str">
        <f>IF(DN126&lt;3,"",(SUM(AL126:BB126)-MIN(AL126:BB126)-MAX(AL126:BB126))/(DN126-2))</f>
        <v/>
      </c>
      <c r="CC126" s="890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21" t="str">
        <f t="shared" si="197"/>
        <v/>
      </c>
      <c r="CU126" s="548" t="str">
        <f t="shared" si="198"/>
        <v/>
      </c>
      <c r="CV126" s="549" t="str">
        <f t="shared" si="198"/>
        <v/>
      </c>
      <c r="CW126" s="550" t="str">
        <f t="shared" si="198"/>
        <v/>
      </c>
      <c r="CX126" s="550" t="str">
        <f t="shared" si="198"/>
        <v/>
      </c>
      <c r="CY126" s="550" t="str">
        <f t="shared" si="198"/>
        <v/>
      </c>
      <c r="CZ126" s="550" t="str">
        <f t="shared" si="198"/>
        <v/>
      </c>
      <c r="DA126" s="550" t="str">
        <f t="shared" si="198"/>
        <v/>
      </c>
      <c r="DB126" s="551" t="str">
        <f t="shared" si="198"/>
        <v/>
      </c>
      <c r="DC126" s="551" t="str">
        <f t="shared" si="198"/>
        <v/>
      </c>
      <c r="DD126" s="551" t="str">
        <f t="shared" si="198"/>
        <v/>
      </c>
      <c r="DE126" s="550" t="str">
        <f t="shared" si="199"/>
        <v/>
      </c>
      <c r="DF126" s="550" t="str">
        <f t="shared" si="199"/>
        <v/>
      </c>
      <c r="DG126" s="550" t="str">
        <f t="shared" si="199"/>
        <v/>
      </c>
      <c r="DH126" s="550" t="str">
        <f t="shared" si="199"/>
        <v/>
      </c>
      <c r="DI126" s="550" t="str">
        <f t="shared" si="199"/>
        <v/>
      </c>
      <c r="DJ126" s="549" t="str">
        <f t="shared" si="199"/>
        <v/>
      </c>
      <c r="DK126" s="548" t="str">
        <f t="shared" si="199"/>
        <v/>
      </c>
      <c r="DL126" s="891">
        <f>COUNT(B126:R126)</f>
        <v>0</v>
      </c>
      <c r="DM126" s="846">
        <f>COUNT(T126:AJ126)</f>
        <v>1</v>
      </c>
      <c r="DN126" s="846">
        <f>COUNT(AL126:BB126)</f>
        <v>0</v>
      </c>
      <c r="DO126" s="847">
        <f>COUNT(BD126:BT126)</f>
        <v>0</v>
      </c>
      <c r="DP126" s="882"/>
      <c r="DQ126" s="892"/>
      <c r="DR126" s="892"/>
      <c r="DS126" s="892"/>
      <c r="DT126" s="892"/>
      <c r="DU126" s="892"/>
      <c r="DV126" s="892"/>
      <c r="DW126" s="893"/>
      <c r="DX126" s="892"/>
      <c r="DY126" s="846"/>
      <c r="DZ126" s="882"/>
      <c r="EA126" s="882"/>
    </row>
    <row r="127" spans="1:131" ht="12.75" customHeight="1">
      <c r="A127" s="888" t="s">
        <v>294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3"/>
      <c r="T127" s="296"/>
      <c r="U127" s="296"/>
      <c r="V127" s="296"/>
      <c r="W127" s="296"/>
      <c r="X127" s="296"/>
      <c r="Y127" s="296"/>
      <c r="Z127" s="296"/>
      <c r="AA127" s="296">
        <v>2.5</v>
      </c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3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3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3"/>
      <c r="BV127" s="296"/>
      <c r="BW127" s="296"/>
      <c r="BX127" s="296"/>
      <c r="BY127" s="296"/>
      <c r="BZ127" s="889" t="str">
        <f>IF(DL127&lt;3,"",(SUM(B127:R127)-MIN(B127:R127)-MAX(B127:R127))/(DL127-2))</f>
        <v/>
      </c>
      <c r="CA127" s="889" t="str">
        <f>IF(DM127&lt;3,"",(SUM(T127:AJ127)-MIN(T127:AJ127)-MAX(T127:AJ127))/(DM127-2))</f>
        <v/>
      </c>
      <c r="CB127" s="889" t="str">
        <f>IF(DN127&lt;3,"",(SUM(AL127:BB127)-MIN(AL127:BB127)-MAX(AL127:BB127))/(DN127-2))</f>
        <v/>
      </c>
      <c r="CC127" s="890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21" t="str">
        <f t="shared" si="197"/>
        <v/>
      </c>
      <c r="CU127" s="548" t="str">
        <f t="shared" si="198"/>
        <v/>
      </c>
      <c r="CV127" s="549" t="str">
        <f t="shared" si="198"/>
        <v/>
      </c>
      <c r="CW127" s="550" t="str">
        <f t="shared" si="198"/>
        <v/>
      </c>
      <c r="CX127" s="550" t="str">
        <f t="shared" si="198"/>
        <v/>
      </c>
      <c r="CY127" s="550" t="str">
        <f t="shared" si="198"/>
        <v/>
      </c>
      <c r="CZ127" s="550" t="str">
        <f t="shared" si="198"/>
        <v/>
      </c>
      <c r="DA127" s="550" t="str">
        <f t="shared" si="198"/>
        <v/>
      </c>
      <c r="DB127" s="551" t="str">
        <f t="shared" si="198"/>
        <v/>
      </c>
      <c r="DC127" s="551" t="str">
        <f t="shared" si="198"/>
        <v/>
      </c>
      <c r="DD127" s="551" t="str">
        <f t="shared" si="198"/>
        <v/>
      </c>
      <c r="DE127" s="550" t="str">
        <f t="shared" si="199"/>
        <v/>
      </c>
      <c r="DF127" s="550" t="str">
        <f t="shared" si="199"/>
        <v/>
      </c>
      <c r="DG127" s="550" t="str">
        <f t="shared" si="199"/>
        <v/>
      </c>
      <c r="DH127" s="550" t="str">
        <f t="shared" si="199"/>
        <v/>
      </c>
      <c r="DI127" s="550" t="str">
        <f t="shared" si="199"/>
        <v/>
      </c>
      <c r="DJ127" s="549" t="str">
        <f t="shared" si="199"/>
        <v/>
      </c>
      <c r="DK127" s="548" t="str">
        <f t="shared" si="199"/>
        <v/>
      </c>
      <c r="DL127" s="891">
        <f>COUNT(B127:R127)</f>
        <v>0</v>
      </c>
      <c r="DM127" s="846">
        <f>COUNT(T127:AJ127)</f>
        <v>1</v>
      </c>
      <c r="DN127" s="846">
        <f>COUNT(AL127:BB127)</f>
        <v>0</v>
      </c>
      <c r="DO127" s="847">
        <f>COUNT(BD127:BT127)</f>
        <v>0</v>
      </c>
      <c r="DP127" s="882"/>
      <c r="DQ127" s="892"/>
      <c r="DR127" s="892"/>
      <c r="DS127" s="892"/>
      <c r="DT127" s="892"/>
      <c r="DU127" s="892"/>
      <c r="DV127" s="892"/>
      <c r="DW127" s="893"/>
      <c r="DX127" s="892"/>
      <c r="DY127" s="846"/>
      <c r="DZ127" s="882"/>
      <c r="EA127" s="882"/>
    </row>
    <row r="128" spans="1:131" ht="12.75" customHeight="1">
      <c r="A128" s="894" t="s">
        <v>295</v>
      </c>
      <c r="B128" s="895">
        <f t="shared" ref="B128:R128" si="200">IF(B125="","",B124*B125*B126*B127)</f>
        <v>0</v>
      </c>
      <c r="C128" s="895">
        <f t="shared" si="200"/>
        <v>0</v>
      </c>
      <c r="D128" s="895">
        <f t="shared" si="200"/>
        <v>0</v>
      </c>
      <c r="E128" s="895">
        <f t="shared" si="200"/>
        <v>0</v>
      </c>
      <c r="F128" s="895">
        <f t="shared" si="200"/>
        <v>0</v>
      </c>
      <c r="G128" s="895">
        <f t="shared" si="200"/>
        <v>0</v>
      </c>
      <c r="H128" s="895">
        <f t="shared" si="200"/>
        <v>0</v>
      </c>
      <c r="I128" s="895">
        <f t="shared" si="200"/>
        <v>0</v>
      </c>
      <c r="J128" s="895">
        <f t="shared" si="200"/>
        <v>0</v>
      </c>
      <c r="K128" s="895" t="str">
        <f t="shared" si="200"/>
        <v/>
      </c>
      <c r="L128" s="895" t="str">
        <f t="shared" si="200"/>
        <v/>
      </c>
      <c r="M128" s="895" t="str">
        <f t="shared" si="200"/>
        <v/>
      </c>
      <c r="N128" s="895" t="str">
        <f t="shared" si="200"/>
        <v/>
      </c>
      <c r="O128" s="895" t="str">
        <f t="shared" si="200"/>
        <v/>
      </c>
      <c r="P128" s="895" t="str">
        <f t="shared" si="200"/>
        <v/>
      </c>
      <c r="Q128" s="895" t="str">
        <f t="shared" si="200"/>
        <v/>
      </c>
      <c r="R128" s="895" t="str">
        <f t="shared" si="200"/>
        <v/>
      </c>
      <c r="S128" s="883"/>
      <c r="T128" s="895">
        <f t="shared" ref="T128:AJ128" si="201">IF(T125="","",T124*T125*T126*T127)</f>
        <v>0</v>
      </c>
      <c r="U128" s="895">
        <f t="shared" si="201"/>
        <v>0</v>
      </c>
      <c r="V128" s="895">
        <f t="shared" si="201"/>
        <v>0</v>
      </c>
      <c r="W128" s="895">
        <f t="shared" si="201"/>
        <v>0</v>
      </c>
      <c r="X128" s="895">
        <f t="shared" si="201"/>
        <v>0</v>
      </c>
      <c r="Y128" s="895">
        <f t="shared" si="201"/>
        <v>0</v>
      </c>
      <c r="Z128" s="895">
        <f t="shared" si="201"/>
        <v>0</v>
      </c>
      <c r="AA128" s="895">
        <f t="shared" si="201"/>
        <v>900</v>
      </c>
      <c r="AB128" s="895">
        <f t="shared" si="201"/>
        <v>0</v>
      </c>
      <c r="AC128" s="895" t="str">
        <f t="shared" si="201"/>
        <v/>
      </c>
      <c r="AD128" s="895" t="str">
        <f t="shared" si="201"/>
        <v/>
      </c>
      <c r="AE128" s="895" t="str">
        <f t="shared" si="201"/>
        <v/>
      </c>
      <c r="AF128" s="895" t="str">
        <f t="shared" si="201"/>
        <v/>
      </c>
      <c r="AG128" s="895" t="str">
        <f t="shared" si="201"/>
        <v/>
      </c>
      <c r="AH128" s="895" t="str">
        <f t="shared" si="201"/>
        <v/>
      </c>
      <c r="AI128" s="895" t="str">
        <f t="shared" si="201"/>
        <v/>
      </c>
      <c r="AJ128" s="895" t="str">
        <f t="shared" si="201"/>
        <v/>
      </c>
      <c r="AK128" s="883"/>
      <c r="AL128" s="895">
        <f t="shared" ref="AL128:BB128" si="202">IF(AL125="","",AL124*AL125*AL126*AL127)</f>
        <v>0</v>
      </c>
      <c r="AM128" s="895">
        <f t="shared" si="202"/>
        <v>0</v>
      </c>
      <c r="AN128" s="895">
        <f t="shared" si="202"/>
        <v>0</v>
      </c>
      <c r="AO128" s="895">
        <f t="shared" si="202"/>
        <v>0</v>
      </c>
      <c r="AP128" s="895">
        <f t="shared" si="202"/>
        <v>0</v>
      </c>
      <c r="AQ128" s="895">
        <f t="shared" si="202"/>
        <v>0</v>
      </c>
      <c r="AR128" s="895">
        <f t="shared" si="202"/>
        <v>0</v>
      </c>
      <c r="AS128" s="895">
        <f t="shared" si="202"/>
        <v>0</v>
      </c>
      <c r="AT128" s="895">
        <f t="shared" si="202"/>
        <v>0</v>
      </c>
      <c r="AU128" s="895" t="str">
        <f t="shared" si="202"/>
        <v/>
      </c>
      <c r="AV128" s="895" t="str">
        <f t="shared" si="202"/>
        <v/>
      </c>
      <c r="AW128" s="895" t="str">
        <f t="shared" si="202"/>
        <v/>
      </c>
      <c r="AX128" s="895" t="str">
        <f t="shared" si="202"/>
        <v/>
      </c>
      <c r="AY128" s="895" t="str">
        <f t="shared" si="202"/>
        <v/>
      </c>
      <c r="AZ128" s="895" t="str">
        <f t="shared" si="202"/>
        <v/>
      </c>
      <c r="BA128" s="895" t="str">
        <f t="shared" si="202"/>
        <v/>
      </c>
      <c r="BB128" s="895" t="str">
        <f t="shared" si="202"/>
        <v/>
      </c>
      <c r="BC128" s="883"/>
      <c r="BD128" s="895">
        <f t="shared" ref="BD128:BT128" si="203">IF(BD125="","",BD124*BD125*BD126*BD127)</f>
        <v>0</v>
      </c>
      <c r="BE128" s="895">
        <f t="shared" si="203"/>
        <v>0</v>
      </c>
      <c r="BF128" s="895">
        <f t="shared" si="203"/>
        <v>0</v>
      </c>
      <c r="BG128" s="895">
        <f t="shared" si="203"/>
        <v>0</v>
      </c>
      <c r="BH128" s="895">
        <f t="shared" si="203"/>
        <v>0</v>
      </c>
      <c r="BI128" s="895">
        <f t="shared" si="203"/>
        <v>0</v>
      </c>
      <c r="BJ128" s="895">
        <f t="shared" si="203"/>
        <v>0</v>
      </c>
      <c r="BK128" s="895">
        <f t="shared" si="203"/>
        <v>0</v>
      </c>
      <c r="BL128" s="895">
        <f t="shared" si="203"/>
        <v>0</v>
      </c>
      <c r="BM128" s="895" t="str">
        <f t="shared" si="203"/>
        <v/>
      </c>
      <c r="BN128" s="895" t="str">
        <f t="shared" si="203"/>
        <v/>
      </c>
      <c r="BO128" s="895" t="str">
        <f t="shared" si="203"/>
        <v/>
      </c>
      <c r="BP128" s="895" t="str">
        <f t="shared" si="203"/>
        <v/>
      </c>
      <c r="BQ128" s="895" t="str">
        <f t="shared" si="203"/>
        <v/>
      </c>
      <c r="BR128" s="895" t="str">
        <f t="shared" si="203"/>
        <v/>
      </c>
      <c r="BS128" s="895" t="str">
        <f t="shared" si="203"/>
        <v/>
      </c>
      <c r="BT128" s="895" t="str">
        <f t="shared" si="203"/>
        <v/>
      </c>
      <c r="BU128" s="883"/>
      <c r="BV128" s="895" t="str">
        <f>IF(BV125="","",BV124*BV125*BV126*BV127)</f>
        <v/>
      </c>
      <c r="BW128" s="895" t="str">
        <f>IF(BW125="","",BW124*BW125*BW126*BW127)</f>
        <v/>
      </c>
      <c r="BX128" s="895" t="str">
        <f>IF(BX125="","",BX124*BX125*BX126*BX127)</f>
        <v/>
      </c>
      <c r="BY128" s="761" t="str">
        <f>IF(BY125="","",BY124*BY125*BY126*BY127)</f>
        <v/>
      </c>
      <c r="BZ128" s="889">
        <f>IF(DL128&lt;3,"",(SUM(B128:R128)-MIN(B128:R128)-MAX(B128:R128))/(DL128-2))</f>
        <v>0</v>
      </c>
      <c r="CA128" s="889">
        <f>IF(DM128&lt;3,"",(SUM(T128:AJ128)-MIN(T128:AJ128)-MAX(T128:AJ128))/(DM128-2))</f>
        <v>0</v>
      </c>
      <c r="CB128" s="889">
        <f>IF(DN128&lt;3,"",(SUM(AL128:BB128)-MIN(AL128:BB128)-MAX(AL128:BB128))/(DN128-2))</f>
        <v>0</v>
      </c>
      <c r="CC128" s="890">
        <f>IF(DO128&lt;3,"",(SUM(BD128:BT128)-MIN(BD128:BT128)-MAX(BD128:BT128))/(DO128-2))</f>
        <v>0</v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21" t="str">
        <f t="shared" si="197"/>
        <v/>
      </c>
      <c r="CU128" s="548" t="str">
        <f t="shared" si="198"/>
        <v/>
      </c>
      <c r="CV128" s="549" t="str">
        <f t="shared" si="198"/>
        <v/>
      </c>
      <c r="CW128" s="550" t="str">
        <f t="shared" si="198"/>
        <v/>
      </c>
      <c r="CX128" s="550" t="str">
        <f t="shared" si="198"/>
        <v/>
      </c>
      <c r="CY128" s="550">
        <f t="shared" si="198"/>
        <v>0</v>
      </c>
      <c r="CZ128" s="550">
        <f t="shared" si="198"/>
        <v>0</v>
      </c>
      <c r="DA128" s="550">
        <f t="shared" si="198"/>
        <v>0</v>
      </c>
      <c r="DB128" s="551">
        <f t="shared" si="198"/>
        <v>0</v>
      </c>
      <c r="DC128" s="551">
        <f t="shared" si="198"/>
        <v>0</v>
      </c>
      <c r="DD128" s="551">
        <f t="shared" si="198"/>
        <v>0</v>
      </c>
      <c r="DE128" s="550">
        <f t="shared" si="199"/>
        <v>0</v>
      </c>
      <c r="DF128" s="550">
        <f t="shared" si="199"/>
        <v>0</v>
      </c>
      <c r="DG128" s="550">
        <f t="shared" si="199"/>
        <v>0</v>
      </c>
      <c r="DH128" s="550" t="str">
        <f t="shared" si="199"/>
        <v/>
      </c>
      <c r="DI128" s="550" t="str">
        <f t="shared" si="199"/>
        <v/>
      </c>
      <c r="DJ128" s="549" t="str">
        <f t="shared" si="199"/>
        <v/>
      </c>
      <c r="DK128" s="548" t="str">
        <f t="shared" si="199"/>
        <v/>
      </c>
      <c r="DL128" s="891">
        <f>COUNT(B128:R128)</f>
        <v>9</v>
      </c>
      <c r="DM128" s="846">
        <f>COUNT(T128:AJ128)</f>
        <v>9</v>
      </c>
      <c r="DN128" s="846">
        <f>COUNT(AL128:BB128)</f>
        <v>9</v>
      </c>
      <c r="DO128" s="847">
        <f>COUNT(BD128:BT128)</f>
        <v>9</v>
      </c>
      <c r="DP128" s="882"/>
      <c r="DQ128" s="892"/>
      <c r="DR128" s="892"/>
      <c r="DS128" s="892"/>
      <c r="DT128" s="892"/>
      <c r="DU128" s="892"/>
      <c r="DV128" s="892"/>
      <c r="DW128" s="893"/>
      <c r="DX128" s="892"/>
      <c r="DY128" s="846"/>
      <c r="DZ128" s="882"/>
      <c r="EA128" s="882"/>
    </row>
    <row r="129" spans="1:131" ht="12.75" customHeight="1">
      <c r="A129" s="887" t="s">
        <v>430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3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3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3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3"/>
      <c r="BV129" s="669"/>
      <c r="BW129" s="669"/>
      <c r="BX129" s="669"/>
      <c r="BY129" s="296"/>
      <c r="BZ129" s="896"/>
      <c r="CA129" s="896"/>
      <c r="CB129" s="896"/>
      <c r="CC129" s="897"/>
      <c r="CD129" s="898"/>
      <c r="CE129" s="898"/>
      <c r="CF129" s="898"/>
      <c r="CG129" s="898"/>
      <c r="CH129" s="898"/>
      <c r="CI129" s="898"/>
      <c r="CJ129" s="898"/>
      <c r="CK129" s="898"/>
      <c r="CL129" s="898"/>
      <c r="CM129" s="898"/>
      <c r="CN129" s="898"/>
      <c r="CO129" s="898"/>
      <c r="CP129" s="898"/>
      <c r="CQ129" s="898"/>
      <c r="CR129" s="898"/>
      <c r="CS129" s="898"/>
      <c r="CT129" s="899"/>
      <c r="CU129" s="900"/>
      <c r="CV129" s="898"/>
      <c r="CW129" s="898"/>
      <c r="CX129" s="898"/>
      <c r="CY129" s="898"/>
      <c r="CZ129" s="898"/>
      <c r="DA129" s="898"/>
      <c r="DB129" s="898"/>
      <c r="DC129" s="898"/>
      <c r="DD129" s="898"/>
      <c r="DE129" s="898"/>
      <c r="DF129" s="898"/>
      <c r="DG129" s="898"/>
      <c r="DH129" s="898"/>
      <c r="DI129" s="898"/>
      <c r="DJ129" s="898"/>
      <c r="DK129" s="898"/>
      <c r="DL129" s="900"/>
      <c r="DM129" s="881"/>
      <c r="DN129" s="881"/>
      <c r="DO129" s="880"/>
      <c r="DP129" s="881"/>
      <c r="DQ129" s="881"/>
      <c r="DR129" s="881"/>
      <c r="DS129" s="881"/>
      <c r="DT129" s="881"/>
      <c r="DU129" s="881"/>
      <c r="DV129" s="881"/>
      <c r="DW129" s="880"/>
      <c r="DX129" s="881"/>
      <c r="DY129" s="846"/>
      <c r="DZ129" s="882"/>
      <c r="EA129" s="882"/>
    </row>
    <row r="130" spans="1:131" ht="12.75" customHeight="1">
      <c r="A130" s="888" t="s">
        <v>276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3"/>
      <c r="T130" s="669"/>
      <c r="U130" s="669"/>
      <c r="V130" s="669"/>
      <c r="W130" s="669"/>
      <c r="X130" s="669">
        <v>1</v>
      </c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3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3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3"/>
      <c r="BV130" s="669"/>
      <c r="BW130" s="669"/>
      <c r="BX130" s="669"/>
      <c r="BY130" s="296"/>
      <c r="BZ130" s="889" t="str">
        <f>IF(DL130&lt;3,"",(SUM(B130:R130)-MIN(B130:R130)-MAX(B130:R130))/(DL130-2))</f>
        <v/>
      </c>
      <c r="CA130" s="889" t="str">
        <f>IF(DM130&lt;3,"",(SUM(T130:AJ130)-MIN(T130:AJ130)-MAX(T130:AJ130))/(DM130-2))</f>
        <v/>
      </c>
      <c r="CB130" s="889" t="str">
        <f>IF(DN130&lt;3,"",(SUM(AL130:BB130)-MIN(AL130:BB130)-MAX(AL130:BB130))/(DN130-2))</f>
        <v/>
      </c>
      <c r="CC130" s="890" t="str">
        <f>IF(DO130&lt;3,"",(SUM(BD130:BT130)-MIN(BD130:BT130)-MAX(BD130:BT130))/(DO130-2))</f>
        <v/>
      </c>
      <c r="CD130" s="52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2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6"/>
        <v/>
      </c>
      <c r="CW130" s="550" t="str">
        <f t="shared" si="206"/>
        <v/>
      </c>
      <c r="CX130" s="550" t="str">
        <f t="shared" si="206"/>
        <v/>
      </c>
      <c r="CY130" s="550" t="str">
        <f t="shared" si="206"/>
        <v/>
      </c>
      <c r="CZ130" s="550" t="str">
        <f t="shared" si="206"/>
        <v/>
      </c>
      <c r="DA130" s="550" t="str">
        <f t="shared" si="206"/>
        <v/>
      </c>
      <c r="DB130" s="551" t="str">
        <f t="shared" si="206"/>
        <v/>
      </c>
      <c r="DC130" s="551" t="str">
        <f t="shared" si="206"/>
        <v/>
      </c>
      <c r="DD130" s="551" t="str">
        <f t="shared" si="206"/>
        <v/>
      </c>
      <c r="DE130" s="550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7"/>
        <v/>
      </c>
      <c r="DG130" s="550" t="str">
        <f t="shared" si="207"/>
        <v/>
      </c>
      <c r="DH130" s="550" t="str">
        <f t="shared" si="207"/>
        <v/>
      </c>
      <c r="DI130" s="550" t="str">
        <f t="shared" si="207"/>
        <v/>
      </c>
      <c r="DJ130" s="549" t="str">
        <f t="shared" si="207"/>
        <v/>
      </c>
      <c r="DK130" s="548" t="str">
        <f t="shared" si="207"/>
        <v/>
      </c>
      <c r="DL130" s="891">
        <f>COUNT(B130:R130)</f>
        <v>0</v>
      </c>
      <c r="DM130" s="846">
        <f>COUNT(T130:AJ130)</f>
        <v>1</v>
      </c>
      <c r="DN130" s="846">
        <f>COUNT(AL130:BB130)</f>
        <v>0</v>
      </c>
      <c r="DO130" s="847">
        <f>COUNT(BD130:BT130)</f>
        <v>0</v>
      </c>
      <c r="DP130" s="882"/>
      <c r="DQ130" s="892"/>
      <c r="DR130" s="892"/>
      <c r="DS130" s="892"/>
      <c r="DT130" s="892"/>
      <c r="DU130" s="892"/>
      <c r="DV130" s="892"/>
      <c r="DW130" s="893"/>
      <c r="DX130" s="892"/>
      <c r="DY130" s="846"/>
      <c r="DZ130" s="882"/>
      <c r="EA130" s="882"/>
    </row>
    <row r="131" spans="1:131" ht="12.75" customHeight="1">
      <c r="A131" s="888" t="s">
        <v>277</v>
      </c>
      <c r="B131" s="296">
        <v>0</v>
      </c>
      <c r="C131" s="296">
        <v>0</v>
      </c>
      <c r="D131" s="296">
        <v>0</v>
      </c>
      <c r="E131" s="296">
        <v>0</v>
      </c>
      <c r="F131" s="669">
        <v>0</v>
      </c>
      <c r="G131" s="296">
        <v>0</v>
      </c>
      <c r="H131" s="296">
        <v>0</v>
      </c>
      <c r="I131" s="296">
        <v>0</v>
      </c>
      <c r="J131" s="669">
        <v>0</v>
      </c>
      <c r="K131" s="296"/>
      <c r="L131" s="296"/>
      <c r="M131" s="296"/>
      <c r="N131" s="296"/>
      <c r="O131" s="296"/>
      <c r="P131" s="296"/>
      <c r="Q131" s="296"/>
      <c r="R131" s="296"/>
      <c r="S131" s="883"/>
      <c r="T131" s="296">
        <v>0</v>
      </c>
      <c r="U131" s="296">
        <v>0</v>
      </c>
      <c r="V131" s="296">
        <v>0</v>
      </c>
      <c r="W131" s="296">
        <v>0</v>
      </c>
      <c r="X131" s="296">
        <v>5</v>
      </c>
      <c r="Y131" s="296">
        <v>0</v>
      </c>
      <c r="Z131" s="296">
        <v>0</v>
      </c>
      <c r="AA131" s="296">
        <v>0</v>
      </c>
      <c r="AB131" s="296">
        <v>0</v>
      </c>
      <c r="AC131" s="296"/>
      <c r="AD131" s="296"/>
      <c r="AE131" s="296"/>
      <c r="AF131" s="296"/>
      <c r="AG131" s="296"/>
      <c r="AH131" s="296"/>
      <c r="AI131" s="296"/>
      <c r="AJ131" s="296"/>
      <c r="AK131" s="883"/>
      <c r="AL131" s="296">
        <v>0</v>
      </c>
      <c r="AM131" s="296">
        <v>0</v>
      </c>
      <c r="AN131" s="296">
        <v>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/>
      <c r="AV131" s="296"/>
      <c r="AW131" s="296"/>
      <c r="AX131" s="296"/>
      <c r="AY131" s="296"/>
      <c r="AZ131" s="296"/>
      <c r="BA131" s="296"/>
      <c r="BB131" s="296"/>
      <c r="BC131" s="883"/>
      <c r="BD131" s="296">
        <v>0</v>
      </c>
      <c r="BE131" s="296">
        <v>0</v>
      </c>
      <c r="BF131" s="296">
        <v>0</v>
      </c>
      <c r="BG131" s="296">
        <v>0</v>
      </c>
      <c r="BH131" s="296">
        <v>0</v>
      </c>
      <c r="BI131" s="296">
        <v>0</v>
      </c>
      <c r="BJ131" s="296">
        <v>0</v>
      </c>
      <c r="BK131" s="296">
        <v>0</v>
      </c>
      <c r="BL131" s="296">
        <v>0</v>
      </c>
      <c r="BM131" s="296"/>
      <c r="BN131" s="296"/>
      <c r="BO131" s="296"/>
      <c r="BP131" s="296"/>
      <c r="BQ131" s="296"/>
      <c r="BR131" s="296"/>
      <c r="BS131" s="296"/>
      <c r="BT131" s="296"/>
      <c r="BU131" s="883"/>
      <c r="BV131" s="296"/>
      <c r="BW131" s="296"/>
      <c r="BX131" s="296"/>
      <c r="BY131" s="296"/>
      <c r="BZ131" s="889">
        <f>IF(DL131&lt;3,"",(SUM(B131:R131)-MIN(B131:R131)-MAX(B131:R131))/(DL131-2))</f>
        <v>0</v>
      </c>
      <c r="CA131" s="889">
        <f>IF(DM131&lt;3,"",(SUM(T131:AJ131)-MIN(T131:AJ131)-MAX(T131:AJ131))/(DM131-2))</f>
        <v>0</v>
      </c>
      <c r="CB131" s="889">
        <f>IF(DN131&lt;3,"",(SUM(AL131:BB131)-MIN(AL131:BB131)-MAX(AL131:BB131))/(DN131-2))</f>
        <v>0</v>
      </c>
      <c r="CC131" s="890">
        <f>IF(DO131&lt;3,"",(SUM(BD131:BT131)-MIN(BD131:BT131)-MAX(BD131:BT131))/(DO131-2))</f>
        <v>0</v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21" t="str">
        <f t="shared" si="205"/>
        <v/>
      </c>
      <c r="CU131" s="548" t="str">
        <f t="shared" si="206"/>
        <v/>
      </c>
      <c r="CV131" s="549" t="str">
        <f t="shared" si="206"/>
        <v/>
      </c>
      <c r="CW131" s="550" t="str">
        <f t="shared" si="206"/>
        <v/>
      </c>
      <c r="CX131" s="550" t="str">
        <f t="shared" si="206"/>
        <v/>
      </c>
      <c r="CY131" s="550">
        <f t="shared" si="206"/>
        <v>0</v>
      </c>
      <c r="CZ131" s="550">
        <f t="shared" si="206"/>
        <v>0</v>
      </c>
      <c r="DA131" s="550">
        <f t="shared" si="206"/>
        <v>0</v>
      </c>
      <c r="DB131" s="551">
        <f t="shared" si="206"/>
        <v>0</v>
      </c>
      <c r="DC131" s="551">
        <f t="shared" si="206"/>
        <v>0</v>
      </c>
      <c r="DD131" s="551">
        <f t="shared" si="206"/>
        <v>0</v>
      </c>
      <c r="DE131" s="550">
        <f t="shared" si="207"/>
        <v>0</v>
      </c>
      <c r="DF131" s="550">
        <f t="shared" si="207"/>
        <v>0</v>
      </c>
      <c r="DG131" s="550">
        <f t="shared" si="207"/>
        <v>0</v>
      </c>
      <c r="DH131" s="550" t="str">
        <f t="shared" si="207"/>
        <v/>
      </c>
      <c r="DI131" s="550" t="str">
        <f t="shared" si="207"/>
        <v/>
      </c>
      <c r="DJ131" s="549" t="str">
        <f t="shared" si="207"/>
        <v/>
      </c>
      <c r="DK131" s="548" t="str">
        <f t="shared" si="207"/>
        <v/>
      </c>
      <c r="DL131" s="891">
        <f>COUNT(B131:R131)</f>
        <v>9</v>
      </c>
      <c r="DM131" s="846">
        <f>COUNT(T131:AJ131)</f>
        <v>9</v>
      </c>
      <c r="DN131" s="846">
        <f>COUNT(AL131:BB131)</f>
        <v>9</v>
      </c>
      <c r="DO131" s="847">
        <f>COUNT(BD131:BT131)</f>
        <v>9</v>
      </c>
      <c r="DP131" s="882"/>
      <c r="DQ131" s="892"/>
      <c r="DR131" s="892"/>
      <c r="DS131" s="892"/>
      <c r="DT131" s="892"/>
      <c r="DU131" s="892"/>
      <c r="DV131" s="892"/>
      <c r="DW131" s="893"/>
      <c r="DX131" s="892"/>
      <c r="DY131" s="846"/>
      <c r="DZ131" s="882"/>
      <c r="EA131" s="882"/>
    </row>
    <row r="132" spans="1:131" ht="12.75" customHeight="1">
      <c r="A132" s="888" t="s">
        <v>265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3"/>
      <c r="T132" s="296"/>
      <c r="U132" s="296"/>
      <c r="V132" s="296"/>
      <c r="W132" s="296"/>
      <c r="X132" s="296">
        <v>48</v>
      </c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3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3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3"/>
      <c r="BV132" s="296"/>
      <c r="BW132" s="296"/>
      <c r="BX132" s="296"/>
      <c r="BY132" s="296"/>
      <c r="BZ132" s="889" t="str">
        <f>IF(DL132&lt;3,"",(SUM(B132:R132)-MIN(B132:R132)-MAX(B132:R132))/(DL132-2))</f>
        <v/>
      </c>
      <c r="CA132" s="889" t="str">
        <f>IF(DM132&lt;3,"",(SUM(T132:AJ132)-MIN(T132:AJ132)-MAX(T132:AJ132))/(DM132-2))</f>
        <v/>
      </c>
      <c r="CB132" s="889" t="str">
        <f>IF(DN132&lt;3,"",(SUM(AL132:BB132)-MIN(AL132:BB132)-MAX(AL132:BB132))/(DN132-2))</f>
        <v/>
      </c>
      <c r="CC132" s="890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21" t="str">
        <f t="shared" si="205"/>
        <v/>
      </c>
      <c r="CU132" s="548" t="str">
        <f t="shared" si="206"/>
        <v/>
      </c>
      <c r="CV132" s="549" t="str">
        <f t="shared" si="206"/>
        <v/>
      </c>
      <c r="CW132" s="550" t="str">
        <f t="shared" si="206"/>
        <v/>
      </c>
      <c r="CX132" s="550" t="str">
        <f t="shared" si="206"/>
        <v/>
      </c>
      <c r="CY132" s="550" t="str">
        <f t="shared" si="206"/>
        <v/>
      </c>
      <c r="CZ132" s="550" t="str">
        <f t="shared" si="206"/>
        <v/>
      </c>
      <c r="DA132" s="550" t="str">
        <f t="shared" si="206"/>
        <v/>
      </c>
      <c r="DB132" s="551" t="str">
        <f t="shared" si="206"/>
        <v/>
      </c>
      <c r="DC132" s="551" t="str">
        <f t="shared" si="206"/>
        <v/>
      </c>
      <c r="DD132" s="551" t="str">
        <f t="shared" si="206"/>
        <v/>
      </c>
      <c r="DE132" s="550" t="str">
        <f t="shared" si="207"/>
        <v/>
      </c>
      <c r="DF132" s="550" t="str">
        <f t="shared" si="207"/>
        <v/>
      </c>
      <c r="DG132" s="550" t="str">
        <f t="shared" si="207"/>
        <v/>
      </c>
      <c r="DH132" s="550" t="str">
        <f t="shared" si="207"/>
        <v/>
      </c>
      <c r="DI132" s="550" t="str">
        <f t="shared" si="207"/>
        <v/>
      </c>
      <c r="DJ132" s="549" t="str">
        <f t="shared" si="207"/>
        <v/>
      </c>
      <c r="DK132" s="548" t="str">
        <f t="shared" si="207"/>
        <v/>
      </c>
      <c r="DL132" s="891">
        <f>COUNT(B132:R132)</f>
        <v>0</v>
      </c>
      <c r="DM132" s="846">
        <f>COUNT(T132:AJ132)</f>
        <v>1</v>
      </c>
      <c r="DN132" s="846">
        <f>COUNT(AL132:BB132)</f>
        <v>0</v>
      </c>
      <c r="DO132" s="847">
        <f>COUNT(BD132:BT132)</f>
        <v>0</v>
      </c>
      <c r="DP132" s="882"/>
      <c r="DQ132" s="892"/>
      <c r="DR132" s="892"/>
      <c r="DS132" s="892"/>
      <c r="DT132" s="892"/>
      <c r="DU132" s="892"/>
      <c r="DV132" s="892"/>
      <c r="DW132" s="893"/>
      <c r="DX132" s="892"/>
      <c r="DY132" s="846"/>
      <c r="DZ132" s="882"/>
      <c r="EA132" s="882"/>
    </row>
    <row r="133" spans="1:131" ht="12.75" customHeight="1">
      <c r="A133" s="888" t="s">
        <v>294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3"/>
      <c r="T133" s="296"/>
      <c r="U133" s="296"/>
      <c r="V133" s="296"/>
      <c r="W133" s="296"/>
      <c r="X133" s="296">
        <v>6</v>
      </c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3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3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3"/>
      <c r="BV133" s="296"/>
      <c r="BW133" s="296"/>
      <c r="BX133" s="296"/>
      <c r="BY133" s="296"/>
      <c r="BZ133" s="889" t="str">
        <f>IF(DL133&lt;3,"",(SUM(B133:R133)-MIN(B133:R133)-MAX(B133:R133))/(DL133-2))</f>
        <v/>
      </c>
      <c r="CA133" s="889" t="str">
        <f>IF(DM133&lt;3,"",(SUM(T133:AJ133)-MIN(T133:AJ133)-MAX(T133:AJ133))/(DM133-2))</f>
        <v/>
      </c>
      <c r="CB133" s="889" t="str">
        <f>IF(DN133&lt;3,"",(SUM(AL133:BB133)-MIN(AL133:BB133)-MAX(AL133:BB133))/(DN133-2))</f>
        <v/>
      </c>
      <c r="CC133" s="890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21" t="str">
        <f t="shared" si="205"/>
        <v/>
      </c>
      <c r="CU133" s="548" t="str">
        <f t="shared" si="206"/>
        <v/>
      </c>
      <c r="CV133" s="549" t="str">
        <f t="shared" si="206"/>
        <v/>
      </c>
      <c r="CW133" s="550" t="str">
        <f t="shared" si="206"/>
        <v/>
      </c>
      <c r="CX133" s="550" t="str">
        <f t="shared" si="206"/>
        <v/>
      </c>
      <c r="CY133" s="550" t="str">
        <f t="shared" si="206"/>
        <v/>
      </c>
      <c r="CZ133" s="550" t="str">
        <f t="shared" si="206"/>
        <v/>
      </c>
      <c r="DA133" s="550" t="str">
        <f t="shared" si="206"/>
        <v/>
      </c>
      <c r="DB133" s="551" t="str">
        <f t="shared" si="206"/>
        <v/>
      </c>
      <c r="DC133" s="551" t="str">
        <f t="shared" si="206"/>
        <v/>
      </c>
      <c r="DD133" s="551" t="str">
        <f t="shared" si="206"/>
        <v/>
      </c>
      <c r="DE133" s="550" t="str">
        <f t="shared" si="207"/>
        <v/>
      </c>
      <c r="DF133" s="550" t="str">
        <f t="shared" si="207"/>
        <v/>
      </c>
      <c r="DG133" s="550" t="str">
        <f t="shared" si="207"/>
        <v/>
      </c>
      <c r="DH133" s="550" t="str">
        <f t="shared" si="207"/>
        <v/>
      </c>
      <c r="DI133" s="550" t="str">
        <f t="shared" si="207"/>
        <v/>
      </c>
      <c r="DJ133" s="549" t="str">
        <f t="shared" si="207"/>
        <v/>
      </c>
      <c r="DK133" s="548" t="str">
        <f t="shared" si="207"/>
        <v/>
      </c>
      <c r="DL133" s="891">
        <f>COUNT(B133:R133)</f>
        <v>0</v>
      </c>
      <c r="DM133" s="846">
        <f>COUNT(T133:AJ133)</f>
        <v>1</v>
      </c>
      <c r="DN133" s="846">
        <f>COUNT(AL133:BB133)</f>
        <v>0</v>
      </c>
      <c r="DO133" s="847">
        <f>COUNT(BD133:BT133)</f>
        <v>0</v>
      </c>
      <c r="DP133" s="882"/>
      <c r="DQ133" s="892"/>
      <c r="DR133" s="892"/>
      <c r="DS133" s="892"/>
      <c r="DT133" s="892"/>
      <c r="DU133" s="892"/>
      <c r="DV133" s="892"/>
      <c r="DW133" s="893"/>
      <c r="DX133" s="892"/>
      <c r="DY133" s="846"/>
      <c r="DZ133" s="882"/>
      <c r="EA133" s="882"/>
    </row>
    <row r="134" spans="1:131" ht="12.75" customHeight="1">
      <c r="A134" s="894" t="s">
        <v>295</v>
      </c>
      <c r="B134" s="895">
        <f t="shared" ref="B134:R134" si="208">IF(B131="","",B130*B131*B132*B133)</f>
        <v>0</v>
      </c>
      <c r="C134" s="895">
        <f t="shared" si="208"/>
        <v>0</v>
      </c>
      <c r="D134" s="895">
        <f t="shared" si="208"/>
        <v>0</v>
      </c>
      <c r="E134" s="895">
        <f t="shared" si="208"/>
        <v>0</v>
      </c>
      <c r="F134" s="895">
        <f t="shared" si="208"/>
        <v>0</v>
      </c>
      <c r="G134" s="895">
        <f t="shared" si="208"/>
        <v>0</v>
      </c>
      <c r="H134" s="895">
        <f t="shared" si="208"/>
        <v>0</v>
      </c>
      <c r="I134" s="895">
        <f t="shared" si="208"/>
        <v>0</v>
      </c>
      <c r="J134" s="895">
        <f t="shared" si="208"/>
        <v>0</v>
      </c>
      <c r="K134" s="895" t="str">
        <f t="shared" si="208"/>
        <v/>
      </c>
      <c r="L134" s="895" t="str">
        <f t="shared" si="208"/>
        <v/>
      </c>
      <c r="M134" s="895" t="str">
        <f t="shared" si="208"/>
        <v/>
      </c>
      <c r="N134" s="895" t="str">
        <f t="shared" si="208"/>
        <v/>
      </c>
      <c r="O134" s="895" t="str">
        <f t="shared" si="208"/>
        <v/>
      </c>
      <c r="P134" s="895" t="str">
        <f t="shared" si="208"/>
        <v/>
      </c>
      <c r="Q134" s="895" t="str">
        <f t="shared" si="208"/>
        <v/>
      </c>
      <c r="R134" s="895" t="str">
        <f t="shared" si="208"/>
        <v/>
      </c>
      <c r="S134" s="883"/>
      <c r="T134" s="895">
        <f t="shared" ref="T134:AJ134" si="209">IF(T131="","",T130*T131*T132*T133)</f>
        <v>0</v>
      </c>
      <c r="U134" s="895">
        <f t="shared" si="209"/>
        <v>0</v>
      </c>
      <c r="V134" s="895">
        <f t="shared" si="209"/>
        <v>0</v>
      </c>
      <c r="W134" s="895">
        <f t="shared" si="209"/>
        <v>0</v>
      </c>
      <c r="X134" s="895">
        <f t="shared" si="209"/>
        <v>1440</v>
      </c>
      <c r="Y134" s="895">
        <f t="shared" si="209"/>
        <v>0</v>
      </c>
      <c r="Z134" s="895">
        <f t="shared" si="209"/>
        <v>0</v>
      </c>
      <c r="AA134" s="895">
        <f t="shared" si="209"/>
        <v>0</v>
      </c>
      <c r="AB134" s="895">
        <f t="shared" si="209"/>
        <v>0</v>
      </c>
      <c r="AC134" s="895" t="str">
        <f t="shared" si="209"/>
        <v/>
      </c>
      <c r="AD134" s="895" t="str">
        <f t="shared" si="209"/>
        <v/>
      </c>
      <c r="AE134" s="895" t="str">
        <f t="shared" si="209"/>
        <v/>
      </c>
      <c r="AF134" s="895" t="str">
        <f t="shared" si="209"/>
        <v/>
      </c>
      <c r="AG134" s="895" t="str">
        <f t="shared" si="209"/>
        <v/>
      </c>
      <c r="AH134" s="895" t="str">
        <f t="shared" si="209"/>
        <v/>
      </c>
      <c r="AI134" s="895" t="str">
        <f t="shared" si="209"/>
        <v/>
      </c>
      <c r="AJ134" s="895" t="str">
        <f t="shared" si="209"/>
        <v/>
      </c>
      <c r="AK134" s="883"/>
      <c r="AL134" s="895">
        <f t="shared" ref="AL134:BB134" si="210">IF(AL131="","",AL130*AL131*AL132*AL133)</f>
        <v>0</v>
      </c>
      <c r="AM134" s="895">
        <f t="shared" si="210"/>
        <v>0</v>
      </c>
      <c r="AN134" s="895">
        <f t="shared" si="210"/>
        <v>0</v>
      </c>
      <c r="AO134" s="895">
        <f t="shared" si="210"/>
        <v>0</v>
      </c>
      <c r="AP134" s="895">
        <f t="shared" si="210"/>
        <v>0</v>
      </c>
      <c r="AQ134" s="895">
        <f t="shared" si="210"/>
        <v>0</v>
      </c>
      <c r="AR134" s="895">
        <f t="shared" si="210"/>
        <v>0</v>
      </c>
      <c r="AS134" s="895">
        <f t="shared" si="210"/>
        <v>0</v>
      </c>
      <c r="AT134" s="895">
        <f t="shared" si="210"/>
        <v>0</v>
      </c>
      <c r="AU134" s="895" t="str">
        <f t="shared" si="210"/>
        <v/>
      </c>
      <c r="AV134" s="895" t="str">
        <f t="shared" si="210"/>
        <v/>
      </c>
      <c r="AW134" s="895" t="str">
        <f t="shared" si="210"/>
        <v/>
      </c>
      <c r="AX134" s="895" t="str">
        <f t="shared" si="210"/>
        <v/>
      </c>
      <c r="AY134" s="895" t="str">
        <f t="shared" si="210"/>
        <v/>
      </c>
      <c r="AZ134" s="895" t="str">
        <f t="shared" si="210"/>
        <v/>
      </c>
      <c r="BA134" s="895" t="str">
        <f t="shared" si="210"/>
        <v/>
      </c>
      <c r="BB134" s="895" t="str">
        <f t="shared" si="210"/>
        <v/>
      </c>
      <c r="BC134" s="883"/>
      <c r="BD134" s="895">
        <f t="shared" ref="BD134:BT134" si="211">IF(BD131="","",BD130*BD131*BD132*BD133)</f>
        <v>0</v>
      </c>
      <c r="BE134" s="895">
        <f t="shared" si="211"/>
        <v>0</v>
      </c>
      <c r="BF134" s="895">
        <f t="shared" si="211"/>
        <v>0</v>
      </c>
      <c r="BG134" s="895">
        <f t="shared" si="211"/>
        <v>0</v>
      </c>
      <c r="BH134" s="895">
        <f t="shared" si="211"/>
        <v>0</v>
      </c>
      <c r="BI134" s="895">
        <f t="shared" si="211"/>
        <v>0</v>
      </c>
      <c r="BJ134" s="895">
        <f t="shared" si="211"/>
        <v>0</v>
      </c>
      <c r="BK134" s="895">
        <f t="shared" si="211"/>
        <v>0</v>
      </c>
      <c r="BL134" s="895">
        <f t="shared" si="211"/>
        <v>0</v>
      </c>
      <c r="BM134" s="895" t="str">
        <f t="shared" si="211"/>
        <v/>
      </c>
      <c r="BN134" s="895" t="str">
        <f t="shared" si="211"/>
        <v/>
      </c>
      <c r="BO134" s="895" t="str">
        <f t="shared" si="211"/>
        <v/>
      </c>
      <c r="BP134" s="895" t="str">
        <f t="shared" si="211"/>
        <v/>
      </c>
      <c r="BQ134" s="895" t="str">
        <f t="shared" si="211"/>
        <v/>
      </c>
      <c r="BR134" s="895" t="str">
        <f t="shared" si="211"/>
        <v/>
      </c>
      <c r="BS134" s="895" t="str">
        <f t="shared" si="211"/>
        <v/>
      </c>
      <c r="BT134" s="895" t="str">
        <f t="shared" si="211"/>
        <v/>
      </c>
      <c r="BU134" s="883"/>
      <c r="BV134" s="895" t="str">
        <f>IF(BV131="","",BV130*BV131*BV132*BV133)</f>
        <v/>
      </c>
      <c r="BW134" s="895" t="str">
        <f>IF(BW131="","",BW130*BW131*BW132*BW133)</f>
        <v/>
      </c>
      <c r="BX134" s="895" t="str">
        <f>IF(BX131="","",BX130*BX131*BX132*BX133)</f>
        <v/>
      </c>
      <c r="BY134" s="761" t="str">
        <f>IF(BY131="","",BY130*BY131*BY132*BY133)</f>
        <v/>
      </c>
      <c r="BZ134" s="889">
        <f>IF(DL134&lt;3,"",(SUM(B134:R134)-MIN(B134:R134)-MAX(B134:R134))/(DL134-2))</f>
        <v>0</v>
      </c>
      <c r="CA134" s="889">
        <f>IF(DM134&lt;3,"",(SUM(T134:AJ134)-MIN(T134:AJ134)-MAX(T134:AJ134))/(DM134-2))</f>
        <v>0</v>
      </c>
      <c r="CB134" s="889">
        <f>IF(DN134&lt;3,"",(SUM(AL134:BB134)-MIN(AL134:BB134)-MAX(AL134:BB134))/(DN134-2))</f>
        <v>0</v>
      </c>
      <c r="CC134" s="890">
        <f>IF(DO134&lt;3,"",(SUM(BD134:BT134)-MIN(BD134:BT134)-MAX(BD134:BT134))/(DO134-2))</f>
        <v>0</v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21" t="str">
        <f t="shared" si="205"/>
        <v/>
      </c>
      <c r="CU134" s="548" t="str">
        <f t="shared" si="206"/>
        <v/>
      </c>
      <c r="CV134" s="549" t="str">
        <f t="shared" si="206"/>
        <v/>
      </c>
      <c r="CW134" s="550" t="str">
        <f t="shared" si="206"/>
        <v/>
      </c>
      <c r="CX134" s="550" t="str">
        <f t="shared" si="206"/>
        <v/>
      </c>
      <c r="CY134" s="550">
        <f t="shared" si="206"/>
        <v>0</v>
      </c>
      <c r="CZ134" s="550">
        <f t="shared" si="206"/>
        <v>0</v>
      </c>
      <c r="DA134" s="550">
        <f t="shared" si="206"/>
        <v>0</v>
      </c>
      <c r="DB134" s="551">
        <f t="shared" si="206"/>
        <v>0</v>
      </c>
      <c r="DC134" s="551">
        <f t="shared" si="206"/>
        <v>0</v>
      </c>
      <c r="DD134" s="551">
        <f t="shared" si="206"/>
        <v>0</v>
      </c>
      <c r="DE134" s="550">
        <f t="shared" si="207"/>
        <v>0</v>
      </c>
      <c r="DF134" s="550">
        <f t="shared" si="207"/>
        <v>0</v>
      </c>
      <c r="DG134" s="550">
        <f t="shared" si="207"/>
        <v>0</v>
      </c>
      <c r="DH134" s="550" t="str">
        <f t="shared" si="207"/>
        <v/>
      </c>
      <c r="DI134" s="550" t="str">
        <f t="shared" si="207"/>
        <v/>
      </c>
      <c r="DJ134" s="549" t="str">
        <f t="shared" si="207"/>
        <v/>
      </c>
      <c r="DK134" s="548" t="str">
        <f t="shared" si="207"/>
        <v/>
      </c>
      <c r="DL134" s="891">
        <f>COUNT(B134:R134)</f>
        <v>9</v>
      </c>
      <c r="DM134" s="846">
        <f>COUNT(T134:AJ134)</f>
        <v>9</v>
      </c>
      <c r="DN134" s="846">
        <f>COUNT(AL134:BB134)</f>
        <v>9</v>
      </c>
      <c r="DO134" s="847">
        <f>COUNT(BD134:BT134)</f>
        <v>9</v>
      </c>
      <c r="DP134" s="882"/>
      <c r="DQ134" s="892"/>
      <c r="DR134" s="892"/>
      <c r="DS134" s="892"/>
      <c r="DT134" s="892"/>
      <c r="DU134" s="892"/>
      <c r="DV134" s="892"/>
      <c r="DW134" s="893"/>
      <c r="DX134" s="892"/>
      <c r="DY134" s="846"/>
      <c r="DZ134" s="882"/>
      <c r="EA134" s="882"/>
    </row>
    <row r="135" spans="1:131" ht="12.75" customHeight="1">
      <c r="A135" s="887" t="s">
        <v>431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3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3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3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3"/>
      <c r="BV135" s="669"/>
      <c r="BW135" s="669"/>
      <c r="BX135" s="669"/>
      <c r="BY135" s="296"/>
      <c r="BZ135" s="896"/>
      <c r="CA135" s="896"/>
      <c r="CB135" s="896"/>
      <c r="CC135" s="897"/>
      <c r="CD135" s="898"/>
      <c r="CE135" s="898"/>
      <c r="CF135" s="898"/>
      <c r="CG135" s="898"/>
      <c r="CH135" s="898"/>
      <c r="CI135" s="898"/>
      <c r="CJ135" s="898"/>
      <c r="CK135" s="898"/>
      <c r="CL135" s="898"/>
      <c r="CM135" s="898"/>
      <c r="CN135" s="898"/>
      <c r="CO135" s="898"/>
      <c r="CP135" s="898"/>
      <c r="CQ135" s="898"/>
      <c r="CR135" s="898"/>
      <c r="CS135" s="898"/>
      <c r="CT135" s="899"/>
      <c r="CU135" s="900"/>
      <c r="CV135" s="898"/>
      <c r="CW135" s="898"/>
      <c r="CX135" s="898"/>
      <c r="CY135" s="898"/>
      <c r="CZ135" s="898"/>
      <c r="DA135" s="898"/>
      <c r="DB135" s="898"/>
      <c r="DC135" s="898"/>
      <c r="DD135" s="898"/>
      <c r="DE135" s="898"/>
      <c r="DF135" s="898"/>
      <c r="DG135" s="898"/>
      <c r="DH135" s="898"/>
      <c r="DI135" s="898"/>
      <c r="DJ135" s="898"/>
      <c r="DK135" s="898"/>
      <c r="DL135" s="900"/>
      <c r="DM135" s="881"/>
      <c r="DN135" s="881"/>
      <c r="DO135" s="880"/>
      <c r="DP135" s="881"/>
      <c r="DQ135" s="881"/>
      <c r="DR135" s="881"/>
      <c r="DS135" s="881"/>
      <c r="DT135" s="881"/>
      <c r="DU135" s="881"/>
      <c r="DV135" s="881"/>
      <c r="DW135" s="880"/>
      <c r="DX135" s="881"/>
      <c r="DY135" s="846"/>
      <c r="DZ135" s="882"/>
      <c r="EA135" s="882"/>
    </row>
    <row r="136" spans="1:131" ht="12.75" customHeight="1">
      <c r="A136" s="888" t="s">
        <v>276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3"/>
      <c r="T136" s="669">
        <v>2</v>
      </c>
      <c r="U136" s="669"/>
      <c r="V136" s="669">
        <v>2</v>
      </c>
      <c r="W136" s="669">
        <v>1</v>
      </c>
      <c r="X136" s="669"/>
      <c r="Y136" s="669"/>
      <c r="Z136" s="669"/>
      <c r="AA136" s="669">
        <v>1</v>
      </c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3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3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3"/>
      <c r="BV136" s="669"/>
      <c r="BW136" s="669"/>
      <c r="BX136" s="669"/>
      <c r="BY136" s="296"/>
      <c r="BZ136" s="889" t="str">
        <f>IF(DL136&lt;3,"",(SUM(B136:R136)-MIN(B136:R136)-MAX(B136:R136))/(DL136-2))</f>
        <v/>
      </c>
      <c r="CA136" s="889">
        <f>IF(DM136&lt;3,"",(SUM(T136:AJ136)-MIN(T136:AJ136)-MAX(T136:AJ136))/(DM136-2))</f>
        <v>1.5</v>
      </c>
      <c r="CB136" s="889" t="str">
        <f>IF(DN136&lt;3,"",(SUM(AL136:BB136)-MIN(AL136:BB136)-MAX(AL136:BB136))/(DN136-2))</f>
        <v/>
      </c>
      <c r="CC136" s="890" t="str">
        <f>IF(DO136&lt;3,"",(SUM(BD136:BT136)-MIN(BD136:BT136)-MAX(BD136:BT136))/(DO136-2))</f>
        <v/>
      </c>
      <c r="CD136" s="52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2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4"/>
        <v/>
      </c>
      <c r="CW136" s="550" t="str">
        <f t="shared" si="214"/>
        <v/>
      </c>
      <c r="CX136" s="550" t="str">
        <f t="shared" si="214"/>
        <v/>
      </c>
      <c r="CY136" s="550" t="str">
        <f t="shared" si="214"/>
        <v/>
      </c>
      <c r="CZ136" s="550" t="str">
        <f t="shared" si="214"/>
        <v/>
      </c>
      <c r="DA136" s="550" t="str">
        <f t="shared" si="214"/>
        <v/>
      </c>
      <c r="DB136" s="551" t="str">
        <f t="shared" si="214"/>
        <v/>
      </c>
      <c r="DC136" s="551" t="str">
        <f t="shared" si="214"/>
        <v/>
      </c>
      <c r="DD136" s="551" t="str">
        <f t="shared" si="214"/>
        <v/>
      </c>
      <c r="DE136" s="550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5"/>
        <v/>
      </c>
      <c r="DG136" s="550" t="str">
        <f t="shared" si="215"/>
        <v/>
      </c>
      <c r="DH136" s="550" t="str">
        <f t="shared" si="215"/>
        <v/>
      </c>
      <c r="DI136" s="550" t="str">
        <f t="shared" si="215"/>
        <v/>
      </c>
      <c r="DJ136" s="549" t="str">
        <f t="shared" si="215"/>
        <v/>
      </c>
      <c r="DK136" s="548" t="str">
        <f t="shared" si="215"/>
        <v/>
      </c>
      <c r="DL136" s="891">
        <f>COUNT(B136:R136)</f>
        <v>0</v>
      </c>
      <c r="DM136" s="846">
        <f>COUNT(T136:AJ136)</f>
        <v>4</v>
      </c>
      <c r="DN136" s="846">
        <f>COUNT(AL136:BB136)</f>
        <v>0</v>
      </c>
      <c r="DO136" s="847">
        <f>COUNT(BD136:BT136)</f>
        <v>0</v>
      </c>
      <c r="DP136" s="882"/>
      <c r="DQ136" s="892"/>
      <c r="DR136" s="892"/>
      <c r="DS136" s="892"/>
      <c r="DT136" s="892"/>
      <c r="DU136" s="892"/>
      <c r="DV136" s="892"/>
      <c r="DW136" s="893"/>
      <c r="DX136" s="892"/>
      <c r="DY136" s="846"/>
      <c r="DZ136" s="882"/>
      <c r="EA136" s="882"/>
    </row>
    <row r="137" spans="1:131" ht="12.75" customHeight="1">
      <c r="A137" s="888" t="s">
        <v>277</v>
      </c>
      <c r="B137" s="296">
        <v>0</v>
      </c>
      <c r="C137" s="296">
        <v>0</v>
      </c>
      <c r="D137" s="296">
        <v>0</v>
      </c>
      <c r="E137" s="296">
        <v>0</v>
      </c>
      <c r="F137" s="669">
        <v>0</v>
      </c>
      <c r="G137" s="669">
        <v>0</v>
      </c>
      <c r="H137" s="296">
        <v>0</v>
      </c>
      <c r="I137" s="296">
        <v>0</v>
      </c>
      <c r="J137" s="669">
        <v>0</v>
      </c>
      <c r="K137" s="296"/>
      <c r="L137" s="296"/>
      <c r="M137" s="296"/>
      <c r="N137" s="296"/>
      <c r="O137" s="296"/>
      <c r="P137" s="296"/>
      <c r="Q137" s="296"/>
      <c r="R137" s="296"/>
      <c r="S137" s="883"/>
      <c r="T137" s="296">
        <v>12</v>
      </c>
      <c r="U137" s="296">
        <v>0</v>
      </c>
      <c r="V137" s="296">
        <v>12</v>
      </c>
      <c r="W137" s="296">
        <v>7</v>
      </c>
      <c r="X137" s="296">
        <v>0</v>
      </c>
      <c r="Y137" s="296">
        <v>0</v>
      </c>
      <c r="Z137" s="296">
        <v>0</v>
      </c>
      <c r="AA137" s="296">
        <v>30</v>
      </c>
      <c r="AB137" s="296">
        <v>0</v>
      </c>
      <c r="AC137" s="296"/>
      <c r="AD137" s="296"/>
      <c r="AE137" s="296"/>
      <c r="AF137" s="296"/>
      <c r="AG137" s="296"/>
      <c r="AH137" s="296"/>
      <c r="AI137" s="296"/>
      <c r="AJ137" s="296"/>
      <c r="AK137" s="883"/>
      <c r="AL137" s="296">
        <v>0</v>
      </c>
      <c r="AM137" s="296">
        <v>0</v>
      </c>
      <c r="AN137" s="296">
        <v>0</v>
      </c>
      <c r="AO137" s="296">
        <v>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/>
      <c r="AV137" s="296"/>
      <c r="AW137" s="296"/>
      <c r="AX137" s="296"/>
      <c r="AY137" s="296"/>
      <c r="AZ137" s="296"/>
      <c r="BA137" s="296"/>
      <c r="BB137" s="296"/>
      <c r="BC137" s="883"/>
      <c r="BD137" s="296">
        <v>0</v>
      </c>
      <c r="BE137" s="296">
        <v>0</v>
      </c>
      <c r="BF137" s="296">
        <v>0</v>
      </c>
      <c r="BG137" s="296">
        <v>0</v>
      </c>
      <c r="BH137" s="296">
        <v>0</v>
      </c>
      <c r="BI137" s="296">
        <v>0</v>
      </c>
      <c r="BJ137" s="296">
        <v>0</v>
      </c>
      <c r="BK137" s="296">
        <v>0</v>
      </c>
      <c r="BL137" s="296">
        <v>0</v>
      </c>
      <c r="BM137" s="296"/>
      <c r="BN137" s="296"/>
      <c r="BO137" s="296"/>
      <c r="BP137" s="296"/>
      <c r="BQ137" s="296"/>
      <c r="BR137" s="296"/>
      <c r="BS137" s="296"/>
      <c r="BT137" s="296"/>
      <c r="BU137" s="883"/>
      <c r="BV137" s="296"/>
      <c r="BW137" s="296"/>
      <c r="BX137" s="296"/>
      <c r="BY137" s="296"/>
      <c r="BZ137" s="889">
        <f>IF(DL137&lt;3,"",(SUM(B137:R137)-MIN(B137:R137)-MAX(B137:R137))/(DL137-2))</f>
        <v>0</v>
      </c>
      <c r="CA137" s="889">
        <f>IF(DM137&lt;3,"",(SUM(T137:AJ137)-MIN(T137:AJ137)-MAX(T137:AJ137))/(DM137-2))</f>
        <v>4.4285714285714288</v>
      </c>
      <c r="CB137" s="889">
        <f>IF(DN137&lt;3,"",(SUM(AL137:BB137)-MIN(AL137:BB137)-MAX(AL137:BB137))/(DN137-2))</f>
        <v>0</v>
      </c>
      <c r="CC137" s="890">
        <f>IF(DO137&lt;3,"",(SUM(BD137:BT137)-MIN(BD137:BT137)-MAX(BD137:BT137))/(DO137-2))</f>
        <v>0</v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21" t="str">
        <f t="shared" si="213"/>
        <v/>
      </c>
      <c r="CU137" s="548" t="str">
        <f t="shared" si="214"/>
        <v/>
      </c>
      <c r="CV137" s="549" t="str">
        <f t="shared" si="214"/>
        <v/>
      </c>
      <c r="CW137" s="550" t="str">
        <f t="shared" si="214"/>
        <v/>
      </c>
      <c r="CX137" s="550" t="str">
        <f t="shared" si="214"/>
        <v/>
      </c>
      <c r="CY137" s="550">
        <f t="shared" si="214"/>
        <v>0</v>
      </c>
      <c r="CZ137" s="550">
        <f t="shared" si="214"/>
        <v>0</v>
      </c>
      <c r="DA137" s="550">
        <f t="shared" si="214"/>
        <v>0</v>
      </c>
      <c r="DB137" s="551">
        <f t="shared" si="214"/>
        <v>0</v>
      </c>
      <c r="DC137" s="551">
        <f t="shared" si="214"/>
        <v>0</v>
      </c>
      <c r="DD137" s="551">
        <f t="shared" si="214"/>
        <v>0</v>
      </c>
      <c r="DE137" s="550">
        <f t="shared" si="215"/>
        <v>0</v>
      </c>
      <c r="DF137" s="550">
        <f t="shared" si="215"/>
        <v>0</v>
      </c>
      <c r="DG137" s="550">
        <f t="shared" si="215"/>
        <v>0</v>
      </c>
      <c r="DH137" s="550" t="str">
        <f t="shared" si="215"/>
        <v/>
      </c>
      <c r="DI137" s="550" t="str">
        <f t="shared" si="215"/>
        <v/>
      </c>
      <c r="DJ137" s="549" t="str">
        <f t="shared" si="215"/>
        <v/>
      </c>
      <c r="DK137" s="548" t="str">
        <f t="shared" si="215"/>
        <v/>
      </c>
      <c r="DL137" s="891">
        <f>COUNT(B137:R137)</f>
        <v>9</v>
      </c>
      <c r="DM137" s="846">
        <f>COUNT(T137:AJ137)</f>
        <v>9</v>
      </c>
      <c r="DN137" s="846">
        <f>COUNT(AL137:BB137)</f>
        <v>9</v>
      </c>
      <c r="DO137" s="847">
        <f>COUNT(BD137:BT137)</f>
        <v>9</v>
      </c>
      <c r="DP137" s="882"/>
      <c r="DQ137" s="892"/>
      <c r="DR137" s="892"/>
      <c r="DS137" s="892"/>
      <c r="DT137" s="892"/>
      <c r="DU137" s="892"/>
      <c r="DV137" s="892"/>
      <c r="DW137" s="893"/>
      <c r="DX137" s="892"/>
      <c r="DY137" s="846"/>
      <c r="DZ137" s="882"/>
      <c r="EA137" s="882"/>
    </row>
    <row r="138" spans="1:131" ht="12.75" customHeight="1">
      <c r="A138" s="888" t="s">
        <v>265</v>
      </c>
      <c r="B138" s="296"/>
      <c r="C138" s="296"/>
      <c r="D138" s="296"/>
      <c r="E138" s="296"/>
      <c r="F138" s="669"/>
      <c r="G138" s="669"/>
      <c r="H138" s="296"/>
      <c r="I138" s="296"/>
      <c r="J138" s="669"/>
      <c r="K138" s="296"/>
      <c r="L138" s="296"/>
      <c r="M138" s="296"/>
      <c r="N138" s="296"/>
      <c r="O138" s="296"/>
      <c r="P138" s="296"/>
      <c r="Q138" s="296"/>
      <c r="R138" s="296"/>
      <c r="S138" s="883"/>
      <c r="T138" s="296">
        <v>3</v>
      </c>
      <c r="U138" s="296"/>
      <c r="V138" s="296">
        <v>3</v>
      </c>
      <c r="W138" s="296">
        <v>48</v>
      </c>
      <c r="X138" s="296"/>
      <c r="Y138" s="296"/>
      <c r="Z138" s="296"/>
      <c r="AA138" s="296">
        <v>12</v>
      </c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3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3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3"/>
      <c r="BV138" s="296"/>
      <c r="BW138" s="296"/>
      <c r="BX138" s="296"/>
      <c r="BY138" s="296"/>
      <c r="BZ138" s="889" t="str">
        <f>IF(DL138&lt;3,"",(SUM(B138:R138)-MIN(B138:R138)-MAX(B138:R138))/(DL138-2))</f>
        <v/>
      </c>
      <c r="CA138" s="889">
        <f>IF(DM138&lt;3,"",(SUM(T138:AJ138)-MIN(T138:AJ138)-MAX(T138:AJ138))/(DM138-2))</f>
        <v>7.5</v>
      </c>
      <c r="CB138" s="889" t="str">
        <f>IF(DN138&lt;3,"",(SUM(AL138:BB138)-MIN(AL138:BB138)-MAX(AL138:BB138))/(DN138-2))</f>
        <v/>
      </c>
      <c r="CC138" s="890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21" t="str">
        <f t="shared" si="213"/>
        <v/>
      </c>
      <c r="CU138" s="548" t="str">
        <f t="shared" si="214"/>
        <v/>
      </c>
      <c r="CV138" s="549" t="str">
        <f t="shared" si="214"/>
        <v/>
      </c>
      <c r="CW138" s="550" t="str">
        <f t="shared" si="214"/>
        <v/>
      </c>
      <c r="CX138" s="550" t="str">
        <f t="shared" si="214"/>
        <v/>
      </c>
      <c r="CY138" s="550" t="str">
        <f t="shared" si="214"/>
        <v/>
      </c>
      <c r="CZ138" s="550" t="str">
        <f t="shared" si="214"/>
        <v/>
      </c>
      <c r="DA138" s="550" t="str">
        <f t="shared" si="214"/>
        <v/>
      </c>
      <c r="DB138" s="551" t="str">
        <f t="shared" si="214"/>
        <v/>
      </c>
      <c r="DC138" s="551" t="str">
        <f t="shared" si="214"/>
        <v/>
      </c>
      <c r="DD138" s="551" t="str">
        <f t="shared" si="214"/>
        <v/>
      </c>
      <c r="DE138" s="550" t="str">
        <f t="shared" si="215"/>
        <v/>
      </c>
      <c r="DF138" s="550" t="str">
        <f t="shared" si="215"/>
        <v/>
      </c>
      <c r="DG138" s="550" t="str">
        <f t="shared" si="215"/>
        <v/>
      </c>
      <c r="DH138" s="550" t="str">
        <f t="shared" si="215"/>
        <v/>
      </c>
      <c r="DI138" s="550" t="str">
        <f t="shared" si="215"/>
        <v/>
      </c>
      <c r="DJ138" s="549" t="str">
        <f t="shared" si="215"/>
        <v/>
      </c>
      <c r="DK138" s="548" t="str">
        <f t="shared" si="215"/>
        <v/>
      </c>
      <c r="DL138" s="891">
        <f>COUNT(B138:R138)</f>
        <v>0</v>
      </c>
      <c r="DM138" s="846">
        <f>COUNT(T138:AJ138)</f>
        <v>4</v>
      </c>
      <c r="DN138" s="846">
        <f>COUNT(AL138:BB138)</f>
        <v>0</v>
      </c>
      <c r="DO138" s="847">
        <f>COUNT(BD138:BT138)</f>
        <v>0</v>
      </c>
      <c r="DP138" s="882"/>
      <c r="DQ138" s="892"/>
      <c r="DR138" s="892"/>
      <c r="DS138" s="892"/>
      <c r="DT138" s="892"/>
      <c r="DU138" s="892"/>
      <c r="DV138" s="892"/>
      <c r="DW138" s="893"/>
      <c r="DX138" s="892"/>
      <c r="DY138" s="846"/>
      <c r="DZ138" s="882"/>
      <c r="EA138" s="882"/>
    </row>
    <row r="139" spans="1:131" ht="12.75" customHeight="1">
      <c r="A139" s="888" t="s">
        <v>294</v>
      </c>
      <c r="B139" s="296"/>
      <c r="C139" s="296"/>
      <c r="D139" s="296"/>
      <c r="E139" s="296"/>
      <c r="F139" s="669"/>
      <c r="G139" s="669"/>
      <c r="H139" s="296"/>
      <c r="I139" s="296"/>
      <c r="J139" s="669"/>
      <c r="K139" s="296"/>
      <c r="L139" s="296"/>
      <c r="M139" s="296"/>
      <c r="N139" s="296"/>
      <c r="O139" s="296"/>
      <c r="P139" s="296"/>
      <c r="Q139" s="296"/>
      <c r="R139" s="296"/>
      <c r="S139" s="883"/>
      <c r="T139" s="296">
        <v>1</v>
      </c>
      <c r="U139" s="296"/>
      <c r="V139" s="296">
        <v>1</v>
      </c>
      <c r="W139" s="296">
        <v>1.5</v>
      </c>
      <c r="X139" s="296"/>
      <c r="Y139" s="296"/>
      <c r="Z139" s="296"/>
      <c r="AA139" s="296">
        <v>0.5</v>
      </c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3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3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3"/>
      <c r="BV139" s="296"/>
      <c r="BW139" s="296"/>
      <c r="BX139" s="296"/>
      <c r="BY139" s="296"/>
      <c r="BZ139" s="889" t="str">
        <f>IF(DL139&lt;3,"",(SUM(B139:R139)-MIN(B139:R139)-MAX(B139:R139))/(DL139-2))</f>
        <v/>
      </c>
      <c r="CA139" s="889">
        <f>IF(DM139&lt;3,"",(SUM(T139:AJ139)-MIN(T139:AJ139)-MAX(T139:AJ139))/(DM139-2))</f>
        <v>1</v>
      </c>
      <c r="CB139" s="889" t="str">
        <f>IF(DN139&lt;3,"",(SUM(AL139:BB139)-MIN(AL139:BB139)-MAX(AL139:BB139))/(DN139-2))</f>
        <v/>
      </c>
      <c r="CC139" s="890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21" t="str">
        <f t="shared" si="213"/>
        <v/>
      </c>
      <c r="CU139" s="548" t="str">
        <f t="shared" si="214"/>
        <v/>
      </c>
      <c r="CV139" s="549" t="str">
        <f t="shared" si="214"/>
        <v/>
      </c>
      <c r="CW139" s="550" t="str">
        <f t="shared" si="214"/>
        <v/>
      </c>
      <c r="CX139" s="550" t="str">
        <f t="shared" si="214"/>
        <v/>
      </c>
      <c r="CY139" s="550" t="str">
        <f t="shared" si="214"/>
        <v/>
      </c>
      <c r="CZ139" s="550" t="str">
        <f t="shared" si="214"/>
        <v/>
      </c>
      <c r="DA139" s="550" t="str">
        <f t="shared" si="214"/>
        <v/>
      </c>
      <c r="DB139" s="551" t="str">
        <f t="shared" si="214"/>
        <v/>
      </c>
      <c r="DC139" s="551" t="str">
        <f t="shared" si="214"/>
        <v/>
      </c>
      <c r="DD139" s="551" t="str">
        <f t="shared" si="214"/>
        <v/>
      </c>
      <c r="DE139" s="550" t="str">
        <f t="shared" si="215"/>
        <v/>
      </c>
      <c r="DF139" s="550" t="str">
        <f t="shared" si="215"/>
        <v/>
      </c>
      <c r="DG139" s="550" t="str">
        <f t="shared" si="215"/>
        <v/>
      </c>
      <c r="DH139" s="550" t="str">
        <f t="shared" si="215"/>
        <v/>
      </c>
      <c r="DI139" s="550" t="str">
        <f t="shared" si="215"/>
        <v/>
      </c>
      <c r="DJ139" s="549" t="str">
        <f t="shared" si="215"/>
        <v/>
      </c>
      <c r="DK139" s="548" t="str">
        <f t="shared" si="215"/>
        <v/>
      </c>
      <c r="DL139" s="891">
        <f>COUNT(B139:R139)</f>
        <v>0</v>
      </c>
      <c r="DM139" s="846">
        <f>COUNT(T139:AJ139)</f>
        <v>4</v>
      </c>
      <c r="DN139" s="846">
        <f>COUNT(AL139:BB139)</f>
        <v>0</v>
      </c>
      <c r="DO139" s="847">
        <f>COUNT(BD139:BT139)</f>
        <v>0</v>
      </c>
      <c r="DP139" s="882"/>
      <c r="DQ139" s="892"/>
      <c r="DR139" s="892"/>
      <c r="DS139" s="892"/>
      <c r="DT139" s="892"/>
      <c r="DU139" s="892"/>
      <c r="DV139" s="892"/>
      <c r="DW139" s="893"/>
      <c r="DX139" s="892"/>
      <c r="DY139" s="846"/>
      <c r="DZ139" s="882"/>
      <c r="EA139" s="882"/>
    </row>
    <row r="140" spans="1:131" ht="12.75" customHeight="1">
      <c r="A140" s="894" t="s">
        <v>295</v>
      </c>
      <c r="B140" s="895">
        <f t="shared" ref="B140:R140" si="216">IF(B137="","",B136*B137*B138*B139)</f>
        <v>0</v>
      </c>
      <c r="C140" s="895">
        <f t="shared" si="216"/>
        <v>0</v>
      </c>
      <c r="D140" s="895">
        <f t="shared" si="216"/>
        <v>0</v>
      </c>
      <c r="E140" s="895">
        <f t="shared" si="216"/>
        <v>0</v>
      </c>
      <c r="F140" s="895">
        <f t="shared" si="216"/>
        <v>0</v>
      </c>
      <c r="G140" s="895">
        <f t="shared" si="216"/>
        <v>0</v>
      </c>
      <c r="H140" s="895">
        <f t="shared" si="216"/>
        <v>0</v>
      </c>
      <c r="I140" s="895">
        <f t="shared" si="216"/>
        <v>0</v>
      </c>
      <c r="J140" s="895">
        <f t="shared" si="216"/>
        <v>0</v>
      </c>
      <c r="K140" s="895" t="str">
        <f t="shared" si="216"/>
        <v/>
      </c>
      <c r="L140" s="895" t="str">
        <f t="shared" si="216"/>
        <v/>
      </c>
      <c r="M140" s="895" t="str">
        <f t="shared" si="216"/>
        <v/>
      </c>
      <c r="N140" s="895" t="str">
        <f t="shared" si="216"/>
        <v/>
      </c>
      <c r="O140" s="895" t="str">
        <f t="shared" si="216"/>
        <v/>
      </c>
      <c r="P140" s="895" t="str">
        <f t="shared" si="216"/>
        <v/>
      </c>
      <c r="Q140" s="895" t="str">
        <f t="shared" si="216"/>
        <v/>
      </c>
      <c r="R140" s="895" t="str">
        <f t="shared" si="216"/>
        <v/>
      </c>
      <c r="S140" s="883"/>
      <c r="T140" s="895">
        <f t="shared" ref="T140:AJ140" si="217">IF(T137="","",T136*T137*T138*T139)</f>
        <v>72</v>
      </c>
      <c r="U140" s="895">
        <f t="shared" si="217"/>
        <v>0</v>
      </c>
      <c r="V140" s="895">
        <f t="shared" si="217"/>
        <v>72</v>
      </c>
      <c r="W140" s="895">
        <f t="shared" si="217"/>
        <v>504</v>
      </c>
      <c r="X140" s="895">
        <f t="shared" si="217"/>
        <v>0</v>
      </c>
      <c r="Y140" s="895">
        <f t="shared" si="217"/>
        <v>0</v>
      </c>
      <c r="Z140" s="895">
        <f t="shared" si="217"/>
        <v>0</v>
      </c>
      <c r="AA140" s="895">
        <f t="shared" si="217"/>
        <v>180</v>
      </c>
      <c r="AB140" s="895">
        <f t="shared" si="217"/>
        <v>0</v>
      </c>
      <c r="AC140" s="895" t="str">
        <f t="shared" si="217"/>
        <v/>
      </c>
      <c r="AD140" s="895" t="str">
        <f t="shared" si="217"/>
        <v/>
      </c>
      <c r="AE140" s="895" t="str">
        <f t="shared" si="217"/>
        <v/>
      </c>
      <c r="AF140" s="895" t="str">
        <f t="shared" si="217"/>
        <v/>
      </c>
      <c r="AG140" s="895" t="str">
        <f t="shared" si="217"/>
        <v/>
      </c>
      <c r="AH140" s="895" t="str">
        <f t="shared" si="217"/>
        <v/>
      </c>
      <c r="AI140" s="895" t="str">
        <f t="shared" si="217"/>
        <v/>
      </c>
      <c r="AJ140" s="895" t="str">
        <f t="shared" si="217"/>
        <v/>
      </c>
      <c r="AK140" s="883"/>
      <c r="AL140" s="895">
        <f t="shared" ref="AL140:BB140" si="218">IF(AL137="","",AL136*AL137*AL138*AL139)</f>
        <v>0</v>
      </c>
      <c r="AM140" s="895">
        <f t="shared" si="218"/>
        <v>0</v>
      </c>
      <c r="AN140" s="895">
        <f t="shared" si="218"/>
        <v>0</v>
      </c>
      <c r="AO140" s="895">
        <f t="shared" si="218"/>
        <v>0</v>
      </c>
      <c r="AP140" s="895">
        <f t="shared" si="218"/>
        <v>0</v>
      </c>
      <c r="AQ140" s="895">
        <f t="shared" si="218"/>
        <v>0</v>
      </c>
      <c r="AR140" s="895">
        <f t="shared" si="218"/>
        <v>0</v>
      </c>
      <c r="AS140" s="895">
        <f t="shared" si="218"/>
        <v>0</v>
      </c>
      <c r="AT140" s="895">
        <f t="shared" si="218"/>
        <v>0</v>
      </c>
      <c r="AU140" s="895" t="str">
        <f t="shared" si="218"/>
        <v/>
      </c>
      <c r="AV140" s="895" t="str">
        <f t="shared" si="218"/>
        <v/>
      </c>
      <c r="AW140" s="895" t="str">
        <f t="shared" si="218"/>
        <v/>
      </c>
      <c r="AX140" s="895" t="str">
        <f t="shared" si="218"/>
        <v/>
      </c>
      <c r="AY140" s="895" t="str">
        <f t="shared" si="218"/>
        <v/>
      </c>
      <c r="AZ140" s="895" t="str">
        <f t="shared" si="218"/>
        <v/>
      </c>
      <c r="BA140" s="895" t="str">
        <f t="shared" si="218"/>
        <v/>
      </c>
      <c r="BB140" s="895" t="str">
        <f t="shared" si="218"/>
        <v/>
      </c>
      <c r="BC140" s="883"/>
      <c r="BD140" s="895">
        <f t="shared" ref="BD140:BT140" si="219">IF(BD137="","",BD136*BD137*BD138*BD139)</f>
        <v>0</v>
      </c>
      <c r="BE140" s="895">
        <f t="shared" si="219"/>
        <v>0</v>
      </c>
      <c r="BF140" s="895">
        <f t="shared" si="219"/>
        <v>0</v>
      </c>
      <c r="BG140" s="895">
        <f t="shared" si="219"/>
        <v>0</v>
      </c>
      <c r="BH140" s="895">
        <f t="shared" si="219"/>
        <v>0</v>
      </c>
      <c r="BI140" s="895">
        <f t="shared" si="219"/>
        <v>0</v>
      </c>
      <c r="BJ140" s="895">
        <f t="shared" si="219"/>
        <v>0</v>
      </c>
      <c r="BK140" s="895">
        <f t="shared" si="219"/>
        <v>0</v>
      </c>
      <c r="BL140" s="895">
        <f t="shared" si="219"/>
        <v>0</v>
      </c>
      <c r="BM140" s="895" t="str">
        <f t="shared" si="219"/>
        <v/>
      </c>
      <c r="BN140" s="895" t="str">
        <f t="shared" si="219"/>
        <v/>
      </c>
      <c r="BO140" s="895" t="str">
        <f t="shared" si="219"/>
        <v/>
      </c>
      <c r="BP140" s="895" t="str">
        <f t="shared" si="219"/>
        <v/>
      </c>
      <c r="BQ140" s="895" t="str">
        <f t="shared" si="219"/>
        <v/>
      </c>
      <c r="BR140" s="895" t="str">
        <f t="shared" si="219"/>
        <v/>
      </c>
      <c r="BS140" s="895" t="str">
        <f t="shared" si="219"/>
        <v/>
      </c>
      <c r="BT140" s="895" t="str">
        <f t="shared" si="219"/>
        <v/>
      </c>
      <c r="BU140" s="883"/>
      <c r="BV140" s="895" t="str">
        <f>IF(BV137="","",BV136*BV137*BV138*BV139)</f>
        <v/>
      </c>
      <c r="BW140" s="895" t="str">
        <f>IF(BW137="","",BW136*BW137*BW138*BW139)</f>
        <v/>
      </c>
      <c r="BX140" s="895" t="str">
        <f>IF(BX137="","",BX136*BX137*BX138*BX139)</f>
        <v/>
      </c>
      <c r="BY140" s="761" t="str">
        <f>IF(BY137="","",BY136*BY137*BY138*BY139)</f>
        <v/>
      </c>
      <c r="BZ140" s="889">
        <f>IF(DL140&lt;3,"",(SUM(B140:R140)-MIN(B140:R140)-MAX(B140:R140))/(DL140-2))</f>
        <v>0</v>
      </c>
      <c r="CA140" s="889">
        <f>IF(DM140&lt;3,"",(SUM(T140:AJ140)-MIN(T140:AJ140)-MAX(T140:AJ140))/(DM140-2))</f>
        <v>46.285714285714285</v>
      </c>
      <c r="CB140" s="889">
        <f>IF(DN140&lt;3,"",(SUM(AL140:BB140)-MIN(AL140:BB140)-MAX(AL140:BB140))/(DN140-2))</f>
        <v>0</v>
      </c>
      <c r="CC140" s="890">
        <f>IF(DO140&lt;3,"",(SUM(BD140:BT140)-MIN(BD140:BT140)-MAX(BD140:BT140))/(DO140-2))</f>
        <v>0</v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21" t="str">
        <f t="shared" si="213"/>
        <v/>
      </c>
      <c r="CU140" s="548" t="str">
        <f t="shared" si="214"/>
        <v/>
      </c>
      <c r="CV140" s="549" t="str">
        <f t="shared" si="214"/>
        <v/>
      </c>
      <c r="CW140" s="550" t="str">
        <f t="shared" si="214"/>
        <v/>
      </c>
      <c r="CX140" s="550" t="str">
        <f t="shared" si="214"/>
        <v/>
      </c>
      <c r="CY140" s="550">
        <f t="shared" si="214"/>
        <v>0</v>
      </c>
      <c r="CZ140" s="550">
        <f t="shared" si="214"/>
        <v>0</v>
      </c>
      <c r="DA140" s="550">
        <f t="shared" si="214"/>
        <v>0</v>
      </c>
      <c r="DB140" s="551">
        <f t="shared" si="214"/>
        <v>0</v>
      </c>
      <c r="DC140" s="551">
        <f t="shared" si="214"/>
        <v>0</v>
      </c>
      <c r="DD140" s="551">
        <f t="shared" si="214"/>
        <v>0</v>
      </c>
      <c r="DE140" s="550">
        <f t="shared" si="215"/>
        <v>0</v>
      </c>
      <c r="DF140" s="550">
        <f t="shared" si="215"/>
        <v>0</v>
      </c>
      <c r="DG140" s="550">
        <f t="shared" si="215"/>
        <v>0</v>
      </c>
      <c r="DH140" s="550" t="str">
        <f t="shared" si="215"/>
        <v/>
      </c>
      <c r="DI140" s="550" t="str">
        <f t="shared" si="215"/>
        <v/>
      </c>
      <c r="DJ140" s="549" t="str">
        <f t="shared" si="215"/>
        <v/>
      </c>
      <c r="DK140" s="548" t="str">
        <f t="shared" si="215"/>
        <v/>
      </c>
      <c r="DL140" s="891">
        <f>COUNT(B140:R140)</f>
        <v>9</v>
      </c>
      <c r="DM140" s="846">
        <f>COUNT(T140:AJ140)</f>
        <v>9</v>
      </c>
      <c r="DN140" s="846">
        <f>COUNT(AL140:BB140)</f>
        <v>9</v>
      </c>
      <c r="DO140" s="847">
        <f>COUNT(BD140:BT140)</f>
        <v>9</v>
      </c>
      <c r="DP140" s="882"/>
      <c r="DQ140" s="892"/>
      <c r="DR140" s="892"/>
      <c r="DS140" s="892"/>
      <c r="DT140" s="892"/>
      <c r="DU140" s="892"/>
      <c r="DV140" s="892"/>
      <c r="DW140" s="893"/>
      <c r="DX140" s="892"/>
      <c r="DY140" s="846"/>
      <c r="DZ140" s="882"/>
      <c r="EA140" s="882"/>
    </row>
    <row r="141" spans="1:131" ht="12.75" customHeight="1">
      <c r="A141" s="887" t="s">
        <v>432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3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3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3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3"/>
      <c r="BV141" s="669"/>
      <c r="BW141" s="669"/>
      <c r="BX141" s="669"/>
      <c r="BY141" s="669"/>
      <c r="BZ141" s="896"/>
      <c r="CA141" s="896"/>
      <c r="CB141" s="896"/>
      <c r="CC141" s="897"/>
      <c r="CD141" s="898"/>
      <c r="CE141" s="898"/>
      <c r="CF141" s="898"/>
      <c r="CG141" s="898"/>
      <c r="CH141" s="898"/>
      <c r="CI141" s="898"/>
      <c r="CJ141" s="898"/>
      <c r="CK141" s="898"/>
      <c r="CL141" s="898"/>
      <c r="CM141" s="898"/>
      <c r="CN141" s="898"/>
      <c r="CO141" s="898"/>
      <c r="CP141" s="898"/>
      <c r="CQ141" s="898"/>
      <c r="CR141" s="898"/>
      <c r="CS141" s="898"/>
      <c r="CT141" s="899"/>
      <c r="CU141" s="900"/>
      <c r="CV141" s="898"/>
      <c r="CW141" s="898"/>
      <c r="CX141" s="898"/>
      <c r="CY141" s="898"/>
      <c r="CZ141" s="898"/>
      <c r="DA141" s="898"/>
      <c r="DB141" s="898"/>
      <c r="DC141" s="898"/>
      <c r="DD141" s="898"/>
      <c r="DE141" s="898"/>
      <c r="DF141" s="898"/>
      <c r="DG141" s="898"/>
      <c r="DH141" s="898"/>
      <c r="DI141" s="898"/>
      <c r="DJ141" s="898"/>
      <c r="DK141" s="898"/>
      <c r="DL141" s="900"/>
      <c r="DM141" s="881"/>
      <c r="DN141" s="881"/>
      <c r="DO141" s="880"/>
      <c r="DP141" s="881"/>
      <c r="DQ141" s="881"/>
      <c r="DR141" s="881"/>
      <c r="DS141" s="881"/>
      <c r="DT141" s="881"/>
      <c r="DU141" s="881"/>
      <c r="DV141" s="881"/>
      <c r="DW141" s="880"/>
      <c r="DX141" s="881"/>
      <c r="DY141" s="846"/>
      <c r="DZ141" s="882"/>
      <c r="EA141" s="882"/>
    </row>
    <row r="142" spans="1:131" ht="12.75" customHeight="1">
      <c r="A142" s="888" t="s">
        <v>276</v>
      </c>
      <c r="B142" s="669"/>
      <c r="C142" s="669"/>
      <c r="D142" s="669"/>
      <c r="E142" s="669"/>
      <c r="F142" s="669"/>
      <c r="G142" s="669"/>
      <c r="H142" s="669"/>
      <c r="I142" s="669"/>
      <c r="J142" s="669">
        <v>1</v>
      </c>
      <c r="K142" s="669"/>
      <c r="L142" s="669"/>
      <c r="M142" s="669"/>
      <c r="N142" s="669"/>
      <c r="O142" s="669"/>
      <c r="P142" s="669"/>
      <c r="Q142" s="669"/>
      <c r="R142" s="669"/>
      <c r="S142" s="883"/>
      <c r="T142" s="669">
        <v>2</v>
      </c>
      <c r="U142" s="669"/>
      <c r="V142" s="669">
        <v>2</v>
      </c>
      <c r="W142" s="669"/>
      <c r="X142" s="669"/>
      <c r="Y142" s="669">
        <v>1</v>
      </c>
      <c r="Z142" s="669"/>
      <c r="AA142" s="669">
        <v>1</v>
      </c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3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3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3"/>
      <c r="BV142" s="669"/>
      <c r="BW142" s="669"/>
      <c r="BX142" s="669"/>
      <c r="BY142" s="669"/>
      <c r="BZ142" s="889" t="str">
        <f>IF(DL142&lt;3,"",(SUM(B142:R142)-MIN(B142:R142)-MAX(B142:R142))/(DL142-2))</f>
        <v/>
      </c>
      <c r="CA142" s="889">
        <f>IF(DM142&lt;3,"",(SUM(T142:AJ142)-MIN(T142:AJ142)-MAX(T142:AJ142))/(DM142-2))</f>
        <v>1.5</v>
      </c>
      <c r="CB142" s="889" t="str">
        <f>IF(DN142&lt;3,"",(SUM(AL142:BB142)-MIN(AL142:BB142)-MAX(AL142:BB142))/(DN142-2))</f>
        <v/>
      </c>
      <c r="CC142" s="890" t="str">
        <f>IF(DO142&lt;3,"",(SUM(BD142:BT142)-MIN(BD142:BT142)-MAX(BD142:BT142))/(DO142-2))</f>
        <v/>
      </c>
      <c r="CD142" s="52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2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2"/>
        <v/>
      </c>
      <c r="CW142" s="550" t="str">
        <f t="shared" si="222"/>
        <v/>
      </c>
      <c r="CX142" s="550" t="str">
        <f t="shared" si="222"/>
        <v/>
      </c>
      <c r="CY142" s="550" t="str">
        <f t="shared" si="222"/>
        <v/>
      </c>
      <c r="CZ142" s="550" t="str">
        <f t="shared" si="222"/>
        <v/>
      </c>
      <c r="DA142" s="550" t="str">
        <f t="shared" si="222"/>
        <v/>
      </c>
      <c r="DB142" s="551" t="str">
        <f t="shared" si="222"/>
        <v/>
      </c>
      <c r="DC142" s="551" t="str">
        <f t="shared" si="222"/>
        <v/>
      </c>
      <c r="DD142" s="551" t="str">
        <f t="shared" si="222"/>
        <v/>
      </c>
      <c r="DE142" s="550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3"/>
        <v/>
      </c>
      <c r="DG142" s="550" t="str">
        <f t="shared" si="223"/>
        <v/>
      </c>
      <c r="DH142" s="550" t="str">
        <f t="shared" si="223"/>
        <v/>
      </c>
      <c r="DI142" s="550" t="str">
        <f t="shared" si="223"/>
        <v/>
      </c>
      <c r="DJ142" s="549" t="str">
        <f t="shared" si="223"/>
        <v/>
      </c>
      <c r="DK142" s="548" t="str">
        <f t="shared" si="223"/>
        <v/>
      </c>
      <c r="DL142" s="891">
        <f>COUNT(B142:R142)</f>
        <v>1</v>
      </c>
      <c r="DM142" s="846">
        <f>COUNT(T142:AJ142)</f>
        <v>4</v>
      </c>
      <c r="DN142" s="846">
        <f>COUNT(AL142:BB142)</f>
        <v>0</v>
      </c>
      <c r="DO142" s="847">
        <f>COUNT(BD142:BT142)</f>
        <v>0</v>
      </c>
      <c r="DP142" s="882"/>
      <c r="DQ142" s="892"/>
      <c r="DR142" s="892"/>
      <c r="DS142" s="892"/>
      <c r="DT142" s="892"/>
      <c r="DU142" s="892"/>
      <c r="DV142" s="892"/>
      <c r="DW142" s="893"/>
      <c r="DX142" s="892"/>
      <c r="DY142" s="846"/>
      <c r="DZ142" s="882"/>
      <c r="EA142" s="882"/>
    </row>
    <row r="143" spans="1:131" ht="12.75" customHeight="1">
      <c r="A143" s="888" t="s">
        <v>277</v>
      </c>
      <c r="B143" s="296">
        <v>0</v>
      </c>
      <c r="C143" s="296">
        <v>0</v>
      </c>
      <c r="D143" s="296">
        <v>0</v>
      </c>
      <c r="E143" s="669">
        <v>0</v>
      </c>
      <c r="F143" s="669">
        <v>0</v>
      </c>
      <c r="G143" s="669">
        <v>0</v>
      </c>
      <c r="H143" s="296">
        <v>0</v>
      </c>
      <c r="I143" s="296">
        <v>0</v>
      </c>
      <c r="J143" s="669">
        <v>4</v>
      </c>
      <c r="K143" s="296"/>
      <c r="L143" s="296"/>
      <c r="M143" s="296"/>
      <c r="N143" s="296"/>
      <c r="O143" s="296"/>
      <c r="P143" s="296"/>
      <c r="Q143" s="296"/>
      <c r="R143" s="296"/>
      <c r="S143" s="883"/>
      <c r="T143" s="296">
        <v>4</v>
      </c>
      <c r="U143" s="296">
        <v>0</v>
      </c>
      <c r="V143" s="296">
        <v>4</v>
      </c>
      <c r="W143" s="296">
        <v>0</v>
      </c>
      <c r="X143" s="296">
        <v>0</v>
      </c>
      <c r="Y143" s="296">
        <v>1</v>
      </c>
      <c r="Z143" s="669">
        <v>0</v>
      </c>
      <c r="AA143" s="296">
        <v>30</v>
      </c>
      <c r="AB143" s="296">
        <v>0</v>
      </c>
      <c r="AC143" s="296"/>
      <c r="AD143" s="296"/>
      <c r="AE143" s="296"/>
      <c r="AF143" s="296"/>
      <c r="AG143" s="296"/>
      <c r="AH143" s="296"/>
      <c r="AI143" s="296"/>
      <c r="AJ143" s="296"/>
      <c r="AK143" s="883"/>
      <c r="AL143" s="296">
        <v>0</v>
      </c>
      <c r="AM143" s="296">
        <v>0</v>
      </c>
      <c r="AN143" s="296">
        <v>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/>
      <c r="AV143" s="296"/>
      <c r="AW143" s="296"/>
      <c r="AX143" s="296"/>
      <c r="AY143" s="296"/>
      <c r="AZ143" s="296"/>
      <c r="BA143" s="296"/>
      <c r="BB143" s="296"/>
      <c r="BC143" s="883"/>
      <c r="BD143" s="296">
        <v>0</v>
      </c>
      <c r="BE143" s="296">
        <v>0</v>
      </c>
      <c r="BF143" s="296">
        <v>0</v>
      </c>
      <c r="BG143" s="296">
        <v>0</v>
      </c>
      <c r="BH143" s="296">
        <v>0</v>
      </c>
      <c r="BI143" s="296">
        <v>0</v>
      </c>
      <c r="BJ143" s="296">
        <v>0</v>
      </c>
      <c r="BK143" s="296">
        <v>0</v>
      </c>
      <c r="BL143" s="296">
        <v>0</v>
      </c>
      <c r="BM143" s="296"/>
      <c r="BN143" s="296"/>
      <c r="BO143" s="296"/>
      <c r="BP143" s="296"/>
      <c r="BQ143" s="296"/>
      <c r="BR143" s="296"/>
      <c r="BS143" s="296"/>
      <c r="BT143" s="296"/>
      <c r="BU143" s="883"/>
      <c r="BV143" s="296"/>
      <c r="BW143" s="296"/>
      <c r="BX143" s="296"/>
      <c r="BY143" s="296"/>
      <c r="BZ143" s="889">
        <f>IF(DL143&lt;3,"",(SUM(B143:R143)-MIN(B143:R143)-MAX(B143:R143))/(DL143-2))</f>
        <v>0</v>
      </c>
      <c r="CA143" s="889">
        <f>IF(DM143&lt;3,"",(SUM(T143:AJ143)-MIN(T143:AJ143)-MAX(T143:AJ143))/(DM143-2))</f>
        <v>1.2857142857142858</v>
      </c>
      <c r="CB143" s="889">
        <f>IF(DN143&lt;3,"",(SUM(AL143:BB143)-MIN(AL143:BB143)-MAX(AL143:BB143))/(DN143-2))</f>
        <v>0</v>
      </c>
      <c r="CC143" s="890">
        <f>IF(DO143&lt;3,"",(SUM(BD143:BT143)-MIN(BD143:BT143)-MAX(BD143:BT143))/(DO143-2))</f>
        <v>0</v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21" t="str">
        <f t="shared" si="221"/>
        <v/>
      </c>
      <c r="CU143" s="548" t="str">
        <f t="shared" si="222"/>
        <v/>
      </c>
      <c r="CV143" s="549" t="str">
        <f t="shared" si="222"/>
        <v/>
      </c>
      <c r="CW143" s="550" t="str">
        <f t="shared" si="222"/>
        <v/>
      </c>
      <c r="CX143" s="550" t="str">
        <f t="shared" si="222"/>
        <v/>
      </c>
      <c r="CY143" s="550">
        <f t="shared" si="222"/>
        <v>0</v>
      </c>
      <c r="CZ143" s="550">
        <f t="shared" si="222"/>
        <v>0</v>
      </c>
      <c r="DA143" s="550">
        <f t="shared" si="222"/>
        <v>0</v>
      </c>
      <c r="DB143" s="551">
        <f t="shared" si="222"/>
        <v>0</v>
      </c>
      <c r="DC143" s="551">
        <f t="shared" si="222"/>
        <v>0</v>
      </c>
      <c r="DD143" s="551">
        <f t="shared" si="222"/>
        <v>0</v>
      </c>
      <c r="DE143" s="550">
        <f t="shared" si="223"/>
        <v>0</v>
      </c>
      <c r="DF143" s="550">
        <f t="shared" si="223"/>
        <v>0</v>
      </c>
      <c r="DG143" s="550">
        <f t="shared" si="223"/>
        <v>0</v>
      </c>
      <c r="DH143" s="550" t="str">
        <f t="shared" si="223"/>
        <v/>
      </c>
      <c r="DI143" s="550" t="str">
        <f t="shared" si="223"/>
        <v/>
      </c>
      <c r="DJ143" s="549" t="str">
        <f t="shared" si="223"/>
        <v/>
      </c>
      <c r="DK143" s="548" t="str">
        <f t="shared" si="223"/>
        <v/>
      </c>
      <c r="DL143" s="891">
        <f>COUNT(B143:R143)</f>
        <v>9</v>
      </c>
      <c r="DM143" s="846">
        <f>COUNT(T143:AJ143)</f>
        <v>9</v>
      </c>
      <c r="DN143" s="846">
        <f>COUNT(AL143:BB143)</f>
        <v>9</v>
      </c>
      <c r="DO143" s="847">
        <f>COUNT(BD143:BT143)</f>
        <v>9</v>
      </c>
      <c r="DP143" s="882"/>
      <c r="DQ143" s="892"/>
      <c r="DR143" s="892"/>
      <c r="DS143" s="892"/>
      <c r="DT143" s="892"/>
      <c r="DU143" s="892"/>
      <c r="DV143" s="892"/>
      <c r="DW143" s="893"/>
      <c r="DX143" s="892"/>
      <c r="DY143" s="846"/>
      <c r="DZ143" s="882"/>
      <c r="EA143" s="882"/>
    </row>
    <row r="144" spans="1:131" ht="12.75" customHeight="1">
      <c r="A144" s="888" t="s">
        <v>265</v>
      </c>
      <c r="B144" s="296"/>
      <c r="C144" s="296"/>
      <c r="D144" s="296"/>
      <c r="E144" s="669"/>
      <c r="F144" s="669"/>
      <c r="G144" s="669"/>
      <c r="H144" s="296"/>
      <c r="I144" s="296"/>
      <c r="J144" s="669">
        <v>12</v>
      </c>
      <c r="K144" s="296"/>
      <c r="L144" s="296"/>
      <c r="M144" s="296"/>
      <c r="N144" s="296"/>
      <c r="O144" s="296"/>
      <c r="P144" s="296"/>
      <c r="Q144" s="296"/>
      <c r="R144" s="296"/>
      <c r="S144" s="883"/>
      <c r="T144" s="296">
        <v>3</v>
      </c>
      <c r="U144" s="296"/>
      <c r="V144" s="296">
        <v>3</v>
      </c>
      <c r="W144" s="296"/>
      <c r="X144" s="296"/>
      <c r="Y144" s="296">
        <v>12</v>
      </c>
      <c r="Z144" s="669"/>
      <c r="AA144" s="296">
        <v>12</v>
      </c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3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3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3"/>
      <c r="BV144" s="296"/>
      <c r="BW144" s="296"/>
      <c r="BX144" s="296"/>
      <c r="BY144" s="296"/>
      <c r="BZ144" s="889" t="str">
        <f>IF(DL144&lt;3,"",(SUM(B144:R144)-MIN(B144:R144)-MAX(B144:R144))/(DL144-2))</f>
        <v/>
      </c>
      <c r="CA144" s="889">
        <f>IF(DM144&lt;3,"",(SUM(T144:AJ144)-MIN(T144:AJ144)-MAX(T144:AJ144))/(DM144-2))</f>
        <v>7.5</v>
      </c>
      <c r="CB144" s="889" t="str">
        <f>IF(DN144&lt;3,"",(SUM(AL144:BB144)-MIN(AL144:BB144)-MAX(AL144:BB144))/(DN144-2))</f>
        <v/>
      </c>
      <c r="CC144" s="890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21" t="str">
        <f t="shared" si="221"/>
        <v/>
      </c>
      <c r="CU144" s="548" t="str">
        <f t="shared" si="222"/>
        <v/>
      </c>
      <c r="CV144" s="549" t="str">
        <f t="shared" si="222"/>
        <v/>
      </c>
      <c r="CW144" s="550" t="str">
        <f t="shared" si="222"/>
        <v/>
      </c>
      <c r="CX144" s="550" t="str">
        <f t="shared" si="222"/>
        <v/>
      </c>
      <c r="CY144" s="550" t="str">
        <f t="shared" si="222"/>
        <v/>
      </c>
      <c r="CZ144" s="550" t="str">
        <f t="shared" si="222"/>
        <v/>
      </c>
      <c r="DA144" s="550" t="str">
        <f t="shared" si="222"/>
        <v/>
      </c>
      <c r="DB144" s="551" t="str">
        <f t="shared" si="222"/>
        <v/>
      </c>
      <c r="DC144" s="551" t="str">
        <f t="shared" si="222"/>
        <v/>
      </c>
      <c r="DD144" s="551" t="str">
        <f t="shared" si="222"/>
        <v/>
      </c>
      <c r="DE144" s="550" t="str">
        <f t="shared" si="223"/>
        <v/>
      </c>
      <c r="DF144" s="550" t="str">
        <f t="shared" si="223"/>
        <v/>
      </c>
      <c r="DG144" s="550" t="str">
        <f t="shared" si="223"/>
        <v/>
      </c>
      <c r="DH144" s="550" t="str">
        <f t="shared" si="223"/>
        <v/>
      </c>
      <c r="DI144" s="550" t="str">
        <f t="shared" si="223"/>
        <v/>
      </c>
      <c r="DJ144" s="549" t="str">
        <f t="shared" si="223"/>
        <v/>
      </c>
      <c r="DK144" s="548" t="str">
        <f t="shared" si="223"/>
        <v/>
      </c>
      <c r="DL144" s="891">
        <f>COUNT(B144:R144)</f>
        <v>1</v>
      </c>
      <c r="DM144" s="846">
        <f>COUNT(T144:AJ144)</f>
        <v>4</v>
      </c>
      <c r="DN144" s="846">
        <f>COUNT(AL144:BB144)</f>
        <v>0</v>
      </c>
      <c r="DO144" s="847">
        <f>COUNT(BD144:BT144)</f>
        <v>0</v>
      </c>
      <c r="DP144" s="882"/>
      <c r="DQ144" s="892"/>
      <c r="DR144" s="892"/>
      <c r="DS144" s="892"/>
      <c r="DT144" s="892"/>
      <c r="DU144" s="892"/>
      <c r="DV144" s="892"/>
      <c r="DW144" s="893"/>
      <c r="DX144" s="892"/>
      <c r="DY144" s="846"/>
      <c r="DZ144" s="882"/>
      <c r="EA144" s="882"/>
    </row>
    <row r="145" spans="1:131" ht="12.75" customHeight="1">
      <c r="A145" s="888" t="s">
        <v>294</v>
      </c>
      <c r="B145" s="296"/>
      <c r="C145" s="296"/>
      <c r="D145" s="296"/>
      <c r="E145" s="669"/>
      <c r="F145" s="669"/>
      <c r="G145" s="669"/>
      <c r="H145" s="296"/>
      <c r="I145" s="296"/>
      <c r="J145" s="669">
        <v>30</v>
      </c>
      <c r="K145" s="296"/>
      <c r="L145" s="296"/>
      <c r="M145" s="296"/>
      <c r="N145" s="296"/>
      <c r="O145" s="296"/>
      <c r="P145" s="296"/>
      <c r="Q145" s="296"/>
      <c r="R145" s="296"/>
      <c r="S145" s="883"/>
      <c r="T145" s="296">
        <v>15</v>
      </c>
      <c r="U145" s="296"/>
      <c r="V145" s="296">
        <v>15</v>
      </c>
      <c r="W145" s="296"/>
      <c r="X145" s="296"/>
      <c r="Y145" s="296">
        <v>150</v>
      </c>
      <c r="Z145" s="669"/>
      <c r="AA145" s="296">
        <v>1.25</v>
      </c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3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3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3"/>
      <c r="BV145" s="296"/>
      <c r="BW145" s="296"/>
      <c r="BX145" s="296"/>
      <c r="BY145" s="296"/>
      <c r="BZ145" s="889" t="str">
        <f>IF(DL145&lt;3,"",(SUM(B145:R145)-MIN(B145:R145)-MAX(B145:R145))/(DL145-2))</f>
        <v/>
      </c>
      <c r="CA145" s="889">
        <f>IF(DM145&lt;3,"",(SUM(T145:AJ145)-MIN(T145:AJ145)-MAX(T145:AJ145))/(DM145-2))</f>
        <v>15</v>
      </c>
      <c r="CB145" s="889" t="str">
        <f>IF(DN145&lt;3,"",(SUM(AL145:BB145)-MIN(AL145:BB145)-MAX(AL145:BB145))/(DN145-2))</f>
        <v/>
      </c>
      <c r="CC145" s="890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21" t="str">
        <f t="shared" si="221"/>
        <v/>
      </c>
      <c r="CU145" s="548" t="str">
        <f t="shared" si="222"/>
        <v/>
      </c>
      <c r="CV145" s="549" t="str">
        <f t="shared" si="222"/>
        <v/>
      </c>
      <c r="CW145" s="550" t="str">
        <f t="shared" si="222"/>
        <v/>
      </c>
      <c r="CX145" s="550" t="str">
        <f t="shared" si="222"/>
        <v/>
      </c>
      <c r="CY145" s="550" t="str">
        <f t="shared" si="222"/>
        <v/>
      </c>
      <c r="CZ145" s="550" t="str">
        <f t="shared" si="222"/>
        <v/>
      </c>
      <c r="DA145" s="550" t="str">
        <f t="shared" si="222"/>
        <v/>
      </c>
      <c r="DB145" s="551" t="str">
        <f t="shared" si="222"/>
        <v/>
      </c>
      <c r="DC145" s="551" t="str">
        <f t="shared" si="222"/>
        <v/>
      </c>
      <c r="DD145" s="551" t="str">
        <f t="shared" si="222"/>
        <v/>
      </c>
      <c r="DE145" s="550" t="str">
        <f t="shared" si="223"/>
        <v/>
      </c>
      <c r="DF145" s="550" t="str">
        <f t="shared" si="223"/>
        <v/>
      </c>
      <c r="DG145" s="550" t="str">
        <f t="shared" si="223"/>
        <v/>
      </c>
      <c r="DH145" s="550" t="str">
        <f t="shared" si="223"/>
        <v/>
      </c>
      <c r="DI145" s="550" t="str">
        <f t="shared" si="223"/>
        <v/>
      </c>
      <c r="DJ145" s="549" t="str">
        <f t="shared" si="223"/>
        <v/>
      </c>
      <c r="DK145" s="548" t="str">
        <f t="shared" si="223"/>
        <v/>
      </c>
      <c r="DL145" s="891">
        <f>COUNT(B145:R145)</f>
        <v>1</v>
      </c>
      <c r="DM145" s="846">
        <f>COUNT(T145:AJ145)</f>
        <v>4</v>
      </c>
      <c r="DN145" s="846">
        <f>COUNT(AL145:BB145)</f>
        <v>0</v>
      </c>
      <c r="DO145" s="847">
        <f>COUNT(BD145:BT145)</f>
        <v>0</v>
      </c>
      <c r="DP145" s="882"/>
      <c r="DQ145" s="892"/>
      <c r="DR145" s="892"/>
      <c r="DS145" s="892"/>
      <c r="DT145" s="892"/>
      <c r="DU145" s="892"/>
      <c r="DV145" s="892"/>
      <c r="DW145" s="893"/>
      <c r="DX145" s="892"/>
      <c r="DY145" s="846"/>
      <c r="DZ145" s="882"/>
      <c r="EA145" s="882"/>
    </row>
    <row r="146" spans="1:131" ht="12.75" customHeight="1">
      <c r="A146" s="894" t="s">
        <v>295</v>
      </c>
      <c r="B146" s="895">
        <f t="shared" ref="B146:R146" si="224">IF(B143="","",B142*B143*B144*B145)</f>
        <v>0</v>
      </c>
      <c r="C146" s="895">
        <f t="shared" si="224"/>
        <v>0</v>
      </c>
      <c r="D146" s="895">
        <f t="shared" si="224"/>
        <v>0</v>
      </c>
      <c r="E146" s="895">
        <f t="shared" si="224"/>
        <v>0</v>
      </c>
      <c r="F146" s="895">
        <f t="shared" si="224"/>
        <v>0</v>
      </c>
      <c r="G146" s="895">
        <f t="shared" si="224"/>
        <v>0</v>
      </c>
      <c r="H146" s="895">
        <f t="shared" si="224"/>
        <v>0</v>
      </c>
      <c r="I146" s="895">
        <f t="shared" si="224"/>
        <v>0</v>
      </c>
      <c r="J146" s="895">
        <f t="shared" si="224"/>
        <v>1440</v>
      </c>
      <c r="K146" s="895" t="str">
        <f t="shared" si="224"/>
        <v/>
      </c>
      <c r="L146" s="895" t="str">
        <f t="shared" si="224"/>
        <v/>
      </c>
      <c r="M146" s="895" t="str">
        <f t="shared" si="224"/>
        <v/>
      </c>
      <c r="N146" s="895" t="str">
        <f t="shared" si="224"/>
        <v/>
      </c>
      <c r="O146" s="895" t="str">
        <f t="shared" si="224"/>
        <v/>
      </c>
      <c r="P146" s="895" t="str">
        <f t="shared" si="224"/>
        <v/>
      </c>
      <c r="Q146" s="895" t="str">
        <f t="shared" si="224"/>
        <v/>
      </c>
      <c r="R146" s="895" t="str">
        <f t="shared" si="224"/>
        <v/>
      </c>
      <c r="S146" s="883"/>
      <c r="T146" s="895">
        <f t="shared" ref="T146:AJ146" si="225">IF(T143="","",T142*T143*T144*T145)</f>
        <v>360</v>
      </c>
      <c r="U146" s="895">
        <f t="shared" si="225"/>
        <v>0</v>
      </c>
      <c r="V146" s="895">
        <f t="shared" si="225"/>
        <v>360</v>
      </c>
      <c r="W146" s="895">
        <f t="shared" si="225"/>
        <v>0</v>
      </c>
      <c r="X146" s="895">
        <f t="shared" si="225"/>
        <v>0</v>
      </c>
      <c r="Y146" s="895">
        <f t="shared" si="225"/>
        <v>1800</v>
      </c>
      <c r="Z146" s="895">
        <f t="shared" si="225"/>
        <v>0</v>
      </c>
      <c r="AA146" s="895">
        <f t="shared" si="225"/>
        <v>450</v>
      </c>
      <c r="AB146" s="895">
        <f t="shared" si="225"/>
        <v>0</v>
      </c>
      <c r="AC146" s="895" t="str">
        <f t="shared" si="225"/>
        <v/>
      </c>
      <c r="AD146" s="895" t="str">
        <f t="shared" si="225"/>
        <v/>
      </c>
      <c r="AE146" s="895" t="str">
        <f t="shared" si="225"/>
        <v/>
      </c>
      <c r="AF146" s="895" t="str">
        <f t="shared" si="225"/>
        <v/>
      </c>
      <c r="AG146" s="895" t="str">
        <f t="shared" si="225"/>
        <v/>
      </c>
      <c r="AH146" s="895" t="str">
        <f t="shared" si="225"/>
        <v/>
      </c>
      <c r="AI146" s="895" t="str">
        <f t="shared" si="225"/>
        <v/>
      </c>
      <c r="AJ146" s="895" t="str">
        <f t="shared" si="225"/>
        <v/>
      </c>
      <c r="AK146" s="883"/>
      <c r="AL146" s="895">
        <f t="shared" ref="AL146:BB146" si="226">IF(AL143="","",AL142*AL143*AL144*AL145)</f>
        <v>0</v>
      </c>
      <c r="AM146" s="895">
        <f t="shared" si="226"/>
        <v>0</v>
      </c>
      <c r="AN146" s="895">
        <f t="shared" si="226"/>
        <v>0</v>
      </c>
      <c r="AO146" s="895">
        <f t="shared" si="226"/>
        <v>0</v>
      </c>
      <c r="AP146" s="895">
        <f t="shared" si="226"/>
        <v>0</v>
      </c>
      <c r="AQ146" s="895">
        <f t="shared" si="226"/>
        <v>0</v>
      </c>
      <c r="AR146" s="895">
        <f t="shared" si="226"/>
        <v>0</v>
      </c>
      <c r="AS146" s="895">
        <f t="shared" si="226"/>
        <v>0</v>
      </c>
      <c r="AT146" s="895">
        <f t="shared" si="226"/>
        <v>0</v>
      </c>
      <c r="AU146" s="895" t="str">
        <f t="shared" si="226"/>
        <v/>
      </c>
      <c r="AV146" s="895" t="str">
        <f t="shared" si="226"/>
        <v/>
      </c>
      <c r="AW146" s="895" t="str">
        <f t="shared" si="226"/>
        <v/>
      </c>
      <c r="AX146" s="895" t="str">
        <f t="shared" si="226"/>
        <v/>
      </c>
      <c r="AY146" s="895" t="str">
        <f t="shared" si="226"/>
        <v/>
      </c>
      <c r="AZ146" s="895" t="str">
        <f t="shared" si="226"/>
        <v/>
      </c>
      <c r="BA146" s="895" t="str">
        <f t="shared" si="226"/>
        <v/>
      </c>
      <c r="BB146" s="895" t="str">
        <f t="shared" si="226"/>
        <v/>
      </c>
      <c r="BC146" s="883"/>
      <c r="BD146" s="895">
        <f t="shared" ref="BD146:BT146" si="227">IF(BD143="","",BD142*BD143*BD144*BD145)</f>
        <v>0</v>
      </c>
      <c r="BE146" s="895">
        <f t="shared" si="227"/>
        <v>0</v>
      </c>
      <c r="BF146" s="895">
        <f t="shared" si="227"/>
        <v>0</v>
      </c>
      <c r="BG146" s="895">
        <f t="shared" si="227"/>
        <v>0</v>
      </c>
      <c r="BH146" s="895">
        <f t="shared" si="227"/>
        <v>0</v>
      </c>
      <c r="BI146" s="895">
        <f t="shared" si="227"/>
        <v>0</v>
      </c>
      <c r="BJ146" s="895">
        <f t="shared" si="227"/>
        <v>0</v>
      </c>
      <c r="BK146" s="895">
        <f t="shared" si="227"/>
        <v>0</v>
      </c>
      <c r="BL146" s="895">
        <f t="shared" si="227"/>
        <v>0</v>
      </c>
      <c r="BM146" s="895" t="str">
        <f t="shared" si="227"/>
        <v/>
      </c>
      <c r="BN146" s="895" t="str">
        <f t="shared" si="227"/>
        <v/>
      </c>
      <c r="BO146" s="895" t="str">
        <f t="shared" si="227"/>
        <v/>
      </c>
      <c r="BP146" s="895" t="str">
        <f t="shared" si="227"/>
        <v/>
      </c>
      <c r="BQ146" s="895" t="str">
        <f t="shared" si="227"/>
        <v/>
      </c>
      <c r="BR146" s="895" t="str">
        <f t="shared" si="227"/>
        <v/>
      </c>
      <c r="BS146" s="895" t="str">
        <f t="shared" si="227"/>
        <v/>
      </c>
      <c r="BT146" s="895" t="str">
        <f t="shared" si="227"/>
        <v/>
      </c>
      <c r="BU146" s="883"/>
      <c r="BV146" s="895" t="str">
        <f>IF(BV143="","",BV142*BV143*BV144*BV145)</f>
        <v/>
      </c>
      <c r="BW146" s="895" t="str">
        <f>IF(BW143="","",BW142*BW143*BW144*BW145)</f>
        <v/>
      </c>
      <c r="BX146" s="895" t="str">
        <f>IF(BX143="","",BX142*BX143*BX144*BX145)</f>
        <v/>
      </c>
      <c r="BY146" s="761" t="str">
        <f>IF(BY143="","",BY142*BY143*BY144*BY145)</f>
        <v/>
      </c>
      <c r="BZ146" s="889">
        <f>IF(DL146&lt;3,"",(SUM(B146:R146)-MIN(B146:R146)-MAX(B146:R146))/(DL146-2))</f>
        <v>0</v>
      </c>
      <c r="CA146" s="889">
        <f>IF(DM146&lt;3,"",(SUM(T146:AJ146)-MIN(T146:AJ146)-MAX(T146:AJ146))/(DM146-2))</f>
        <v>167.14285714285714</v>
      </c>
      <c r="CB146" s="889">
        <f>IF(DN146&lt;3,"",(SUM(AL146:BB146)-MIN(AL146:BB146)-MAX(AL146:BB146))/(DN146-2))</f>
        <v>0</v>
      </c>
      <c r="CC146" s="890">
        <f>IF(DO146&lt;3,"",(SUM(BD146:BT146)-MIN(BD146:BT146)-MAX(BD146:BT146))/(DO146-2))</f>
        <v>0</v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21" t="str">
        <f t="shared" si="221"/>
        <v/>
      </c>
      <c r="CU146" s="548" t="str">
        <f t="shared" si="222"/>
        <v/>
      </c>
      <c r="CV146" s="549" t="str">
        <f t="shared" si="222"/>
        <v/>
      </c>
      <c r="CW146" s="550" t="str">
        <f t="shared" si="222"/>
        <v/>
      </c>
      <c r="CX146" s="550" t="str">
        <f t="shared" si="222"/>
        <v/>
      </c>
      <c r="CY146" s="550">
        <f t="shared" si="222"/>
        <v>0</v>
      </c>
      <c r="CZ146" s="550">
        <f t="shared" si="222"/>
        <v>0</v>
      </c>
      <c r="DA146" s="550">
        <f t="shared" si="222"/>
        <v>0</v>
      </c>
      <c r="DB146" s="551">
        <f t="shared" si="222"/>
        <v>0</v>
      </c>
      <c r="DC146" s="551">
        <f t="shared" si="222"/>
        <v>0</v>
      </c>
      <c r="DD146" s="551">
        <f t="shared" si="222"/>
        <v>0</v>
      </c>
      <c r="DE146" s="550">
        <f t="shared" si="223"/>
        <v>0</v>
      </c>
      <c r="DF146" s="550">
        <f t="shared" si="223"/>
        <v>0</v>
      </c>
      <c r="DG146" s="550">
        <f t="shared" si="223"/>
        <v>0</v>
      </c>
      <c r="DH146" s="550" t="str">
        <f t="shared" si="223"/>
        <v/>
      </c>
      <c r="DI146" s="550" t="str">
        <f t="shared" si="223"/>
        <v/>
      </c>
      <c r="DJ146" s="549" t="str">
        <f t="shared" si="223"/>
        <v/>
      </c>
      <c r="DK146" s="548" t="str">
        <f t="shared" si="223"/>
        <v/>
      </c>
      <c r="DL146" s="891">
        <f>COUNT(B146:R146)</f>
        <v>9</v>
      </c>
      <c r="DM146" s="846">
        <f>COUNT(T146:AJ146)</f>
        <v>9</v>
      </c>
      <c r="DN146" s="846">
        <f>COUNT(AL146:BB146)</f>
        <v>9</v>
      </c>
      <c r="DO146" s="847">
        <f>COUNT(BD146:BT146)</f>
        <v>9</v>
      </c>
      <c r="DP146" s="882"/>
      <c r="DQ146" s="892"/>
      <c r="DR146" s="892"/>
      <c r="DS146" s="892"/>
      <c r="DT146" s="892"/>
      <c r="DU146" s="892"/>
      <c r="DV146" s="892"/>
      <c r="DW146" s="893"/>
      <c r="DX146" s="892"/>
      <c r="DY146" s="846"/>
      <c r="DZ146" s="882"/>
      <c r="EA146" s="882"/>
    </row>
    <row r="147" spans="1:131" ht="12.75" customHeight="1">
      <c r="A147" s="887" t="s">
        <v>416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3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3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3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3"/>
      <c r="BV147" s="669"/>
      <c r="BW147" s="669"/>
      <c r="BX147" s="669"/>
      <c r="BY147" s="296"/>
      <c r="BZ147" s="896"/>
      <c r="CA147" s="896"/>
      <c r="CB147" s="896"/>
      <c r="CC147" s="897"/>
      <c r="CD147" s="898"/>
      <c r="CE147" s="898"/>
      <c r="CF147" s="898"/>
      <c r="CG147" s="898"/>
      <c r="CH147" s="898"/>
      <c r="CI147" s="898"/>
      <c r="CJ147" s="898"/>
      <c r="CK147" s="898"/>
      <c r="CL147" s="898"/>
      <c r="CM147" s="898"/>
      <c r="CN147" s="898"/>
      <c r="CO147" s="898"/>
      <c r="CP147" s="898"/>
      <c r="CQ147" s="898"/>
      <c r="CR147" s="898"/>
      <c r="CS147" s="898"/>
      <c r="CT147" s="899"/>
      <c r="CU147" s="900"/>
      <c r="CV147" s="898"/>
      <c r="CW147" s="898"/>
      <c r="CX147" s="898"/>
      <c r="CY147" s="898"/>
      <c r="CZ147" s="898"/>
      <c r="DA147" s="898"/>
      <c r="DB147" s="898"/>
      <c r="DC147" s="898"/>
      <c r="DD147" s="898"/>
      <c r="DE147" s="898"/>
      <c r="DF147" s="898"/>
      <c r="DG147" s="898"/>
      <c r="DH147" s="898"/>
      <c r="DI147" s="898"/>
      <c r="DJ147" s="898"/>
      <c r="DK147" s="898"/>
      <c r="DL147" s="900"/>
      <c r="DM147" s="881"/>
      <c r="DN147" s="881"/>
      <c r="DO147" s="880"/>
      <c r="DP147" s="881"/>
      <c r="DQ147" s="881"/>
      <c r="DR147" s="881"/>
      <c r="DS147" s="881"/>
      <c r="DT147" s="881"/>
      <c r="DU147" s="881"/>
      <c r="DV147" s="881"/>
      <c r="DW147" s="880"/>
      <c r="DX147" s="881"/>
      <c r="DY147" s="846"/>
      <c r="DZ147" s="882"/>
      <c r="EA147" s="882"/>
    </row>
    <row r="148" spans="1:131" ht="12.75" customHeight="1">
      <c r="A148" s="888" t="s">
        <v>276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3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3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3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3"/>
      <c r="BV148" s="669"/>
      <c r="BW148" s="669"/>
      <c r="BX148" s="669"/>
      <c r="BY148" s="296"/>
      <c r="BZ148" s="889" t="str">
        <f t="shared" ref="BZ148:BZ153" si="228">IF(DL148&lt;3,"",(SUM(B148:R148)-MIN(B148:R148)-MAX(B148:R148))/(DL148-2))</f>
        <v/>
      </c>
      <c r="CA148" s="889" t="str">
        <f t="shared" ref="CA148:CA153" si="229">IF(DM148&lt;3,"",(SUM(T148:AJ148)-MIN(T148:AJ148)-MAX(T148:AJ148))/(DM148-2))</f>
        <v/>
      </c>
      <c r="CB148" s="889" t="str">
        <f t="shared" ref="CB148:CB153" si="230">IF(DN148&lt;3,"",(SUM(AL148:BB148)-MIN(AL148:BB148)-MAX(AL148:BB148))/(DN148-2))</f>
        <v/>
      </c>
      <c r="CC148" s="890" t="str">
        <f t="shared" ref="CC148:CC153" si="231">IF(DO148&lt;3,"",(SUM(BD148:BT148)-MIN(BD148:BT148)-MAX(BD148:BT148))/(DO148-2))</f>
        <v/>
      </c>
      <c r="CD148" s="52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2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1">
        <f t="shared" ref="DL148:DL153" si="251">COUNT(B148:R148)</f>
        <v>0</v>
      </c>
      <c r="DM148" s="846">
        <f t="shared" ref="DM148:DM153" si="252">COUNT(T148:AJ148)</f>
        <v>0</v>
      </c>
      <c r="DN148" s="846">
        <f t="shared" ref="DN148:DN153" si="253">COUNT(AL148:BB148)</f>
        <v>0</v>
      </c>
      <c r="DO148" s="847">
        <f t="shared" ref="DO148:DO153" si="254">COUNT(BD148:BT148)</f>
        <v>0</v>
      </c>
      <c r="DP148" s="882"/>
      <c r="DQ148" s="892"/>
      <c r="DR148" s="892"/>
      <c r="DS148" s="892"/>
      <c r="DT148" s="892"/>
      <c r="DU148" s="892"/>
      <c r="DV148" s="892"/>
      <c r="DW148" s="893"/>
      <c r="DX148" s="892"/>
      <c r="DY148" s="846"/>
      <c r="DZ148" s="882"/>
      <c r="EA148" s="882"/>
    </row>
    <row r="149" spans="1:131" ht="12.75" customHeight="1">
      <c r="A149" s="888" t="s">
        <v>277</v>
      </c>
      <c r="B149" s="296">
        <v>0</v>
      </c>
      <c r="C149" s="296">
        <v>0</v>
      </c>
      <c r="D149" s="296">
        <v>0</v>
      </c>
      <c r="E149" s="669">
        <v>0</v>
      </c>
      <c r="F149" s="669">
        <v>0</v>
      </c>
      <c r="G149" s="669">
        <v>0</v>
      </c>
      <c r="H149" s="296">
        <v>0</v>
      </c>
      <c r="I149" s="296">
        <v>0</v>
      </c>
      <c r="J149" s="669">
        <v>0</v>
      </c>
      <c r="K149" s="296"/>
      <c r="L149" s="296"/>
      <c r="M149" s="296"/>
      <c r="N149" s="296"/>
      <c r="O149" s="296"/>
      <c r="P149" s="296"/>
      <c r="Q149" s="296"/>
      <c r="R149" s="296"/>
      <c r="S149" s="883"/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669">
        <v>0</v>
      </c>
      <c r="AA149" s="296">
        <v>0</v>
      </c>
      <c r="AB149" s="296">
        <v>0</v>
      </c>
      <c r="AC149" s="296"/>
      <c r="AD149" s="296"/>
      <c r="AE149" s="296"/>
      <c r="AF149" s="296"/>
      <c r="AG149" s="296"/>
      <c r="AH149" s="296"/>
      <c r="AI149" s="296"/>
      <c r="AJ149" s="296"/>
      <c r="AK149" s="883"/>
      <c r="AL149" s="296">
        <v>0</v>
      </c>
      <c r="AM149" s="296">
        <v>0</v>
      </c>
      <c r="AN149" s="296">
        <v>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/>
      <c r="AV149" s="296"/>
      <c r="AW149" s="296"/>
      <c r="AX149" s="296"/>
      <c r="AY149" s="296"/>
      <c r="AZ149" s="296"/>
      <c r="BA149" s="296"/>
      <c r="BB149" s="296"/>
      <c r="BC149" s="883"/>
      <c r="BD149" s="296">
        <v>0</v>
      </c>
      <c r="BE149" s="296">
        <v>0</v>
      </c>
      <c r="BF149" s="296">
        <v>0</v>
      </c>
      <c r="BG149" s="296">
        <v>0</v>
      </c>
      <c r="BH149" s="296">
        <v>0</v>
      </c>
      <c r="BI149" s="296">
        <v>0</v>
      </c>
      <c r="BJ149" s="296">
        <v>0</v>
      </c>
      <c r="BK149" s="296">
        <v>0</v>
      </c>
      <c r="BL149" s="296">
        <v>0</v>
      </c>
      <c r="BM149" s="296"/>
      <c r="BN149" s="296"/>
      <c r="BO149" s="296"/>
      <c r="BP149" s="296"/>
      <c r="BQ149" s="296"/>
      <c r="BR149" s="296"/>
      <c r="BS149" s="296"/>
      <c r="BT149" s="296"/>
      <c r="BU149" s="883"/>
      <c r="BV149" s="296"/>
      <c r="BW149" s="296"/>
      <c r="BX149" s="296"/>
      <c r="BY149" s="296"/>
      <c r="BZ149" s="889">
        <f t="shared" si="228"/>
        <v>0</v>
      </c>
      <c r="CA149" s="889">
        <f t="shared" si="229"/>
        <v>0</v>
      </c>
      <c r="CB149" s="889">
        <f t="shared" si="230"/>
        <v>0</v>
      </c>
      <c r="CC149" s="890">
        <f t="shared" si="231"/>
        <v>0</v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21" t="str">
        <f t="shared" si="233"/>
        <v/>
      </c>
      <c r="CU149" s="548" t="str">
        <f t="shared" si="234"/>
        <v/>
      </c>
      <c r="CV149" s="549" t="str">
        <f t="shared" si="235"/>
        <v/>
      </c>
      <c r="CW149" s="550" t="str">
        <f t="shared" si="236"/>
        <v/>
      </c>
      <c r="CX149" s="550" t="str">
        <f t="shared" si="237"/>
        <v/>
      </c>
      <c r="CY149" s="550">
        <f t="shared" si="238"/>
        <v>0</v>
      </c>
      <c r="CZ149" s="550">
        <f t="shared" si="239"/>
        <v>0</v>
      </c>
      <c r="DA149" s="550">
        <f t="shared" si="240"/>
        <v>0</v>
      </c>
      <c r="DB149" s="551">
        <f t="shared" si="241"/>
        <v>0</v>
      </c>
      <c r="DC149" s="551">
        <f t="shared" si="242"/>
        <v>0</v>
      </c>
      <c r="DD149" s="551">
        <f t="shared" si="243"/>
        <v>0</v>
      </c>
      <c r="DE149" s="550">
        <f t="shared" si="244"/>
        <v>0</v>
      </c>
      <c r="DF149" s="550">
        <f t="shared" si="245"/>
        <v>0</v>
      </c>
      <c r="DG149" s="550">
        <f t="shared" si="246"/>
        <v>0</v>
      </c>
      <c r="DH149" s="550" t="str">
        <f t="shared" si="247"/>
        <v/>
      </c>
      <c r="DI149" s="550" t="str">
        <f t="shared" si="248"/>
        <v/>
      </c>
      <c r="DJ149" s="549" t="str">
        <f t="shared" si="249"/>
        <v/>
      </c>
      <c r="DK149" s="548" t="str">
        <f t="shared" si="250"/>
        <v/>
      </c>
      <c r="DL149" s="891">
        <f t="shared" si="251"/>
        <v>9</v>
      </c>
      <c r="DM149" s="846">
        <f t="shared" si="252"/>
        <v>9</v>
      </c>
      <c r="DN149" s="846">
        <f t="shared" si="253"/>
        <v>9</v>
      </c>
      <c r="DO149" s="847">
        <f t="shared" si="254"/>
        <v>9</v>
      </c>
      <c r="DP149" s="882"/>
      <c r="DQ149" s="892"/>
      <c r="DR149" s="892"/>
      <c r="DS149" s="892"/>
      <c r="DT149" s="892"/>
      <c r="DU149" s="892"/>
      <c r="DV149" s="892"/>
      <c r="DW149" s="893"/>
      <c r="DX149" s="892"/>
      <c r="DY149" s="846"/>
      <c r="DZ149" s="882"/>
      <c r="EA149" s="882"/>
    </row>
    <row r="150" spans="1:131" ht="12.75" customHeight="1">
      <c r="A150" s="888" t="s">
        <v>265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3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3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3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3"/>
      <c r="BV150" s="296"/>
      <c r="BW150" s="296"/>
      <c r="BX150" s="296"/>
      <c r="BY150" s="296"/>
      <c r="BZ150" s="889" t="str">
        <f t="shared" si="228"/>
        <v/>
      </c>
      <c r="CA150" s="889" t="str">
        <f t="shared" si="229"/>
        <v/>
      </c>
      <c r="CB150" s="889" t="str">
        <f t="shared" si="230"/>
        <v/>
      </c>
      <c r="CC150" s="890" t="str">
        <f t="shared" si="231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21" t="str">
        <f t="shared" si="233"/>
        <v/>
      </c>
      <c r="CU150" s="548" t="str">
        <f t="shared" si="234"/>
        <v/>
      </c>
      <c r="CV150" s="549" t="str">
        <f t="shared" si="235"/>
        <v/>
      </c>
      <c r="CW150" s="550" t="str">
        <f t="shared" si="236"/>
        <v/>
      </c>
      <c r="CX150" s="550" t="str">
        <f t="shared" si="237"/>
        <v/>
      </c>
      <c r="CY150" s="550" t="str">
        <f t="shared" si="238"/>
        <v/>
      </c>
      <c r="CZ150" s="550" t="str">
        <f t="shared" si="239"/>
        <v/>
      </c>
      <c r="DA150" s="550" t="str">
        <f t="shared" si="240"/>
        <v/>
      </c>
      <c r="DB150" s="551" t="str">
        <f t="shared" si="241"/>
        <v/>
      </c>
      <c r="DC150" s="551" t="str">
        <f t="shared" si="242"/>
        <v/>
      </c>
      <c r="DD150" s="551" t="str">
        <f t="shared" si="243"/>
        <v/>
      </c>
      <c r="DE150" s="550" t="str">
        <f t="shared" si="244"/>
        <v/>
      </c>
      <c r="DF150" s="550" t="str">
        <f t="shared" si="245"/>
        <v/>
      </c>
      <c r="DG150" s="550" t="str">
        <f t="shared" si="246"/>
        <v/>
      </c>
      <c r="DH150" s="550" t="str">
        <f t="shared" si="247"/>
        <v/>
      </c>
      <c r="DI150" s="550" t="str">
        <f t="shared" si="248"/>
        <v/>
      </c>
      <c r="DJ150" s="549" t="str">
        <f t="shared" si="249"/>
        <v/>
      </c>
      <c r="DK150" s="548" t="str">
        <f t="shared" si="250"/>
        <v/>
      </c>
      <c r="DL150" s="891">
        <f t="shared" si="251"/>
        <v>0</v>
      </c>
      <c r="DM150" s="846">
        <f t="shared" si="252"/>
        <v>0</v>
      </c>
      <c r="DN150" s="846">
        <f t="shared" si="253"/>
        <v>0</v>
      </c>
      <c r="DO150" s="847">
        <f t="shared" si="254"/>
        <v>0</v>
      </c>
      <c r="DP150" s="882"/>
      <c r="DQ150" s="892"/>
      <c r="DR150" s="892"/>
      <c r="DS150" s="892"/>
      <c r="DT150" s="892"/>
      <c r="DU150" s="892"/>
      <c r="DV150" s="892"/>
      <c r="DW150" s="893"/>
      <c r="DX150" s="892"/>
      <c r="DY150" s="846"/>
      <c r="DZ150" s="882"/>
      <c r="EA150" s="882"/>
    </row>
    <row r="151" spans="1:131" ht="12.75" customHeight="1">
      <c r="A151" s="888" t="s">
        <v>294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3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3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3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3"/>
      <c r="BV151" s="296"/>
      <c r="BW151" s="296"/>
      <c r="BX151" s="296"/>
      <c r="BY151" s="296"/>
      <c r="BZ151" s="889" t="str">
        <f t="shared" si="228"/>
        <v/>
      </c>
      <c r="CA151" s="889" t="str">
        <f t="shared" si="229"/>
        <v/>
      </c>
      <c r="CB151" s="889" t="str">
        <f t="shared" si="230"/>
        <v/>
      </c>
      <c r="CC151" s="890" t="str">
        <f t="shared" si="231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21" t="str">
        <f t="shared" si="233"/>
        <v/>
      </c>
      <c r="CU151" s="548" t="str">
        <f t="shared" si="234"/>
        <v/>
      </c>
      <c r="CV151" s="549" t="str">
        <f t="shared" si="235"/>
        <v/>
      </c>
      <c r="CW151" s="550" t="str">
        <f t="shared" si="236"/>
        <v/>
      </c>
      <c r="CX151" s="550" t="str">
        <f t="shared" si="237"/>
        <v/>
      </c>
      <c r="CY151" s="550" t="str">
        <f t="shared" si="238"/>
        <v/>
      </c>
      <c r="CZ151" s="550" t="str">
        <f t="shared" si="239"/>
        <v/>
      </c>
      <c r="DA151" s="550" t="str">
        <f t="shared" si="240"/>
        <v/>
      </c>
      <c r="DB151" s="551" t="str">
        <f t="shared" si="241"/>
        <v/>
      </c>
      <c r="DC151" s="551" t="str">
        <f t="shared" si="242"/>
        <v/>
      </c>
      <c r="DD151" s="551" t="str">
        <f t="shared" si="243"/>
        <v/>
      </c>
      <c r="DE151" s="550" t="str">
        <f t="shared" si="244"/>
        <v/>
      </c>
      <c r="DF151" s="550" t="str">
        <f t="shared" si="245"/>
        <v/>
      </c>
      <c r="DG151" s="550" t="str">
        <f t="shared" si="246"/>
        <v/>
      </c>
      <c r="DH151" s="550" t="str">
        <f t="shared" si="247"/>
        <v/>
      </c>
      <c r="DI151" s="550" t="str">
        <f t="shared" si="248"/>
        <v/>
      </c>
      <c r="DJ151" s="549" t="str">
        <f t="shared" si="249"/>
        <v/>
      </c>
      <c r="DK151" s="548" t="str">
        <f t="shared" si="250"/>
        <v/>
      </c>
      <c r="DL151" s="891">
        <f t="shared" si="251"/>
        <v>0</v>
      </c>
      <c r="DM151" s="846">
        <f t="shared" si="252"/>
        <v>0</v>
      </c>
      <c r="DN151" s="846">
        <f t="shared" si="253"/>
        <v>0</v>
      </c>
      <c r="DO151" s="847">
        <f t="shared" si="254"/>
        <v>0</v>
      </c>
      <c r="DP151" s="882"/>
      <c r="DQ151" s="892"/>
      <c r="DR151" s="892"/>
      <c r="DS151" s="892"/>
      <c r="DT151" s="892"/>
      <c r="DU151" s="892"/>
      <c r="DV151" s="892"/>
      <c r="DW151" s="893"/>
      <c r="DX151" s="892"/>
      <c r="DY151" s="846"/>
      <c r="DZ151" s="882"/>
      <c r="EA151" s="882"/>
    </row>
    <row r="152" spans="1:131" ht="14" customHeight="1">
      <c r="A152" s="894" t="s">
        <v>295</v>
      </c>
      <c r="B152" s="895">
        <f t="shared" ref="B152:R152" si="255">IF(B149="","",B148*B149*B150*B151)</f>
        <v>0</v>
      </c>
      <c r="C152" s="895">
        <f t="shared" si="255"/>
        <v>0</v>
      </c>
      <c r="D152" s="895">
        <f t="shared" si="255"/>
        <v>0</v>
      </c>
      <c r="E152" s="895">
        <f t="shared" si="255"/>
        <v>0</v>
      </c>
      <c r="F152" s="895">
        <f t="shared" si="255"/>
        <v>0</v>
      </c>
      <c r="G152" s="895">
        <f t="shared" si="255"/>
        <v>0</v>
      </c>
      <c r="H152" s="895">
        <f t="shared" si="255"/>
        <v>0</v>
      </c>
      <c r="I152" s="895">
        <f t="shared" si="255"/>
        <v>0</v>
      </c>
      <c r="J152" s="895">
        <f t="shared" si="255"/>
        <v>0</v>
      </c>
      <c r="K152" s="895" t="str">
        <f t="shared" si="255"/>
        <v/>
      </c>
      <c r="L152" s="895" t="str">
        <f t="shared" si="255"/>
        <v/>
      </c>
      <c r="M152" s="895" t="str">
        <f t="shared" si="255"/>
        <v/>
      </c>
      <c r="N152" s="895" t="str">
        <f t="shared" si="255"/>
        <v/>
      </c>
      <c r="O152" s="895" t="str">
        <f t="shared" si="255"/>
        <v/>
      </c>
      <c r="P152" s="895" t="str">
        <f t="shared" si="255"/>
        <v/>
      </c>
      <c r="Q152" s="895" t="str">
        <f t="shared" si="255"/>
        <v/>
      </c>
      <c r="R152" s="895" t="str">
        <f t="shared" si="255"/>
        <v/>
      </c>
      <c r="S152" s="883"/>
      <c r="T152" s="895">
        <f t="shared" ref="T152:AJ152" si="256">IF(T149="","",T148*T149*T150*T151)</f>
        <v>0</v>
      </c>
      <c r="U152" s="895">
        <f t="shared" si="256"/>
        <v>0</v>
      </c>
      <c r="V152" s="895">
        <f t="shared" si="256"/>
        <v>0</v>
      </c>
      <c r="W152" s="895">
        <f t="shared" si="256"/>
        <v>0</v>
      </c>
      <c r="X152" s="895">
        <f t="shared" si="256"/>
        <v>0</v>
      </c>
      <c r="Y152" s="895">
        <f t="shared" si="256"/>
        <v>0</v>
      </c>
      <c r="Z152" s="895">
        <f t="shared" si="256"/>
        <v>0</v>
      </c>
      <c r="AA152" s="895">
        <f t="shared" si="256"/>
        <v>0</v>
      </c>
      <c r="AB152" s="895">
        <f t="shared" si="256"/>
        <v>0</v>
      </c>
      <c r="AC152" s="895" t="str">
        <f t="shared" si="256"/>
        <v/>
      </c>
      <c r="AD152" s="895" t="str">
        <f t="shared" si="256"/>
        <v/>
      </c>
      <c r="AE152" s="895" t="str">
        <f t="shared" si="256"/>
        <v/>
      </c>
      <c r="AF152" s="895" t="str">
        <f t="shared" si="256"/>
        <v/>
      </c>
      <c r="AG152" s="895" t="str">
        <f t="shared" si="256"/>
        <v/>
      </c>
      <c r="AH152" s="895" t="str">
        <f t="shared" si="256"/>
        <v/>
      </c>
      <c r="AI152" s="895" t="str">
        <f t="shared" si="256"/>
        <v/>
      </c>
      <c r="AJ152" s="895" t="str">
        <f t="shared" si="256"/>
        <v/>
      </c>
      <c r="AK152" s="883"/>
      <c r="AL152" s="895">
        <f t="shared" ref="AL152:BB152" si="257">IF(AL149="","",AL148*AL149*AL150*AL151)</f>
        <v>0</v>
      </c>
      <c r="AM152" s="895">
        <f t="shared" si="257"/>
        <v>0</v>
      </c>
      <c r="AN152" s="895">
        <f t="shared" si="257"/>
        <v>0</v>
      </c>
      <c r="AO152" s="895">
        <f t="shared" si="257"/>
        <v>0</v>
      </c>
      <c r="AP152" s="895">
        <f t="shared" si="257"/>
        <v>0</v>
      </c>
      <c r="AQ152" s="895">
        <f t="shared" si="257"/>
        <v>0</v>
      </c>
      <c r="AR152" s="895">
        <f t="shared" si="257"/>
        <v>0</v>
      </c>
      <c r="AS152" s="895">
        <f t="shared" si="257"/>
        <v>0</v>
      </c>
      <c r="AT152" s="895">
        <f t="shared" si="257"/>
        <v>0</v>
      </c>
      <c r="AU152" s="895" t="str">
        <f t="shared" si="257"/>
        <v/>
      </c>
      <c r="AV152" s="895" t="str">
        <f t="shared" si="257"/>
        <v/>
      </c>
      <c r="AW152" s="895" t="str">
        <f t="shared" si="257"/>
        <v/>
      </c>
      <c r="AX152" s="895" t="str">
        <f t="shared" si="257"/>
        <v/>
      </c>
      <c r="AY152" s="895" t="str">
        <f t="shared" si="257"/>
        <v/>
      </c>
      <c r="AZ152" s="895" t="str">
        <f t="shared" si="257"/>
        <v/>
      </c>
      <c r="BA152" s="895" t="str">
        <f t="shared" si="257"/>
        <v/>
      </c>
      <c r="BB152" s="895" t="str">
        <f t="shared" si="257"/>
        <v/>
      </c>
      <c r="BC152" s="883"/>
      <c r="BD152" s="895">
        <f t="shared" ref="BD152:BT152" si="258">IF(BD149="","",BD148*BD149*BD150*BD151)</f>
        <v>0</v>
      </c>
      <c r="BE152" s="895">
        <f t="shared" si="258"/>
        <v>0</v>
      </c>
      <c r="BF152" s="895">
        <f t="shared" si="258"/>
        <v>0</v>
      </c>
      <c r="BG152" s="895">
        <f t="shared" si="258"/>
        <v>0</v>
      </c>
      <c r="BH152" s="895">
        <f t="shared" si="258"/>
        <v>0</v>
      </c>
      <c r="BI152" s="895">
        <f t="shared" si="258"/>
        <v>0</v>
      </c>
      <c r="BJ152" s="895">
        <f t="shared" si="258"/>
        <v>0</v>
      </c>
      <c r="BK152" s="895">
        <f t="shared" si="258"/>
        <v>0</v>
      </c>
      <c r="BL152" s="895">
        <f t="shared" si="258"/>
        <v>0</v>
      </c>
      <c r="BM152" s="895" t="str">
        <f t="shared" si="258"/>
        <v/>
      </c>
      <c r="BN152" s="895" t="str">
        <f t="shared" si="258"/>
        <v/>
      </c>
      <c r="BO152" s="895" t="str">
        <f t="shared" si="258"/>
        <v/>
      </c>
      <c r="BP152" s="895" t="str">
        <f t="shared" si="258"/>
        <v/>
      </c>
      <c r="BQ152" s="895" t="str">
        <f t="shared" si="258"/>
        <v/>
      </c>
      <c r="BR152" s="895" t="str">
        <f t="shared" si="258"/>
        <v/>
      </c>
      <c r="BS152" s="895" t="str">
        <f t="shared" si="258"/>
        <v/>
      </c>
      <c r="BT152" s="895" t="str">
        <f t="shared" si="258"/>
        <v/>
      </c>
      <c r="BU152" s="883"/>
      <c r="BV152" s="895" t="str">
        <f>IF(BV149="","",BV148*BV149*BV150*BV151)</f>
        <v/>
      </c>
      <c r="BW152" s="895" t="str">
        <f>IF(BW149="","",BW148*BW149*BW150*BW151)</f>
        <v/>
      </c>
      <c r="BX152" s="895" t="str">
        <f>IF(BX149="","",BX148*BX149*BX150*BX151)</f>
        <v/>
      </c>
      <c r="BY152" s="761" t="str">
        <f>IF(BY149="","",BY148*BY149*BY150*BY151)</f>
        <v/>
      </c>
      <c r="BZ152" s="889">
        <f t="shared" si="228"/>
        <v>0</v>
      </c>
      <c r="CA152" s="889">
        <f t="shared" si="229"/>
        <v>0</v>
      </c>
      <c r="CB152" s="889">
        <f t="shared" si="230"/>
        <v>0</v>
      </c>
      <c r="CC152" s="890">
        <f t="shared" si="231"/>
        <v>0</v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21" t="str">
        <f t="shared" si="233"/>
        <v/>
      </c>
      <c r="CU152" s="548" t="str">
        <f t="shared" si="234"/>
        <v/>
      </c>
      <c r="CV152" s="549" t="str">
        <f t="shared" si="235"/>
        <v/>
      </c>
      <c r="CW152" s="550" t="str">
        <f t="shared" si="236"/>
        <v/>
      </c>
      <c r="CX152" s="550" t="str">
        <f t="shared" si="237"/>
        <v/>
      </c>
      <c r="CY152" s="550">
        <f t="shared" si="238"/>
        <v>0</v>
      </c>
      <c r="CZ152" s="550">
        <f t="shared" si="239"/>
        <v>0</v>
      </c>
      <c r="DA152" s="550">
        <f t="shared" si="240"/>
        <v>0</v>
      </c>
      <c r="DB152" s="551">
        <f t="shared" si="241"/>
        <v>0</v>
      </c>
      <c r="DC152" s="551">
        <f t="shared" si="242"/>
        <v>0</v>
      </c>
      <c r="DD152" s="551">
        <f t="shared" si="243"/>
        <v>0</v>
      </c>
      <c r="DE152" s="550">
        <f t="shared" si="244"/>
        <v>0</v>
      </c>
      <c r="DF152" s="550">
        <f t="shared" si="245"/>
        <v>0</v>
      </c>
      <c r="DG152" s="550">
        <f t="shared" si="246"/>
        <v>0</v>
      </c>
      <c r="DH152" s="550" t="str">
        <f t="shared" si="247"/>
        <v/>
      </c>
      <c r="DI152" s="550" t="str">
        <f t="shared" si="248"/>
        <v/>
      </c>
      <c r="DJ152" s="549" t="str">
        <f t="shared" si="249"/>
        <v/>
      </c>
      <c r="DK152" s="548" t="str">
        <f t="shared" si="250"/>
        <v/>
      </c>
      <c r="DL152" s="891">
        <f t="shared" si="251"/>
        <v>9</v>
      </c>
      <c r="DM152" s="846">
        <f t="shared" si="252"/>
        <v>9</v>
      </c>
      <c r="DN152" s="846">
        <f t="shared" si="253"/>
        <v>9</v>
      </c>
      <c r="DO152" s="847">
        <f t="shared" si="254"/>
        <v>9</v>
      </c>
      <c r="DP152" s="882"/>
      <c r="DQ152" s="892"/>
      <c r="DR152" s="892"/>
      <c r="DS152" s="892"/>
      <c r="DT152" s="892"/>
      <c r="DU152" s="892"/>
      <c r="DV152" s="892"/>
      <c r="DW152" s="893"/>
      <c r="DX152" s="892"/>
      <c r="DY152" s="846"/>
      <c r="DZ152" s="882"/>
      <c r="EA152" s="882"/>
    </row>
    <row r="153" spans="1:131" ht="14" customHeight="1">
      <c r="A153" s="848" t="s">
        <v>433</v>
      </c>
      <c r="B153" s="902">
        <f t="shared" ref="B153:R153" si="259">SUM(B128,B134,B140,B146,B152)</f>
        <v>0</v>
      </c>
      <c r="C153" s="902">
        <f t="shared" si="259"/>
        <v>0</v>
      </c>
      <c r="D153" s="902">
        <f t="shared" si="259"/>
        <v>0</v>
      </c>
      <c r="E153" s="902">
        <f t="shared" si="259"/>
        <v>0</v>
      </c>
      <c r="F153" s="902">
        <f t="shared" si="259"/>
        <v>0</v>
      </c>
      <c r="G153" s="902">
        <f t="shared" si="259"/>
        <v>0</v>
      </c>
      <c r="H153" s="902">
        <f t="shared" si="259"/>
        <v>0</v>
      </c>
      <c r="I153" s="902">
        <f t="shared" si="259"/>
        <v>0</v>
      </c>
      <c r="J153" s="902">
        <f t="shared" si="259"/>
        <v>1440</v>
      </c>
      <c r="K153" s="902">
        <f t="shared" si="259"/>
        <v>0</v>
      </c>
      <c r="L153" s="902">
        <f t="shared" si="259"/>
        <v>0</v>
      </c>
      <c r="M153" s="902">
        <f t="shared" si="259"/>
        <v>0</v>
      </c>
      <c r="N153" s="902">
        <f t="shared" si="259"/>
        <v>0</v>
      </c>
      <c r="O153" s="902">
        <f t="shared" si="259"/>
        <v>0</v>
      </c>
      <c r="P153" s="902">
        <f t="shared" si="259"/>
        <v>0</v>
      </c>
      <c r="Q153" s="902">
        <f t="shared" si="259"/>
        <v>0</v>
      </c>
      <c r="R153" s="902">
        <f t="shared" si="259"/>
        <v>0</v>
      </c>
      <c r="S153" s="903"/>
      <c r="T153" s="902">
        <f t="shared" ref="T153:AJ153" si="260">SUM(T128,T134,T140,T146,T152)</f>
        <v>432</v>
      </c>
      <c r="U153" s="902">
        <f t="shared" si="260"/>
        <v>0</v>
      </c>
      <c r="V153" s="902">
        <f t="shared" si="260"/>
        <v>432</v>
      </c>
      <c r="W153" s="902">
        <f t="shared" si="260"/>
        <v>504</v>
      </c>
      <c r="X153" s="902">
        <f t="shared" si="260"/>
        <v>1440</v>
      </c>
      <c r="Y153" s="902">
        <f t="shared" si="260"/>
        <v>1800</v>
      </c>
      <c r="Z153" s="902">
        <f t="shared" si="260"/>
        <v>0</v>
      </c>
      <c r="AA153" s="902">
        <f t="shared" si="260"/>
        <v>1530</v>
      </c>
      <c r="AB153" s="902">
        <f t="shared" si="260"/>
        <v>0</v>
      </c>
      <c r="AC153" s="902">
        <f t="shared" si="260"/>
        <v>0</v>
      </c>
      <c r="AD153" s="902">
        <f t="shared" si="260"/>
        <v>0</v>
      </c>
      <c r="AE153" s="902">
        <f t="shared" si="260"/>
        <v>0</v>
      </c>
      <c r="AF153" s="902">
        <f t="shared" si="260"/>
        <v>0</v>
      </c>
      <c r="AG153" s="902">
        <f t="shared" si="260"/>
        <v>0</v>
      </c>
      <c r="AH153" s="902">
        <f t="shared" si="260"/>
        <v>0</v>
      </c>
      <c r="AI153" s="902">
        <f t="shared" si="260"/>
        <v>0</v>
      </c>
      <c r="AJ153" s="902">
        <f t="shared" si="260"/>
        <v>0</v>
      </c>
      <c r="AK153" s="903"/>
      <c r="AL153" s="902">
        <f t="shared" ref="AL153:BB153" si="261">SUM(AL128,AL134,AL140,AL146,AL152)</f>
        <v>0</v>
      </c>
      <c r="AM153" s="902">
        <f t="shared" si="261"/>
        <v>0</v>
      </c>
      <c r="AN153" s="902">
        <f t="shared" si="261"/>
        <v>0</v>
      </c>
      <c r="AO153" s="902">
        <f t="shared" si="261"/>
        <v>0</v>
      </c>
      <c r="AP153" s="902">
        <f t="shared" si="261"/>
        <v>0</v>
      </c>
      <c r="AQ153" s="902">
        <f t="shared" si="261"/>
        <v>0</v>
      </c>
      <c r="AR153" s="902">
        <f t="shared" si="261"/>
        <v>0</v>
      </c>
      <c r="AS153" s="902">
        <f t="shared" si="261"/>
        <v>0</v>
      </c>
      <c r="AT153" s="902">
        <f t="shared" si="261"/>
        <v>0</v>
      </c>
      <c r="AU153" s="902">
        <f t="shared" si="261"/>
        <v>0</v>
      </c>
      <c r="AV153" s="902">
        <f t="shared" si="261"/>
        <v>0</v>
      </c>
      <c r="AW153" s="902">
        <f t="shared" si="261"/>
        <v>0</v>
      </c>
      <c r="AX153" s="902">
        <f t="shared" si="261"/>
        <v>0</v>
      </c>
      <c r="AY153" s="902">
        <f t="shared" si="261"/>
        <v>0</v>
      </c>
      <c r="AZ153" s="902">
        <f t="shared" si="261"/>
        <v>0</v>
      </c>
      <c r="BA153" s="902">
        <f t="shared" si="261"/>
        <v>0</v>
      </c>
      <c r="BB153" s="902">
        <f t="shared" si="261"/>
        <v>0</v>
      </c>
      <c r="BC153" s="903"/>
      <c r="BD153" s="902">
        <f t="shared" ref="BD153:BT153" si="262">SUM(BD128,BD134,BD140,BD146,BD152)</f>
        <v>0</v>
      </c>
      <c r="BE153" s="902">
        <f t="shared" si="262"/>
        <v>0</v>
      </c>
      <c r="BF153" s="902">
        <f t="shared" si="262"/>
        <v>0</v>
      </c>
      <c r="BG153" s="902">
        <f t="shared" si="262"/>
        <v>0</v>
      </c>
      <c r="BH153" s="902">
        <f t="shared" si="262"/>
        <v>0</v>
      </c>
      <c r="BI153" s="902">
        <f t="shared" si="262"/>
        <v>0</v>
      </c>
      <c r="BJ153" s="902">
        <f t="shared" si="262"/>
        <v>0</v>
      </c>
      <c r="BK153" s="902">
        <f t="shared" si="262"/>
        <v>0</v>
      </c>
      <c r="BL153" s="902">
        <f t="shared" si="262"/>
        <v>0</v>
      </c>
      <c r="BM153" s="902">
        <f t="shared" si="262"/>
        <v>0</v>
      </c>
      <c r="BN153" s="902">
        <f t="shared" si="262"/>
        <v>0</v>
      </c>
      <c r="BO153" s="902">
        <f t="shared" si="262"/>
        <v>0</v>
      </c>
      <c r="BP153" s="902">
        <f t="shared" si="262"/>
        <v>0</v>
      </c>
      <c r="BQ153" s="902">
        <f t="shared" si="262"/>
        <v>0</v>
      </c>
      <c r="BR153" s="902">
        <f t="shared" si="262"/>
        <v>0</v>
      </c>
      <c r="BS153" s="902">
        <f t="shared" si="262"/>
        <v>0</v>
      </c>
      <c r="BT153" s="902">
        <f t="shared" si="262"/>
        <v>0</v>
      </c>
      <c r="BU153" s="903"/>
      <c r="BV153" s="902">
        <f>SUM(BV128,BV134,BV140,BV146,BV152)</f>
        <v>0</v>
      </c>
      <c r="BW153" s="902">
        <f>SUM(BW128,BW134,BW140,BW146,BW152)</f>
        <v>0</v>
      </c>
      <c r="BX153" s="902">
        <f>SUM(BX128,BX134,BX140,BX146,BX152)</f>
        <v>0</v>
      </c>
      <c r="BY153" s="902">
        <f>SUM(BY128,BY134,BY140,BY146,BY152)</f>
        <v>0</v>
      </c>
      <c r="BZ153" s="889">
        <f t="shared" si="228"/>
        <v>0</v>
      </c>
      <c r="CA153" s="889">
        <f t="shared" si="229"/>
        <v>289.2</v>
      </c>
      <c r="CB153" s="889">
        <f t="shared" si="230"/>
        <v>0</v>
      </c>
      <c r="CC153" s="890">
        <f t="shared" si="231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21">
        <f t="shared" si="233"/>
        <v>1800</v>
      </c>
      <c r="CU153" s="548">
        <f t="shared" si="234"/>
        <v>0</v>
      </c>
      <c r="CV153" s="549">
        <f t="shared" si="235"/>
        <v>0</v>
      </c>
      <c r="CW153" s="550">
        <f t="shared" si="236"/>
        <v>0</v>
      </c>
      <c r="CX153" s="550">
        <f t="shared" si="237"/>
        <v>0</v>
      </c>
      <c r="CY153" s="550">
        <f t="shared" si="238"/>
        <v>0</v>
      </c>
      <c r="CZ153" s="550">
        <f t="shared" si="239"/>
        <v>0</v>
      </c>
      <c r="DA153" s="550">
        <f t="shared" si="240"/>
        <v>0</v>
      </c>
      <c r="DB153" s="551">
        <f t="shared" si="241"/>
        <v>0</v>
      </c>
      <c r="DC153" s="551">
        <f t="shared" si="242"/>
        <v>0</v>
      </c>
      <c r="DD153" s="551">
        <f t="shared" si="243"/>
        <v>0</v>
      </c>
      <c r="DE153" s="550">
        <f t="shared" si="244"/>
        <v>0</v>
      </c>
      <c r="DF153" s="550">
        <f t="shared" si="245"/>
        <v>0</v>
      </c>
      <c r="DG153" s="550">
        <f t="shared" si="246"/>
        <v>0</v>
      </c>
      <c r="DH153" s="550">
        <f t="shared" si="247"/>
        <v>0</v>
      </c>
      <c r="DI153" s="550">
        <f t="shared" si="248"/>
        <v>0</v>
      </c>
      <c r="DJ153" s="549">
        <f t="shared" si="249"/>
        <v>0</v>
      </c>
      <c r="DK153" s="548">
        <f t="shared" si="250"/>
        <v>0</v>
      </c>
      <c r="DL153" s="891">
        <f t="shared" si="251"/>
        <v>17</v>
      </c>
      <c r="DM153" s="846">
        <f t="shared" si="252"/>
        <v>17</v>
      </c>
      <c r="DN153" s="846">
        <f t="shared" si="253"/>
        <v>17</v>
      </c>
      <c r="DO153" s="847">
        <f t="shared" si="254"/>
        <v>17</v>
      </c>
      <c r="DP153" s="882"/>
      <c r="DQ153" s="892"/>
      <c r="DR153" s="892"/>
      <c r="DS153" s="892"/>
      <c r="DT153" s="892"/>
      <c r="DU153" s="892"/>
      <c r="DV153" s="892"/>
      <c r="DW153" s="893"/>
      <c r="DX153" s="892"/>
      <c r="DY153" s="846"/>
      <c r="DZ153" s="882"/>
      <c r="EA153" s="88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3"/>
      <c r="BV154" s="447"/>
      <c r="BW154" s="447"/>
      <c r="BX154" s="447"/>
      <c r="BY154" s="447"/>
      <c r="BZ154" s="904"/>
      <c r="CA154" s="904"/>
      <c r="CB154" s="904"/>
      <c r="CC154" s="905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6"/>
      <c r="DL154" s="907"/>
      <c r="DM154" s="907"/>
      <c r="DN154" s="907"/>
      <c r="DO154" s="906"/>
      <c r="DP154" s="447"/>
      <c r="DQ154" s="447"/>
      <c r="DR154" s="447"/>
      <c r="DS154" s="447"/>
      <c r="DT154" s="447"/>
      <c r="DU154" s="447"/>
      <c r="DV154" s="447"/>
      <c r="DW154" s="906"/>
      <c r="DX154" s="447"/>
      <c r="DY154" s="61"/>
    </row>
    <row r="155" spans="1:131" ht="12.75" customHeight="1">
      <c r="A155" s="885" t="s">
        <v>434</v>
      </c>
      <c r="B155" s="886"/>
      <c r="C155" s="886"/>
      <c r="D155" s="886"/>
      <c r="E155" s="886"/>
      <c r="F155" s="886"/>
      <c r="G155" s="886"/>
      <c r="H155" s="886"/>
      <c r="I155" s="886"/>
      <c r="J155" s="886"/>
      <c r="K155" s="886"/>
      <c r="L155" s="886"/>
      <c r="M155" s="886"/>
      <c r="N155" s="886"/>
      <c r="O155" s="886"/>
      <c r="P155" s="886"/>
      <c r="Q155" s="886"/>
      <c r="R155" s="886"/>
      <c r="S155" s="883"/>
      <c r="T155" s="886"/>
      <c r="U155" s="886"/>
      <c r="V155" s="886"/>
      <c r="W155" s="886"/>
      <c r="X155" s="886"/>
      <c r="Y155" s="886"/>
      <c r="Z155" s="886"/>
      <c r="AA155" s="886"/>
      <c r="AB155" s="886"/>
      <c r="AC155" s="886"/>
      <c r="AD155" s="886"/>
      <c r="AE155" s="886"/>
      <c r="AF155" s="886"/>
      <c r="AG155" s="886"/>
      <c r="AH155" s="886"/>
      <c r="AI155" s="886"/>
      <c r="AJ155" s="886"/>
      <c r="AK155" s="883"/>
      <c r="AL155" s="886"/>
      <c r="AM155" s="886"/>
      <c r="AN155" s="886"/>
      <c r="AO155" s="886"/>
      <c r="AP155" s="886"/>
      <c r="AQ155" s="886"/>
      <c r="AR155" s="886"/>
      <c r="AS155" s="886"/>
      <c r="AT155" s="886"/>
      <c r="AU155" s="886"/>
      <c r="AV155" s="886"/>
      <c r="AW155" s="886"/>
      <c r="AX155" s="886"/>
      <c r="AY155" s="886"/>
      <c r="AZ155" s="886"/>
      <c r="BA155" s="886"/>
      <c r="BB155" s="886"/>
      <c r="BC155" s="883"/>
      <c r="BD155" s="886"/>
      <c r="BE155" s="886"/>
      <c r="BF155" s="886"/>
      <c r="BG155" s="886"/>
      <c r="BH155" s="886"/>
      <c r="BI155" s="886"/>
      <c r="BJ155" s="886"/>
      <c r="BK155" s="886"/>
      <c r="BL155" s="886"/>
      <c r="BM155" s="886"/>
      <c r="BN155" s="886"/>
      <c r="BO155" s="886"/>
      <c r="BP155" s="886"/>
      <c r="BQ155" s="886"/>
      <c r="BR155" s="886"/>
      <c r="BS155" s="886"/>
      <c r="BT155" s="886"/>
      <c r="BU155" s="883"/>
      <c r="BV155" s="886"/>
      <c r="BW155" s="886"/>
      <c r="BX155" s="886"/>
      <c r="BY155" s="886"/>
      <c r="BZ155" s="896"/>
      <c r="CA155" s="896"/>
      <c r="CB155" s="896"/>
      <c r="CC155" s="897"/>
      <c r="CD155" s="898"/>
      <c r="CE155" s="898"/>
      <c r="CF155" s="898"/>
      <c r="CG155" s="898"/>
      <c r="CH155" s="898"/>
      <c r="CI155" s="898"/>
      <c r="CJ155" s="898"/>
      <c r="CK155" s="898"/>
      <c r="CL155" s="898"/>
      <c r="CM155" s="898"/>
      <c r="CN155" s="898"/>
      <c r="CO155" s="898"/>
      <c r="CP155" s="898"/>
      <c r="CQ155" s="898"/>
      <c r="CR155" s="898"/>
      <c r="CS155" s="898"/>
      <c r="CT155" s="899"/>
      <c r="CU155" s="900"/>
      <c r="CV155" s="898"/>
      <c r="CW155" s="898"/>
      <c r="CX155" s="898"/>
      <c r="CY155" s="898"/>
      <c r="CZ155" s="898"/>
      <c r="DA155" s="898"/>
      <c r="DB155" s="898"/>
      <c r="DC155" s="898"/>
      <c r="DD155" s="898"/>
      <c r="DE155" s="898"/>
      <c r="DF155" s="898"/>
      <c r="DG155" s="898"/>
      <c r="DH155" s="898"/>
      <c r="DI155" s="898"/>
      <c r="DJ155" s="898"/>
      <c r="DK155" s="898"/>
      <c r="DL155" s="900"/>
      <c r="DM155" s="881"/>
      <c r="DN155" s="881"/>
      <c r="DO155" s="880"/>
      <c r="DP155" s="881"/>
      <c r="DQ155" s="881"/>
      <c r="DR155" s="881"/>
      <c r="DS155" s="881"/>
      <c r="DT155" s="881"/>
      <c r="DU155" s="881"/>
      <c r="DV155" s="881"/>
      <c r="DW155" s="880"/>
      <c r="DX155" s="881"/>
      <c r="DY155" s="846"/>
      <c r="DZ155" s="882"/>
      <c r="EA155" s="882"/>
    </row>
    <row r="156" spans="1:131" ht="12.75" customHeight="1">
      <c r="A156" s="887" t="s">
        <v>435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3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3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3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3"/>
      <c r="BV156" s="669"/>
      <c r="BW156" s="669"/>
      <c r="BX156" s="669"/>
      <c r="BY156" s="669"/>
      <c r="BZ156" s="896"/>
      <c r="CA156" s="896"/>
      <c r="CB156" s="896"/>
      <c r="CC156" s="897"/>
      <c r="CD156" s="898"/>
      <c r="CE156" s="898"/>
      <c r="CF156" s="898"/>
      <c r="CG156" s="898"/>
      <c r="CH156" s="898"/>
      <c r="CI156" s="898"/>
      <c r="CJ156" s="898"/>
      <c r="CK156" s="898"/>
      <c r="CL156" s="898"/>
      <c r="CM156" s="898"/>
      <c r="CN156" s="898"/>
      <c r="CO156" s="898"/>
      <c r="CP156" s="898"/>
      <c r="CQ156" s="898"/>
      <c r="CR156" s="898"/>
      <c r="CS156" s="898"/>
      <c r="CT156" s="899"/>
      <c r="CU156" s="900"/>
      <c r="CV156" s="898"/>
      <c r="CW156" s="898"/>
      <c r="CX156" s="898"/>
      <c r="CY156" s="898"/>
      <c r="CZ156" s="898"/>
      <c r="DA156" s="898"/>
      <c r="DB156" s="898"/>
      <c r="DC156" s="898"/>
      <c r="DD156" s="898"/>
      <c r="DE156" s="898"/>
      <c r="DF156" s="898"/>
      <c r="DG156" s="898"/>
      <c r="DH156" s="898"/>
      <c r="DI156" s="898"/>
      <c r="DJ156" s="898"/>
      <c r="DK156" s="898"/>
      <c r="DL156" s="900"/>
      <c r="DM156" s="881"/>
      <c r="DN156" s="881"/>
      <c r="DO156" s="880"/>
      <c r="DP156" s="881"/>
      <c r="DQ156" s="881"/>
      <c r="DR156" s="881"/>
      <c r="DS156" s="881"/>
      <c r="DT156" s="881"/>
      <c r="DU156" s="881"/>
      <c r="DV156" s="881"/>
      <c r="DW156" s="880"/>
      <c r="DX156" s="881"/>
      <c r="DY156" s="846"/>
      <c r="DZ156" s="882"/>
      <c r="EA156" s="882"/>
    </row>
    <row r="157" spans="1:131" ht="12.75" customHeight="1">
      <c r="A157" s="888" t="s">
        <v>276</v>
      </c>
      <c r="B157" s="669"/>
      <c r="C157" s="669"/>
      <c r="D157" s="669"/>
      <c r="E157" s="669"/>
      <c r="F157" s="669"/>
      <c r="G157" s="669"/>
      <c r="H157" s="669">
        <v>2</v>
      </c>
      <c r="I157" s="669">
        <v>2</v>
      </c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3"/>
      <c r="T157" s="669"/>
      <c r="U157" s="669"/>
      <c r="V157" s="669"/>
      <c r="W157" s="669"/>
      <c r="X157" s="669"/>
      <c r="Y157" s="669"/>
      <c r="Z157" s="669">
        <v>1</v>
      </c>
      <c r="AA157" s="669">
        <v>2</v>
      </c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883"/>
      <c r="AL157" s="669">
        <v>7</v>
      </c>
      <c r="AM157" s="669"/>
      <c r="AN157" s="669"/>
      <c r="AO157" s="669">
        <v>2</v>
      </c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3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3"/>
      <c r="BV157" s="669"/>
      <c r="BW157" s="669"/>
      <c r="BX157" s="669"/>
      <c r="BY157" s="669"/>
      <c r="BZ157" s="889">
        <f>IF(DL157&lt;3,"",(SUM(B157:R157)-MIN(B157:R157)-MAX(B157:R157))/(DL157-2))</f>
        <v>2</v>
      </c>
      <c r="CA157" s="889" t="str">
        <f>IF(DM157&lt;3,"",(SUM(T157:AJ157)-MIN(T157:AJ157)-MAX(T157:AJ157))/(DM157-2))</f>
        <v/>
      </c>
      <c r="CB157" s="889" t="str">
        <f>IF(DN157&lt;3,"",(SUM(AL157:BB157)-MIN(AL157:BB157)-MAX(AL157:BB157))/(DN157-2))</f>
        <v/>
      </c>
      <c r="CC157" s="890" t="str">
        <f>IF(DO157&lt;3,"",(SUM(BD157:BT157)-MIN(BD157:BT157)-MAX(BD157:BT157))/(DO157-2))</f>
        <v/>
      </c>
      <c r="CD157" s="52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2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5"/>
        <v/>
      </c>
      <c r="CW157" s="550" t="str">
        <f t="shared" si="265"/>
        <v/>
      </c>
      <c r="CX157" s="550" t="str">
        <f t="shared" si="265"/>
        <v/>
      </c>
      <c r="CY157" s="550" t="str">
        <f t="shared" si="265"/>
        <v/>
      </c>
      <c r="CZ157" s="550" t="str">
        <f t="shared" si="265"/>
        <v/>
      </c>
      <c r="DA157" s="550" t="str">
        <f t="shared" si="265"/>
        <v/>
      </c>
      <c r="DB157" s="551" t="str">
        <f t="shared" si="265"/>
        <v/>
      </c>
      <c r="DC157" s="551" t="str">
        <f t="shared" si="265"/>
        <v/>
      </c>
      <c r="DD157" s="551" t="str">
        <f t="shared" si="265"/>
        <v/>
      </c>
      <c r="DE157" s="550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6"/>
        <v/>
      </c>
      <c r="DG157" s="550" t="str">
        <f t="shared" si="266"/>
        <v/>
      </c>
      <c r="DH157" s="550" t="str">
        <f t="shared" si="266"/>
        <v/>
      </c>
      <c r="DI157" s="550" t="str">
        <f t="shared" si="266"/>
        <v/>
      </c>
      <c r="DJ157" s="549" t="str">
        <f t="shared" si="266"/>
        <v/>
      </c>
      <c r="DK157" s="548" t="str">
        <f t="shared" si="266"/>
        <v/>
      </c>
      <c r="DL157" s="891">
        <f>COUNT(B157:R157)</f>
        <v>3</v>
      </c>
      <c r="DM157" s="846">
        <f>COUNT(T157:AJ157)</f>
        <v>2</v>
      </c>
      <c r="DN157" s="846">
        <f>COUNT(AL157:BB157)</f>
        <v>2</v>
      </c>
      <c r="DO157" s="847">
        <f>COUNT(BD157:BT157)</f>
        <v>0</v>
      </c>
      <c r="DP157" s="882"/>
      <c r="DQ157" s="892"/>
      <c r="DR157" s="892"/>
      <c r="DS157" s="892"/>
      <c r="DT157" s="892"/>
      <c r="DU157" s="892"/>
      <c r="DV157" s="892"/>
      <c r="DW157" s="893"/>
      <c r="DX157" s="892"/>
      <c r="DY157" s="846"/>
      <c r="DZ157" s="882"/>
      <c r="EA157" s="882"/>
    </row>
    <row r="158" spans="1:131" ht="12.75" customHeight="1">
      <c r="A158" s="888" t="s">
        <v>277</v>
      </c>
      <c r="B158" s="296">
        <v>0</v>
      </c>
      <c r="C158" s="296">
        <v>0</v>
      </c>
      <c r="D158" s="296">
        <v>0</v>
      </c>
      <c r="E158" s="669">
        <v>0</v>
      </c>
      <c r="F158" s="669">
        <v>0</v>
      </c>
      <c r="G158" s="669">
        <v>0</v>
      </c>
      <c r="H158" s="296">
        <v>1</v>
      </c>
      <c r="I158" s="296">
        <v>10</v>
      </c>
      <c r="J158" s="669">
        <v>5</v>
      </c>
      <c r="K158" s="296"/>
      <c r="L158" s="296"/>
      <c r="M158" s="296"/>
      <c r="N158" s="296"/>
      <c r="O158" s="296"/>
      <c r="P158" s="296"/>
      <c r="Q158" s="296"/>
      <c r="R158" s="296"/>
      <c r="S158" s="883"/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15</v>
      </c>
      <c r="AA158" s="296">
        <v>4</v>
      </c>
      <c r="AB158" s="296">
        <v>0</v>
      </c>
      <c r="AC158" s="296"/>
      <c r="AD158" s="296"/>
      <c r="AE158" s="296"/>
      <c r="AF158" s="296"/>
      <c r="AG158" s="296"/>
      <c r="AH158" s="296"/>
      <c r="AI158" s="296"/>
      <c r="AJ158" s="296"/>
      <c r="AK158" s="883"/>
      <c r="AL158" s="296">
        <v>10</v>
      </c>
      <c r="AM158" s="296">
        <v>0</v>
      </c>
      <c r="AN158" s="296">
        <v>0</v>
      </c>
      <c r="AO158" s="296">
        <v>12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/>
      <c r="AV158" s="296"/>
      <c r="AW158" s="296"/>
      <c r="AX158" s="296"/>
      <c r="AY158" s="296"/>
      <c r="AZ158" s="296"/>
      <c r="BA158" s="296"/>
      <c r="BB158" s="296"/>
      <c r="BC158" s="883"/>
      <c r="BD158" s="296">
        <v>0</v>
      </c>
      <c r="BE158" s="296">
        <v>0</v>
      </c>
      <c r="BF158" s="296">
        <v>0</v>
      </c>
      <c r="BG158" s="296">
        <v>0</v>
      </c>
      <c r="BH158" s="296">
        <v>0</v>
      </c>
      <c r="BI158" s="296">
        <v>0</v>
      </c>
      <c r="BJ158" s="296">
        <v>0</v>
      </c>
      <c r="BK158" s="296">
        <v>0</v>
      </c>
      <c r="BL158" s="296">
        <v>0</v>
      </c>
      <c r="BM158" s="296"/>
      <c r="BN158" s="296"/>
      <c r="BO158" s="296"/>
      <c r="BP158" s="296"/>
      <c r="BQ158" s="296"/>
      <c r="BR158" s="296"/>
      <c r="BS158" s="296"/>
      <c r="BT158" s="296"/>
      <c r="BU158" s="883"/>
      <c r="BV158" s="296"/>
      <c r="BW158" s="296"/>
      <c r="BX158" s="296"/>
      <c r="BY158" s="296"/>
      <c r="BZ158" s="889">
        <f>IF(DL158&lt;3,"",(SUM(B158:R158)-MIN(B158:R158)-MAX(B158:R158))/(DL158-2))</f>
        <v>0.8571428571428571</v>
      </c>
      <c r="CA158" s="889">
        <f>IF(DM158&lt;3,"",(SUM(T158:AJ158)-MIN(T158:AJ158)-MAX(T158:AJ158))/(DM158-2))</f>
        <v>0.5714285714285714</v>
      </c>
      <c r="CB158" s="889">
        <f>IF(DN158&lt;3,"",(SUM(AL158:BB158)-MIN(AL158:BB158)-MAX(AL158:BB158))/(DN158-2))</f>
        <v>1.4285714285714286</v>
      </c>
      <c r="CC158" s="890">
        <f>IF(DO158&lt;3,"",(SUM(BD158:BT158)-MIN(BD158:BT158)-MAX(BD158:BT158))/(DO158-2))</f>
        <v>0</v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21" t="str">
        <f t="shared" si="264"/>
        <v/>
      </c>
      <c r="CU158" s="548" t="str">
        <f t="shared" si="265"/>
        <v/>
      </c>
      <c r="CV158" s="549" t="str">
        <f t="shared" si="265"/>
        <v/>
      </c>
      <c r="CW158" s="550" t="str">
        <f t="shared" si="265"/>
        <v/>
      </c>
      <c r="CX158" s="550" t="str">
        <f t="shared" si="265"/>
        <v/>
      </c>
      <c r="CY158" s="550">
        <f t="shared" si="265"/>
        <v>0</v>
      </c>
      <c r="CZ158" s="550">
        <f t="shared" si="265"/>
        <v>0</v>
      </c>
      <c r="DA158" s="550">
        <f t="shared" si="265"/>
        <v>0</v>
      </c>
      <c r="DB158" s="551">
        <f t="shared" si="265"/>
        <v>0</v>
      </c>
      <c r="DC158" s="551">
        <f t="shared" si="265"/>
        <v>0</v>
      </c>
      <c r="DD158" s="551">
        <f t="shared" si="265"/>
        <v>0</v>
      </c>
      <c r="DE158" s="550">
        <f t="shared" si="266"/>
        <v>0</v>
      </c>
      <c r="DF158" s="550">
        <f t="shared" si="266"/>
        <v>0</v>
      </c>
      <c r="DG158" s="550">
        <f t="shared" si="266"/>
        <v>0</v>
      </c>
      <c r="DH158" s="550" t="str">
        <f t="shared" si="266"/>
        <v/>
      </c>
      <c r="DI158" s="550" t="str">
        <f t="shared" si="266"/>
        <v/>
      </c>
      <c r="DJ158" s="549" t="str">
        <f t="shared" si="266"/>
        <v/>
      </c>
      <c r="DK158" s="548" t="str">
        <f t="shared" si="266"/>
        <v/>
      </c>
      <c r="DL158" s="891">
        <f>COUNT(B158:R158)</f>
        <v>9</v>
      </c>
      <c r="DM158" s="846">
        <f>COUNT(T158:AJ158)</f>
        <v>9</v>
      </c>
      <c r="DN158" s="846">
        <f>COUNT(AL158:BB158)</f>
        <v>9</v>
      </c>
      <c r="DO158" s="847">
        <f>COUNT(BD158:BT158)</f>
        <v>9</v>
      </c>
      <c r="DP158" s="882"/>
      <c r="DQ158" s="892"/>
      <c r="DR158" s="892"/>
      <c r="DS158" s="892"/>
      <c r="DT158" s="892"/>
      <c r="DU158" s="892"/>
      <c r="DV158" s="892"/>
      <c r="DW158" s="893"/>
      <c r="DX158" s="892"/>
      <c r="DY158" s="846"/>
      <c r="DZ158" s="882"/>
      <c r="EA158" s="882"/>
    </row>
    <row r="159" spans="1:131" ht="12.75" customHeight="1">
      <c r="A159" s="888" t="s">
        <v>265</v>
      </c>
      <c r="B159" s="296"/>
      <c r="C159" s="296"/>
      <c r="D159" s="296"/>
      <c r="E159" s="669"/>
      <c r="F159" s="669"/>
      <c r="G159" s="669"/>
      <c r="H159" s="296">
        <v>26</v>
      </c>
      <c r="I159" s="296">
        <v>3</v>
      </c>
      <c r="J159" s="669">
        <v>4</v>
      </c>
      <c r="K159" s="296"/>
      <c r="L159" s="296"/>
      <c r="M159" s="296"/>
      <c r="N159" s="296"/>
      <c r="O159" s="296"/>
      <c r="P159" s="296"/>
      <c r="Q159" s="296"/>
      <c r="R159" s="296"/>
      <c r="S159" s="883"/>
      <c r="T159" s="296"/>
      <c r="U159" s="296"/>
      <c r="V159" s="296"/>
      <c r="W159" s="296"/>
      <c r="X159" s="296"/>
      <c r="Y159" s="296"/>
      <c r="Z159" s="296">
        <v>2</v>
      </c>
      <c r="AA159" s="296">
        <v>12</v>
      </c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883"/>
      <c r="AL159" s="296">
        <v>6</v>
      </c>
      <c r="AM159" s="296"/>
      <c r="AN159" s="296"/>
      <c r="AO159" s="296">
        <v>12</v>
      </c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3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3"/>
      <c r="BV159" s="296"/>
      <c r="BW159" s="296"/>
      <c r="BX159" s="296"/>
      <c r="BY159" s="296"/>
      <c r="BZ159" s="889">
        <f>IF(DL159&lt;3,"",(SUM(B159:R159)-MIN(B159:R159)-MAX(B159:R159))/(DL159-2))</f>
        <v>4</v>
      </c>
      <c r="CA159" s="889" t="str">
        <f>IF(DM159&lt;3,"",(SUM(T159:AJ159)-MIN(T159:AJ159)-MAX(T159:AJ159))/(DM159-2))</f>
        <v/>
      </c>
      <c r="CB159" s="889" t="str">
        <f>IF(DN159&lt;3,"",(SUM(AL159:BB159)-MIN(AL159:BB159)-MAX(AL159:BB159))/(DN159-2))</f>
        <v/>
      </c>
      <c r="CC159" s="890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21" t="str">
        <f t="shared" si="264"/>
        <v/>
      </c>
      <c r="CU159" s="548" t="str">
        <f t="shared" si="265"/>
        <v/>
      </c>
      <c r="CV159" s="549" t="str">
        <f t="shared" si="265"/>
        <v/>
      </c>
      <c r="CW159" s="550" t="str">
        <f t="shared" si="265"/>
        <v/>
      </c>
      <c r="CX159" s="550" t="str">
        <f t="shared" si="265"/>
        <v/>
      </c>
      <c r="CY159" s="550" t="str">
        <f t="shared" si="265"/>
        <v/>
      </c>
      <c r="CZ159" s="550" t="str">
        <f t="shared" si="265"/>
        <v/>
      </c>
      <c r="DA159" s="550" t="str">
        <f t="shared" si="265"/>
        <v/>
      </c>
      <c r="DB159" s="551" t="str">
        <f t="shared" si="265"/>
        <v/>
      </c>
      <c r="DC159" s="551" t="str">
        <f t="shared" si="265"/>
        <v/>
      </c>
      <c r="DD159" s="551" t="str">
        <f t="shared" si="265"/>
        <v/>
      </c>
      <c r="DE159" s="550" t="str">
        <f t="shared" si="266"/>
        <v/>
      </c>
      <c r="DF159" s="550" t="str">
        <f t="shared" si="266"/>
        <v/>
      </c>
      <c r="DG159" s="550" t="str">
        <f t="shared" si="266"/>
        <v/>
      </c>
      <c r="DH159" s="550" t="str">
        <f t="shared" si="266"/>
        <v/>
      </c>
      <c r="DI159" s="550" t="str">
        <f t="shared" si="266"/>
        <v/>
      </c>
      <c r="DJ159" s="549" t="str">
        <f t="shared" si="266"/>
        <v/>
      </c>
      <c r="DK159" s="548" t="str">
        <f t="shared" si="266"/>
        <v/>
      </c>
      <c r="DL159" s="891">
        <f>COUNT(B159:R159)</f>
        <v>3</v>
      </c>
      <c r="DM159" s="846">
        <f>COUNT(T159:AJ159)</f>
        <v>2</v>
      </c>
      <c r="DN159" s="846">
        <f>COUNT(AL159:BB159)</f>
        <v>2</v>
      </c>
      <c r="DO159" s="847">
        <f>COUNT(BD159:BT159)</f>
        <v>0</v>
      </c>
      <c r="DP159" s="882"/>
      <c r="DQ159" s="892"/>
      <c r="DR159" s="892"/>
      <c r="DS159" s="892"/>
      <c r="DT159" s="892"/>
      <c r="DU159" s="892"/>
      <c r="DV159" s="892"/>
      <c r="DW159" s="893"/>
      <c r="DX159" s="892"/>
      <c r="DY159" s="846"/>
      <c r="DZ159" s="882"/>
      <c r="EA159" s="882"/>
    </row>
    <row r="160" spans="1:131" ht="12.75" customHeight="1">
      <c r="A160" s="888" t="s">
        <v>294</v>
      </c>
      <c r="B160" s="296"/>
      <c r="C160" s="296"/>
      <c r="D160" s="296"/>
      <c r="E160" s="669"/>
      <c r="F160" s="669"/>
      <c r="G160" s="669"/>
      <c r="H160" s="296">
        <v>30</v>
      </c>
      <c r="I160" s="296">
        <v>5</v>
      </c>
      <c r="J160" s="669">
        <v>50</v>
      </c>
      <c r="K160" s="296"/>
      <c r="L160" s="296"/>
      <c r="M160" s="296"/>
      <c r="N160" s="296"/>
      <c r="O160" s="296"/>
      <c r="P160" s="296"/>
      <c r="Q160" s="296"/>
      <c r="R160" s="296"/>
      <c r="S160" s="883"/>
      <c r="T160" s="296"/>
      <c r="U160" s="296"/>
      <c r="V160" s="296"/>
      <c r="W160" s="296"/>
      <c r="X160" s="296"/>
      <c r="Y160" s="296"/>
      <c r="Z160" s="296">
        <v>5</v>
      </c>
      <c r="AA160" s="296">
        <v>5</v>
      </c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883"/>
      <c r="AL160" s="296">
        <v>10</v>
      </c>
      <c r="AM160" s="296"/>
      <c r="AN160" s="296"/>
      <c r="AO160" s="296">
        <v>30</v>
      </c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3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3"/>
      <c r="BV160" s="296"/>
      <c r="BW160" s="296"/>
      <c r="BX160" s="296"/>
      <c r="BY160" s="296"/>
      <c r="BZ160" s="889">
        <f>IF(DL160&lt;3,"",(SUM(B160:R160)-MIN(B160:R160)-MAX(B160:R160))/(DL160-2))</f>
        <v>30</v>
      </c>
      <c r="CA160" s="889" t="str">
        <f>IF(DM160&lt;3,"",(SUM(T160:AJ160)-MIN(T160:AJ160)-MAX(T160:AJ160))/(DM160-2))</f>
        <v/>
      </c>
      <c r="CB160" s="889" t="str">
        <f>IF(DN160&lt;3,"",(SUM(AL160:BB160)-MIN(AL160:BB160)-MAX(AL160:BB160))/(DN160-2))</f>
        <v/>
      </c>
      <c r="CC160" s="890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21" t="str">
        <f t="shared" si="264"/>
        <v/>
      </c>
      <c r="CU160" s="548" t="str">
        <f t="shared" si="265"/>
        <v/>
      </c>
      <c r="CV160" s="549" t="str">
        <f t="shared" si="265"/>
        <v/>
      </c>
      <c r="CW160" s="550" t="str">
        <f t="shared" si="265"/>
        <v/>
      </c>
      <c r="CX160" s="550" t="str">
        <f t="shared" si="265"/>
        <v/>
      </c>
      <c r="CY160" s="550" t="str">
        <f t="shared" si="265"/>
        <v/>
      </c>
      <c r="CZ160" s="550" t="str">
        <f t="shared" si="265"/>
        <v/>
      </c>
      <c r="DA160" s="550" t="str">
        <f t="shared" si="265"/>
        <v/>
      </c>
      <c r="DB160" s="551" t="str">
        <f t="shared" si="265"/>
        <v/>
      </c>
      <c r="DC160" s="551" t="str">
        <f t="shared" si="265"/>
        <v/>
      </c>
      <c r="DD160" s="551" t="str">
        <f t="shared" si="265"/>
        <v/>
      </c>
      <c r="DE160" s="550" t="str">
        <f t="shared" si="266"/>
        <v/>
      </c>
      <c r="DF160" s="550" t="str">
        <f t="shared" si="266"/>
        <v/>
      </c>
      <c r="DG160" s="550" t="str">
        <f t="shared" si="266"/>
        <v/>
      </c>
      <c r="DH160" s="550" t="str">
        <f t="shared" si="266"/>
        <v/>
      </c>
      <c r="DI160" s="550" t="str">
        <f t="shared" si="266"/>
        <v/>
      </c>
      <c r="DJ160" s="549" t="str">
        <f t="shared" si="266"/>
        <v/>
      </c>
      <c r="DK160" s="548" t="str">
        <f t="shared" si="266"/>
        <v/>
      </c>
      <c r="DL160" s="891">
        <f>COUNT(B160:R160)</f>
        <v>3</v>
      </c>
      <c r="DM160" s="846">
        <f>COUNT(T160:AJ160)</f>
        <v>2</v>
      </c>
      <c r="DN160" s="846">
        <f>COUNT(AL160:BB160)</f>
        <v>2</v>
      </c>
      <c r="DO160" s="847">
        <f>COUNT(BD160:BT160)</f>
        <v>0</v>
      </c>
      <c r="DP160" s="882"/>
      <c r="DQ160" s="892"/>
      <c r="DR160" s="892"/>
      <c r="DS160" s="892"/>
      <c r="DT160" s="892"/>
      <c r="DU160" s="892"/>
      <c r="DV160" s="892"/>
      <c r="DW160" s="893"/>
      <c r="DX160" s="892"/>
      <c r="DY160" s="846"/>
      <c r="DZ160" s="882"/>
      <c r="EA160" s="882"/>
    </row>
    <row r="161" spans="1:131" ht="12.75" customHeight="1">
      <c r="A161" s="894" t="s">
        <v>295</v>
      </c>
      <c r="B161" s="895">
        <f t="shared" ref="B161:R161" si="267">IF(B158="","",B157*B158*B159*B160)</f>
        <v>0</v>
      </c>
      <c r="C161" s="895">
        <f t="shared" si="267"/>
        <v>0</v>
      </c>
      <c r="D161" s="895">
        <f t="shared" si="267"/>
        <v>0</v>
      </c>
      <c r="E161" s="895">
        <f t="shared" si="267"/>
        <v>0</v>
      </c>
      <c r="F161" s="895">
        <f t="shared" si="267"/>
        <v>0</v>
      </c>
      <c r="G161" s="895">
        <f t="shared" si="267"/>
        <v>0</v>
      </c>
      <c r="H161" s="895">
        <f t="shared" si="267"/>
        <v>1560</v>
      </c>
      <c r="I161" s="895">
        <f t="shared" si="267"/>
        <v>300</v>
      </c>
      <c r="J161" s="895">
        <f t="shared" si="267"/>
        <v>1000</v>
      </c>
      <c r="K161" s="895" t="str">
        <f t="shared" si="267"/>
        <v/>
      </c>
      <c r="L161" s="895" t="str">
        <f t="shared" si="267"/>
        <v/>
      </c>
      <c r="M161" s="895" t="str">
        <f t="shared" si="267"/>
        <v/>
      </c>
      <c r="N161" s="895" t="str">
        <f t="shared" si="267"/>
        <v/>
      </c>
      <c r="O161" s="895" t="str">
        <f t="shared" si="267"/>
        <v/>
      </c>
      <c r="P161" s="895" t="str">
        <f t="shared" si="267"/>
        <v/>
      </c>
      <c r="Q161" s="895" t="str">
        <f t="shared" si="267"/>
        <v/>
      </c>
      <c r="R161" s="895" t="str">
        <f t="shared" si="267"/>
        <v/>
      </c>
      <c r="S161" s="883"/>
      <c r="T161" s="895">
        <f t="shared" ref="T161:AJ161" si="268">IF(T158="","",T157*T158*T159*T160)</f>
        <v>0</v>
      </c>
      <c r="U161" s="895">
        <f t="shared" si="268"/>
        <v>0</v>
      </c>
      <c r="V161" s="895">
        <f t="shared" si="268"/>
        <v>0</v>
      </c>
      <c r="W161" s="895">
        <f t="shared" si="268"/>
        <v>0</v>
      </c>
      <c r="X161" s="895">
        <f t="shared" si="268"/>
        <v>0</v>
      </c>
      <c r="Y161" s="895">
        <f t="shared" si="268"/>
        <v>0</v>
      </c>
      <c r="Z161" s="895">
        <f t="shared" si="268"/>
        <v>150</v>
      </c>
      <c r="AA161" s="895">
        <f t="shared" si="268"/>
        <v>480</v>
      </c>
      <c r="AB161" s="895">
        <f t="shared" si="268"/>
        <v>0</v>
      </c>
      <c r="AC161" s="895" t="str">
        <f t="shared" si="268"/>
        <v/>
      </c>
      <c r="AD161" s="895" t="str">
        <f t="shared" si="268"/>
        <v/>
      </c>
      <c r="AE161" s="895" t="str">
        <f t="shared" si="268"/>
        <v/>
      </c>
      <c r="AF161" s="895" t="str">
        <f t="shared" si="268"/>
        <v/>
      </c>
      <c r="AG161" s="895" t="str">
        <f t="shared" si="268"/>
        <v/>
      </c>
      <c r="AH161" s="895" t="str">
        <f t="shared" si="268"/>
        <v/>
      </c>
      <c r="AI161" s="895" t="str">
        <f t="shared" si="268"/>
        <v/>
      </c>
      <c r="AJ161" s="895" t="str">
        <f t="shared" si="268"/>
        <v/>
      </c>
      <c r="AK161" s="883"/>
      <c r="AL161" s="895">
        <f t="shared" ref="AL161:BB161" si="269">IF(AL158="","",AL157*AL158*AL159*AL160)</f>
        <v>4200</v>
      </c>
      <c r="AM161" s="895">
        <f t="shared" si="269"/>
        <v>0</v>
      </c>
      <c r="AN161" s="895">
        <f t="shared" si="269"/>
        <v>0</v>
      </c>
      <c r="AO161" s="895">
        <f t="shared" si="269"/>
        <v>8640</v>
      </c>
      <c r="AP161" s="895">
        <f t="shared" si="269"/>
        <v>0</v>
      </c>
      <c r="AQ161" s="895">
        <f t="shared" si="269"/>
        <v>0</v>
      </c>
      <c r="AR161" s="895">
        <f t="shared" si="269"/>
        <v>0</v>
      </c>
      <c r="AS161" s="895">
        <f t="shared" si="269"/>
        <v>0</v>
      </c>
      <c r="AT161" s="895">
        <f t="shared" si="269"/>
        <v>0</v>
      </c>
      <c r="AU161" s="895" t="str">
        <f t="shared" si="269"/>
        <v/>
      </c>
      <c r="AV161" s="895" t="str">
        <f t="shared" si="269"/>
        <v/>
      </c>
      <c r="AW161" s="895" t="str">
        <f t="shared" si="269"/>
        <v/>
      </c>
      <c r="AX161" s="895" t="str">
        <f t="shared" si="269"/>
        <v/>
      </c>
      <c r="AY161" s="895" t="str">
        <f t="shared" si="269"/>
        <v/>
      </c>
      <c r="AZ161" s="895" t="str">
        <f t="shared" si="269"/>
        <v/>
      </c>
      <c r="BA161" s="895" t="str">
        <f t="shared" si="269"/>
        <v/>
      </c>
      <c r="BB161" s="895" t="str">
        <f t="shared" si="269"/>
        <v/>
      </c>
      <c r="BC161" s="883"/>
      <c r="BD161" s="895">
        <f t="shared" ref="BD161:BT161" si="270">IF(BD158="","",BD157*BD158*BD159*BD160)</f>
        <v>0</v>
      </c>
      <c r="BE161" s="895">
        <f t="shared" si="270"/>
        <v>0</v>
      </c>
      <c r="BF161" s="895">
        <f t="shared" si="270"/>
        <v>0</v>
      </c>
      <c r="BG161" s="895">
        <f t="shared" si="270"/>
        <v>0</v>
      </c>
      <c r="BH161" s="895">
        <f t="shared" si="270"/>
        <v>0</v>
      </c>
      <c r="BI161" s="895">
        <f t="shared" si="270"/>
        <v>0</v>
      </c>
      <c r="BJ161" s="895">
        <f t="shared" si="270"/>
        <v>0</v>
      </c>
      <c r="BK161" s="895">
        <f t="shared" si="270"/>
        <v>0</v>
      </c>
      <c r="BL161" s="895">
        <f t="shared" si="270"/>
        <v>0</v>
      </c>
      <c r="BM161" s="895" t="str">
        <f t="shared" si="270"/>
        <v/>
      </c>
      <c r="BN161" s="895" t="str">
        <f t="shared" si="270"/>
        <v/>
      </c>
      <c r="BO161" s="895" t="str">
        <f t="shared" si="270"/>
        <v/>
      </c>
      <c r="BP161" s="895" t="str">
        <f t="shared" si="270"/>
        <v/>
      </c>
      <c r="BQ161" s="895" t="str">
        <f t="shared" si="270"/>
        <v/>
      </c>
      <c r="BR161" s="895" t="str">
        <f t="shared" si="270"/>
        <v/>
      </c>
      <c r="BS161" s="895" t="str">
        <f t="shared" si="270"/>
        <v/>
      </c>
      <c r="BT161" s="895" t="str">
        <f t="shared" si="270"/>
        <v/>
      </c>
      <c r="BU161" s="883"/>
      <c r="BV161" s="895" t="str">
        <f>IF(BV158="","",BV157*BV158*BV159*BV160)</f>
        <v/>
      </c>
      <c r="BW161" s="895" t="str">
        <f>IF(BW158="","",BW157*BW158*BW159*BW160)</f>
        <v/>
      </c>
      <c r="BX161" s="895" t="str">
        <f>IF(BX158="","",BX157*BX158*BX159*BX160)</f>
        <v/>
      </c>
      <c r="BY161" s="761" t="str">
        <f>IF(BY158="","",BY157*BY158*BY159*BY160)</f>
        <v/>
      </c>
      <c r="BZ161" s="889">
        <f>IF(DL161&lt;3,"",(SUM(B161:R161)-MIN(B161:R161)-MAX(B161:R161))/(DL161-2))</f>
        <v>185.71428571428572</v>
      </c>
      <c r="CA161" s="889">
        <f>IF(DM161&lt;3,"",(SUM(T161:AJ161)-MIN(T161:AJ161)-MAX(T161:AJ161))/(DM161-2))</f>
        <v>21.428571428571427</v>
      </c>
      <c r="CB161" s="889">
        <f>IF(DN161&lt;3,"",(SUM(AL161:BB161)-MIN(AL161:BB161)-MAX(AL161:BB161))/(DN161-2))</f>
        <v>600</v>
      </c>
      <c r="CC161" s="890">
        <f>IF(DO161&lt;3,"",(SUM(BD161:BT161)-MIN(BD161:BT161)-MAX(BD161:BT161))/(DO161-2))</f>
        <v>0</v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21" t="str">
        <f t="shared" si="264"/>
        <v/>
      </c>
      <c r="CU161" s="548" t="str">
        <f t="shared" si="265"/>
        <v/>
      </c>
      <c r="CV161" s="549" t="str">
        <f t="shared" si="265"/>
        <v/>
      </c>
      <c r="CW161" s="550" t="str">
        <f t="shared" si="265"/>
        <v/>
      </c>
      <c r="CX161" s="550" t="str">
        <f t="shared" si="265"/>
        <v/>
      </c>
      <c r="CY161" s="550">
        <f t="shared" si="265"/>
        <v>0</v>
      </c>
      <c r="CZ161" s="550">
        <f t="shared" si="265"/>
        <v>0</v>
      </c>
      <c r="DA161" s="550">
        <f t="shared" si="265"/>
        <v>0</v>
      </c>
      <c r="DB161" s="551">
        <f t="shared" si="265"/>
        <v>0</v>
      </c>
      <c r="DC161" s="551">
        <f t="shared" si="265"/>
        <v>0</v>
      </c>
      <c r="DD161" s="551">
        <f t="shared" si="265"/>
        <v>0</v>
      </c>
      <c r="DE161" s="550">
        <f t="shared" si="266"/>
        <v>0</v>
      </c>
      <c r="DF161" s="550">
        <f t="shared" si="266"/>
        <v>0</v>
      </c>
      <c r="DG161" s="550">
        <f t="shared" si="266"/>
        <v>0</v>
      </c>
      <c r="DH161" s="550" t="str">
        <f t="shared" si="266"/>
        <v/>
      </c>
      <c r="DI161" s="550" t="str">
        <f t="shared" si="266"/>
        <v/>
      </c>
      <c r="DJ161" s="549" t="str">
        <f t="shared" si="266"/>
        <v/>
      </c>
      <c r="DK161" s="548" t="str">
        <f t="shared" si="266"/>
        <v/>
      </c>
      <c r="DL161" s="891">
        <f>COUNT(B161:R161)</f>
        <v>9</v>
      </c>
      <c r="DM161" s="846">
        <f>COUNT(T161:AJ161)</f>
        <v>9</v>
      </c>
      <c r="DN161" s="846">
        <f>COUNT(AL161:BB161)</f>
        <v>9</v>
      </c>
      <c r="DO161" s="847">
        <f>COUNT(BD161:BT161)</f>
        <v>9</v>
      </c>
      <c r="DP161" s="882"/>
      <c r="DQ161" s="892"/>
      <c r="DR161" s="892"/>
      <c r="DS161" s="892"/>
      <c r="DT161" s="892"/>
      <c r="DU161" s="892"/>
      <c r="DV161" s="892"/>
      <c r="DW161" s="893"/>
      <c r="DX161" s="892"/>
      <c r="DY161" s="846"/>
      <c r="DZ161" s="882"/>
      <c r="EA161" s="882"/>
    </row>
    <row r="162" spans="1:131" ht="12.75" customHeight="1">
      <c r="A162" s="887" t="s">
        <v>436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3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3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3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3"/>
      <c r="BV162" s="669"/>
      <c r="BW162" s="669"/>
      <c r="BX162" s="669"/>
      <c r="BY162" s="296"/>
      <c r="BZ162" s="896"/>
      <c r="CA162" s="896"/>
      <c r="CB162" s="896"/>
      <c r="CC162" s="897"/>
      <c r="CD162" s="898"/>
      <c r="CE162" s="898"/>
      <c r="CF162" s="898"/>
      <c r="CG162" s="898"/>
      <c r="CH162" s="898"/>
      <c r="CI162" s="898"/>
      <c r="CJ162" s="898"/>
      <c r="CK162" s="898"/>
      <c r="CL162" s="898"/>
      <c r="CM162" s="898"/>
      <c r="CN162" s="898"/>
      <c r="CO162" s="898"/>
      <c r="CP162" s="898"/>
      <c r="CQ162" s="898"/>
      <c r="CR162" s="898"/>
      <c r="CS162" s="898"/>
      <c r="CT162" s="899"/>
      <c r="CU162" s="900"/>
      <c r="CV162" s="898"/>
      <c r="CW162" s="898"/>
      <c r="CX162" s="898"/>
      <c r="CY162" s="898"/>
      <c r="CZ162" s="898"/>
      <c r="DA162" s="898"/>
      <c r="DB162" s="898"/>
      <c r="DC162" s="898"/>
      <c r="DD162" s="898"/>
      <c r="DE162" s="898"/>
      <c r="DF162" s="898"/>
      <c r="DG162" s="898"/>
      <c r="DH162" s="898"/>
      <c r="DI162" s="898"/>
      <c r="DJ162" s="898"/>
      <c r="DK162" s="898"/>
      <c r="DL162" s="900"/>
      <c r="DM162" s="881"/>
      <c r="DN162" s="881"/>
      <c r="DO162" s="880"/>
      <c r="DP162" s="881"/>
      <c r="DQ162" s="881"/>
      <c r="DR162" s="881"/>
      <c r="DS162" s="881"/>
      <c r="DT162" s="881"/>
      <c r="DU162" s="881"/>
      <c r="DV162" s="881"/>
      <c r="DW162" s="880"/>
      <c r="DX162" s="881"/>
      <c r="DY162" s="846"/>
      <c r="DZ162" s="882"/>
      <c r="EA162" s="882"/>
    </row>
    <row r="163" spans="1:131" ht="12.75" customHeight="1">
      <c r="A163" s="888" t="s">
        <v>276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3"/>
      <c r="T163" s="669"/>
      <c r="U163" s="669"/>
      <c r="V163" s="669"/>
      <c r="W163" s="669"/>
      <c r="X163" s="669"/>
      <c r="Y163" s="669"/>
      <c r="Z163" s="669">
        <v>1</v>
      </c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3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3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3"/>
      <c r="BV163" s="669"/>
      <c r="BW163" s="669"/>
      <c r="BX163" s="669"/>
      <c r="BY163" s="296"/>
      <c r="BZ163" s="889" t="str">
        <f>IF(DL163&lt;3,"",(SUM(B163:R163)-MIN(B163:R163)-MAX(B163:R163))/(DL163-2))</f>
        <v/>
      </c>
      <c r="CA163" s="889" t="str">
        <f>IF(DM163&lt;3,"",(SUM(T163:AJ163)-MIN(T163:AJ163)-MAX(T163:AJ163))/(DM163-2))</f>
        <v/>
      </c>
      <c r="CB163" s="889" t="str">
        <f>IF(DN163&lt;3,"",(SUM(AL163:BB163)-MIN(AL163:BB163)-MAX(AL163:BB163))/(DN163-2))</f>
        <v/>
      </c>
      <c r="CC163" s="890" t="str">
        <f>IF(DO163&lt;3,"",(SUM(BD163:BT163)-MIN(BD163:BT163)-MAX(BD163:BT163))/(DO163-2))</f>
        <v/>
      </c>
      <c r="CD163" s="52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2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3"/>
        <v/>
      </c>
      <c r="CW163" s="550" t="str">
        <f t="shared" si="273"/>
        <v/>
      </c>
      <c r="CX163" s="550" t="str">
        <f t="shared" si="273"/>
        <v/>
      </c>
      <c r="CY163" s="550" t="str">
        <f t="shared" si="273"/>
        <v/>
      </c>
      <c r="CZ163" s="550" t="str">
        <f t="shared" si="273"/>
        <v/>
      </c>
      <c r="DA163" s="550" t="str">
        <f t="shared" si="273"/>
        <v/>
      </c>
      <c r="DB163" s="551" t="str">
        <f t="shared" si="273"/>
        <v/>
      </c>
      <c r="DC163" s="551" t="str">
        <f t="shared" si="273"/>
        <v/>
      </c>
      <c r="DD163" s="551" t="str">
        <f t="shared" si="273"/>
        <v/>
      </c>
      <c r="DE163" s="550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4"/>
        <v/>
      </c>
      <c r="DG163" s="550" t="str">
        <f t="shared" si="274"/>
        <v/>
      </c>
      <c r="DH163" s="550" t="str">
        <f t="shared" si="274"/>
        <v/>
      </c>
      <c r="DI163" s="550" t="str">
        <f t="shared" si="274"/>
        <v/>
      </c>
      <c r="DJ163" s="549" t="str">
        <f t="shared" si="274"/>
        <v/>
      </c>
      <c r="DK163" s="548" t="str">
        <f t="shared" si="274"/>
        <v/>
      </c>
      <c r="DL163" s="891">
        <f>COUNT(B163:R163)</f>
        <v>0</v>
      </c>
      <c r="DM163" s="846">
        <f>COUNT(T163:AJ163)</f>
        <v>1</v>
      </c>
      <c r="DN163" s="846">
        <f>COUNT(AL163:BB163)</f>
        <v>0</v>
      </c>
      <c r="DO163" s="847">
        <f>COUNT(BD163:BT163)</f>
        <v>0</v>
      </c>
      <c r="DP163" s="882"/>
      <c r="DQ163" s="892"/>
      <c r="DR163" s="892"/>
      <c r="DS163" s="892"/>
      <c r="DT163" s="892"/>
      <c r="DU163" s="892"/>
      <c r="DV163" s="892"/>
      <c r="DW163" s="893"/>
      <c r="DX163" s="892"/>
      <c r="DY163" s="846"/>
      <c r="DZ163" s="882"/>
      <c r="EA163" s="882"/>
    </row>
    <row r="164" spans="1:131" ht="12.75" customHeight="1">
      <c r="A164" s="888" t="s">
        <v>277</v>
      </c>
      <c r="B164" s="296">
        <v>0</v>
      </c>
      <c r="C164" s="296">
        <v>0</v>
      </c>
      <c r="D164" s="296">
        <v>0</v>
      </c>
      <c r="E164" s="669">
        <v>0</v>
      </c>
      <c r="F164" s="669">
        <v>0</v>
      </c>
      <c r="G164" s="669">
        <v>0</v>
      </c>
      <c r="H164" s="296">
        <v>0</v>
      </c>
      <c r="I164" s="296">
        <v>0</v>
      </c>
      <c r="J164" s="669">
        <v>0</v>
      </c>
      <c r="K164" s="296"/>
      <c r="L164" s="296"/>
      <c r="M164" s="296"/>
      <c r="N164" s="296"/>
      <c r="O164" s="296"/>
      <c r="P164" s="296"/>
      <c r="Q164" s="296"/>
      <c r="R164" s="296"/>
      <c r="S164" s="883"/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10</v>
      </c>
      <c r="AA164" s="296">
        <v>0</v>
      </c>
      <c r="AB164" s="296">
        <v>0</v>
      </c>
      <c r="AC164" s="296"/>
      <c r="AD164" s="296"/>
      <c r="AE164" s="296"/>
      <c r="AF164" s="296"/>
      <c r="AG164" s="296"/>
      <c r="AH164" s="296"/>
      <c r="AI164" s="296"/>
      <c r="AJ164" s="296"/>
      <c r="AK164" s="883"/>
      <c r="AL164" s="296">
        <v>0</v>
      </c>
      <c r="AM164" s="296">
        <v>0</v>
      </c>
      <c r="AN164" s="296">
        <v>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/>
      <c r="AV164" s="296"/>
      <c r="AW164" s="296"/>
      <c r="AX164" s="296"/>
      <c r="AY164" s="296"/>
      <c r="AZ164" s="296"/>
      <c r="BA164" s="296"/>
      <c r="BB164" s="296"/>
      <c r="BC164" s="883"/>
      <c r="BD164" s="296">
        <v>0</v>
      </c>
      <c r="BE164" s="296">
        <v>0</v>
      </c>
      <c r="BF164" s="296">
        <v>0</v>
      </c>
      <c r="BG164" s="296">
        <v>0</v>
      </c>
      <c r="BH164" s="296">
        <v>0</v>
      </c>
      <c r="BI164" s="296">
        <v>0</v>
      </c>
      <c r="BJ164" s="296">
        <v>0</v>
      </c>
      <c r="BK164" s="296">
        <v>0</v>
      </c>
      <c r="BL164" s="296">
        <v>0</v>
      </c>
      <c r="BM164" s="296"/>
      <c r="BN164" s="296"/>
      <c r="BO164" s="296"/>
      <c r="BP164" s="296"/>
      <c r="BQ164" s="296"/>
      <c r="BR164" s="296"/>
      <c r="BS164" s="296"/>
      <c r="BT164" s="296"/>
      <c r="BU164" s="883"/>
      <c r="BV164" s="296"/>
      <c r="BW164" s="296"/>
      <c r="BX164" s="296"/>
      <c r="BY164" s="296"/>
      <c r="BZ164" s="889">
        <f>IF(DL164&lt;3,"",(SUM(B164:R164)-MIN(B164:R164)-MAX(B164:R164))/(DL164-2))</f>
        <v>0</v>
      </c>
      <c r="CA164" s="889">
        <f>IF(DM164&lt;3,"",(SUM(T164:AJ164)-MIN(T164:AJ164)-MAX(T164:AJ164))/(DM164-2))</f>
        <v>0</v>
      </c>
      <c r="CB164" s="889">
        <f>IF(DN164&lt;3,"",(SUM(AL164:BB164)-MIN(AL164:BB164)-MAX(AL164:BB164))/(DN164-2))</f>
        <v>0</v>
      </c>
      <c r="CC164" s="890">
        <f>IF(DO164&lt;3,"",(SUM(BD164:BT164)-MIN(BD164:BT164)-MAX(BD164:BT164))/(DO164-2))</f>
        <v>0</v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21" t="str">
        <f t="shared" si="272"/>
        <v/>
      </c>
      <c r="CU164" s="548" t="str">
        <f t="shared" si="273"/>
        <v/>
      </c>
      <c r="CV164" s="549" t="str">
        <f t="shared" si="273"/>
        <v/>
      </c>
      <c r="CW164" s="550" t="str">
        <f t="shared" si="273"/>
        <v/>
      </c>
      <c r="CX164" s="550" t="str">
        <f t="shared" si="273"/>
        <v/>
      </c>
      <c r="CY164" s="550">
        <f t="shared" si="273"/>
        <v>0</v>
      </c>
      <c r="CZ164" s="550">
        <f t="shared" si="273"/>
        <v>0</v>
      </c>
      <c r="DA164" s="550">
        <f t="shared" si="273"/>
        <v>0</v>
      </c>
      <c r="DB164" s="551">
        <f t="shared" si="273"/>
        <v>0</v>
      </c>
      <c r="DC164" s="551">
        <f t="shared" si="273"/>
        <v>0</v>
      </c>
      <c r="DD164" s="551">
        <f t="shared" si="273"/>
        <v>0</v>
      </c>
      <c r="DE164" s="550">
        <f t="shared" si="274"/>
        <v>0</v>
      </c>
      <c r="DF164" s="550">
        <f t="shared" si="274"/>
        <v>0</v>
      </c>
      <c r="DG164" s="550">
        <f t="shared" si="274"/>
        <v>0</v>
      </c>
      <c r="DH164" s="550" t="str">
        <f t="shared" si="274"/>
        <v/>
      </c>
      <c r="DI164" s="550" t="str">
        <f t="shared" si="274"/>
        <v/>
      </c>
      <c r="DJ164" s="549" t="str">
        <f t="shared" si="274"/>
        <v/>
      </c>
      <c r="DK164" s="548" t="str">
        <f t="shared" si="274"/>
        <v/>
      </c>
      <c r="DL164" s="891">
        <f>COUNT(B164:R164)</f>
        <v>9</v>
      </c>
      <c r="DM164" s="846">
        <f>COUNT(T164:AJ164)</f>
        <v>9</v>
      </c>
      <c r="DN164" s="846">
        <f>COUNT(AL164:BB164)</f>
        <v>9</v>
      </c>
      <c r="DO164" s="847">
        <f>COUNT(BD164:BT164)</f>
        <v>9</v>
      </c>
      <c r="DP164" s="882"/>
      <c r="DQ164" s="892"/>
      <c r="DR164" s="892"/>
      <c r="DS164" s="892"/>
      <c r="DT164" s="892"/>
      <c r="DU164" s="892"/>
      <c r="DV164" s="892"/>
      <c r="DW164" s="893"/>
      <c r="DX164" s="892"/>
      <c r="DY164" s="846"/>
      <c r="DZ164" s="882"/>
      <c r="EA164" s="882"/>
    </row>
    <row r="165" spans="1:131" ht="12.75" customHeight="1">
      <c r="A165" s="888" t="s">
        <v>265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3"/>
      <c r="T165" s="296"/>
      <c r="U165" s="296"/>
      <c r="V165" s="296"/>
      <c r="W165" s="296"/>
      <c r="X165" s="296"/>
      <c r="Y165" s="296"/>
      <c r="Z165" s="296">
        <v>2</v>
      </c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3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3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3"/>
      <c r="BV165" s="296"/>
      <c r="BW165" s="296"/>
      <c r="BX165" s="296"/>
      <c r="BY165" s="296"/>
      <c r="BZ165" s="889" t="str">
        <f>IF(DL165&lt;3,"",(SUM(B165:R165)-MIN(B165:R165)-MAX(B165:R165))/(DL165-2))</f>
        <v/>
      </c>
      <c r="CA165" s="889" t="str">
        <f>IF(DM165&lt;3,"",(SUM(T165:AJ165)-MIN(T165:AJ165)-MAX(T165:AJ165))/(DM165-2))</f>
        <v/>
      </c>
      <c r="CB165" s="889" t="str">
        <f>IF(DN165&lt;3,"",(SUM(AL165:BB165)-MIN(AL165:BB165)-MAX(AL165:BB165))/(DN165-2))</f>
        <v/>
      </c>
      <c r="CC165" s="890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21" t="str">
        <f t="shared" si="272"/>
        <v/>
      </c>
      <c r="CU165" s="548" t="str">
        <f t="shared" si="273"/>
        <v/>
      </c>
      <c r="CV165" s="549" t="str">
        <f t="shared" si="273"/>
        <v/>
      </c>
      <c r="CW165" s="550" t="str">
        <f t="shared" si="273"/>
        <v/>
      </c>
      <c r="CX165" s="550" t="str">
        <f t="shared" si="273"/>
        <v/>
      </c>
      <c r="CY165" s="550" t="str">
        <f t="shared" si="273"/>
        <v/>
      </c>
      <c r="CZ165" s="550" t="str">
        <f t="shared" si="273"/>
        <v/>
      </c>
      <c r="DA165" s="550" t="str">
        <f t="shared" si="273"/>
        <v/>
      </c>
      <c r="DB165" s="551" t="str">
        <f t="shared" si="273"/>
        <v/>
      </c>
      <c r="DC165" s="551" t="str">
        <f t="shared" si="273"/>
        <v/>
      </c>
      <c r="DD165" s="551" t="str">
        <f t="shared" si="273"/>
        <v/>
      </c>
      <c r="DE165" s="550" t="str">
        <f t="shared" si="274"/>
        <v/>
      </c>
      <c r="DF165" s="550" t="str">
        <f t="shared" si="274"/>
        <v/>
      </c>
      <c r="DG165" s="550" t="str">
        <f t="shared" si="274"/>
        <v/>
      </c>
      <c r="DH165" s="550" t="str">
        <f t="shared" si="274"/>
        <v/>
      </c>
      <c r="DI165" s="550" t="str">
        <f t="shared" si="274"/>
        <v/>
      </c>
      <c r="DJ165" s="549" t="str">
        <f t="shared" si="274"/>
        <v/>
      </c>
      <c r="DK165" s="548" t="str">
        <f t="shared" si="274"/>
        <v/>
      </c>
      <c r="DL165" s="891">
        <f>COUNT(B165:R165)</f>
        <v>0</v>
      </c>
      <c r="DM165" s="846">
        <f>COUNT(T165:AJ165)</f>
        <v>1</v>
      </c>
      <c r="DN165" s="846">
        <f>COUNT(AL165:BB165)</f>
        <v>0</v>
      </c>
      <c r="DO165" s="847">
        <f>COUNT(BD165:BT165)</f>
        <v>0</v>
      </c>
      <c r="DP165" s="882"/>
      <c r="DQ165" s="892"/>
      <c r="DR165" s="892"/>
      <c r="DS165" s="892"/>
      <c r="DT165" s="892"/>
      <c r="DU165" s="892"/>
      <c r="DV165" s="892"/>
      <c r="DW165" s="893"/>
      <c r="DX165" s="892"/>
      <c r="DY165" s="846"/>
      <c r="DZ165" s="882"/>
      <c r="EA165" s="882"/>
    </row>
    <row r="166" spans="1:131" ht="12.75" customHeight="1">
      <c r="A166" s="888" t="s">
        <v>294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3"/>
      <c r="T166" s="296"/>
      <c r="U166" s="296"/>
      <c r="V166" s="296"/>
      <c r="W166" s="296"/>
      <c r="X166" s="296"/>
      <c r="Y166" s="296"/>
      <c r="Z166" s="296">
        <v>2</v>
      </c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3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3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3"/>
      <c r="BV166" s="296"/>
      <c r="BW166" s="296"/>
      <c r="BX166" s="296"/>
      <c r="BY166" s="296"/>
      <c r="BZ166" s="889" t="str">
        <f>IF(DL166&lt;3,"",(SUM(B166:R166)-MIN(B166:R166)-MAX(B166:R166))/(DL166-2))</f>
        <v/>
      </c>
      <c r="CA166" s="889" t="str">
        <f>IF(DM166&lt;3,"",(SUM(T166:AJ166)-MIN(T166:AJ166)-MAX(T166:AJ166))/(DM166-2))</f>
        <v/>
      </c>
      <c r="CB166" s="889" t="str">
        <f>IF(DN166&lt;3,"",(SUM(AL166:BB166)-MIN(AL166:BB166)-MAX(AL166:BB166))/(DN166-2))</f>
        <v/>
      </c>
      <c r="CC166" s="890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21" t="str">
        <f t="shared" si="272"/>
        <v/>
      </c>
      <c r="CU166" s="548" t="str">
        <f t="shared" si="273"/>
        <v/>
      </c>
      <c r="CV166" s="549" t="str">
        <f t="shared" si="273"/>
        <v/>
      </c>
      <c r="CW166" s="550" t="str">
        <f t="shared" si="273"/>
        <v/>
      </c>
      <c r="CX166" s="550" t="str">
        <f t="shared" si="273"/>
        <v/>
      </c>
      <c r="CY166" s="550" t="str">
        <f t="shared" si="273"/>
        <v/>
      </c>
      <c r="CZ166" s="550" t="str">
        <f t="shared" si="273"/>
        <v/>
      </c>
      <c r="DA166" s="550" t="str">
        <f t="shared" si="273"/>
        <v/>
      </c>
      <c r="DB166" s="551" t="str">
        <f t="shared" si="273"/>
        <v/>
      </c>
      <c r="DC166" s="551" t="str">
        <f t="shared" si="273"/>
        <v/>
      </c>
      <c r="DD166" s="551" t="str">
        <f t="shared" si="273"/>
        <v/>
      </c>
      <c r="DE166" s="550" t="str">
        <f t="shared" si="274"/>
        <v/>
      </c>
      <c r="DF166" s="550" t="str">
        <f t="shared" si="274"/>
        <v/>
      </c>
      <c r="DG166" s="550" t="str">
        <f t="shared" si="274"/>
        <v/>
      </c>
      <c r="DH166" s="550" t="str">
        <f t="shared" si="274"/>
        <v/>
      </c>
      <c r="DI166" s="550" t="str">
        <f t="shared" si="274"/>
        <v/>
      </c>
      <c r="DJ166" s="549" t="str">
        <f t="shared" si="274"/>
        <v/>
      </c>
      <c r="DK166" s="548" t="str">
        <f t="shared" si="274"/>
        <v/>
      </c>
      <c r="DL166" s="891">
        <f>COUNT(B166:R166)</f>
        <v>0</v>
      </c>
      <c r="DM166" s="846">
        <f>COUNT(T166:AJ166)</f>
        <v>1</v>
      </c>
      <c r="DN166" s="846">
        <f>COUNT(AL166:BB166)</f>
        <v>0</v>
      </c>
      <c r="DO166" s="847">
        <f>COUNT(BD166:BT166)</f>
        <v>0</v>
      </c>
      <c r="DP166" s="882"/>
      <c r="DQ166" s="892"/>
      <c r="DR166" s="892"/>
      <c r="DS166" s="892"/>
      <c r="DT166" s="892"/>
      <c r="DU166" s="892"/>
      <c r="DV166" s="892"/>
      <c r="DW166" s="893"/>
      <c r="DX166" s="892"/>
      <c r="DY166" s="846"/>
      <c r="DZ166" s="882"/>
      <c r="EA166" s="882"/>
    </row>
    <row r="167" spans="1:131" ht="12.75" customHeight="1">
      <c r="A167" s="894" t="s">
        <v>295</v>
      </c>
      <c r="B167" s="895">
        <f t="shared" ref="B167:R167" si="275">IF(B164="","",B163*B164*B165*B166)</f>
        <v>0</v>
      </c>
      <c r="C167" s="895">
        <f t="shared" si="275"/>
        <v>0</v>
      </c>
      <c r="D167" s="895">
        <f t="shared" si="275"/>
        <v>0</v>
      </c>
      <c r="E167" s="895">
        <f t="shared" si="275"/>
        <v>0</v>
      </c>
      <c r="F167" s="895">
        <f t="shared" si="275"/>
        <v>0</v>
      </c>
      <c r="G167" s="895">
        <f t="shared" si="275"/>
        <v>0</v>
      </c>
      <c r="H167" s="895">
        <f t="shared" si="275"/>
        <v>0</v>
      </c>
      <c r="I167" s="895">
        <f t="shared" si="275"/>
        <v>0</v>
      </c>
      <c r="J167" s="895">
        <f t="shared" si="275"/>
        <v>0</v>
      </c>
      <c r="K167" s="895" t="str">
        <f t="shared" si="275"/>
        <v/>
      </c>
      <c r="L167" s="895" t="str">
        <f t="shared" si="275"/>
        <v/>
      </c>
      <c r="M167" s="895" t="str">
        <f t="shared" si="275"/>
        <v/>
      </c>
      <c r="N167" s="895" t="str">
        <f t="shared" si="275"/>
        <v/>
      </c>
      <c r="O167" s="895" t="str">
        <f t="shared" si="275"/>
        <v/>
      </c>
      <c r="P167" s="895" t="str">
        <f t="shared" si="275"/>
        <v/>
      </c>
      <c r="Q167" s="895" t="str">
        <f t="shared" si="275"/>
        <v/>
      </c>
      <c r="R167" s="895" t="str">
        <f t="shared" si="275"/>
        <v/>
      </c>
      <c r="S167" s="883"/>
      <c r="T167" s="895">
        <f t="shared" ref="T167:AJ167" si="276">IF(T164="","",T163*T164*T165*T166)</f>
        <v>0</v>
      </c>
      <c r="U167" s="895">
        <f t="shared" si="276"/>
        <v>0</v>
      </c>
      <c r="V167" s="895">
        <f t="shared" si="276"/>
        <v>0</v>
      </c>
      <c r="W167" s="895">
        <f t="shared" si="276"/>
        <v>0</v>
      </c>
      <c r="X167" s="895">
        <f t="shared" si="276"/>
        <v>0</v>
      </c>
      <c r="Y167" s="895">
        <f t="shared" si="276"/>
        <v>0</v>
      </c>
      <c r="Z167" s="895">
        <f t="shared" si="276"/>
        <v>40</v>
      </c>
      <c r="AA167" s="895">
        <f t="shared" si="276"/>
        <v>0</v>
      </c>
      <c r="AB167" s="895">
        <f t="shared" si="276"/>
        <v>0</v>
      </c>
      <c r="AC167" s="895" t="str">
        <f t="shared" si="276"/>
        <v/>
      </c>
      <c r="AD167" s="895" t="str">
        <f t="shared" si="276"/>
        <v/>
      </c>
      <c r="AE167" s="895" t="str">
        <f t="shared" si="276"/>
        <v/>
      </c>
      <c r="AF167" s="895" t="str">
        <f t="shared" si="276"/>
        <v/>
      </c>
      <c r="AG167" s="895" t="str">
        <f t="shared" si="276"/>
        <v/>
      </c>
      <c r="AH167" s="895" t="str">
        <f t="shared" si="276"/>
        <v/>
      </c>
      <c r="AI167" s="895" t="str">
        <f t="shared" si="276"/>
        <v/>
      </c>
      <c r="AJ167" s="895" t="str">
        <f t="shared" si="276"/>
        <v/>
      </c>
      <c r="AK167" s="883"/>
      <c r="AL167" s="895">
        <f t="shared" ref="AL167:BB167" si="277">IF(AL164="","",AL163*AL164*AL165*AL166)</f>
        <v>0</v>
      </c>
      <c r="AM167" s="895">
        <f t="shared" si="277"/>
        <v>0</v>
      </c>
      <c r="AN167" s="895">
        <f t="shared" si="277"/>
        <v>0</v>
      </c>
      <c r="AO167" s="895">
        <f t="shared" si="277"/>
        <v>0</v>
      </c>
      <c r="AP167" s="895">
        <f t="shared" si="277"/>
        <v>0</v>
      </c>
      <c r="AQ167" s="895">
        <f t="shared" si="277"/>
        <v>0</v>
      </c>
      <c r="AR167" s="895">
        <f t="shared" si="277"/>
        <v>0</v>
      </c>
      <c r="AS167" s="895">
        <f t="shared" si="277"/>
        <v>0</v>
      </c>
      <c r="AT167" s="895">
        <f t="shared" si="277"/>
        <v>0</v>
      </c>
      <c r="AU167" s="895" t="str">
        <f t="shared" si="277"/>
        <v/>
      </c>
      <c r="AV167" s="895" t="str">
        <f t="shared" si="277"/>
        <v/>
      </c>
      <c r="AW167" s="895" t="str">
        <f t="shared" si="277"/>
        <v/>
      </c>
      <c r="AX167" s="895" t="str">
        <f t="shared" si="277"/>
        <v/>
      </c>
      <c r="AY167" s="895" t="str">
        <f t="shared" si="277"/>
        <v/>
      </c>
      <c r="AZ167" s="895" t="str">
        <f t="shared" si="277"/>
        <v/>
      </c>
      <c r="BA167" s="895" t="str">
        <f t="shared" si="277"/>
        <v/>
      </c>
      <c r="BB167" s="895" t="str">
        <f t="shared" si="277"/>
        <v/>
      </c>
      <c r="BC167" s="883"/>
      <c r="BD167" s="895">
        <f t="shared" ref="BD167:BT167" si="278">IF(BD164="","",BD163*BD164*BD165*BD166)</f>
        <v>0</v>
      </c>
      <c r="BE167" s="895">
        <f t="shared" si="278"/>
        <v>0</v>
      </c>
      <c r="BF167" s="895">
        <f t="shared" si="278"/>
        <v>0</v>
      </c>
      <c r="BG167" s="895">
        <f t="shared" si="278"/>
        <v>0</v>
      </c>
      <c r="BH167" s="895">
        <f t="shared" si="278"/>
        <v>0</v>
      </c>
      <c r="BI167" s="895">
        <f t="shared" si="278"/>
        <v>0</v>
      </c>
      <c r="BJ167" s="895">
        <f t="shared" si="278"/>
        <v>0</v>
      </c>
      <c r="BK167" s="895">
        <f t="shared" si="278"/>
        <v>0</v>
      </c>
      <c r="BL167" s="895">
        <f t="shared" si="278"/>
        <v>0</v>
      </c>
      <c r="BM167" s="895" t="str">
        <f t="shared" si="278"/>
        <v/>
      </c>
      <c r="BN167" s="895" t="str">
        <f t="shared" si="278"/>
        <v/>
      </c>
      <c r="BO167" s="895" t="str">
        <f t="shared" si="278"/>
        <v/>
      </c>
      <c r="BP167" s="895" t="str">
        <f t="shared" si="278"/>
        <v/>
      </c>
      <c r="BQ167" s="895" t="str">
        <f t="shared" si="278"/>
        <v/>
      </c>
      <c r="BR167" s="895" t="str">
        <f t="shared" si="278"/>
        <v/>
      </c>
      <c r="BS167" s="895" t="str">
        <f t="shared" si="278"/>
        <v/>
      </c>
      <c r="BT167" s="895" t="str">
        <f t="shared" si="278"/>
        <v/>
      </c>
      <c r="BU167" s="883"/>
      <c r="BV167" s="895" t="str">
        <f>IF(BV164="","",BV163*BV164*BV165*BV166)</f>
        <v/>
      </c>
      <c r="BW167" s="895" t="str">
        <f>IF(BW164="","",BW163*BW164*BW165*BW166)</f>
        <v/>
      </c>
      <c r="BX167" s="895" t="str">
        <f>IF(BX164="","",BX163*BX164*BX165*BX166)</f>
        <v/>
      </c>
      <c r="BY167" s="761" t="str">
        <f>IF(BY164="","",BY163*BY164*BY165*BY166)</f>
        <v/>
      </c>
      <c r="BZ167" s="889">
        <f>IF(DL167&lt;3,"",(SUM(B167:R167)-MIN(B167:R167)-MAX(B167:R167))/(DL167-2))</f>
        <v>0</v>
      </c>
      <c r="CA167" s="889">
        <f>IF(DM167&lt;3,"",(SUM(T167:AJ167)-MIN(T167:AJ167)-MAX(T167:AJ167))/(DM167-2))</f>
        <v>0</v>
      </c>
      <c r="CB167" s="889">
        <f>IF(DN167&lt;3,"",(SUM(AL167:BB167)-MIN(AL167:BB167)-MAX(AL167:BB167))/(DN167-2))</f>
        <v>0</v>
      </c>
      <c r="CC167" s="890">
        <f>IF(DO167&lt;3,"",(SUM(BD167:BT167)-MIN(BD167:BT167)-MAX(BD167:BT167))/(DO167-2))</f>
        <v>0</v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21" t="str">
        <f t="shared" si="272"/>
        <v/>
      </c>
      <c r="CU167" s="548" t="str">
        <f t="shared" si="273"/>
        <v/>
      </c>
      <c r="CV167" s="549" t="str">
        <f t="shared" si="273"/>
        <v/>
      </c>
      <c r="CW167" s="550" t="str">
        <f t="shared" si="273"/>
        <v/>
      </c>
      <c r="CX167" s="550" t="str">
        <f t="shared" si="273"/>
        <v/>
      </c>
      <c r="CY167" s="550">
        <f t="shared" si="273"/>
        <v>0</v>
      </c>
      <c r="CZ167" s="550">
        <f t="shared" si="273"/>
        <v>0</v>
      </c>
      <c r="DA167" s="550">
        <f t="shared" si="273"/>
        <v>0</v>
      </c>
      <c r="DB167" s="551">
        <f t="shared" si="273"/>
        <v>0</v>
      </c>
      <c r="DC167" s="551">
        <f t="shared" si="273"/>
        <v>0</v>
      </c>
      <c r="DD167" s="551">
        <f t="shared" si="273"/>
        <v>0</v>
      </c>
      <c r="DE167" s="550">
        <f t="shared" si="274"/>
        <v>0</v>
      </c>
      <c r="DF167" s="550">
        <f t="shared" si="274"/>
        <v>0</v>
      </c>
      <c r="DG167" s="550">
        <f t="shared" si="274"/>
        <v>0</v>
      </c>
      <c r="DH167" s="550" t="str">
        <f t="shared" si="274"/>
        <v/>
      </c>
      <c r="DI167" s="550" t="str">
        <f t="shared" si="274"/>
        <v/>
      </c>
      <c r="DJ167" s="549" t="str">
        <f t="shared" si="274"/>
        <v/>
      </c>
      <c r="DK167" s="548" t="str">
        <f t="shared" si="274"/>
        <v/>
      </c>
      <c r="DL167" s="891">
        <f>COUNT(B167:R167)</f>
        <v>9</v>
      </c>
      <c r="DM167" s="846">
        <f>COUNT(T167:AJ167)</f>
        <v>9</v>
      </c>
      <c r="DN167" s="846">
        <f>COUNT(AL167:BB167)</f>
        <v>9</v>
      </c>
      <c r="DO167" s="847">
        <f>COUNT(BD167:BT167)</f>
        <v>9</v>
      </c>
      <c r="DP167" s="882"/>
      <c r="DQ167" s="892"/>
      <c r="DR167" s="892"/>
      <c r="DS167" s="892"/>
      <c r="DT167" s="892"/>
      <c r="DU167" s="892"/>
      <c r="DV167" s="892"/>
      <c r="DW167" s="893"/>
      <c r="DX167" s="892"/>
      <c r="DY167" s="846"/>
      <c r="DZ167" s="882"/>
      <c r="EA167" s="882"/>
    </row>
    <row r="168" spans="1:131" ht="12.75" customHeight="1">
      <c r="A168" s="887" t="s">
        <v>437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3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3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3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3"/>
      <c r="BV168" s="669"/>
      <c r="BW168" s="669"/>
      <c r="BX168" s="669"/>
      <c r="BY168" s="296"/>
      <c r="BZ168" s="896"/>
      <c r="CA168" s="896"/>
      <c r="CB168" s="896"/>
      <c r="CC168" s="897"/>
      <c r="CD168" s="898"/>
      <c r="CE168" s="898"/>
      <c r="CF168" s="898"/>
      <c r="CG168" s="898"/>
      <c r="CH168" s="898"/>
      <c r="CI168" s="898"/>
      <c r="CJ168" s="898"/>
      <c r="CK168" s="898"/>
      <c r="CL168" s="898"/>
      <c r="CM168" s="898"/>
      <c r="CN168" s="898"/>
      <c r="CO168" s="898"/>
      <c r="CP168" s="898"/>
      <c r="CQ168" s="898"/>
      <c r="CR168" s="898"/>
      <c r="CS168" s="898"/>
      <c r="CT168" s="899"/>
      <c r="CU168" s="900"/>
      <c r="CV168" s="898"/>
      <c r="CW168" s="898"/>
      <c r="CX168" s="898"/>
      <c r="CY168" s="898"/>
      <c r="CZ168" s="898"/>
      <c r="DA168" s="898"/>
      <c r="DB168" s="898"/>
      <c r="DC168" s="898"/>
      <c r="DD168" s="898"/>
      <c r="DE168" s="898"/>
      <c r="DF168" s="898"/>
      <c r="DG168" s="898"/>
      <c r="DH168" s="898"/>
      <c r="DI168" s="898"/>
      <c r="DJ168" s="898"/>
      <c r="DK168" s="898"/>
      <c r="DL168" s="900"/>
      <c r="DM168" s="881"/>
      <c r="DN168" s="881"/>
      <c r="DO168" s="880"/>
      <c r="DP168" s="881"/>
      <c r="DQ168" s="881"/>
      <c r="DR168" s="881"/>
      <c r="DS168" s="881"/>
      <c r="DT168" s="881"/>
      <c r="DU168" s="881"/>
      <c r="DV168" s="881"/>
      <c r="DW168" s="880"/>
      <c r="DX168" s="881"/>
      <c r="DY168" s="846"/>
      <c r="DZ168" s="882"/>
      <c r="EA168" s="882"/>
    </row>
    <row r="169" spans="1:131" ht="12.75" customHeight="1">
      <c r="A169" s="888" t="s">
        <v>276</v>
      </c>
      <c r="B169" s="669">
        <v>1</v>
      </c>
      <c r="C169" s="669">
        <v>2</v>
      </c>
      <c r="D169" s="669">
        <v>1</v>
      </c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3"/>
      <c r="T169" s="669"/>
      <c r="U169" s="669"/>
      <c r="V169" s="669"/>
      <c r="W169" s="669"/>
      <c r="X169" s="669"/>
      <c r="Y169" s="669"/>
      <c r="Z169" s="669"/>
      <c r="AA169" s="669">
        <v>1</v>
      </c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3"/>
      <c r="AL169" s="669">
        <v>5</v>
      </c>
      <c r="AM169" s="669">
        <v>4</v>
      </c>
      <c r="AN169" s="669">
        <v>6</v>
      </c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3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3"/>
      <c r="BV169" s="669"/>
      <c r="BW169" s="669"/>
      <c r="BX169" s="669"/>
      <c r="BY169" s="296"/>
      <c r="BZ169" s="889">
        <f>IF(DL169&lt;3,"",(SUM(B169:R169)-MIN(B169:R169)-MAX(B169:R169))/(DL169-2))</f>
        <v>1</v>
      </c>
      <c r="CA169" s="889" t="str">
        <f>IF(DM169&lt;3,"",(SUM(T169:AJ169)-MIN(T169:AJ169)-MAX(T169:AJ169))/(DM169-2))</f>
        <v/>
      </c>
      <c r="CB169" s="889">
        <f>IF(DN169&lt;3,"",(SUM(AL169:BB169)-MIN(AL169:BB169)-MAX(AL169:BB169))/(DN169-2))</f>
        <v>5</v>
      </c>
      <c r="CC169" s="890" t="str">
        <f>IF(DO169&lt;3,"",(SUM(BD169:BT169)-MIN(BD169:BT169)-MAX(BD169:BT169))/(DO169-2))</f>
        <v/>
      </c>
      <c r="CD169" s="52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2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1"/>
        <v/>
      </c>
      <c r="CW169" s="550" t="str">
        <f t="shared" si="281"/>
        <v/>
      </c>
      <c r="CX169" s="550" t="str">
        <f t="shared" si="281"/>
        <v/>
      </c>
      <c r="CY169" s="550" t="str">
        <f t="shared" si="281"/>
        <v/>
      </c>
      <c r="CZ169" s="550" t="str">
        <f t="shared" si="281"/>
        <v/>
      </c>
      <c r="DA169" s="550" t="str">
        <f t="shared" si="281"/>
        <v/>
      </c>
      <c r="DB169" s="551" t="str">
        <f t="shared" si="281"/>
        <v/>
      </c>
      <c r="DC169" s="551" t="str">
        <f t="shared" si="281"/>
        <v/>
      </c>
      <c r="DD169" s="551" t="str">
        <f t="shared" si="281"/>
        <v/>
      </c>
      <c r="DE169" s="550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2"/>
        <v/>
      </c>
      <c r="DG169" s="550" t="str">
        <f t="shared" si="282"/>
        <v/>
      </c>
      <c r="DH169" s="550" t="str">
        <f t="shared" si="282"/>
        <v/>
      </c>
      <c r="DI169" s="550" t="str">
        <f t="shared" si="282"/>
        <v/>
      </c>
      <c r="DJ169" s="549" t="str">
        <f t="shared" si="282"/>
        <v/>
      </c>
      <c r="DK169" s="548" t="str">
        <f t="shared" si="282"/>
        <v/>
      </c>
      <c r="DL169" s="891">
        <f>COUNT(B169:R169)</f>
        <v>3</v>
      </c>
      <c r="DM169" s="846">
        <f>COUNT(T169:AJ169)</f>
        <v>1</v>
      </c>
      <c r="DN169" s="846">
        <f>COUNT(AL169:BB169)</f>
        <v>3</v>
      </c>
      <c r="DO169" s="847">
        <f>COUNT(BD169:BT169)</f>
        <v>0</v>
      </c>
      <c r="DP169" s="882"/>
      <c r="DQ169" s="892"/>
      <c r="DR169" s="892"/>
      <c r="DS169" s="892"/>
      <c r="DT169" s="892"/>
      <c r="DU169" s="892"/>
      <c r="DV169" s="892"/>
      <c r="DW169" s="893"/>
      <c r="DX169" s="892"/>
      <c r="DY169" s="846"/>
      <c r="DZ169" s="882"/>
      <c r="EA169" s="882"/>
    </row>
    <row r="170" spans="1:131" ht="12.75" customHeight="1">
      <c r="A170" s="888" t="s">
        <v>277</v>
      </c>
      <c r="B170" s="296">
        <v>10</v>
      </c>
      <c r="C170" s="296">
        <v>10</v>
      </c>
      <c r="D170" s="296">
        <v>10</v>
      </c>
      <c r="E170" s="669">
        <v>0</v>
      </c>
      <c r="F170" s="669">
        <v>0</v>
      </c>
      <c r="G170" s="669">
        <v>0</v>
      </c>
      <c r="H170" s="296">
        <v>0</v>
      </c>
      <c r="I170" s="296">
        <v>0</v>
      </c>
      <c r="J170" s="669">
        <v>0</v>
      </c>
      <c r="K170" s="296"/>
      <c r="L170" s="296"/>
      <c r="M170" s="296"/>
      <c r="N170" s="296"/>
      <c r="O170" s="296"/>
      <c r="P170" s="296"/>
      <c r="Q170" s="296"/>
      <c r="R170" s="296"/>
      <c r="S170" s="883"/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40</v>
      </c>
      <c r="AB170" s="296">
        <v>0</v>
      </c>
      <c r="AC170" s="296"/>
      <c r="AD170" s="296"/>
      <c r="AE170" s="296"/>
      <c r="AF170" s="296"/>
      <c r="AG170" s="296"/>
      <c r="AH170" s="296"/>
      <c r="AI170" s="296"/>
      <c r="AJ170" s="296"/>
      <c r="AK170" s="883"/>
      <c r="AL170" s="296">
        <v>5</v>
      </c>
      <c r="AM170" s="296">
        <v>6</v>
      </c>
      <c r="AN170" s="296">
        <v>4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/>
      <c r="AV170" s="296"/>
      <c r="AW170" s="296"/>
      <c r="AX170" s="296"/>
      <c r="AY170" s="296"/>
      <c r="AZ170" s="296"/>
      <c r="BA170" s="296"/>
      <c r="BB170" s="296"/>
      <c r="BC170" s="883"/>
      <c r="BD170" s="296">
        <v>0</v>
      </c>
      <c r="BE170" s="296">
        <v>0</v>
      </c>
      <c r="BF170" s="296">
        <v>0</v>
      </c>
      <c r="BG170" s="296">
        <v>0</v>
      </c>
      <c r="BH170" s="296">
        <v>0</v>
      </c>
      <c r="BI170" s="296">
        <v>0</v>
      </c>
      <c r="BJ170" s="296">
        <v>0</v>
      </c>
      <c r="BK170" s="296">
        <v>0</v>
      </c>
      <c r="BL170" s="296">
        <v>0</v>
      </c>
      <c r="BM170" s="296"/>
      <c r="BN170" s="296"/>
      <c r="BO170" s="296"/>
      <c r="BP170" s="296"/>
      <c r="BQ170" s="296"/>
      <c r="BR170" s="296"/>
      <c r="BS170" s="296"/>
      <c r="BT170" s="296"/>
      <c r="BU170" s="883"/>
      <c r="BV170" s="296"/>
      <c r="BW170" s="296"/>
      <c r="BX170" s="296"/>
      <c r="BY170" s="296"/>
      <c r="BZ170" s="889">
        <f>IF(DL170&lt;3,"",(SUM(B170:R170)-MIN(B170:R170)-MAX(B170:R170))/(DL170-2))</f>
        <v>2.8571428571428572</v>
      </c>
      <c r="CA170" s="889">
        <f>IF(DM170&lt;3,"",(SUM(T170:AJ170)-MIN(T170:AJ170)-MAX(T170:AJ170))/(DM170-2))</f>
        <v>0</v>
      </c>
      <c r="CB170" s="889">
        <f>IF(DN170&lt;3,"",(SUM(AL170:BB170)-MIN(AL170:BB170)-MAX(AL170:BB170))/(DN170-2))</f>
        <v>1.2857142857142858</v>
      </c>
      <c r="CC170" s="890">
        <f>IF(DO170&lt;3,"",(SUM(BD170:BT170)-MIN(BD170:BT170)-MAX(BD170:BT170))/(DO170-2))</f>
        <v>0</v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21" t="str">
        <f t="shared" si="280"/>
        <v/>
      </c>
      <c r="CU170" s="548" t="str">
        <f t="shared" si="281"/>
        <v/>
      </c>
      <c r="CV170" s="549" t="str">
        <f t="shared" si="281"/>
        <v/>
      </c>
      <c r="CW170" s="550" t="str">
        <f t="shared" si="281"/>
        <v/>
      </c>
      <c r="CX170" s="550" t="str">
        <f t="shared" si="281"/>
        <v/>
      </c>
      <c r="CY170" s="550">
        <f t="shared" si="281"/>
        <v>0</v>
      </c>
      <c r="CZ170" s="550">
        <f t="shared" si="281"/>
        <v>0</v>
      </c>
      <c r="DA170" s="550">
        <f t="shared" si="281"/>
        <v>0</v>
      </c>
      <c r="DB170" s="551">
        <f t="shared" si="281"/>
        <v>0</v>
      </c>
      <c r="DC170" s="551">
        <f t="shared" si="281"/>
        <v>0</v>
      </c>
      <c r="DD170" s="551">
        <f t="shared" si="281"/>
        <v>0</v>
      </c>
      <c r="DE170" s="550">
        <f t="shared" si="282"/>
        <v>0</v>
      </c>
      <c r="DF170" s="550">
        <f t="shared" si="282"/>
        <v>0</v>
      </c>
      <c r="DG170" s="550">
        <f t="shared" si="282"/>
        <v>0</v>
      </c>
      <c r="DH170" s="550" t="str">
        <f t="shared" si="282"/>
        <v/>
      </c>
      <c r="DI170" s="550" t="str">
        <f t="shared" si="282"/>
        <v/>
      </c>
      <c r="DJ170" s="549" t="str">
        <f t="shared" si="282"/>
        <v/>
      </c>
      <c r="DK170" s="548" t="str">
        <f t="shared" si="282"/>
        <v/>
      </c>
      <c r="DL170" s="891">
        <f>COUNT(B170:R170)</f>
        <v>9</v>
      </c>
      <c r="DM170" s="846">
        <f>COUNT(T170:AJ170)</f>
        <v>9</v>
      </c>
      <c r="DN170" s="846">
        <f>COUNT(AL170:BB170)</f>
        <v>9</v>
      </c>
      <c r="DO170" s="847">
        <f>COUNT(BD170:BT170)</f>
        <v>9</v>
      </c>
      <c r="DP170" s="882"/>
      <c r="DQ170" s="892"/>
      <c r="DR170" s="892"/>
      <c r="DS170" s="892"/>
      <c r="DT170" s="892"/>
      <c r="DU170" s="892"/>
      <c r="DV170" s="892"/>
      <c r="DW170" s="893"/>
      <c r="DX170" s="892"/>
      <c r="DY170" s="846"/>
      <c r="DZ170" s="882"/>
      <c r="EA170" s="882"/>
    </row>
    <row r="171" spans="1:131" ht="12.75" customHeight="1">
      <c r="A171" s="888" t="s">
        <v>265</v>
      </c>
      <c r="B171" s="296">
        <v>20</v>
      </c>
      <c r="C171" s="296">
        <v>12</v>
      </c>
      <c r="D171" s="296">
        <v>12</v>
      </c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3"/>
      <c r="T171" s="296"/>
      <c r="U171" s="296"/>
      <c r="V171" s="296"/>
      <c r="W171" s="296"/>
      <c r="X171" s="296"/>
      <c r="Y171" s="296"/>
      <c r="Z171" s="296"/>
      <c r="AA171" s="296">
        <v>2</v>
      </c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883"/>
      <c r="AL171" s="296">
        <v>12</v>
      </c>
      <c r="AM171" s="296">
        <v>12</v>
      </c>
      <c r="AN171" s="296">
        <v>12</v>
      </c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3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3"/>
      <c r="BV171" s="296"/>
      <c r="BW171" s="296"/>
      <c r="BX171" s="296"/>
      <c r="BY171" s="296"/>
      <c r="BZ171" s="889">
        <f>IF(DL171&lt;3,"",(SUM(B171:R171)-MIN(B171:R171)-MAX(B171:R171))/(DL171-2))</f>
        <v>12</v>
      </c>
      <c r="CA171" s="889" t="str">
        <f>IF(DM171&lt;3,"",(SUM(T171:AJ171)-MIN(T171:AJ171)-MAX(T171:AJ171))/(DM171-2))</f>
        <v/>
      </c>
      <c r="CB171" s="889">
        <f>IF(DN171&lt;3,"",(SUM(AL171:BB171)-MIN(AL171:BB171)-MAX(AL171:BB171))/(DN171-2))</f>
        <v>12</v>
      </c>
      <c r="CC171" s="890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21" t="str">
        <f t="shared" si="280"/>
        <v/>
      </c>
      <c r="CU171" s="548" t="str">
        <f t="shared" si="281"/>
        <v/>
      </c>
      <c r="CV171" s="549" t="str">
        <f t="shared" si="281"/>
        <v/>
      </c>
      <c r="CW171" s="550" t="str">
        <f t="shared" si="281"/>
        <v/>
      </c>
      <c r="CX171" s="550" t="str">
        <f t="shared" si="281"/>
        <v/>
      </c>
      <c r="CY171" s="550" t="str">
        <f t="shared" si="281"/>
        <v/>
      </c>
      <c r="CZ171" s="550" t="str">
        <f t="shared" si="281"/>
        <v/>
      </c>
      <c r="DA171" s="550" t="str">
        <f t="shared" si="281"/>
        <v/>
      </c>
      <c r="DB171" s="551" t="str">
        <f t="shared" si="281"/>
        <v/>
      </c>
      <c r="DC171" s="551" t="str">
        <f t="shared" si="281"/>
        <v/>
      </c>
      <c r="DD171" s="551" t="str">
        <f t="shared" si="281"/>
        <v/>
      </c>
      <c r="DE171" s="550" t="str">
        <f t="shared" si="282"/>
        <v/>
      </c>
      <c r="DF171" s="550" t="str">
        <f t="shared" si="282"/>
        <v/>
      </c>
      <c r="DG171" s="550" t="str">
        <f t="shared" si="282"/>
        <v/>
      </c>
      <c r="DH171" s="550" t="str">
        <f t="shared" si="282"/>
        <v/>
      </c>
      <c r="DI171" s="550" t="str">
        <f t="shared" si="282"/>
        <v/>
      </c>
      <c r="DJ171" s="549" t="str">
        <f t="shared" si="282"/>
        <v/>
      </c>
      <c r="DK171" s="548" t="str">
        <f t="shared" si="282"/>
        <v/>
      </c>
      <c r="DL171" s="891">
        <f>COUNT(B171:R171)</f>
        <v>3</v>
      </c>
      <c r="DM171" s="846">
        <f>COUNT(T171:AJ171)</f>
        <v>1</v>
      </c>
      <c r="DN171" s="846">
        <f>COUNT(AL171:BB171)</f>
        <v>3</v>
      </c>
      <c r="DO171" s="847">
        <f>COUNT(BD171:BT171)</f>
        <v>0</v>
      </c>
      <c r="DP171" s="882"/>
      <c r="DQ171" s="892"/>
      <c r="DR171" s="892"/>
      <c r="DS171" s="892"/>
      <c r="DT171" s="892"/>
      <c r="DU171" s="892"/>
      <c r="DV171" s="892"/>
      <c r="DW171" s="893"/>
      <c r="DX171" s="892"/>
      <c r="DY171" s="846"/>
      <c r="DZ171" s="882"/>
      <c r="EA171" s="882"/>
    </row>
    <row r="172" spans="1:131" ht="12.75" customHeight="1">
      <c r="A172" s="888" t="s">
        <v>294</v>
      </c>
      <c r="B172" s="296">
        <v>9</v>
      </c>
      <c r="C172" s="296">
        <v>15</v>
      </c>
      <c r="D172" s="296">
        <v>15</v>
      </c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3"/>
      <c r="T172" s="296"/>
      <c r="U172" s="296"/>
      <c r="V172" s="296"/>
      <c r="W172" s="296"/>
      <c r="X172" s="296"/>
      <c r="Y172" s="296"/>
      <c r="Z172" s="296"/>
      <c r="AA172" s="296">
        <v>1.25</v>
      </c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883"/>
      <c r="AL172" s="296">
        <v>15</v>
      </c>
      <c r="AM172" s="296">
        <v>15</v>
      </c>
      <c r="AN172" s="296">
        <v>15</v>
      </c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3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3"/>
      <c r="BV172" s="296"/>
      <c r="BW172" s="296"/>
      <c r="BX172" s="296"/>
      <c r="BY172" s="296"/>
      <c r="BZ172" s="889">
        <f>IF(DL172&lt;3,"",(SUM(B172:R172)-MIN(B172:R172)-MAX(B172:R172))/(DL172-2))</f>
        <v>15</v>
      </c>
      <c r="CA172" s="889" t="str">
        <f>IF(DM172&lt;3,"",(SUM(T172:AJ172)-MIN(T172:AJ172)-MAX(T172:AJ172))/(DM172-2))</f>
        <v/>
      </c>
      <c r="CB172" s="889">
        <f>IF(DN172&lt;3,"",(SUM(AL172:BB172)-MIN(AL172:BB172)-MAX(AL172:BB172))/(DN172-2))</f>
        <v>15</v>
      </c>
      <c r="CC172" s="890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21" t="str">
        <f t="shared" si="280"/>
        <v/>
      </c>
      <c r="CU172" s="548" t="str">
        <f t="shared" si="281"/>
        <v/>
      </c>
      <c r="CV172" s="549" t="str">
        <f t="shared" si="281"/>
        <v/>
      </c>
      <c r="CW172" s="550" t="str">
        <f t="shared" si="281"/>
        <v/>
      </c>
      <c r="CX172" s="550" t="str">
        <f t="shared" si="281"/>
        <v/>
      </c>
      <c r="CY172" s="550" t="str">
        <f t="shared" si="281"/>
        <v/>
      </c>
      <c r="CZ172" s="550" t="str">
        <f t="shared" si="281"/>
        <v/>
      </c>
      <c r="DA172" s="550" t="str">
        <f t="shared" si="281"/>
        <v/>
      </c>
      <c r="DB172" s="551" t="str">
        <f t="shared" si="281"/>
        <v/>
      </c>
      <c r="DC172" s="551" t="str">
        <f t="shared" si="281"/>
        <v/>
      </c>
      <c r="DD172" s="551" t="str">
        <f t="shared" si="281"/>
        <v/>
      </c>
      <c r="DE172" s="550" t="str">
        <f t="shared" si="282"/>
        <v/>
      </c>
      <c r="DF172" s="550" t="str">
        <f t="shared" si="282"/>
        <v/>
      </c>
      <c r="DG172" s="550" t="str">
        <f t="shared" si="282"/>
        <v/>
      </c>
      <c r="DH172" s="550" t="str">
        <f t="shared" si="282"/>
        <v/>
      </c>
      <c r="DI172" s="550" t="str">
        <f t="shared" si="282"/>
        <v/>
      </c>
      <c r="DJ172" s="549" t="str">
        <f t="shared" si="282"/>
        <v/>
      </c>
      <c r="DK172" s="548" t="str">
        <f t="shared" si="282"/>
        <v/>
      </c>
      <c r="DL172" s="891">
        <f>COUNT(B172:R172)</f>
        <v>3</v>
      </c>
      <c r="DM172" s="846">
        <f>COUNT(T172:AJ172)</f>
        <v>1</v>
      </c>
      <c r="DN172" s="846">
        <f>COUNT(AL172:BB172)</f>
        <v>3</v>
      </c>
      <c r="DO172" s="847">
        <f>COUNT(BD172:BT172)</f>
        <v>0</v>
      </c>
      <c r="DP172" s="882"/>
      <c r="DQ172" s="892"/>
      <c r="DR172" s="892"/>
      <c r="DS172" s="892"/>
      <c r="DT172" s="892"/>
      <c r="DU172" s="892"/>
      <c r="DV172" s="892"/>
      <c r="DW172" s="893"/>
      <c r="DX172" s="892"/>
      <c r="DY172" s="846"/>
      <c r="DZ172" s="882"/>
      <c r="EA172" s="882"/>
    </row>
    <row r="173" spans="1:131" ht="12.75" customHeight="1">
      <c r="A173" s="894" t="s">
        <v>295</v>
      </c>
      <c r="B173" s="895">
        <f t="shared" ref="B173:R173" si="283">IF(B170="","",B169*B170*B171*B172)</f>
        <v>1800</v>
      </c>
      <c r="C173" s="895">
        <f t="shared" si="283"/>
        <v>3600</v>
      </c>
      <c r="D173" s="895">
        <f t="shared" si="283"/>
        <v>1800</v>
      </c>
      <c r="E173" s="895">
        <f t="shared" si="283"/>
        <v>0</v>
      </c>
      <c r="F173" s="895">
        <f t="shared" si="283"/>
        <v>0</v>
      </c>
      <c r="G173" s="895">
        <f t="shared" si="283"/>
        <v>0</v>
      </c>
      <c r="H173" s="895">
        <f t="shared" si="283"/>
        <v>0</v>
      </c>
      <c r="I173" s="895">
        <f t="shared" si="283"/>
        <v>0</v>
      </c>
      <c r="J173" s="895">
        <f t="shared" si="283"/>
        <v>0</v>
      </c>
      <c r="K173" s="895" t="str">
        <f t="shared" si="283"/>
        <v/>
      </c>
      <c r="L173" s="895" t="str">
        <f t="shared" si="283"/>
        <v/>
      </c>
      <c r="M173" s="895" t="str">
        <f t="shared" si="283"/>
        <v/>
      </c>
      <c r="N173" s="895" t="str">
        <f t="shared" si="283"/>
        <v/>
      </c>
      <c r="O173" s="895" t="str">
        <f t="shared" si="283"/>
        <v/>
      </c>
      <c r="P173" s="895" t="str">
        <f t="shared" si="283"/>
        <v/>
      </c>
      <c r="Q173" s="895" t="str">
        <f t="shared" si="283"/>
        <v/>
      </c>
      <c r="R173" s="895" t="str">
        <f t="shared" si="283"/>
        <v/>
      </c>
      <c r="S173" s="883"/>
      <c r="T173" s="895">
        <f t="shared" ref="T173:Y173" si="284">IF(T170="","",T169*T170*T171*T172)</f>
        <v>0</v>
      </c>
      <c r="U173" s="895">
        <f t="shared" si="284"/>
        <v>0</v>
      </c>
      <c r="V173" s="895">
        <f t="shared" si="284"/>
        <v>0</v>
      </c>
      <c r="W173" s="895">
        <f t="shared" si="284"/>
        <v>0</v>
      </c>
      <c r="X173" s="895">
        <f t="shared" si="284"/>
        <v>0</v>
      </c>
      <c r="Y173" s="895">
        <f t="shared" si="284"/>
        <v>0</v>
      </c>
      <c r="Z173" s="895"/>
      <c r="AA173" s="895">
        <f t="shared" ref="AA173:AJ173" si="285">IF(AA170="","",AA169*AA170*AA171*AA172)</f>
        <v>100</v>
      </c>
      <c r="AB173" s="895">
        <f t="shared" si="285"/>
        <v>0</v>
      </c>
      <c r="AC173" s="895" t="str">
        <f t="shared" si="285"/>
        <v/>
      </c>
      <c r="AD173" s="895" t="str">
        <f t="shared" si="285"/>
        <v/>
      </c>
      <c r="AE173" s="895" t="str">
        <f t="shared" si="285"/>
        <v/>
      </c>
      <c r="AF173" s="895" t="str">
        <f t="shared" si="285"/>
        <v/>
      </c>
      <c r="AG173" s="895" t="str">
        <f t="shared" si="285"/>
        <v/>
      </c>
      <c r="AH173" s="895" t="str">
        <f t="shared" si="285"/>
        <v/>
      </c>
      <c r="AI173" s="895" t="str">
        <f t="shared" si="285"/>
        <v/>
      </c>
      <c r="AJ173" s="895" t="str">
        <f t="shared" si="285"/>
        <v/>
      </c>
      <c r="AK173" s="883"/>
      <c r="AL173" s="895">
        <f t="shared" ref="AL173:BB173" si="286">IF(AL170="","",AL169*AL170*AL171*AL172)</f>
        <v>4500</v>
      </c>
      <c r="AM173" s="895">
        <f t="shared" si="286"/>
        <v>4320</v>
      </c>
      <c r="AN173" s="895">
        <f t="shared" si="286"/>
        <v>4320</v>
      </c>
      <c r="AO173" s="895">
        <f t="shared" si="286"/>
        <v>0</v>
      </c>
      <c r="AP173" s="895">
        <f t="shared" si="286"/>
        <v>0</v>
      </c>
      <c r="AQ173" s="895">
        <f t="shared" si="286"/>
        <v>0</v>
      </c>
      <c r="AR173" s="895">
        <f t="shared" si="286"/>
        <v>0</v>
      </c>
      <c r="AS173" s="895">
        <f t="shared" si="286"/>
        <v>0</v>
      </c>
      <c r="AT173" s="895">
        <f t="shared" si="286"/>
        <v>0</v>
      </c>
      <c r="AU173" s="895" t="str">
        <f t="shared" si="286"/>
        <v/>
      </c>
      <c r="AV173" s="895" t="str">
        <f t="shared" si="286"/>
        <v/>
      </c>
      <c r="AW173" s="895" t="str">
        <f t="shared" si="286"/>
        <v/>
      </c>
      <c r="AX173" s="895" t="str">
        <f t="shared" si="286"/>
        <v/>
      </c>
      <c r="AY173" s="895" t="str">
        <f t="shared" si="286"/>
        <v/>
      </c>
      <c r="AZ173" s="895" t="str">
        <f t="shared" si="286"/>
        <v/>
      </c>
      <c r="BA173" s="895" t="str">
        <f t="shared" si="286"/>
        <v/>
      </c>
      <c r="BB173" s="895" t="str">
        <f t="shared" si="286"/>
        <v/>
      </c>
      <c r="BC173" s="883"/>
      <c r="BD173" s="895">
        <f t="shared" ref="BD173:BT173" si="287">IF(BD170="","",BD169*BD170*BD171*BD172)</f>
        <v>0</v>
      </c>
      <c r="BE173" s="895">
        <f t="shared" si="287"/>
        <v>0</v>
      </c>
      <c r="BF173" s="895">
        <f t="shared" si="287"/>
        <v>0</v>
      </c>
      <c r="BG173" s="895">
        <f t="shared" si="287"/>
        <v>0</v>
      </c>
      <c r="BH173" s="895">
        <f t="shared" si="287"/>
        <v>0</v>
      </c>
      <c r="BI173" s="895">
        <f t="shared" si="287"/>
        <v>0</v>
      </c>
      <c r="BJ173" s="895">
        <f t="shared" si="287"/>
        <v>0</v>
      </c>
      <c r="BK173" s="895">
        <f t="shared" si="287"/>
        <v>0</v>
      </c>
      <c r="BL173" s="895">
        <f t="shared" si="287"/>
        <v>0</v>
      </c>
      <c r="BM173" s="895" t="str">
        <f t="shared" si="287"/>
        <v/>
      </c>
      <c r="BN173" s="895" t="str">
        <f t="shared" si="287"/>
        <v/>
      </c>
      <c r="BO173" s="895" t="str">
        <f t="shared" si="287"/>
        <v/>
      </c>
      <c r="BP173" s="895" t="str">
        <f t="shared" si="287"/>
        <v/>
      </c>
      <c r="BQ173" s="895" t="str">
        <f t="shared" si="287"/>
        <v/>
      </c>
      <c r="BR173" s="895" t="str">
        <f t="shared" si="287"/>
        <v/>
      </c>
      <c r="BS173" s="895" t="str">
        <f t="shared" si="287"/>
        <v/>
      </c>
      <c r="BT173" s="895" t="str">
        <f t="shared" si="287"/>
        <v/>
      </c>
      <c r="BU173" s="883"/>
      <c r="BV173" s="895" t="str">
        <f>IF(BV170="","",BV169*BV170*BV171*BV172)</f>
        <v/>
      </c>
      <c r="BW173" s="895" t="str">
        <f>IF(BW170="","",BW169*BW170*BW171*BW172)</f>
        <v/>
      </c>
      <c r="BX173" s="895" t="str">
        <f>IF(BX170="","",BX169*BX170*BX171*BX172)</f>
        <v/>
      </c>
      <c r="BY173" s="761" t="str">
        <f>IF(BY170="","",BY169*BY170*BY171*BY172)</f>
        <v/>
      </c>
      <c r="BZ173" s="889">
        <f>IF(DL173&lt;3,"",(SUM(B173:R173)-MIN(B173:R173)-MAX(B173:R173))/(DL173-2))</f>
        <v>514.28571428571433</v>
      </c>
      <c r="CA173" s="889">
        <f>IF(DM173&lt;3,"",(SUM(T173:AJ173)-MIN(T173:AJ173)-MAX(T173:AJ173))/(DM173-2))</f>
        <v>0</v>
      </c>
      <c r="CB173" s="889">
        <f>IF(DN173&lt;3,"",(SUM(AL173:BB173)-MIN(AL173:BB173)-MAX(AL173:BB173))/(DN173-2))</f>
        <v>1234.2857142857142</v>
      </c>
      <c r="CC173" s="890">
        <f>IF(DO173&lt;3,"",(SUM(BD173:BT173)-MIN(BD173:BT173)-MAX(BD173:BT173))/(DO173-2))</f>
        <v>0</v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21" t="str">
        <f t="shared" si="280"/>
        <v/>
      </c>
      <c r="CU173" s="548" t="str">
        <f t="shared" si="281"/>
        <v/>
      </c>
      <c r="CV173" s="549" t="str">
        <f t="shared" si="281"/>
        <v/>
      </c>
      <c r="CW173" s="550" t="str">
        <f t="shared" si="281"/>
        <v/>
      </c>
      <c r="CX173" s="550" t="str">
        <f t="shared" si="281"/>
        <v/>
      </c>
      <c r="CY173" s="550">
        <f t="shared" si="281"/>
        <v>0</v>
      </c>
      <c r="CZ173" s="550">
        <f t="shared" si="281"/>
        <v>0</v>
      </c>
      <c r="DA173" s="550">
        <f t="shared" si="281"/>
        <v>0</v>
      </c>
      <c r="DB173" s="551">
        <f t="shared" si="281"/>
        <v>0</v>
      </c>
      <c r="DC173" s="551">
        <f t="shared" si="281"/>
        <v>0</v>
      </c>
      <c r="DD173" s="551">
        <f t="shared" si="281"/>
        <v>0</v>
      </c>
      <c r="DE173" s="550">
        <f t="shared" si="282"/>
        <v>0</v>
      </c>
      <c r="DF173" s="550">
        <f t="shared" si="282"/>
        <v>0</v>
      </c>
      <c r="DG173" s="550">
        <f t="shared" si="282"/>
        <v>0</v>
      </c>
      <c r="DH173" s="550" t="str">
        <f t="shared" si="282"/>
        <v/>
      </c>
      <c r="DI173" s="550" t="str">
        <f t="shared" si="282"/>
        <v/>
      </c>
      <c r="DJ173" s="549" t="str">
        <f t="shared" si="282"/>
        <v/>
      </c>
      <c r="DK173" s="548" t="str">
        <f t="shared" si="282"/>
        <v/>
      </c>
      <c r="DL173" s="891">
        <f>COUNT(B173:R173)</f>
        <v>9</v>
      </c>
      <c r="DM173" s="846">
        <f>COUNT(T173:AJ173)</f>
        <v>8</v>
      </c>
      <c r="DN173" s="846">
        <f>COUNT(AL173:BB173)</f>
        <v>9</v>
      </c>
      <c r="DO173" s="847">
        <f>COUNT(BD173:BT173)</f>
        <v>9</v>
      </c>
      <c r="DP173" s="882"/>
      <c r="DQ173" s="892"/>
      <c r="DR173" s="892"/>
      <c r="DS173" s="892"/>
      <c r="DT173" s="892"/>
      <c r="DU173" s="892"/>
      <c r="DV173" s="892"/>
      <c r="DW173" s="893"/>
      <c r="DX173" s="892"/>
      <c r="DY173" s="846"/>
      <c r="DZ173" s="882"/>
      <c r="EA173" s="882"/>
    </row>
    <row r="174" spans="1:131" ht="12.75" customHeight="1">
      <c r="A174" s="887" t="s">
        <v>416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3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3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3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3"/>
      <c r="BV174" s="669"/>
      <c r="BW174" s="669"/>
      <c r="BX174" s="669"/>
      <c r="BY174" s="669"/>
      <c r="BZ174" s="896"/>
      <c r="CA174" s="896"/>
      <c r="CB174" s="896"/>
      <c r="CC174" s="897"/>
      <c r="CD174" s="898"/>
      <c r="CE174" s="898"/>
      <c r="CF174" s="898"/>
      <c r="CG174" s="898"/>
      <c r="CH174" s="898"/>
      <c r="CI174" s="898"/>
      <c r="CJ174" s="898"/>
      <c r="CK174" s="898"/>
      <c r="CL174" s="898"/>
      <c r="CM174" s="898"/>
      <c r="CN174" s="898"/>
      <c r="CO174" s="898"/>
      <c r="CP174" s="898"/>
      <c r="CQ174" s="898"/>
      <c r="CR174" s="898"/>
      <c r="CS174" s="898"/>
      <c r="CT174" s="899"/>
      <c r="CU174" s="900"/>
      <c r="CV174" s="898"/>
      <c r="CW174" s="898"/>
      <c r="CX174" s="898"/>
      <c r="CY174" s="898"/>
      <c r="CZ174" s="898"/>
      <c r="DA174" s="898"/>
      <c r="DB174" s="898"/>
      <c r="DC174" s="898"/>
      <c r="DD174" s="898"/>
      <c r="DE174" s="898"/>
      <c r="DF174" s="898"/>
      <c r="DG174" s="898"/>
      <c r="DH174" s="898"/>
      <c r="DI174" s="898"/>
      <c r="DJ174" s="898"/>
      <c r="DK174" s="898"/>
      <c r="DL174" s="900"/>
      <c r="DM174" s="881"/>
      <c r="DN174" s="881"/>
      <c r="DO174" s="880"/>
      <c r="DP174" s="881"/>
      <c r="DQ174" s="881"/>
      <c r="DR174" s="881"/>
      <c r="DS174" s="881"/>
      <c r="DT174" s="881"/>
      <c r="DU174" s="881"/>
      <c r="DV174" s="881"/>
      <c r="DW174" s="880"/>
      <c r="DX174" s="881"/>
      <c r="DY174" s="846"/>
      <c r="DZ174" s="882"/>
      <c r="EA174" s="882"/>
    </row>
    <row r="175" spans="1:131" ht="12.75" customHeight="1">
      <c r="A175" s="888" t="s">
        <v>276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3"/>
      <c r="T175" s="669"/>
      <c r="U175" s="669"/>
      <c r="V175" s="669">
        <v>1</v>
      </c>
      <c r="W175" s="669"/>
      <c r="X175" s="669"/>
      <c r="Y175" s="669"/>
      <c r="Z175" s="669">
        <v>1</v>
      </c>
      <c r="AA175" s="669">
        <v>1</v>
      </c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3"/>
      <c r="AL175" s="669"/>
      <c r="AM175" s="669"/>
      <c r="AN175" s="669"/>
      <c r="AO175" s="669"/>
      <c r="AP175" s="669"/>
      <c r="AQ175" s="669"/>
      <c r="AR175" s="669"/>
      <c r="AS175" s="669">
        <v>2</v>
      </c>
      <c r="AT175" s="669">
        <v>2</v>
      </c>
      <c r="AU175" s="669"/>
      <c r="AV175" s="669"/>
      <c r="AW175" s="669"/>
      <c r="AX175" s="669"/>
      <c r="AY175" s="669"/>
      <c r="AZ175" s="669"/>
      <c r="BA175" s="669"/>
      <c r="BB175" s="669"/>
      <c r="BC175" s="883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3"/>
      <c r="BV175" s="669"/>
      <c r="BW175" s="669"/>
      <c r="BX175" s="669"/>
      <c r="BY175" s="669"/>
      <c r="BZ175" s="889" t="str">
        <f>IF(DL175&lt;3,"",(SUM(B175:R175)-MIN(B175:R175)-MAX(B175:R175))/(DL175-2))</f>
        <v/>
      </c>
      <c r="CA175" s="889">
        <f>IF(DM175&lt;3,"",(SUM(T175:AJ175)-MIN(T175:AJ175)-MAX(T175:AJ175))/(DM175-2))</f>
        <v>1</v>
      </c>
      <c r="CB175" s="889" t="str">
        <f>IF(DN175&lt;3,"",(SUM(AL175:BB175)-MIN(AL175:BB175)-MAX(AL175:BB175))/(DN175-2))</f>
        <v/>
      </c>
      <c r="CC175" s="890" t="str">
        <f>IF(DO175&lt;3,"",(SUM(BD175:BT175)-MIN(BD175:BT175)-MAX(BD175:BT175))/(DO175-2))</f>
        <v/>
      </c>
      <c r="CD175" s="52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2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90"/>
        <v/>
      </c>
      <c r="CW175" s="550" t="str">
        <f t="shared" si="290"/>
        <v/>
      </c>
      <c r="CX175" s="550" t="str">
        <f t="shared" si="290"/>
        <v/>
      </c>
      <c r="CY175" s="550" t="str">
        <f t="shared" si="290"/>
        <v/>
      </c>
      <c r="CZ175" s="550" t="str">
        <f t="shared" si="290"/>
        <v/>
      </c>
      <c r="DA175" s="550" t="str">
        <f t="shared" si="290"/>
        <v/>
      </c>
      <c r="DB175" s="551" t="str">
        <f t="shared" si="290"/>
        <v/>
      </c>
      <c r="DC175" s="551" t="str">
        <f t="shared" si="290"/>
        <v/>
      </c>
      <c r="DD175" s="551" t="str">
        <f t="shared" si="290"/>
        <v/>
      </c>
      <c r="DE175" s="550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1"/>
        <v/>
      </c>
      <c r="DG175" s="550" t="str">
        <f t="shared" si="291"/>
        <v/>
      </c>
      <c r="DH175" s="550" t="str">
        <f t="shared" si="291"/>
        <v/>
      </c>
      <c r="DI175" s="550" t="str">
        <f t="shared" si="291"/>
        <v/>
      </c>
      <c r="DJ175" s="549" t="str">
        <f t="shared" si="291"/>
        <v/>
      </c>
      <c r="DK175" s="548" t="str">
        <f t="shared" si="291"/>
        <v/>
      </c>
      <c r="DL175" s="891">
        <f>COUNT(B175:R175)</f>
        <v>0</v>
      </c>
      <c r="DM175" s="846">
        <f>COUNT(T175:AJ175)</f>
        <v>3</v>
      </c>
      <c r="DN175" s="846">
        <f>COUNT(AL175:BB175)</f>
        <v>2</v>
      </c>
      <c r="DO175" s="847">
        <f>COUNT(BD175:BT175)</f>
        <v>0</v>
      </c>
      <c r="DP175" s="882"/>
      <c r="DQ175" s="892"/>
      <c r="DR175" s="892"/>
      <c r="DS175" s="892"/>
      <c r="DT175" s="892"/>
      <c r="DU175" s="892"/>
      <c r="DV175" s="892"/>
      <c r="DW175" s="893"/>
      <c r="DX175" s="892"/>
      <c r="DY175" s="846"/>
      <c r="DZ175" s="882"/>
      <c r="EA175" s="882"/>
    </row>
    <row r="176" spans="1:131" ht="12.75" customHeight="1">
      <c r="A176" s="888" t="s">
        <v>277</v>
      </c>
      <c r="B176" s="296"/>
      <c r="C176" s="296">
        <v>0</v>
      </c>
      <c r="D176" s="296">
        <v>0</v>
      </c>
      <c r="E176" s="669">
        <v>0</v>
      </c>
      <c r="F176" s="669">
        <v>0</v>
      </c>
      <c r="G176" s="669">
        <v>0</v>
      </c>
      <c r="H176" s="296">
        <v>0</v>
      </c>
      <c r="I176" s="296">
        <v>0</v>
      </c>
      <c r="J176" s="669">
        <v>0</v>
      </c>
      <c r="K176" s="296"/>
      <c r="L176" s="296"/>
      <c r="M176" s="296"/>
      <c r="N176" s="296"/>
      <c r="O176" s="296"/>
      <c r="P176" s="296"/>
      <c r="Q176" s="296"/>
      <c r="R176" s="296"/>
      <c r="S176" s="883"/>
      <c r="T176" s="296">
        <v>0</v>
      </c>
      <c r="U176" s="296">
        <v>0</v>
      </c>
      <c r="V176" s="296">
        <v>20</v>
      </c>
      <c r="W176" s="296">
        <v>0</v>
      </c>
      <c r="X176" s="296">
        <v>0</v>
      </c>
      <c r="Y176" s="296">
        <v>0</v>
      </c>
      <c r="Z176" s="296">
        <v>14</v>
      </c>
      <c r="AA176" s="296">
        <v>80</v>
      </c>
      <c r="AB176" s="296">
        <v>0</v>
      </c>
      <c r="AC176" s="296"/>
      <c r="AD176" s="296"/>
      <c r="AE176" s="296"/>
      <c r="AF176" s="296"/>
      <c r="AG176" s="296"/>
      <c r="AH176" s="296"/>
      <c r="AI176" s="296"/>
      <c r="AJ176" s="296"/>
      <c r="AK176" s="883"/>
      <c r="AL176" s="296">
        <v>0</v>
      </c>
      <c r="AM176" s="296">
        <v>0</v>
      </c>
      <c r="AN176" s="296">
        <v>0</v>
      </c>
      <c r="AO176" s="296">
        <v>0</v>
      </c>
      <c r="AP176" s="296">
        <v>0</v>
      </c>
      <c r="AQ176" s="296">
        <v>0</v>
      </c>
      <c r="AR176" s="296">
        <v>0</v>
      </c>
      <c r="AS176" s="296">
        <v>60</v>
      </c>
      <c r="AT176" s="296">
        <v>1</v>
      </c>
      <c r="AU176" s="296"/>
      <c r="AV176" s="296"/>
      <c r="AW176" s="296"/>
      <c r="AX176" s="296"/>
      <c r="AY176" s="296"/>
      <c r="AZ176" s="296"/>
      <c r="BA176" s="296"/>
      <c r="BB176" s="296"/>
      <c r="BC176" s="883"/>
      <c r="BD176" s="296">
        <v>0</v>
      </c>
      <c r="BE176" s="296">
        <v>0</v>
      </c>
      <c r="BF176" s="296">
        <v>0</v>
      </c>
      <c r="BG176" s="296">
        <v>0</v>
      </c>
      <c r="BH176" s="296">
        <v>0</v>
      </c>
      <c r="BI176" s="296">
        <v>0</v>
      </c>
      <c r="BJ176" s="296">
        <v>0</v>
      </c>
      <c r="BK176" s="296">
        <v>0</v>
      </c>
      <c r="BL176" s="296">
        <v>0</v>
      </c>
      <c r="BM176" s="296"/>
      <c r="BN176" s="296"/>
      <c r="BO176" s="296"/>
      <c r="BP176" s="296"/>
      <c r="BQ176" s="296"/>
      <c r="BR176" s="296"/>
      <c r="BS176" s="296"/>
      <c r="BT176" s="296"/>
      <c r="BU176" s="883"/>
      <c r="BV176" s="296"/>
      <c r="BW176" s="296"/>
      <c r="BX176" s="296"/>
      <c r="BY176" s="296"/>
      <c r="BZ176" s="889">
        <f>IF(DL176&lt;3,"",(SUM(B176:R176)-MIN(B176:R176)-MAX(B176:R176))/(DL176-2))</f>
        <v>0</v>
      </c>
      <c r="CA176" s="889">
        <f>IF(DM176&lt;3,"",(SUM(T176:AJ176)-MIN(T176:AJ176)-MAX(T176:AJ176))/(DM176-2))</f>
        <v>4.8571428571428568</v>
      </c>
      <c r="CB176" s="889">
        <f>IF(DN176&lt;3,"",(SUM(AL176:BB176)-MIN(AL176:BB176)-MAX(AL176:BB176))/(DN176-2))</f>
        <v>0.14285714285714285</v>
      </c>
      <c r="CC176" s="890">
        <f>IF(DO176&lt;3,"",(SUM(BD176:BT176)-MIN(BD176:BT176)-MAX(BD176:BT176))/(DO176-2))</f>
        <v>0</v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21" t="str">
        <f t="shared" si="289"/>
        <v/>
      </c>
      <c r="CU176" s="548" t="str">
        <f t="shared" si="290"/>
        <v/>
      </c>
      <c r="CV176" s="549" t="str">
        <f t="shared" si="290"/>
        <v/>
      </c>
      <c r="CW176" s="550" t="str">
        <f t="shared" si="290"/>
        <v/>
      </c>
      <c r="CX176" s="550" t="str">
        <f t="shared" si="290"/>
        <v/>
      </c>
      <c r="CY176" s="550">
        <f t="shared" si="290"/>
        <v>0</v>
      </c>
      <c r="CZ176" s="550">
        <f t="shared" si="290"/>
        <v>0</v>
      </c>
      <c r="DA176" s="550">
        <f t="shared" si="290"/>
        <v>0</v>
      </c>
      <c r="DB176" s="551">
        <f t="shared" si="290"/>
        <v>0</v>
      </c>
      <c r="DC176" s="551">
        <f t="shared" si="290"/>
        <v>0</v>
      </c>
      <c r="DD176" s="551">
        <f t="shared" si="290"/>
        <v>0</v>
      </c>
      <c r="DE176" s="550">
        <f t="shared" si="291"/>
        <v>0</v>
      </c>
      <c r="DF176" s="550">
        <f t="shared" si="291"/>
        <v>0</v>
      </c>
      <c r="DG176" s="550">
        <f t="shared" si="291"/>
        <v>0</v>
      </c>
      <c r="DH176" s="550" t="str">
        <f t="shared" si="291"/>
        <v/>
      </c>
      <c r="DI176" s="550" t="str">
        <f t="shared" si="291"/>
        <v/>
      </c>
      <c r="DJ176" s="549" t="str">
        <f t="shared" si="291"/>
        <v/>
      </c>
      <c r="DK176" s="548" t="str">
        <f t="shared" si="291"/>
        <v/>
      </c>
      <c r="DL176" s="891">
        <f>COUNT(B176:R176)</f>
        <v>8</v>
      </c>
      <c r="DM176" s="846">
        <f>COUNT(T176:AJ176)</f>
        <v>9</v>
      </c>
      <c r="DN176" s="846">
        <f>COUNT(AL176:BB176)</f>
        <v>9</v>
      </c>
      <c r="DO176" s="847">
        <f>COUNT(BD176:BT176)</f>
        <v>9</v>
      </c>
      <c r="DP176" s="882"/>
      <c r="DQ176" s="892"/>
      <c r="DR176" s="892"/>
      <c r="DS176" s="892"/>
      <c r="DT176" s="892"/>
      <c r="DU176" s="892"/>
      <c r="DV176" s="892"/>
      <c r="DW176" s="893"/>
      <c r="DX176" s="892"/>
      <c r="DY176" s="846"/>
      <c r="DZ176" s="882"/>
      <c r="EA176" s="882"/>
    </row>
    <row r="177" spans="1:131" ht="12.75" customHeight="1">
      <c r="A177" s="888" t="s">
        <v>265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3"/>
      <c r="T177" s="296"/>
      <c r="U177" s="296"/>
      <c r="V177" s="296">
        <v>4</v>
      </c>
      <c r="W177" s="296"/>
      <c r="X177" s="296"/>
      <c r="Y177" s="296"/>
      <c r="Z177" s="296">
        <v>2</v>
      </c>
      <c r="AA177" s="296">
        <v>1</v>
      </c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883"/>
      <c r="AL177" s="296"/>
      <c r="AM177" s="296"/>
      <c r="AN177" s="296"/>
      <c r="AO177" s="296"/>
      <c r="AP177" s="296"/>
      <c r="AQ177" s="296"/>
      <c r="AR177" s="296"/>
      <c r="AS177" s="296">
        <v>12</v>
      </c>
      <c r="AT177" s="296">
        <v>12</v>
      </c>
      <c r="AU177" s="296"/>
      <c r="AV177" s="296"/>
      <c r="AW177" s="296"/>
      <c r="AX177" s="296"/>
      <c r="AY177" s="296"/>
      <c r="AZ177" s="296"/>
      <c r="BA177" s="296"/>
      <c r="BB177" s="296"/>
      <c r="BC177" s="883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3"/>
      <c r="BV177" s="296"/>
      <c r="BW177" s="296"/>
      <c r="BX177" s="296"/>
      <c r="BY177" s="296"/>
      <c r="BZ177" s="889" t="str">
        <f>IF(DL177&lt;3,"",(SUM(B177:R177)-MIN(B177:R177)-MAX(B177:R177))/(DL177-2))</f>
        <v/>
      </c>
      <c r="CA177" s="889">
        <f>IF(DM177&lt;3,"",(SUM(T177:AJ177)-MIN(T177:AJ177)-MAX(T177:AJ177))/(DM177-2))</f>
        <v>2</v>
      </c>
      <c r="CB177" s="889" t="str">
        <f>IF(DN177&lt;3,"",(SUM(AL177:BB177)-MIN(AL177:BB177)-MAX(AL177:BB177))/(DN177-2))</f>
        <v/>
      </c>
      <c r="CC177" s="890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21" t="str">
        <f t="shared" si="289"/>
        <v/>
      </c>
      <c r="CU177" s="548" t="str">
        <f t="shared" si="290"/>
        <v/>
      </c>
      <c r="CV177" s="549" t="str">
        <f t="shared" si="290"/>
        <v/>
      </c>
      <c r="CW177" s="550" t="str">
        <f t="shared" si="290"/>
        <v/>
      </c>
      <c r="CX177" s="550" t="str">
        <f t="shared" si="290"/>
        <v/>
      </c>
      <c r="CY177" s="550" t="str">
        <f t="shared" si="290"/>
        <v/>
      </c>
      <c r="CZ177" s="550" t="str">
        <f t="shared" si="290"/>
        <v/>
      </c>
      <c r="DA177" s="550" t="str">
        <f t="shared" si="290"/>
        <v/>
      </c>
      <c r="DB177" s="551" t="str">
        <f t="shared" si="290"/>
        <v/>
      </c>
      <c r="DC177" s="551" t="str">
        <f t="shared" si="290"/>
        <v/>
      </c>
      <c r="DD177" s="551" t="str">
        <f t="shared" si="290"/>
        <v/>
      </c>
      <c r="DE177" s="550" t="str">
        <f t="shared" si="291"/>
        <v/>
      </c>
      <c r="DF177" s="550" t="str">
        <f t="shared" si="291"/>
        <v/>
      </c>
      <c r="DG177" s="550" t="str">
        <f t="shared" si="291"/>
        <v/>
      </c>
      <c r="DH177" s="550" t="str">
        <f t="shared" si="291"/>
        <v/>
      </c>
      <c r="DI177" s="550" t="str">
        <f t="shared" si="291"/>
        <v/>
      </c>
      <c r="DJ177" s="549" t="str">
        <f t="shared" si="291"/>
        <v/>
      </c>
      <c r="DK177" s="548" t="str">
        <f t="shared" si="291"/>
        <v/>
      </c>
      <c r="DL177" s="891">
        <f>COUNT(B177:R177)</f>
        <v>0</v>
      </c>
      <c r="DM177" s="846">
        <f>COUNT(T177:AJ177)</f>
        <v>3</v>
      </c>
      <c r="DN177" s="846">
        <f>COUNT(AL177:BB177)</f>
        <v>2</v>
      </c>
      <c r="DO177" s="847">
        <f>COUNT(BD177:BT177)</f>
        <v>0</v>
      </c>
      <c r="DP177" s="882"/>
      <c r="DQ177" s="892"/>
      <c r="DR177" s="892"/>
      <c r="DS177" s="892"/>
      <c r="DT177" s="892"/>
      <c r="DU177" s="892"/>
      <c r="DV177" s="892"/>
      <c r="DW177" s="893"/>
      <c r="DX177" s="892"/>
      <c r="DY177" s="846"/>
      <c r="DZ177" s="882"/>
      <c r="EA177" s="882"/>
    </row>
    <row r="178" spans="1:131" ht="12.75" customHeight="1">
      <c r="A178" s="888" t="s">
        <v>294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3"/>
      <c r="T178" s="296"/>
      <c r="U178" s="296"/>
      <c r="V178" s="296">
        <v>1</v>
      </c>
      <c r="W178" s="296"/>
      <c r="X178" s="296"/>
      <c r="Y178" s="296"/>
      <c r="Z178" s="296">
        <v>5</v>
      </c>
      <c r="AA178" s="296">
        <v>0.5</v>
      </c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883"/>
      <c r="AL178" s="296"/>
      <c r="AM178" s="296"/>
      <c r="AN178" s="296"/>
      <c r="AO178" s="296"/>
      <c r="AP178" s="296"/>
      <c r="AQ178" s="296"/>
      <c r="AR178" s="296"/>
      <c r="AS178" s="296">
        <v>1.5</v>
      </c>
      <c r="AT178" s="296">
        <v>30</v>
      </c>
      <c r="AU178" s="296"/>
      <c r="AV178" s="296"/>
      <c r="AW178" s="296"/>
      <c r="AX178" s="296"/>
      <c r="AY178" s="296"/>
      <c r="AZ178" s="296"/>
      <c r="BA178" s="296"/>
      <c r="BB178" s="296"/>
      <c r="BC178" s="883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3"/>
      <c r="BV178" s="296"/>
      <c r="BW178" s="296"/>
      <c r="BX178" s="296"/>
      <c r="BY178" s="296"/>
      <c r="BZ178" s="889" t="str">
        <f>IF(DL178&lt;3,"",(SUM(B178:R178)-MIN(B178:R178)-MAX(B178:R178))/(DL178-2))</f>
        <v/>
      </c>
      <c r="CA178" s="889">
        <f>IF(DM178&lt;3,"",(SUM(T178:AJ178)-MIN(T178:AJ178)-MAX(T178:AJ178))/(DM178-2))</f>
        <v>1</v>
      </c>
      <c r="CB178" s="889" t="str">
        <f>IF(DN178&lt;3,"",(SUM(AL178:BB178)-MIN(AL178:BB178)-MAX(AL178:BB178))/(DN178-2))</f>
        <v/>
      </c>
      <c r="CC178" s="890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21" t="str">
        <f t="shared" si="289"/>
        <v/>
      </c>
      <c r="CU178" s="548" t="str">
        <f t="shared" si="290"/>
        <v/>
      </c>
      <c r="CV178" s="549" t="str">
        <f t="shared" si="290"/>
        <v/>
      </c>
      <c r="CW178" s="550" t="str">
        <f t="shared" si="290"/>
        <v/>
      </c>
      <c r="CX178" s="550" t="str">
        <f t="shared" si="290"/>
        <v/>
      </c>
      <c r="CY178" s="550" t="str">
        <f t="shared" si="290"/>
        <v/>
      </c>
      <c r="CZ178" s="550" t="str">
        <f t="shared" si="290"/>
        <v/>
      </c>
      <c r="DA178" s="550" t="str">
        <f t="shared" si="290"/>
        <v/>
      </c>
      <c r="DB178" s="551" t="str">
        <f t="shared" si="290"/>
        <v/>
      </c>
      <c r="DC178" s="551" t="str">
        <f t="shared" si="290"/>
        <v/>
      </c>
      <c r="DD178" s="551" t="str">
        <f t="shared" si="290"/>
        <v/>
      </c>
      <c r="DE178" s="550" t="str">
        <f t="shared" si="291"/>
        <v/>
      </c>
      <c r="DF178" s="550" t="str">
        <f t="shared" si="291"/>
        <v/>
      </c>
      <c r="DG178" s="550" t="str">
        <f t="shared" si="291"/>
        <v/>
      </c>
      <c r="DH178" s="550" t="str">
        <f t="shared" si="291"/>
        <v/>
      </c>
      <c r="DI178" s="550" t="str">
        <f t="shared" si="291"/>
        <v/>
      </c>
      <c r="DJ178" s="549" t="str">
        <f t="shared" si="291"/>
        <v/>
      </c>
      <c r="DK178" s="548" t="str">
        <f t="shared" si="291"/>
        <v/>
      </c>
      <c r="DL178" s="891">
        <f>COUNT(B178:R178)</f>
        <v>0</v>
      </c>
      <c r="DM178" s="846">
        <f>COUNT(T178:AJ178)</f>
        <v>3</v>
      </c>
      <c r="DN178" s="846">
        <f>COUNT(AL178:BB178)</f>
        <v>2</v>
      </c>
      <c r="DO178" s="847">
        <f>COUNT(BD178:BT178)</f>
        <v>0</v>
      </c>
      <c r="DP178" s="882"/>
      <c r="DQ178" s="892"/>
      <c r="DR178" s="892"/>
      <c r="DS178" s="892"/>
      <c r="DT178" s="892"/>
      <c r="DU178" s="892"/>
      <c r="DV178" s="892"/>
      <c r="DW178" s="893"/>
      <c r="DX178" s="892"/>
      <c r="DY178" s="846"/>
      <c r="DZ178" s="882"/>
      <c r="EA178" s="882"/>
    </row>
    <row r="179" spans="1:131" ht="12.75" customHeight="1">
      <c r="A179" s="894" t="s">
        <v>295</v>
      </c>
      <c r="B179" s="895" t="str">
        <f t="shared" ref="B179:R179" si="292">IF(B176="","",B175*B176*B177*B178)</f>
        <v/>
      </c>
      <c r="C179" s="895">
        <f t="shared" si="292"/>
        <v>0</v>
      </c>
      <c r="D179" s="895">
        <f t="shared" si="292"/>
        <v>0</v>
      </c>
      <c r="E179" s="895">
        <f t="shared" si="292"/>
        <v>0</v>
      </c>
      <c r="F179" s="895">
        <f t="shared" si="292"/>
        <v>0</v>
      </c>
      <c r="G179" s="895">
        <f t="shared" si="292"/>
        <v>0</v>
      </c>
      <c r="H179" s="895">
        <f t="shared" si="292"/>
        <v>0</v>
      </c>
      <c r="I179" s="895">
        <f t="shared" si="292"/>
        <v>0</v>
      </c>
      <c r="J179" s="895">
        <f t="shared" si="292"/>
        <v>0</v>
      </c>
      <c r="K179" s="895" t="str">
        <f t="shared" si="292"/>
        <v/>
      </c>
      <c r="L179" s="895" t="str">
        <f t="shared" si="292"/>
        <v/>
      </c>
      <c r="M179" s="895" t="str">
        <f t="shared" si="292"/>
        <v/>
      </c>
      <c r="N179" s="895" t="str">
        <f t="shared" si="292"/>
        <v/>
      </c>
      <c r="O179" s="895" t="str">
        <f t="shared" si="292"/>
        <v/>
      </c>
      <c r="P179" s="895" t="str">
        <f t="shared" si="292"/>
        <v/>
      </c>
      <c r="Q179" s="895" t="str">
        <f t="shared" si="292"/>
        <v/>
      </c>
      <c r="R179" s="895" t="str">
        <f t="shared" si="292"/>
        <v/>
      </c>
      <c r="S179" s="883"/>
      <c r="T179" s="895">
        <f t="shared" ref="T179:AJ179" si="293">IF(T176="","",T175*T176*T177*T178)</f>
        <v>0</v>
      </c>
      <c r="U179" s="895">
        <f t="shared" si="293"/>
        <v>0</v>
      </c>
      <c r="V179" s="895">
        <f t="shared" si="293"/>
        <v>80</v>
      </c>
      <c r="W179" s="895">
        <f t="shared" si="293"/>
        <v>0</v>
      </c>
      <c r="X179" s="895">
        <f t="shared" si="293"/>
        <v>0</v>
      </c>
      <c r="Y179" s="895">
        <f t="shared" si="293"/>
        <v>0</v>
      </c>
      <c r="Z179" s="895">
        <f t="shared" si="293"/>
        <v>140</v>
      </c>
      <c r="AA179" s="895">
        <f t="shared" si="293"/>
        <v>40</v>
      </c>
      <c r="AB179" s="895">
        <f t="shared" si="293"/>
        <v>0</v>
      </c>
      <c r="AC179" s="895" t="str">
        <f t="shared" si="293"/>
        <v/>
      </c>
      <c r="AD179" s="895" t="str">
        <f t="shared" si="293"/>
        <v/>
      </c>
      <c r="AE179" s="895" t="str">
        <f t="shared" si="293"/>
        <v/>
      </c>
      <c r="AF179" s="895" t="str">
        <f t="shared" si="293"/>
        <v/>
      </c>
      <c r="AG179" s="895" t="str">
        <f t="shared" si="293"/>
        <v/>
      </c>
      <c r="AH179" s="895" t="str">
        <f t="shared" si="293"/>
        <v/>
      </c>
      <c r="AI179" s="895" t="str">
        <f t="shared" si="293"/>
        <v/>
      </c>
      <c r="AJ179" s="895" t="str">
        <f t="shared" si="293"/>
        <v/>
      </c>
      <c r="AK179" s="883"/>
      <c r="AL179" s="895">
        <f t="shared" ref="AL179:BB179" si="294">IF(AL176="","",AL175*AL176*AL177*AL178)</f>
        <v>0</v>
      </c>
      <c r="AM179" s="895">
        <f t="shared" si="294"/>
        <v>0</v>
      </c>
      <c r="AN179" s="895">
        <f t="shared" si="294"/>
        <v>0</v>
      </c>
      <c r="AO179" s="895">
        <f t="shared" si="294"/>
        <v>0</v>
      </c>
      <c r="AP179" s="895">
        <f t="shared" si="294"/>
        <v>0</v>
      </c>
      <c r="AQ179" s="895">
        <f t="shared" si="294"/>
        <v>0</v>
      </c>
      <c r="AR179" s="895">
        <f t="shared" si="294"/>
        <v>0</v>
      </c>
      <c r="AS179" s="895">
        <f t="shared" si="294"/>
        <v>2160</v>
      </c>
      <c r="AT179" s="895">
        <f t="shared" si="294"/>
        <v>720</v>
      </c>
      <c r="AU179" s="895" t="str">
        <f t="shared" si="294"/>
        <v/>
      </c>
      <c r="AV179" s="895" t="str">
        <f t="shared" si="294"/>
        <v/>
      </c>
      <c r="AW179" s="895" t="str">
        <f t="shared" si="294"/>
        <v/>
      </c>
      <c r="AX179" s="895" t="str">
        <f t="shared" si="294"/>
        <v/>
      </c>
      <c r="AY179" s="895" t="str">
        <f t="shared" si="294"/>
        <v/>
      </c>
      <c r="AZ179" s="895" t="str">
        <f t="shared" si="294"/>
        <v/>
      </c>
      <c r="BA179" s="895" t="str">
        <f t="shared" si="294"/>
        <v/>
      </c>
      <c r="BB179" s="895" t="str">
        <f t="shared" si="294"/>
        <v/>
      </c>
      <c r="BC179" s="883"/>
      <c r="BD179" s="895">
        <f t="shared" ref="BD179:BT179" si="295">IF(BD176="","",BD175*BD176*BD177*BD178)</f>
        <v>0</v>
      </c>
      <c r="BE179" s="895">
        <f t="shared" si="295"/>
        <v>0</v>
      </c>
      <c r="BF179" s="895">
        <f t="shared" si="295"/>
        <v>0</v>
      </c>
      <c r="BG179" s="895">
        <f t="shared" si="295"/>
        <v>0</v>
      </c>
      <c r="BH179" s="895">
        <f t="shared" si="295"/>
        <v>0</v>
      </c>
      <c r="BI179" s="895">
        <f t="shared" si="295"/>
        <v>0</v>
      </c>
      <c r="BJ179" s="895">
        <f t="shared" si="295"/>
        <v>0</v>
      </c>
      <c r="BK179" s="895">
        <f t="shared" si="295"/>
        <v>0</v>
      </c>
      <c r="BL179" s="895">
        <f t="shared" si="295"/>
        <v>0</v>
      </c>
      <c r="BM179" s="895" t="str">
        <f t="shared" si="295"/>
        <v/>
      </c>
      <c r="BN179" s="895" t="str">
        <f t="shared" si="295"/>
        <v/>
      </c>
      <c r="BO179" s="895" t="str">
        <f t="shared" si="295"/>
        <v/>
      </c>
      <c r="BP179" s="895" t="str">
        <f t="shared" si="295"/>
        <v/>
      </c>
      <c r="BQ179" s="895" t="str">
        <f t="shared" si="295"/>
        <v/>
      </c>
      <c r="BR179" s="895" t="str">
        <f t="shared" si="295"/>
        <v/>
      </c>
      <c r="BS179" s="895" t="str">
        <f t="shared" si="295"/>
        <v/>
      </c>
      <c r="BT179" s="895" t="str">
        <f t="shared" si="295"/>
        <v/>
      </c>
      <c r="BU179" s="883"/>
      <c r="BV179" s="895" t="str">
        <f>IF(BV176="","",BV175*BV176*BV177*BV178)</f>
        <v/>
      </c>
      <c r="BW179" s="895" t="str">
        <f>IF(BW176="","",BW175*BW176*BW177*BW178)</f>
        <v/>
      </c>
      <c r="BX179" s="895" t="str">
        <f>IF(BX176="","",BX175*BX176*BX177*BX178)</f>
        <v/>
      </c>
      <c r="BY179" s="761" t="str">
        <f>IF(BY176="","",BY175*BY176*BY177*BY178)</f>
        <v/>
      </c>
      <c r="BZ179" s="889">
        <f>IF(DL179&lt;3,"",(SUM(B179:R179)-MIN(B179:R179)-MAX(B179:R179))/(DL179-2))</f>
        <v>0</v>
      </c>
      <c r="CA179" s="889">
        <f>IF(DM179&lt;3,"",(SUM(T179:AJ179)-MIN(T179:AJ179)-MAX(T179:AJ179))/(DM179-2))</f>
        <v>17.142857142857142</v>
      </c>
      <c r="CB179" s="889">
        <f>IF(DN179&lt;3,"",(SUM(AL179:BB179)-MIN(AL179:BB179)-MAX(AL179:BB179))/(DN179-2))</f>
        <v>102.85714285714286</v>
      </c>
      <c r="CC179" s="890">
        <f>IF(DO179&lt;3,"",(SUM(BD179:BT179)-MIN(BD179:BT179)-MAX(BD179:BT179))/(DO179-2))</f>
        <v>0</v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21" t="str">
        <f t="shared" si="289"/>
        <v/>
      </c>
      <c r="CU179" s="548" t="str">
        <f t="shared" si="290"/>
        <v/>
      </c>
      <c r="CV179" s="549" t="str">
        <f t="shared" si="290"/>
        <v/>
      </c>
      <c r="CW179" s="550" t="str">
        <f t="shared" si="290"/>
        <v/>
      </c>
      <c r="CX179" s="550" t="str">
        <f t="shared" si="290"/>
        <v/>
      </c>
      <c r="CY179" s="550">
        <f t="shared" si="290"/>
        <v>0</v>
      </c>
      <c r="CZ179" s="550">
        <f t="shared" si="290"/>
        <v>0</v>
      </c>
      <c r="DA179" s="550">
        <f t="shared" si="290"/>
        <v>0</v>
      </c>
      <c r="DB179" s="551">
        <f t="shared" si="290"/>
        <v>0</v>
      </c>
      <c r="DC179" s="551">
        <f t="shared" si="290"/>
        <v>0</v>
      </c>
      <c r="DD179" s="551">
        <f t="shared" si="290"/>
        <v>0</v>
      </c>
      <c r="DE179" s="550">
        <f t="shared" si="291"/>
        <v>0</v>
      </c>
      <c r="DF179" s="550">
        <f t="shared" si="291"/>
        <v>0</v>
      </c>
      <c r="DG179" s="550">
        <f t="shared" si="291"/>
        <v>0</v>
      </c>
      <c r="DH179" s="550" t="str">
        <f t="shared" si="291"/>
        <v/>
      </c>
      <c r="DI179" s="550" t="str">
        <f t="shared" si="291"/>
        <v/>
      </c>
      <c r="DJ179" s="549" t="str">
        <f t="shared" si="291"/>
        <v/>
      </c>
      <c r="DK179" s="548" t="str">
        <f t="shared" si="291"/>
        <v/>
      </c>
      <c r="DL179" s="891">
        <f>COUNT(B179:R179)</f>
        <v>8</v>
      </c>
      <c r="DM179" s="846">
        <f>COUNT(T179:AJ179)</f>
        <v>9</v>
      </c>
      <c r="DN179" s="846">
        <f>COUNT(AL179:BB179)</f>
        <v>9</v>
      </c>
      <c r="DO179" s="847">
        <f>COUNT(BD179:BT179)</f>
        <v>9</v>
      </c>
      <c r="DP179" s="882"/>
      <c r="DQ179" s="892"/>
      <c r="DR179" s="892"/>
      <c r="DS179" s="892"/>
      <c r="DT179" s="892"/>
      <c r="DU179" s="892"/>
      <c r="DV179" s="892"/>
      <c r="DW179" s="893"/>
      <c r="DX179" s="892"/>
      <c r="DY179" s="846"/>
      <c r="DZ179" s="882"/>
      <c r="EA179" s="882"/>
    </row>
    <row r="180" spans="1:131" ht="12.75" customHeight="1">
      <c r="A180" s="887" t="s">
        <v>416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3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3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3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3"/>
      <c r="BV180" s="669"/>
      <c r="BW180" s="669"/>
      <c r="BX180" s="669"/>
      <c r="BY180" s="296"/>
      <c r="BZ180" s="896"/>
      <c r="CA180" s="896"/>
      <c r="CB180" s="896"/>
      <c r="CC180" s="897"/>
      <c r="CD180" s="898"/>
      <c r="CE180" s="898"/>
      <c r="CF180" s="898"/>
      <c r="CG180" s="898"/>
      <c r="CH180" s="898"/>
      <c r="CI180" s="898"/>
      <c r="CJ180" s="898"/>
      <c r="CK180" s="898"/>
      <c r="CL180" s="898"/>
      <c r="CM180" s="898"/>
      <c r="CN180" s="898"/>
      <c r="CO180" s="898"/>
      <c r="CP180" s="898"/>
      <c r="CQ180" s="898"/>
      <c r="CR180" s="898"/>
      <c r="CS180" s="898"/>
      <c r="CT180" s="899"/>
      <c r="CU180" s="900"/>
      <c r="CV180" s="898"/>
      <c r="CW180" s="898"/>
      <c r="CX180" s="898"/>
      <c r="CY180" s="898"/>
      <c r="CZ180" s="898"/>
      <c r="DA180" s="898"/>
      <c r="DB180" s="898"/>
      <c r="DC180" s="898"/>
      <c r="DD180" s="898"/>
      <c r="DE180" s="898"/>
      <c r="DF180" s="898"/>
      <c r="DG180" s="898"/>
      <c r="DH180" s="898"/>
      <c r="DI180" s="898"/>
      <c r="DJ180" s="898"/>
      <c r="DK180" s="898"/>
      <c r="DL180" s="900"/>
      <c r="DM180" s="881"/>
      <c r="DN180" s="881"/>
      <c r="DO180" s="880"/>
      <c r="DP180" s="881"/>
      <c r="DQ180" s="881"/>
      <c r="DR180" s="881"/>
      <c r="DS180" s="881"/>
      <c r="DT180" s="881"/>
      <c r="DU180" s="881"/>
      <c r="DV180" s="881"/>
      <c r="DW180" s="880"/>
      <c r="DX180" s="881"/>
      <c r="DY180" s="846"/>
      <c r="DZ180" s="882"/>
      <c r="EA180" s="882"/>
    </row>
    <row r="181" spans="1:131" ht="12.75" customHeight="1">
      <c r="A181" s="888" t="s">
        <v>276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3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3"/>
      <c r="AL181" s="669"/>
      <c r="AM181" s="669"/>
      <c r="AN181" s="669"/>
      <c r="AO181" s="669"/>
      <c r="AP181" s="669"/>
      <c r="AQ181" s="669"/>
      <c r="AR181" s="669"/>
      <c r="AS181" s="669"/>
      <c r="AT181" s="669">
        <v>3</v>
      </c>
      <c r="AU181" s="669"/>
      <c r="AV181" s="669"/>
      <c r="AW181" s="669"/>
      <c r="AX181" s="669"/>
      <c r="AY181" s="669"/>
      <c r="AZ181" s="669"/>
      <c r="BA181" s="669"/>
      <c r="BB181" s="669"/>
      <c r="BC181" s="883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3"/>
      <c r="BV181" s="669"/>
      <c r="BW181" s="669"/>
      <c r="BX181" s="669"/>
      <c r="BY181" s="296"/>
      <c r="BZ181" s="889" t="str">
        <f>IF(DL181&lt;3,"",(SUM(B181:R181)-MIN(B181:R181)-MAX(B181:R181))/(DL181-2))</f>
        <v/>
      </c>
      <c r="CA181" s="889" t="str">
        <f>IF(DM181&lt;3,"",(SUM(T181:AJ181)-MIN(T181:AJ181)-MAX(T181:AJ181))/(DM181-2))</f>
        <v/>
      </c>
      <c r="CB181" s="889" t="str">
        <f>IF(DN181&lt;3,"",(SUM(AL181:BB181)-MIN(AL181:BB181)-MAX(AL181:BB181))/(DN181-2))</f>
        <v/>
      </c>
      <c r="CC181" s="890" t="str">
        <f>IF(DO181&lt;3,"",(SUM(BD181:BT181)-MIN(BD181:BT181)-MAX(BD181:BT181))/(DO181-2))</f>
        <v/>
      </c>
      <c r="CD181" s="52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2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8"/>
        <v/>
      </c>
      <c r="CW181" s="550" t="str">
        <f t="shared" si="298"/>
        <v/>
      </c>
      <c r="CX181" s="550" t="str">
        <f t="shared" si="298"/>
        <v/>
      </c>
      <c r="CY181" s="550" t="str">
        <f t="shared" si="298"/>
        <v/>
      </c>
      <c r="CZ181" s="550" t="str">
        <f t="shared" si="298"/>
        <v/>
      </c>
      <c r="DA181" s="550" t="str">
        <f t="shared" si="298"/>
        <v/>
      </c>
      <c r="DB181" s="551" t="str">
        <f t="shared" si="298"/>
        <v/>
      </c>
      <c r="DC181" s="551" t="str">
        <f t="shared" si="298"/>
        <v/>
      </c>
      <c r="DD181" s="551" t="str">
        <f t="shared" si="298"/>
        <v/>
      </c>
      <c r="DE181" s="550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9"/>
        <v/>
      </c>
      <c r="DG181" s="550" t="str">
        <f t="shared" si="299"/>
        <v/>
      </c>
      <c r="DH181" s="550" t="str">
        <f t="shared" si="299"/>
        <v/>
      </c>
      <c r="DI181" s="550" t="str">
        <f t="shared" si="299"/>
        <v/>
      </c>
      <c r="DJ181" s="549" t="str">
        <f t="shared" si="299"/>
        <v/>
      </c>
      <c r="DK181" s="548" t="str">
        <f t="shared" si="299"/>
        <v/>
      </c>
      <c r="DL181" s="891">
        <f>COUNT(B181:R181)</f>
        <v>0</v>
      </c>
      <c r="DM181" s="846">
        <f>COUNT(T181:AJ181)</f>
        <v>0</v>
      </c>
      <c r="DN181" s="846">
        <f>COUNT(AL181:BB181)</f>
        <v>1</v>
      </c>
      <c r="DO181" s="847">
        <f>COUNT(BD181:BT181)</f>
        <v>0</v>
      </c>
      <c r="DP181" s="882"/>
      <c r="DQ181" s="892"/>
      <c r="DR181" s="892"/>
      <c r="DS181" s="892"/>
      <c r="DT181" s="892"/>
      <c r="DU181" s="892"/>
      <c r="DV181" s="892"/>
      <c r="DW181" s="893"/>
      <c r="DX181" s="892"/>
      <c r="DY181" s="846"/>
      <c r="DZ181" s="882"/>
      <c r="EA181" s="882"/>
    </row>
    <row r="182" spans="1:131" ht="12.75" customHeight="1">
      <c r="A182" s="888" t="s">
        <v>277</v>
      </c>
      <c r="B182" s="296"/>
      <c r="C182" s="296">
        <v>0</v>
      </c>
      <c r="D182" s="296">
        <v>0</v>
      </c>
      <c r="E182" s="669">
        <v>0</v>
      </c>
      <c r="F182" s="669">
        <v>0</v>
      </c>
      <c r="G182" s="669">
        <v>0</v>
      </c>
      <c r="H182" s="296">
        <v>0</v>
      </c>
      <c r="I182" s="296">
        <v>0</v>
      </c>
      <c r="J182" s="669">
        <v>0</v>
      </c>
      <c r="K182" s="296"/>
      <c r="L182" s="296"/>
      <c r="M182" s="296"/>
      <c r="N182" s="296"/>
      <c r="O182" s="296"/>
      <c r="P182" s="296"/>
      <c r="Q182" s="296"/>
      <c r="R182" s="296"/>
      <c r="S182" s="883"/>
      <c r="T182" s="669">
        <v>0</v>
      </c>
      <c r="U182" s="669">
        <v>0</v>
      </c>
      <c r="V182" s="669">
        <v>0</v>
      </c>
      <c r="W182" s="669">
        <v>0</v>
      </c>
      <c r="X182" s="669">
        <v>0</v>
      </c>
      <c r="Y182" s="669">
        <v>0</v>
      </c>
      <c r="Z182" s="669">
        <v>0</v>
      </c>
      <c r="AA182" s="296">
        <v>0</v>
      </c>
      <c r="AB182" s="296">
        <v>0</v>
      </c>
      <c r="AC182" s="296"/>
      <c r="AD182" s="296"/>
      <c r="AE182" s="296"/>
      <c r="AF182" s="296"/>
      <c r="AG182" s="296"/>
      <c r="AH182" s="296"/>
      <c r="AI182" s="296"/>
      <c r="AJ182" s="296"/>
      <c r="AK182" s="883"/>
      <c r="AL182" s="296">
        <v>0</v>
      </c>
      <c r="AM182" s="296">
        <v>0</v>
      </c>
      <c r="AN182" s="296">
        <v>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2</v>
      </c>
      <c r="AU182" s="296"/>
      <c r="AV182" s="296"/>
      <c r="AW182" s="296"/>
      <c r="AX182" s="296"/>
      <c r="AY182" s="296"/>
      <c r="AZ182" s="296"/>
      <c r="BA182" s="296"/>
      <c r="BB182" s="296"/>
      <c r="BC182" s="883"/>
      <c r="BD182" s="296">
        <v>0</v>
      </c>
      <c r="BE182" s="296">
        <v>0</v>
      </c>
      <c r="BF182" s="296">
        <v>0</v>
      </c>
      <c r="BG182" s="296">
        <v>0</v>
      </c>
      <c r="BH182" s="296">
        <v>0</v>
      </c>
      <c r="BI182" s="296">
        <v>0</v>
      </c>
      <c r="BJ182" s="296">
        <v>0</v>
      </c>
      <c r="BK182" s="296">
        <v>0</v>
      </c>
      <c r="BL182" s="296">
        <v>0</v>
      </c>
      <c r="BM182" s="296"/>
      <c r="BN182" s="296"/>
      <c r="BO182" s="296"/>
      <c r="BP182" s="296"/>
      <c r="BQ182" s="296"/>
      <c r="BR182" s="296"/>
      <c r="BS182" s="296"/>
      <c r="BT182" s="296"/>
      <c r="BU182" s="883"/>
      <c r="BV182" s="296"/>
      <c r="BW182" s="296"/>
      <c r="BX182" s="296"/>
      <c r="BY182" s="296"/>
      <c r="BZ182" s="889">
        <f>IF(DL182&lt;3,"",(SUM(B182:R182)-MIN(B182:R182)-MAX(B182:R182))/(DL182-2))</f>
        <v>0</v>
      </c>
      <c r="CA182" s="889">
        <f>IF(DM182&lt;3,"",(SUM(T182:AJ182)-MIN(T182:AJ182)-MAX(T182:AJ182))/(DM182-2))</f>
        <v>0</v>
      </c>
      <c r="CB182" s="889">
        <f>IF(DN182&lt;3,"",(SUM(AL182:BB182)-MIN(AL182:BB182)-MAX(AL182:BB182))/(DN182-2))</f>
        <v>0</v>
      </c>
      <c r="CC182" s="890">
        <f>IF(DO182&lt;3,"",(SUM(BD182:BT182)-MIN(BD182:BT182)-MAX(BD182:BT182))/(DO182-2))</f>
        <v>0</v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21" t="str">
        <f t="shared" si="297"/>
        <v/>
      </c>
      <c r="CU182" s="548" t="str">
        <f t="shared" si="298"/>
        <v/>
      </c>
      <c r="CV182" s="549" t="str">
        <f t="shared" si="298"/>
        <v/>
      </c>
      <c r="CW182" s="550" t="str">
        <f t="shared" si="298"/>
        <v/>
      </c>
      <c r="CX182" s="550" t="str">
        <f t="shared" si="298"/>
        <v/>
      </c>
      <c r="CY182" s="550">
        <f t="shared" si="298"/>
        <v>0</v>
      </c>
      <c r="CZ182" s="550">
        <f t="shared" si="298"/>
        <v>0</v>
      </c>
      <c r="DA182" s="550">
        <f t="shared" si="298"/>
        <v>0</v>
      </c>
      <c r="DB182" s="551">
        <f t="shared" si="298"/>
        <v>0</v>
      </c>
      <c r="DC182" s="551">
        <f t="shared" si="298"/>
        <v>0</v>
      </c>
      <c r="DD182" s="551">
        <f t="shared" si="298"/>
        <v>0</v>
      </c>
      <c r="DE182" s="550">
        <f t="shared" si="299"/>
        <v>0</v>
      </c>
      <c r="DF182" s="550">
        <f t="shared" si="299"/>
        <v>0</v>
      </c>
      <c r="DG182" s="550">
        <f t="shared" si="299"/>
        <v>0</v>
      </c>
      <c r="DH182" s="550" t="str">
        <f t="shared" si="299"/>
        <v/>
      </c>
      <c r="DI182" s="550" t="str">
        <f t="shared" si="299"/>
        <v/>
      </c>
      <c r="DJ182" s="549" t="str">
        <f t="shared" si="299"/>
        <v/>
      </c>
      <c r="DK182" s="548" t="str">
        <f t="shared" si="299"/>
        <v/>
      </c>
      <c r="DL182" s="891">
        <f>COUNT(B182:R182)</f>
        <v>8</v>
      </c>
      <c r="DM182" s="846">
        <f>COUNT(T182:AJ182)</f>
        <v>9</v>
      </c>
      <c r="DN182" s="846">
        <f>COUNT(AL182:BB182)</f>
        <v>9</v>
      </c>
      <c r="DO182" s="847">
        <f>COUNT(BD182:BT182)</f>
        <v>9</v>
      </c>
      <c r="DP182" s="882"/>
      <c r="DQ182" s="892"/>
      <c r="DR182" s="892"/>
      <c r="DS182" s="892"/>
      <c r="DT182" s="892"/>
      <c r="DU182" s="892"/>
      <c r="DV182" s="892"/>
      <c r="DW182" s="893"/>
      <c r="DX182" s="892"/>
      <c r="DY182" s="846"/>
      <c r="DZ182" s="882"/>
      <c r="EA182" s="882"/>
    </row>
    <row r="183" spans="1:131" ht="12.75" customHeight="1">
      <c r="A183" s="888" t="s">
        <v>265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3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3"/>
      <c r="AL183" s="296"/>
      <c r="AM183" s="296"/>
      <c r="AN183" s="296"/>
      <c r="AO183" s="296"/>
      <c r="AP183" s="296"/>
      <c r="AQ183" s="296"/>
      <c r="AR183" s="296"/>
      <c r="AS183" s="296"/>
      <c r="AT183" s="296">
        <v>6</v>
      </c>
      <c r="AU183" s="296"/>
      <c r="AV183" s="296"/>
      <c r="AW183" s="296"/>
      <c r="AX183" s="296"/>
      <c r="AY183" s="296"/>
      <c r="AZ183" s="296"/>
      <c r="BA183" s="296"/>
      <c r="BB183" s="296"/>
      <c r="BC183" s="883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3"/>
      <c r="BV183" s="296"/>
      <c r="BW183" s="296"/>
      <c r="BX183" s="296"/>
      <c r="BY183" s="296"/>
      <c r="BZ183" s="889" t="str">
        <f>IF(DL183&lt;3,"",(SUM(B183:R183)-MIN(B183:R183)-MAX(B183:R183))/(DL183-2))</f>
        <v/>
      </c>
      <c r="CA183" s="889" t="str">
        <f>IF(DM183&lt;3,"",(SUM(T183:AJ183)-MIN(T183:AJ183)-MAX(T183:AJ183))/(DM183-2))</f>
        <v/>
      </c>
      <c r="CB183" s="889" t="str">
        <f>IF(DN183&lt;3,"",(SUM(AL183:BB183)-MIN(AL183:BB183)-MAX(AL183:BB183))/(DN183-2))</f>
        <v/>
      </c>
      <c r="CC183" s="890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21" t="str">
        <f t="shared" si="297"/>
        <v/>
      </c>
      <c r="CU183" s="548" t="str">
        <f t="shared" si="298"/>
        <v/>
      </c>
      <c r="CV183" s="549" t="str">
        <f t="shared" si="298"/>
        <v/>
      </c>
      <c r="CW183" s="550" t="str">
        <f t="shared" si="298"/>
        <v/>
      </c>
      <c r="CX183" s="550" t="str">
        <f t="shared" si="298"/>
        <v/>
      </c>
      <c r="CY183" s="550" t="str">
        <f t="shared" si="298"/>
        <v/>
      </c>
      <c r="CZ183" s="550" t="str">
        <f t="shared" si="298"/>
        <v/>
      </c>
      <c r="DA183" s="550" t="str">
        <f t="shared" si="298"/>
        <v/>
      </c>
      <c r="DB183" s="551" t="str">
        <f t="shared" si="298"/>
        <v/>
      </c>
      <c r="DC183" s="551" t="str">
        <f t="shared" si="298"/>
        <v/>
      </c>
      <c r="DD183" s="551" t="str">
        <f t="shared" si="298"/>
        <v/>
      </c>
      <c r="DE183" s="550" t="str">
        <f t="shared" si="299"/>
        <v/>
      </c>
      <c r="DF183" s="550" t="str">
        <f t="shared" si="299"/>
        <v/>
      </c>
      <c r="DG183" s="550" t="str">
        <f t="shared" si="299"/>
        <v/>
      </c>
      <c r="DH183" s="550" t="str">
        <f t="shared" si="299"/>
        <v/>
      </c>
      <c r="DI183" s="550" t="str">
        <f t="shared" si="299"/>
        <v/>
      </c>
      <c r="DJ183" s="549" t="str">
        <f t="shared" si="299"/>
        <v/>
      </c>
      <c r="DK183" s="548" t="str">
        <f t="shared" si="299"/>
        <v/>
      </c>
      <c r="DL183" s="891">
        <f>COUNT(B183:R183)</f>
        <v>0</v>
      </c>
      <c r="DM183" s="846">
        <f>COUNT(T183:AJ183)</f>
        <v>0</v>
      </c>
      <c r="DN183" s="846">
        <f>COUNT(AL183:BB183)</f>
        <v>1</v>
      </c>
      <c r="DO183" s="847">
        <f>COUNT(BD183:BT183)</f>
        <v>0</v>
      </c>
      <c r="DP183" s="882"/>
      <c r="DQ183" s="892"/>
      <c r="DR183" s="892"/>
      <c r="DS183" s="892"/>
      <c r="DT183" s="892"/>
      <c r="DU183" s="892"/>
      <c r="DV183" s="892"/>
      <c r="DW183" s="893"/>
      <c r="DX183" s="892"/>
      <c r="DY183" s="846"/>
      <c r="DZ183" s="882"/>
      <c r="EA183" s="882"/>
    </row>
    <row r="184" spans="1:131" ht="12.75" customHeight="1">
      <c r="A184" s="888" t="s">
        <v>294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3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3"/>
      <c r="AL184" s="296"/>
      <c r="AM184" s="296"/>
      <c r="AN184" s="296"/>
      <c r="AO184" s="296"/>
      <c r="AP184" s="296"/>
      <c r="AQ184" s="296"/>
      <c r="AR184" s="296"/>
      <c r="AS184" s="296"/>
      <c r="AT184" s="296">
        <v>450</v>
      </c>
      <c r="AU184" s="296"/>
      <c r="AV184" s="296"/>
      <c r="AW184" s="296"/>
      <c r="AX184" s="296"/>
      <c r="AY184" s="296"/>
      <c r="AZ184" s="296"/>
      <c r="BA184" s="296"/>
      <c r="BB184" s="296"/>
      <c r="BC184" s="883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3"/>
      <c r="BV184" s="296"/>
      <c r="BW184" s="296"/>
      <c r="BX184" s="296"/>
      <c r="BY184" s="296"/>
      <c r="BZ184" s="889" t="str">
        <f>IF(DL184&lt;3,"",(SUM(B184:R184)-MIN(B184:R184)-MAX(B184:R184))/(DL184-2))</f>
        <v/>
      </c>
      <c r="CA184" s="889" t="str">
        <f>IF(DM184&lt;3,"",(SUM(T184:AJ184)-MIN(T184:AJ184)-MAX(T184:AJ184))/(DM184-2))</f>
        <v/>
      </c>
      <c r="CB184" s="889" t="str">
        <f>IF(DN184&lt;3,"",(SUM(AL184:BB184)-MIN(AL184:BB184)-MAX(AL184:BB184))/(DN184-2))</f>
        <v/>
      </c>
      <c r="CC184" s="890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21" t="str">
        <f t="shared" si="297"/>
        <v/>
      </c>
      <c r="CU184" s="548" t="str">
        <f t="shared" si="298"/>
        <v/>
      </c>
      <c r="CV184" s="549" t="str">
        <f t="shared" si="298"/>
        <v/>
      </c>
      <c r="CW184" s="550" t="str">
        <f t="shared" si="298"/>
        <v/>
      </c>
      <c r="CX184" s="550" t="str">
        <f t="shared" si="298"/>
        <v/>
      </c>
      <c r="CY184" s="550" t="str">
        <f t="shared" si="298"/>
        <v/>
      </c>
      <c r="CZ184" s="550" t="str">
        <f t="shared" si="298"/>
        <v/>
      </c>
      <c r="DA184" s="550" t="str">
        <f t="shared" si="298"/>
        <v/>
      </c>
      <c r="DB184" s="551" t="str">
        <f t="shared" si="298"/>
        <v/>
      </c>
      <c r="DC184" s="551" t="str">
        <f t="shared" si="298"/>
        <v/>
      </c>
      <c r="DD184" s="551" t="str">
        <f t="shared" si="298"/>
        <v/>
      </c>
      <c r="DE184" s="550" t="str">
        <f t="shared" si="299"/>
        <v/>
      </c>
      <c r="DF184" s="550" t="str">
        <f t="shared" si="299"/>
        <v/>
      </c>
      <c r="DG184" s="550" t="str">
        <f t="shared" si="299"/>
        <v/>
      </c>
      <c r="DH184" s="550" t="str">
        <f t="shared" si="299"/>
        <v/>
      </c>
      <c r="DI184" s="550" t="str">
        <f t="shared" si="299"/>
        <v/>
      </c>
      <c r="DJ184" s="549" t="str">
        <f t="shared" si="299"/>
        <v/>
      </c>
      <c r="DK184" s="548" t="str">
        <f t="shared" si="299"/>
        <v/>
      </c>
      <c r="DL184" s="891">
        <f>COUNT(B184:R184)</f>
        <v>0</v>
      </c>
      <c r="DM184" s="846">
        <f>COUNT(T184:AJ184)</f>
        <v>0</v>
      </c>
      <c r="DN184" s="846">
        <f>COUNT(AL184:BB184)</f>
        <v>1</v>
      </c>
      <c r="DO184" s="847">
        <f>COUNT(BD184:BT184)</f>
        <v>0</v>
      </c>
      <c r="DP184" s="882"/>
      <c r="DQ184" s="892"/>
      <c r="DR184" s="892"/>
      <c r="DS184" s="892"/>
      <c r="DT184" s="892"/>
      <c r="DU184" s="892"/>
      <c r="DV184" s="892"/>
      <c r="DW184" s="893"/>
      <c r="DX184" s="892"/>
      <c r="DY184" s="846"/>
      <c r="DZ184" s="882"/>
      <c r="EA184" s="882"/>
    </row>
    <row r="185" spans="1:131" ht="12.75" customHeight="1">
      <c r="A185" s="894" t="s">
        <v>295</v>
      </c>
      <c r="B185" s="895" t="str">
        <f t="shared" ref="B185:R185" si="300">IF(B182="","",B181*B182*B183*B184)</f>
        <v/>
      </c>
      <c r="C185" s="895">
        <f t="shared" si="300"/>
        <v>0</v>
      </c>
      <c r="D185" s="895">
        <f t="shared" si="300"/>
        <v>0</v>
      </c>
      <c r="E185" s="895">
        <f t="shared" si="300"/>
        <v>0</v>
      </c>
      <c r="F185" s="895">
        <f t="shared" si="300"/>
        <v>0</v>
      </c>
      <c r="G185" s="895">
        <f t="shared" si="300"/>
        <v>0</v>
      </c>
      <c r="H185" s="895">
        <f t="shared" si="300"/>
        <v>0</v>
      </c>
      <c r="I185" s="895">
        <f t="shared" si="300"/>
        <v>0</v>
      </c>
      <c r="J185" s="895">
        <f t="shared" si="300"/>
        <v>0</v>
      </c>
      <c r="K185" s="895" t="str">
        <f t="shared" si="300"/>
        <v/>
      </c>
      <c r="L185" s="895" t="str">
        <f t="shared" si="300"/>
        <v/>
      </c>
      <c r="M185" s="895" t="str">
        <f t="shared" si="300"/>
        <v/>
      </c>
      <c r="N185" s="895" t="str">
        <f t="shared" si="300"/>
        <v/>
      </c>
      <c r="O185" s="895" t="str">
        <f t="shared" si="300"/>
        <v/>
      </c>
      <c r="P185" s="895" t="str">
        <f t="shared" si="300"/>
        <v/>
      </c>
      <c r="Q185" s="895" t="str">
        <f t="shared" si="300"/>
        <v/>
      </c>
      <c r="R185" s="895" t="str">
        <f t="shared" si="300"/>
        <v/>
      </c>
      <c r="S185" s="883"/>
      <c r="T185" s="895">
        <f t="shared" ref="T185:AJ185" si="301">IF(T182="","",T181*T182*T183*T184)</f>
        <v>0</v>
      </c>
      <c r="U185" s="895">
        <f t="shared" si="301"/>
        <v>0</v>
      </c>
      <c r="V185" s="895">
        <f t="shared" si="301"/>
        <v>0</v>
      </c>
      <c r="W185" s="895">
        <f t="shared" si="301"/>
        <v>0</v>
      </c>
      <c r="X185" s="895">
        <f t="shared" si="301"/>
        <v>0</v>
      </c>
      <c r="Y185" s="895">
        <f t="shared" si="301"/>
        <v>0</v>
      </c>
      <c r="Z185" s="895">
        <f t="shared" si="301"/>
        <v>0</v>
      </c>
      <c r="AA185" s="895">
        <f t="shared" si="301"/>
        <v>0</v>
      </c>
      <c r="AB185" s="895">
        <f t="shared" si="301"/>
        <v>0</v>
      </c>
      <c r="AC185" s="895" t="str">
        <f t="shared" si="301"/>
        <v/>
      </c>
      <c r="AD185" s="895" t="str">
        <f t="shared" si="301"/>
        <v/>
      </c>
      <c r="AE185" s="895" t="str">
        <f t="shared" si="301"/>
        <v/>
      </c>
      <c r="AF185" s="895" t="str">
        <f t="shared" si="301"/>
        <v/>
      </c>
      <c r="AG185" s="895" t="str">
        <f t="shared" si="301"/>
        <v/>
      </c>
      <c r="AH185" s="895" t="str">
        <f t="shared" si="301"/>
        <v/>
      </c>
      <c r="AI185" s="895" t="str">
        <f t="shared" si="301"/>
        <v/>
      </c>
      <c r="AJ185" s="895" t="str">
        <f t="shared" si="301"/>
        <v/>
      </c>
      <c r="AK185" s="883"/>
      <c r="AL185" s="895">
        <f t="shared" ref="AL185:BB185" si="302">IF(AL182="","",AL181*AL182*AL183*AL184)</f>
        <v>0</v>
      </c>
      <c r="AM185" s="895">
        <f t="shared" si="302"/>
        <v>0</v>
      </c>
      <c r="AN185" s="895">
        <f t="shared" si="302"/>
        <v>0</v>
      </c>
      <c r="AO185" s="895">
        <f t="shared" si="302"/>
        <v>0</v>
      </c>
      <c r="AP185" s="895">
        <f t="shared" si="302"/>
        <v>0</v>
      </c>
      <c r="AQ185" s="895">
        <f t="shared" si="302"/>
        <v>0</v>
      </c>
      <c r="AR185" s="895">
        <f t="shared" si="302"/>
        <v>0</v>
      </c>
      <c r="AS185" s="895">
        <f t="shared" si="302"/>
        <v>0</v>
      </c>
      <c r="AT185" s="895">
        <f t="shared" si="302"/>
        <v>16200</v>
      </c>
      <c r="AU185" s="895" t="str">
        <f t="shared" si="302"/>
        <v/>
      </c>
      <c r="AV185" s="895" t="str">
        <f t="shared" si="302"/>
        <v/>
      </c>
      <c r="AW185" s="895" t="str">
        <f t="shared" si="302"/>
        <v/>
      </c>
      <c r="AX185" s="895" t="str">
        <f t="shared" si="302"/>
        <v/>
      </c>
      <c r="AY185" s="895" t="str">
        <f t="shared" si="302"/>
        <v/>
      </c>
      <c r="AZ185" s="895" t="str">
        <f t="shared" si="302"/>
        <v/>
      </c>
      <c r="BA185" s="895" t="str">
        <f t="shared" si="302"/>
        <v/>
      </c>
      <c r="BB185" s="895" t="str">
        <f t="shared" si="302"/>
        <v/>
      </c>
      <c r="BC185" s="883"/>
      <c r="BD185" s="895">
        <f t="shared" ref="BD185:BT185" si="303">IF(BD182="","",BD181*BD182*BD183*BD184)</f>
        <v>0</v>
      </c>
      <c r="BE185" s="895">
        <f t="shared" si="303"/>
        <v>0</v>
      </c>
      <c r="BF185" s="895">
        <f t="shared" si="303"/>
        <v>0</v>
      </c>
      <c r="BG185" s="895">
        <f t="shared" si="303"/>
        <v>0</v>
      </c>
      <c r="BH185" s="895">
        <f t="shared" si="303"/>
        <v>0</v>
      </c>
      <c r="BI185" s="895">
        <f t="shared" si="303"/>
        <v>0</v>
      </c>
      <c r="BJ185" s="895">
        <f t="shared" si="303"/>
        <v>0</v>
      </c>
      <c r="BK185" s="895">
        <f t="shared" si="303"/>
        <v>0</v>
      </c>
      <c r="BL185" s="895">
        <f t="shared" si="303"/>
        <v>0</v>
      </c>
      <c r="BM185" s="895" t="str">
        <f t="shared" si="303"/>
        <v/>
      </c>
      <c r="BN185" s="895" t="str">
        <f t="shared" si="303"/>
        <v/>
      </c>
      <c r="BO185" s="895" t="str">
        <f t="shared" si="303"/>
        <v/>
      </c>
      <c r="BP185" s="895" t="str">
        <f t="shared" si="303"/>
        <v/>
      </c>
      <c r="BQ185" s="895" t="str">
        <f t="shared" si="303"/>
        <v/>
      </c>
      <c r="BR185" s="895" t="str">
        <f t="shared" si="303"/>
        <v/>
      </c>
      <c r="BS185" s="895" t="str">
        <f t="shared" si="303"/>
        <v/>
      </c>
      <c r="BT185" s="895" t="str">
        <f t="shared" si="303"/>
        <v/>
      </c>
      <c r="BU185" s="883"/>
      <c r="BV185" s="895" t="str">
        <f>IF(BV182="","",BV181*BV182*BV183*BV184)</f>
        <v/>
      </c>
      <c r="BW185" s="895" t="str">
        <f>IF(BW182="","",BW181*BW182*BW183*BW184)</f>
        <v/>
      </c>
      <c r="BX185" s="895" t="str">
        <f>IF(BX182="","",BX181*BX182*BX183*BX184)</f>
        <v/>
      </c>
      <c r="BY185" s="761" t="str">
        <f>IF(BY182="","",BY181*BY182*BY183*BY184)</f>
        <v/>
      </c>
      <c r="BZ185" s="889">
        <f>IF(DL185&lt;3,"",(SUM(B185:R185)-MIN(B185:R185)-MAX(B185:R185))/(DL185-2))</f>
        <v>0</v>
      </c>
      <c r="CA185" s="889">
        <f>IF(DM185&lt;3,"",(SUM(T185:AJ185)-MIN(T185:AJ185)-MAX(T185:AJ185))/(DM185-2))</f>
        <v>0</v>
      </c>
      <c r="CB185" s="889">
        <f>IF(DN185&lt;3,"",(SUM(AL185:BB185)-MIN(AL185:BB185)-MAX(AL185:BB185))/(DN185-2))</f>
        <v>0</v>
      </c>
      <c r="CC185" s="890">
        <f>IF(DO185&lt;3,"",(SUM(BD185:BT185)-MIN(BD185:BT185)-MAX(BD185:BT185))/(DO185-2))</f>
        <v>0</v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21" t="str">
        <f t="shared" si="297"/>
        <v/>
      </c>
      <c r="CU185" s="548" t="str">
        <f t="shared" si="298"/>
        <v/>
      </c>
      <c r="CV185" s="549" t="str">
        <f t="shared" si="298"/>
        <v/>
      </c>
      <c r="CW185" s="550" t="str">
        <f t="shared" si="298"/>
        <v/>
      </c>
      <c r="CX185" s="550" t="str">
        <f t="shared" si="298"/>
        <v/>
      </c>
      <c r="CY185" s="550">
        <f t="shared" si="298"/>
        <v>0</v>
      </c>
      <c r="CZ185" s="550">
        <f t="shared" si="298"/>
        <v>0</v>
      </c>
      <c r="DA185" s="550">
        <f t="shared" si="298"/>
        <v>0</v>
      </c>
      <c r="DB185" s="551">
        <f t="shared" si="298"/>
        <v>0</v>
      </c>
      <c r="DC185" s="551">
        <f t="shared" si="298"/>
        <v>0</v>
      </c>
      <c r="DD185" s="551">
        <f t="shared" si="298"/>
        <v>0</v>
      </c>
      <c r="DE185" s="550">
        <f t="shared" si="299"/>
        <v>0</v>
      </c>
      <c r="DF185" s="550">
        <f t="shared" si="299"/>
        <v>0</v>
      </c>
      <c r="DG185" s="550">
        <f t="shared" si="299"/>
        <v>0</v>
      </c>
      <c r="DH185" s="550" t="str">
        <f t="shared" si="299"/>
        <v/>
      </c>
      <c r="DI185" s="550" t="str">
        <f t="shared" si="299"/>
        <v/>
      </c>
      <c r="DJ185" s="549" t="str">
        <f t="shared" si="299"/>
        <v/>
      </c>
      <c r="DK185" s="548" t="str">
        <f t="shared" si="299"/>
        <v/>
      </c>
      <c r="DL185" s="891">
        <f>COUNT(B185:R185)</f>
        <v>8</v>
      </c>
      <c r="DM185" s="846">
        <f>COUNT(T185:AJ185)</f>
        <v>9</v>
      </c>
      <c r="DN185" s="846">
        <f>COUNT(AL185:BB185)</f>
        <v>9</v>
      </c>
      <c r="DO185" s="847">
        <f>COUNT(BD185:BT185)</f>
        <v>9</v>
      </c>
      <c r="DP185" s="882"/>
      <c r="DQ185" s="892"/>
      <c r="DR185" s="892"/>
      <c r="DS185" s="892"/>
      <c r="DT185" s="892"/>
      <c r="DU185" s="892"/>
      <c r="DV185" s="892"/>
      <c r="DW185" s="893"/>
      <c r="DX185" s="892"/>
      <c r="DY185" s="846"/>
      <c r="DZ185" s="882"/>
      <c r="EA185" s="882"/>
    </row>
    <row r="186" spans="1:131" ht="12.75" customHeight="1">
      <c r="A186" s="887" t="s">
        <v>438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3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3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3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3"/>
      <c r="BV186" s="669"/>
      <c r="BW186" s="669"/>
      <c r="BX186" s="669"/>
      <c r="BY186" s="296"/>
      <c r="BZ186" s="896"/>
      <c r="CA186" s="896"/>
      <c r="CB186" s="896"/>
      <c r="CC186" s="897"/>
      <c r="CD186" s="898"/>
      <c r="CE186" s="898"/>
      <c r="CF186" s="898"/>
      <c r="CG186" s="898"/>
      <c r="CH186" s="898"/>
      <c r="CI186" s="898"/>
      <c r="CJ186" s="898"/>
      <c r="CK186" s="898"/>
      <c r="CL186" s="898"/>
      <c r="CM186" s="898"/>
      <c r="CN186" s="898"/>
      <c r="CO186" s="898"/>
      <c r="CP186" s="898"/>
      <c r="CQ186" s="898"/>
      <c r="CR186" s="898"/>
      <c r="CS186" s="898"/>
      <c r="CT186" s="899"/>
      <c r="CU186" s="900"/>
      <c r="CV186" s="898"/>
      <c r="CW186" s="898"/>
      <c r="CX186" s="898"/>
      <c r="CY186" s="898"/>
      <c r="CZ186" s="898"/>
      <c r="DA186" s="898"/>
      <c r="DB186" s="898"/>
      <c r="DC186" s="898"/>
      <c r="DD186" s="898"/>
      <c r="DE186" s="898"/>
      <c r="DF186" s="898"/>
      <c r="DG186" s="898"/>
      <c r="DH186" s="898"/>
      <c r="DI186" s="898"/>
      <c r="DJ186" s="898"/>
      <c r="DK186" s="898"/>
      <c r="DL186" s="900"/>
      <c r="DM186" s="881"/>
      <c r="DN186" s="881"/>
      <c r="DO186" s="880"/>
      <c r="DP186" s="881"/>
      <c r="DQ186" s="881"/>
      <c r="DR186" s="881"/>
      <c r="DS186" s="881"/>
      <c r="DT186" s="881"/>
      <c r="DU186" s="881"/>
      <c r="DV186" s="881"/>
      <c r="DW186" s="880"/>
      <c r="DX186" s="881"/>
      <c r="DY186" s="846"/>
      <c r="DZ186" s="882"/>
      <c r="EA186" s="882"/>
    </row>
    <row r="187" spans="1:131" ht="12.75" customHeight="1">
      <c r="A187" s="888" t="s">
        <v>276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3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3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3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3"/>
      <c r="BV187" s="669"/>
      <c r="BW187" s="669"/>
      <c r="BX187" s="669"/>
      <c r="BY187" s="296"/>
      <c r="BZ187" s="889" t="str">
        <f>IF(DL187&lt;3,"",(SUM(B187:R187)-MIN(B187:R187)-MAX(B187:R187))/(DL187-2))</f>
        <v/>
      </c>
      <c r="CA187" s="889" t="str">
        <f>IF(DM187&lt;3,"",(SUM(T187:AJ187)-MIN(T187:AJ187)-MAX(T187:AJ187))/(DM187-2))</f>
        <v/>
      </c>
      <c r="CB187" s="889" t="str">
        <f>IF(DN187&lt;3,"",(SUM(AL187:BB187)-MIN(AL187:BB187)-MAX(AL187:BB187))/(DN187-2))</f>
        <v/>
      </c>
      <c r="CC187" s="890" t="str">
        <f>IF(DO187&lt;3,"",(SUM(BD187:BT187)-MIN(BD187:BT187)-MAX(BD187:BT187))/(DO187-2))</f>
        <v/>
      </c>
      <c r="CD187" s="52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2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6"/>
        <v/>
      </c>
      <c r="CW187" s="550" t="str">
        <f t="shared" si="306"/>
        <v/>
      </c>
      <c r="CX187" s="550" t="str">
        <f t="shared" si="306"/>
        <v/>
      </c>
      <c r="CY187" s="550" t="str">
        <f t="shared" si="306"/>
        <v/>
      </c>
      <c r="CZ187" s="550" t="str">
        <f t="shared" si="306"/>
        <v/>
      </c>
      <c r="DA187" s="550" t="str">
        <f t="shared" si="306"/>
        <v/>
      </c>
      <c r="DB187" s="551" t="str">
        <f t="shared" si="306"/>
        <v/>
      </c>
      <c r="DC187" s="551" t="str">
        <f t="shared" si="306"/>
        <v/>
      </c>
      <c r="DD187" s="551" t="str">
        <f t="shared" si="306"/>
        <v/>
      </c>
      <c r="DE187" s="550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7"/>
        <v/>
      </c>
      <c r="DG187" s="550" t="str">
        <f t="shared" si="307"/>
        <v/>
      </c>
      <c r="DH187" s="550" t="str">
        <f t="shared" si="307"/>
        <v/>
      </c>
      <c r="DI187" s="550" t="str">
        <f t="shared" si="307"/>
        <v/>
      </c>
      <c r="DJ187" s="549" t="str">
        <f t="shared" si="307"/>
        <v/>
      </c>
      <c r="DK187" s="548" t="str">
        <f t="shared" si="307"/>
        <v/>
      </c>
      <c r="DL187" s="891">
        <f>COUNT(B187:R187)</f>
        <v>0</v>
      </c>
      <c r="DM187" s="846">
        <f>COUNT(T187:AJ187)</f>
        <v>0</v>
      </c>
      <c r="DN187" s="846">
        <f>COUNT(AL187:BB187)</f>
        <v>0</v>
      </c>
      <c r="DO187" s="847">
        <f>COUNT(BD187:BT187)</f>
        <v>0</v>
      </c>
      <c r="DP187" s="882"/>
      <c r="DQ187" s="892"/>
      <c r="DR187" s="892"/>
      <c r="DS187" s="892"/>
      <c r="DT187" s="892"/>
      <c r="DU187" s="892"/>
      <c r="DV187" s="892"/>
      <c r="DW187" s="893"/>
      <c r="DX187" s="892"/>
      <c r="DY187" s="846"/>
      <c r="DZ187" s="882"/>
      <c r="EA187" s="882"/>
    </row>
    <row r="188" spans="1:131" ht="12.75" customHeight="1">
      <c r="A188" s="888" t="s">
        <v>277</v>
      </c>
      <c r="B188" s="296"/>
      <c r="C188" s="296">
        <v>0</v>
      </c>
      <c r="D188" s="296">
        <v>0</v>
      </c>
      <c r="E188" s="669">
        <v>0</v>
      </c>
      <c r="F188" s="669">
        <v>0</v>
      </c>
      <c r="G188" s="669">
        <v>0</v>
      </c>
      <c r="H188" s="296">
        <v>0</v>
      </c>
      <c r="I188" s="296">
        <v>0</v>
      </c>
      <c r="J188" s="669">
        <v>0</v>
      </c>
      <c r="K188" s="296"/>
      <c r="L188" s="296"/>
      <c r="M188" s="296"/>
      <c r="N188" s="296"/>
      <c r="O188" s="296"/>
      <c r="P188" s="296"/>
      <c r="Q188" s="296"/>
      <c r="R188" s="296"/>
      <c r="S188" s="883"/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/>
      <c r="AD188" s="296"/>
      <c r="AE188" s="296"/>
      <c r="AF188" s="296"/>
      <c r="AG188" s="296"/>
      <c r="AH188" s="296"/>
      <c r="AI188" s="296"/>
      <c r="AJ188" s="296"/>
      <c r="AK188" s="883"/>
      <c r="AL188" s="296">
        <v>0</v>
      </c>
      <c r="AM188" s="296">
        <v>0</v>
      </c>
      <c r="AN188" s="296">
        <v>0</v>
      </c>
      <c r="AO188" s="296">
        <v>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/>
      <c r="AV188" s="296"/>
      <c r="AW188" s="296"/>
      <c r="AX188" s="296"/>
      <c r="AY188" s="296"/>
      <c r="AZ188" s="296"/>
      <c r="BA188" s="296"/>
      <c r="BB188" s="296"/>
      <c r="BC188" s="883"/>
      <c r="BD188" s="296">
        <v>0</v>
      </c>
      <c r="BE188" s="296">
        <v>0</v>
      </c>
      <c r="BF188" s="296">
        <v>0</v>
      </c>
      <c r="BG188" s="296">
        <v>0</v>
      </c>
      <c r="BH188" s="296">
        <v>0</v>
      </c>
      <c r="BI188" s="296">
        <v>0</v>
      </c>
      <c r="BJ188" s="296">
        <v>0</v>
      </c>
      <c r="BK188" s="296">
        <v>0</v>
      </c>
      <c r="BL188" s="296">
        <v>0</v>
      </c>
      <c r="BM188" s="296"/>
      <c r="BN188" s="296"/>
      <c r="BO188" s="296"/>
      <c r="BP188" s="296"/>
      <c r="BQ188" s="296"/>
      <c r="BR188" s="296"/>
      <c r="BS188" s="296"/>
      <c r="BT188" s="296"/>
      <c r="BU188" s="883"/>
      <c r="BV188" s="296"/>
      <c r="BW188" s="296"/>
      <c r="BX188" s="296"/>
      <c r="BY188" s="296"/>
      <c r="BZ188" s="889">
        <f>IF(DL188&lt;3,"",(SUM(B188:R188)-MIN(B188:R188)-MAX(B188:R188))/(DL188-2))</f>
        <v>0</v>
      </c>
      <c r="CA188" s="889">
        <f>IF(DM188&lt;3,"",(SUM(T188:AJ188)-MIN(T188:AJ188)-MAX(T188:AJ188))/(DM188-2))</f>
        <v>0</v>
      </c>
      <c r="CB188" s="889">
        <f>IF(DN188&lt;3,"",(SUM(AL188:BB188)-MIN(AL188:BB188)-MAX(AL188:BB188))/(DN188-2))</f>
        <v>0</v>
      </c>
      <c r="CC188" s="890">
        <f>IF(DO188&lt;3,"",(SUM(BD188:BT188)-MIN(BD188:BT188)-MAX(BD188:BT188))/(DO188-2))</f>
        <v>0</v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21" t="str">
        <f t="shared" si="305"/>
        <v/>
      </c>
      <c r="CU188" s="548" t="str">
        <f t="shared" si="306"/>
        <v/>
      </c>
      <c r="CV188" s="549" t="str">
        <f t="shared" si="306"/>
        <v/>
      </c>
      <c r="CW188" s="550" t="str">
        <f t="shared" si="306"/>
        <v/>
      </c>
      <c r="CX188" s="550" t="str">
        <f t="shared" si="306"/>
        <v/>
      </c>
      <c r="CY188" s="550">
        <f t="shared" si="306"/>
        <v>0</v>
      </c>
      <c r="CZ188" s="550">
        <f t="shared" si="306"/>
        <v>0</v>
      </c>
      <c r="DA188" s="550">
        <f t="shared" si="306"/>
        <v>0</v>
      </c>
      <c r="DB188" s="551">
        <f t="shared" si="306"/>
        <v>0</v>
      </c>
      <c r="DC188" s="551">
        <f t="shared" si="306"/>
        <v>0</v>
      </c>
      <c r="DD188" s="551">
        <f t="shared" si="306"/>
        <v>0</v>
      </c>
      <c r="DE188" s="550">
        <f t="shared" si="307"/>
        <v>0</v>
      </c>
      <c r="DF188" s="550">
        <f t="shared" si="307"/>
        <v>0</v>
      </c>
      <c r="DG188" s="550">
        <f t="shared" si="307"/>
        <v>0</v>
      </c>
      <c r="DH188" s="550" t="str">
        <f t="shared" si="307"/>
        <v/>
      </c>
      <c r="DI188" s="550" t="str">
        <f t="shared" si="307"/>
        <v/>
      </c>
      <c r="DJ188" s="549" t="str">
        <f t="shared" si="307"/>
        <v/>
      </c>
      <c r="DK188" s="548" t="str">
        <f t="shared" si="307"/>
        <v/>
      </c>
      <c r="DL188" s="891">
        <f>COUNT(B188:R188)</f>
        <v>8</v>
      </c>
      <c r="DM188" s="846">
        <f>COUNT(T188:AJ188)</f>
        <v>9</v>
      </c>
      <c r="DN188" s="846">
        <f>COUNT(AL188:BB188)</f>
        <v>9</v>
      </c>
      <c r="DO188" s="847">
        <f>COUNT(BD188:BT188)</f>
        <v>9</v>
      </c>
      <c r="DP188" s="882"/>
      <c r="DQ188" s="892"/>
      <c r="DR188" s="892"/>
      <c r="DS188" s="892"/>
      <c r="DT188" s="892"/>
      <c r="DU188" s="892"/>
      <c r="DV188" s="892"/>
      <c r="DW188" s="893"/>
      <c r="DX188" s="892"/>
      <c r="DY188" s="846"/>
      <c r="DZ188" s="882"/>
      <c r="EA188" s="882"/>
    </row>
    <row r="189" spans="1:131" ht="12.75" customHeight="1">
      <c r="A189" s="888" t="s">
        <v>265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3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3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3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3"/>
      <c r="BV189" s="296"/>
      <c r="BW189" s="296"/>
      <c r="BX189" s="296"/>
      <c r="BY189" s="296"/>
      <c r="BZ189" s="889" t="str">
        <f>IF(DL189&lt;3,"",(SUM(B189:R189)-MIN(B189:R189)-MAX(B189:R189))/(DL189-2))</f>
        <v/>
      </c>
      <c r="CA189" s="889" t="str">
        <f>IF(DM189&lt;3,"",(SUM(T189:AJ189)-MIN(T189:AJ189)-MAX(T189:AJ189))/(DM189-2))</f>
        <v/>
      </c>
      <c r="CB189" s="889" t="str">
        <f>IF(DN189&lt;3,"",(SUM(AL189:BB189)-MIN(AL189:BB189)-MAX(AL189:BB189))/(DN189-2))</f>
        <v/>
      </c>
      <c r="CC189" s="890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21" t="str">
        <f t="shared" si="305"/>
        <v/>
      </c>
      <c r="CU189" s="548" t="str">
        <f t="shared" si="306"/>
        <v/>
      </c>
      <c r="CV189" s="549" t="str">
        <f t="shared" si="306"/>
        <v/>
      </c>
      <c r="CW189" s="550" t="str">
        <f t="shared" si="306"/>
        <v/>
      </c>
      <c r="CX189" s="550" t="str">
        <f t="shared" si="306"/>
        <v/>
      </c>
      <c r="CY189" s="550" t="str">
        <f t="shared" si="306"/>
        <v/>
      </c>
      <c r="CZ189" s="550" t="str">
        <f t="shared" si="306"/>
        <v/>
      </c>
      <c r="DA189" s="550" t="str">
        <f t="shared" si="306"/>
        <v/>
      </c>
      <c r="DB189" s="551" t="str">
        <f t="shared" si="306"/>
        <v/>
      </c>
      <c r="DC189" s="551" t="str">
        <f t="shared" si="306"/>
        <v/>
      </c>
      <c r="DD189" s="551" t="str">
        <f t="shared" si="306"/>
        <v/>
      </c>
      <c r="DE189" s="550" t="str">
        <f t="shared" si="307"/>
        <v/>
      </c>
      <c r="DF189" s="550" t="str">
        <f t="shared" si="307"/>
        <v/>
      </c>
      <c r="DG189" s="550" t="str">
        <f t="shared" si="307"/>
        <v/>
      </c>
      <c r="DH189" s="550" t="str">
        <f t="shared" si="307"/>
        <v/>
      </c>
      <c r="DI189" s="550" t="str">
        <f t="shared" si="307"/>
        <v/>
      </c>
      <c r="DJ189" s="549" t="str">
        <f t="shared" si="307"/>
        <v/>
      </c>
      <c r="DK189" s="548" t="str">
        <f t="shared" si="307"/>
        <v/>
      </c>
      <c r="DL189" s="891">
        <f>COUNT(B189:R189)</f>
        <v>0</v>
      </c>
      <c r="DM189" s="846">
        <f>COUNT(T189:AJ189)</f>
        <v>0</v>
      </c>
      <c r="DN189" s="846">
        <f>COUNT(AL189:BB189)</f>
        <v>0</v>
      </c>
      <c r="DO189" s="847">
        <f>COUNT(BD189:BT189)</f>
        <v>0</v>
      </c>
      <c r="DP189" s="882"/>
      <c r="DQ189" s="892"/>
      <c r="DR189" s="892"/>
      <c r="DS189" s="892"/>
      <c r="DT189" s="892"/>
      <c r="DU189" s="892"/>
      <c r="DV189" s="892"/>
      <c r="DW189" s="893"/>
      <c r="DX189" s="892"/>
      <c r="DY189" s="846"/>
      <c r="DZ189" s="882"/>
      <c r="EA189" s="882"/>
    </row>
    <row r="190" spans="1:131" ht="12.75" customHeight="1">
      <c r="A190" s="888" t="s">
        <v>294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3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3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3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3"/>
      <c r="BV190" s="296"/>
      <c r="BW190" s="296"/>
      <c r="BX190" s="296"/>
      <c r="BY190" s="296"/>
      <c r="BZ190" s="889" t="str">
        <f>IF(DL190&lt;3,"",(SUM(B190:R190)-MIN(B190:R190)-MAX(B190:R190))/(DL190-2))</f>
        <v/>
      </c>
      <c r="CA190" s="889" t="str">
        <f>IF(DM190&lt;3,"",(SUM(T190:AJ190)-MIN(T190:AJ190)-MAX(T190:AJ190))/(DM190-2))</f>
        <v/>
      </c>
      <c r="CB190" s="889" t="str">
        <f>IF(DN190&lt;3,"",(SUM(AL190:BB190)-MIN(AL190:BB190)-MAX(AL190:BB190))/(DN190-2))</f>
        <v/>
      </c>
      <c r="CC190" s="890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21" t="str">
        <f t="shared" si="305"/>
        <v/>
      </c>
      <c r="CU190" s="548" t="str">
        <f t="shared" si="306"/>
        <v/>
      </c>
      <c r="CV190" s="549" t="str">
        <f t="shared" si="306"/>
        <v/>
      </c>
      <c r="CW190" s="550" t="str">
        <f t="shared" si="306"/>
        <v/>
      </c>
      <c r="CX190" s="550" t="str">
        <f t="shared" si="306"/>
        <v/>
      </c>
      <c r="CY190" s="550" t="str">
        <f t="shared" si="306"/>
        <v/>
      </c>
      <c r="CZ190" s="550" t="str">
        <f t="shared" si="306"/>
        <v/>
      </c>
      <c r="DA190" s="550" t="str">
        <f t="shared" si="306"/>
        <v/>
      </c>
      <c r="DB190" s="551" t="str">
        <f t="shared" si="306"/>
        <v/>
      </c>
      <c r="DC190" s="551" t="str">
        <f t="shared" si="306"/>
        <v/>
      </c>
      <c r="DD190" s="551" t="str">
        <f t="shared" si="306"/>
        <v/>
      </c>
      <c r="DE190" s="550" t="str">
        <f t="shared" si="307"/>
        <v/>
      </c>
      <c r="DF190" s="550" t="str">
        <f t="shared" si="307"/>
        <v/>
      </c>
      <c r="DG190" s="550" t="str">
        <f t="shared" si="307"/>
        <v/>
      </c>
      <c r="DH190" s="550" t="str">
        <f t="shared" si="307"/>
        <v/>
      </c>
      <c r="DI190" s="550" t="str">
        <f t="shared" si="307"/>
        <v/>
      </c>
      <c r="DJ190" s="549" t="str">
        <f t="shared" si="307"/>
        <v/>
      </c>
      <c r="DK190" s="548" t="str">
        <f t="shared" si="307"/>
        <v/>
      </c>
      <c r="DL190" s="891">
        <f>COUNT(B190:R190)</f>
        <v>0</v>
      </c>
      <c r="DM190" s="846">
        <f>COUNT(T190:AJ190)</f>
        <v>0</v>
      </c>
      <c r="DN190" s="846">
        <f>COUNT(AL190:BB190)</f>
        <v>0</v>
      </c>
      <c r="DO190" s="847">
        <f>COUNT(BD190:BT190)</f>
        <v>0</v>
      </c>
      <c r="DP190" s="882"/>
      <c r="DQ190" s="892"/>
      <c r="DR190" s="892"/>
      <c r="DS190" s="892"/>
      <c r="DT190" s="892"/>
      <c r="DU190" s="892"/>
      <c r="DV190" s="892"/>
      <c r="DW190" s="893"/>
      <c r="DX190" s="892"/>
      <c r="DY190" s="846"/>
      <c r="DZ190" s="882"/>
      <c r="EA190" s="882"/>
    </row>
    <row r="191" spans="1:131" ht="12.75" customHeight="1">
      <c r="A191" s="894" t="s">
        <v>295</v>
      </c>
      <c r="B191" s="895" t="str">
        <f t="shared" ref="B191:R191" si="308">IF(B188="","",B187*B188*B189*B190)</f>
        <v/>
      </c>
      <c r="C191" s="895">
        <f t="shared" si="308"/>
        <v>0</v>
      </c>
      <c r="D191" s="895">
        <f t="shared" si="308"/>
        <v>0</v>
      </c>
      <c r="E191" s="895">
        <f t="shared" si="308"/>
        <v>0</v>
      </c>
      <c r="F191" s="895">
        <f t="shared" si="308"/>
        <v>0</v>
      </c>
      <c r="G191" s="895">
        <f t="shared" si="308"/>
        <v>0</v>
      </c>
      <c r="H191" s="895">
        <f t="shared" si="308"/>
        <v>0</v>
      </c>
      <c r="I191" s="895">
        <f t="shared" si="308"/>
        <v>0</v>
      </c>
      <c r="J191" s="895">
        <f t="shared" si="308"/>
        <v>0</v>
      </c>
      <c r="K191" s="895" t="str">
        <f t="shared" si="308"/>
        <v/>
      </c>
      <c r="L191" s="895" t="str">
        <f t="shared" si="308"/>
        <v/>
      </c>
      <c r="M191" s="895" t="str">
        <f t="shared" si="308"/>
        <v/>
      </c>
      <c r="N191" s="895" t="str">
        <f t="shared" si="308"/>
        <v/>
      </c>
      <c r="O191" s="895" t="str">
        <f t="shared" si="308"/>
        <v/>
      </c>
      <c r="P191" s="895" t="str">
        <f t="shared" si="308"/>
        <v/>
      </c>
      <c r="Q191" s="895" t="str">
        <f t="shared" si="308"/>
        <v/>
      </c>
      <c r="R191" s="895" t="str">
        <f t="shared" si="308"/>
        <v/>
      </c>
      <c r="S191" s="883"/>
      <c r="T191" s="895">
        <f t="shared" ref="T191:AJ191" si="309">IF(T188="","",T187*T188*T189*T190)</f>
        <v>0</v>
      </c>
      <c r="U191" s="895">
        <f t="shared" si="309"/>
        <v>0</v>
      </c>
      <c r="V191" s="895">
        <f t="shared" si="309"/>
        <v>0</v>
      </c>
      <c r="W191" s="895">
        <f t="shared" si="309"/>
        <v>0</v>
      </c>
      <c r="X191" s="895">
        <f t="shared" si="309"/>
        <v>0</v>
      </c>
      <c r="Y191" s="895">
        <f t="shared" si="309"/>
        <v>0</v>
      </c>
      <c r="Z191" s="895">
        <f t="shared" si="309"/>
        <v>0</v>
      </c>
      <c r="AA191" s="895">
        <f t="shared" si="309"/>
        <v>0</v>
      </c>
      <c r="AB191" s="895">
        <f t="shared" si="309"/>
        <v>0</v>
      </c>
      <c r="AC191" s="895" t="str">
        <f t="shared" si="309"/>
        <v/>
      </c>
      <c r="AD191" s="895" t="str">
        <f t="shared" si="309"/>
        <v/>
      </c>
      <c r="AE191" s="895" t="str">
        <f t="shared" si="309"/>
        <v/>
      </c>
      <c r="AF191" s="895" t="str">
        <f t="shared" si="309"/>
        <v/>
      </c>
      <c r="AG191" s="895" t="str">
        <f t="shared" si="309"/>
        <v/>
      </c>
      <c r="AH191" s="895" t="str">
        <f t="shared" si="309"/>
        <v/>
      </c>
      <c r="AI191" s="895" t="str">
        <f t="shared" si="309"/>
        <v/>
      </c>
      <c r="AJ191" s="895" t="str">
        <f t="shared" si="309"/>
        <v/>
      </c>
      <c r="AK191" s="883"/>
      <c r="AL191" s="895">
        <f t="shared" ref="AL191:BB191" si="310">IF(AL188="","",AL187*AL188*AL189*AL190)</f>
        <v>0</v>
      </c>
      <c r="AM191" s="895">
        <f t="shared" si="310"/>
        <v>0</v>
      </c>
      <c r="AN191" s="895">
        <f t="shared" si="310"/>
        <v>0</v>
      </c>
      <c r="AO191" s="895">
        <f t="shared" si="310"/>
        <v>0</v>
      </c>
      <c r="AP191" s="895">
        <f t="shared" si="310"/>
        <v>0</v>
      </c>
      <c r="AQ191" s="895">
        <f t="shared" si="310"/>
        <v>0</v>
      </c>
      <c r="AR191" s="895">
        <f t="shared" si="310"/>
        <v>0</v>
      </c>
      <c r="AS191" s="895">
        <f t="shared" si="310"/>
        <v>0</v>
      </c>
      <c r="AT191" s="895">
        <f t="shared" si="310"/>
        <v>0</v>
      </c>
      <c r="AU191" s="895" t="str">
        <f t="shared" si="310"/>
        <v/>
      </c>
      <c r="AV191" s="895" t="str">
        <f t="shared" si="310"/>
        <v/>
      </c>
      <c r="AW191" s="895" t="str">
        <f t="shared" si="310"/>
        <v/>
      </c>
      <c r="AX191" s="895" t="str">
        <f t="shared" si="310"/>
        <v/>
      </c>
      <c r="AY191" s="895" t="str">
        <f t="shared" si="310"/>
        <v/>
      </c>
      <c r="AZ191" s="895" t="str">
        <f t="shared" si="310"/>
        <v/>
      </c>
      <c r="BA191" s="895" t="str">
        <f t="shared" si="310"/>
        <v/>
      </c>
      <c r="BB191" s="895" t="str">
        <f t="shared" si="310"/>
        <v/>
      </c>
      <c r="BC191" s="883"/>
      <c r="BD191" s="895">
        <f t="shared" ref="BD191:BT191" si="311">IF(BD188="","",BD187*BD188*BD189*BD190)</f>
        <v>0</v>
      </c>
      <c r="BE191" s="895">
        <f t="shared" si="311"/>
        <v>0</v>
      </c>
      <c r="BF191" s="895">
        <f t="shared" si="311"/>
        <v>0</v>
      </c>
      <c r="BG191" s="895">
        <f t="shared" si="311"/>
        <v>0</v>
      </c>
      <c r="BH191" s="895">
        <f t="shared" si="311"/>
        <v>0</v>
      </c>
      <c r="BI191" s="895">
        <f t="shared" si="311"/>
        <v>0</v>
      </c>
      <c r="BJ191" s="895">
        <f t="shared" si="311"/>
        <v>0</v>
      </c>
      <c r="BK191" s="895">
        <f t="shared" si="311"/>
        <v>0</v>
      </c>
      <c r="BL191" s="895">
        <f t="shared" si="311"/>
        <v>0</v>
      </c>
      <c r="BM191" s="895" t="str">
        <f t="shared" si="311"/>
        <v/>
      </c>
      <c r="BN191" s="895" t="str">
        <f t="shared" si="311"/>
        <v/>
      </c>
      <c r="BO191" s="895" t="str">
        <f t="shared" si="311"/>
        <v/>
      </c>
      <c r="BP191" s="895" t="str">
        <f t="shared" si="311"/>
        <v/>
      </c>
      <c r="BQ191" s="895" t="str">
        <f t="shared" si="311"/>
        <v/>
      </c>
      <c r="BR191" s="895" t="str">
        <f t="shared" si="311"/>
        <v/>
      </c>
      <c r="BS191" s="895" t="str">
        <f t="shared" si="311"/>
        <v/>
      </c>
      <c r="BT191" s="895" t="str">
        <f t="shared" si="311"/>
        <v/>
      </c>
      <c r="BU191" s="883"/>
      <c r="BV191" s="895" t="str">
        <f>IF(BV188="","",BV187*BV188*BV189*BV190)</f>
        <v/>
      </c>
      <c r="BW191" s="895" t="str">
        <f>IF(BW188="","",BW187*BW188*BW189*BW190)</f>
        <v/>
      </c>
      <c r="BX191" s="895" t="str">
        <f>IF(BX188="","",BX187*BX188*BX189*BX190)</f>
        <v/>
      </c>
      <c r="BY191" s="761" t="str">
        <f>IF(BY188="","",BY187*BY188*BY189*BY190)</f>
        <v/>
      </c>
      <c r="BZ191" s="889">
        <f>IF(DL191&lt;3,"",(SUM(B191:R191)-MIN(B191:R191)-MAX(B191:R191))/(DL191-2))</f>
        <v>0</v>
      </c>
      <c r="CA191" s="889">
        <f>IF(DM191&lt;3,"",(SUM(T191:AJ191)-MIN(T191:AJ191)-MAX(T191:AJ191))/(DM191-2))</f>
        <v>0</v>
      </c>
      <c r="CB191" s="889">
        <f>IF(DN191&lt;3,"",(SUM(AL191:BB191)-MIN(AL191:BB191)-MAX(AL191:BB191))/(DN191-2))</f>
        <v>0</v>
      </c>
      <c r="CC191" s="890">
        <f>IF(DO191&lt;3,"",(SUM(BD191:BT191)-MIN(BD191:BT191)-MAX(BD191:BT191))/(DO191-2))</f>
        <v>0</v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21" t="str">
        <f t="shared" si="305"/>
        <v/>
      </c>
      <c r="CU191" s="548" t="str">
        <f t="shared" si="306"/>
        <v/>
      </c>
      <c r="CV191" s="549" t="str">
        <f t="shared" si="306"/>
        <v/>
      </c>
      <c r="CW191" s="550" t="str">
        <f t="shared" si="306"/>
        <v/>
      </c>
      <c r="CX191" s="550" t="str">
        <f t="shared" si="306"/>
        <v/>
      </c>
      <c r="CY191" s="550">
        <f t="shared" si="306"/>
        <v>0</v>
      </c>
      <c r="CZ191" s="550">
        <f t="shared" si="306"/>
        <v>0</v>
      </c>
      <c r="DA191" s="550">
        <f t="shared" si="306"/>
        <v>0</v>
      </c>
      <c r="DB191" s="551">
        <f t="shared" si="306"/>
        <v>0</v>
      </c>
      <c r="DC191" s="551">
        <f t="shared" si="306"/>
        <v>0</v>
      </c>
      <c r="DD191" s="551">
        <f t="shared" si="306"/>
        <v>0</v>
      </c>
      <c r="DE191" s="550">
        <f t="shared" si="307"/>
        <v>0</v>
      </c>
      <c r="DF191" s="550">
        <f t="shared" si="307"/>
        <v>0</v>
      </c>
      <c r="DG191" s="550">
        <f t="shared" si="307"/>
        <v>0</v>
      </c>
      <c r="DH191" s="550" t="str">
        <f t="shared" si="307"/>
        <v/>
      </c>
      <c r="DI191" s="550" t="str">
        <f t="shared" si="307"/>
        <v/>
      </c>
      <c r="DJ191" s="549" t="str">
        <f t="shared" si="307"/>
        <v/>
      </c>
      <c r="DK191" s="548" t="str">
        <f t="shared" si="307"/>
        <v/>
      </c>
      <c r="DL191" s="891">
        <f>COUNT(B191:R191)</f>
        <v>8</v>
      </c>
      <c r="DM191" s="846">
        <f>COUNT(T191:AJ191)</f>
        <v>9</v>
      </c>
      <c r="DN191" s="846">
        <f>COUNT(AL191:BB191)</f>
        <v>9</v>
      </c>
      <c r="DO191" s="847">
        <f>COUNT(BD191:BT191)</f>
        <v>9</v>
      </c>
      <c r="DP191" s="882"/>
      <c r="DQ191" s="892"/>
      <c r="DR191" s="892"/>
      <c r="DS191" s="892"/>
      <c r="DT191" s="892"/>
      <c r="DU191" s="892"/>
      <c r="DV191" s="892"/>
      <c r="DW191" s="893"/>
      <c r="DX191" s="892"/>
      <c r="DY191" s="846"/>
      <c r="DZ191" s="882"/>
      <c r="EA191" s="882"/>
    </row>
    <row r="192" spans="1:131" ht="12.75" customHeight="1">
      <c r="A192" s="887" t="s">
        <v>416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3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3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3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3"/>
      <c r="BV192" s="669"/>
      <c r="BW192" s="669"/>
      <c r="BX192" s="669"/>
      <c r="BY192" s="669"/>
      <c r="BZ192" s="896"/>
      <c r="CA192" s="896"/>
      <c r="CB192" s="896"/>
      <c r="CC192" s="897"/>
      <c r="CD192" s="898"/>
      <c r="CE192" s="898"/>
      <c r="CF192" s="898"/>
      <c r="CG192" s="898"/>
      <c r="CH192" s="898"/>
      <c r="CI192" s="898"/>
      <c r="CJ192" s="898"/>
      <c r="CK192" s="898"/>
      <c r="CL192" s="898"/>
      <c r="CM192" s="898"/>
      <c r="CN192" s="898"/>
      <c r="CO192" s="898"/>
      <c r="CP192" s="898"/>
      <c r="CQ192" s="898"/>
      <c r="CR192" s="898"/>
      <c r="CS192" s="898"/>
      <c r="CT192" s="899"/>
      <c r="CU192" s="900"/>
      <c r="CV192" s="898"/>
      <c r="CW192" s="898"/>
      <c r="CX192" s="898"/>
      <c r="CY192" s="898"/>
      <c r="CZ192" s="898"/>
      <c r="DA192" s="898"/>
      <c r="DB192" s="898"/>
      <c r="DC192" s="898"/>
      <c r="DD192" s="898"/>
      <c r="DE192" s="898"/>
      <c r="DF192" s="898"/>
      <c r="DG192" s="898"/>
      <c r="DH192" s="898"/>
      <c r="DI192" s="898"/>
      <c r="DJ192" s="898"/>
      <c r="DK192" s="898"/>
      <c r="DL192" s="900"/>
      <c r="DM192" s="881"/>
      <c r="DN192" s="881"/>
      <c r="DO192" s="880"/>
      <c r="DP192" s="881"/>
      <c r="DQ192" s="881"/>
      <c r="DR192" s="881"/>
      <c r="DS192" s="881"/>
      <c r="DT192" s="881"/>
      <c r="DU192" s="881"/>
      <c r="DV192" s="881"/>
      <c r="DW192" s="880"/>
      <c r="DX192" s="881"/>
      <c r="DY192" s="846"/>
      <c r="DZ192" s="882"/>
      <c r="EA192" s="882"/>
    </row>
    <row r="193" spans="1:131" ht="12.75" customHeight="1">
      <c r="A193" s="888" t="s">
        <v>276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3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3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3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3"/>
      <c r="BV193" s="669"/>
      <c r="BW193" s="669"/>
      <c r="BX193" s="669"/>
      <c r="BY193" s="669"/>
      <c r="BZ193" s="889" t="str">
        <f>IF(DL193&lt;3,"",(SUM(B193:R193)-MIN(B193:R193)-MAX(B193:R193))/(DL193-2))</f>
        <v/>
      </c>
      <c r="CA193" s="889" t="str">
        <f>IF(DM193&lt;3,"",(SUM(T193:AJ193)-MIN(T193:AJ193)-MAX(T193:AJ193))/(DM193-2))</f>
        <v/>
      </c>
      <c r="CB193" s="889" t="str">
        <f>IF(DN193&lt;3,"",(SUM(AL193:BB193)-MIN(AL193:BB193)-MAX(AL193:BB193))/(DN193-2))</f>
        <v/>
      </c>
      <c r="CC193" s="890" t="str">
        <f>IF(DO193&lt;3,"",(SUM(BD193:BT193)-MIN(BD193:BT193)-MAX(BD193:BT193))/(DO193-2))</f>
        <v/>
      </c>
      <c r="CD193" s="52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2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4"/>
        <v/>
      </c>
      <c r="CW193" s="550" t="str">
        <f t="shared" si="314"/>
        <v/>
      </c>
      <c r="CX193" s="550" t="str">
        <f t="shared" si="314"/>
        <v/>
      </c>
      <c r="CY193" s="550" t="str">
        <f t="shared" si="314"/>
        <v/>
      </c>
      <c r="CZ193" s="550" t="str">
        <f t="shared" si="314"/>
        <v/>
      </c>
      <c r="DA193" s="550" t="str">
        <f t="shared" si="314"/>
        <v/>
      </c>
      <c r="DB193" s="551" t="str">
        <f t="shared" si="314"/>
        <v/>
      </c>
      <c r="DC193" s="551" t="str">
        <f t="shared" si="314"/>
        <v/>
      </c>
      <c r="DD193" s="551" t="str">
        <f t="shared" si="314"/>
        <v/>
      </c>
      <c r="DE193" s="550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5"/>
        <v/>
      </c>
      <c r="DG193" s="550" t="str">
        <f t="shared" si="315"/>
        <v/>
      </c>
      <c r="DH193" s="550" t="str">
        <f t="shared" si="315"/>
        <v/>
      </c>
      <c r="DI193" s="550" t="str">
        <f t="shared" si="315"/>
        <v/>
      </c>
      <c r="DJ193" s="549" t="str">
        <f t="shared" si="315"/>
        <v/>
      </c>
      <c r="DK193" s="548" t="str">
        <f t="shared" si="315"/>
        <v/>
      </c>
      <c r="DL193" s="891">
        <f>COUNT(B193:R193)</f>
        <v>0</v>
      </c>
      <c r="DM193" s="846">
        <f>COUNT(T193:AJ193)</f>
        <v>0</v>
      </c>
      <c r="DN193" s="846">
        <f>COUNT(AL193:BB193)</f>
        <v>0</v>
      </c>
      <c r="DO193" s="847">
        <f>COUNT(BD193:BT193)</f>
        <v>0</v>
      </c>
      <c r="DP193" s="882"/>
      <c r="DQ193" s="892"/>
      <c r="DR193" s="892"/>
      <c r="DS193" s="892"/>
      <c r="DT193" s="892"/>
      <c r="DU193" s="892"/>
      <c r="DV193" s="892"/>
      <c r="DW193" s="893"/>
      <c r="DX193" s="892"/>
      <c r="DY193" s="846"/>
      <c r="DZ193" s="882"/>
      <c r="EA193" s="882"/>
    </row>
    <row r="194" spans="1:131" ht="12.75" customHeight="1">
      <c r="A194" s="888" t="s">
        <v>277</v>
      </c>
      <c r="B194" s="296"/>
      <c r="C194" s="296">
        <v>0</v>
      </c>
      <c r="D194" s="296">
        <v>0</v>
      </c>
      <c r="E194" s="669">
        <v>0</v>
      </c>
      <c r="F194" s="669">
        <v>0</v>
      </c>
      <c r="G194" s="669">
        <v>0</v>
      </c>
      <c r="H194" s="296">
        <v>0</v>
      </c>
      <c r="I194" s="296">
        <v>0</v>
      </c>
      <c r="J194" s="669">
        <v>0</v>
      </c>
      <c r="K194" s="296"/>
      <c r="L194" s="296"/>
      <c r="M194" s="296"/>
      <c r="N194" s="296"/>
      <c r="O194" s="296"/>
      <c r="P194" s="296"/>
      <c r="Q194" s="296"/>
      <c r="R194" s="296"/>
      <c r="S194" s="883"/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/>
      <c r="AD194" s="296"/>
      <c r="AE194" s="296"/>
      <c r="AF194" s="296"/>
      <c r="AG194" s="296"/>
      <c r="AH194" s="296"/>
      <c r="AI194" s="296"/>
      <c r="AJ194" s="296"/>
      <c r="AK194" s="883"/>
      <c r="AL194" s="296">
        <v>0</v>
      </c>
      <c r="AM194" s="296">
        <v>0</v>
      </c>
      <c r="AN194" s="296">
        <v>0</v>
      </c>
      <c r="AO194" s="296">
        <v>0</v>
      </c>
      <c r="AP194" s="296">
        <v>0</v>
      </c>
      <c r="AQ194" s="296">
        <v>0</v>
      </c>
      <c r="AR194" s="296">
        <v>0</v>
      </c>
      <c r="AS194" s="296">
        <v>0</v>
      </c>
      <c r="AT194" s="296">
        <v>0</v>
      </c>
      <c r="AU194" s="296"/>
      <c r="AV194" s="296"/>
      <c r="AW194" s="296"/>
      <c r="AX194" s="296"/>
      <c r="AY194" s="296"/>
      <c r="AZ194" s="296"/>
      <c r="BA194" s="296"/>
      <c r="BB194" s="296"/>
      <c r="BC194" s="883"/>
      <c r="BD194" s="296">
        <v>0</v>
      </c>
      <c r="BE194" s="296">
        <v>0</v>
      </c>
      <c r="BF194" s="296">
        <v>0</v>
      </c>
      <c r="BG194" s="296">
        <v>0</v>
      </c>
      <c r="BH194" s="296">
        <v>0</v>
      </c>
      <c r="BI194" s="296">
        <v>0</v>
      </c>
      <c r="BJ194" s="296">
        <v>0</v>
      </c>
      <c r="BK194" s="296">
        <v>0</v>
      </c>
      <c r="BL194" s="296">
        <v>0</v>
      </c>
      <c r="BM194" s="296"/>
      <c r="BN194" s="296"/>
      <c r="BO194" s="296"/>
      <c r="BP194" s="296"/>
      <c r="BQ194" s="296"/>
      <c r="BR194" s="296"/>
      <c r="BS194" s="296"/>
      <c r="BT194" s="296"/>
      <c r="BU194" s="883"/>
      <c r="BV194" s="296"/>
      <c r="BW194" s="296"/>
      <c r="BX194" s="296"/>
      <c r="BY194" s="296"/>
      <c r="BZ194" s="889">
        <f>IF(DL194&lt;3,"",(SUM(B194:R194)-MIN(B194:R194)-MAX(B194:R194))/(DL194-2))</f>
        <v>0</v>
      </c>
      <c r="CA194" s="889">
        <f>IF(DM194&lt;3,"",(SUM(T194:AJ194)-MIN(T194:AJ194)-MAX(T194:AJ194))/(DM194-2))</f>
        <v>0</v>
      </c>
      <c r="CB194" s="889">
        <f>IF(DN194&lt;3,"",(SUM(AL194:BB194)-MIN(AL194:BB194)-MAX(AL194:BB194))/(DN194-2))</f>
        <v>0</v>
      </c>
      <c r="CC194" s="890">
        <f>IF(DO194&lt;3,"",(SUM(BD194:BT194)-MIN(BD194:BT194)-MAX(BD194:BT194))/(DO194-2))</f>
        <v>0</v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21" t="str">
        <f t="shared" si="313"/>
        <v/>
      </c>
      <c r="CU194" s="548" t="str">
        <f t="shared" si="314"/>
        <v/>
      </c>
      <c r="CV194" s="549" t="str">
        <f t="shared" si="314"/>
        <v/>
      </c>
      <c r="CW194" s="550" t="str">
        <f t="shared" si="314"/>
        <v/>
      </c>
      <c r="CX194" s="550" t="str">
        <f t="shared" si="314"/>
        <v/>
      </c>
      <c r="CY194" s="550">
        <f t="shared" si="314"/>
        <v>0</v>
      </c>
      <c r="CZ194" s="550">
        <f t="shared" si="314"/>
        <v>0</v>
      </c>
      <c r="DA194" s="550">
        <f t="shared" si="314"/>
        <v>0</v>
      </c>
      <c r="DB194" s="551">
        <f t="shared" si="314"/>
        <v>0</v>
      </c>
      <c r="DC194" s="551">
        <f t="shared" si="314"/>
        <v>0</v>
      </c>
      <c r="DD194" s="551">
        <f t="shared" si="314"/>
        <v>0</v>
      </c>
      <c r="DE194" s="550">
        <f t="shared" si="315"/>
        <v>0</v>
      </c>
      <c r="DF194" s="550">
        <f t="shared" si="315"/>
        <v>0</v>
      </c>
      <c r="DG194" s="550">
        <f t="shared" si="315"/>
        <v>0</v>
      </c>
      <c r="DH194" s="550" t="str">
        <f t="shared" si="315"/>
        <v/>
      </c>
      <c r="DI194" s="550" t="str">
        <f t="shared" si="315"/>
        <v/>
      </c>
      <c r="DJ194" s="549" t="str">
        <f t="shared" si="315"/>
        <v/>
      </c>
      <c r="DK194" s="548" t="str">
        <f t="shared" si="315"/>
        <v/>
      </c>
      <c r="DL194" s="891">
        <f>COUNT(B194:R194)</f>
        <v>8</v>
      </c>
      <c r="DM194" s="846">
        <f>COUNT(T194:AJ194)</f>
        <v>9</v>
      </c>
      <c r="DN194" s="846">
        <f>COUNT(AL194:BB194)</f>
        <v>9</v>
      </c>
      <c r="DO194" s="847">
        <f>COUNT(BD194:BT194)</f>
        <v>9</v>
      </c>
      <c r="DP194" s="882"/>
      <c r="DQ194" s="892"/>
      <c r="DR194" s="892"/>
      <c r="DS194" s="892"/>
      <c r="DT194" s="892"/>
      <c r="DU194" s="892"/>
      <c r="DV194" s="892"/>
      <c r="DW194" s="893"/>
      <c r="DX194" s="892"/>
      <c r="DY194" s="846"/>
      <c r="DZ194" s="882"/>
      <c r="EA194" s="882"/>
    </row>
    <row r="195" spans="1:131" ht="12.75" customHeight="1">
      <c r="A195" s="888" t="s">
        <v>265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3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3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3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3"/>
      <c r="BV195" s="296"/>
      <c r="BW195" s="296"/>
      <c r="BX195" s="296"/>
      <c r="BY195" s="296"/>
      <c r="BZ195" s="889" t="str">
        <f>IF(DL195&lt;3,"",(SUM(B195:R195)-MIN(B195:R195)-MAX(B195:R195))/(DL195-2))</f>
        <v/>
      </c>
      <c r="CA195" s="889" t="str">
        <f>IF(DM195&lt;3,"",(SUM(T195:AJ195)-MIN(T195:AJ195)-MAX(T195:AJ195))/(DM195-2))</f>
        <v/>
      </c>
      <c r="CB195" s="889" t="str">
        <f>IF(DN195&lt;3,"",(SUM(AL195:BB195)-MIN(AL195:BB195)-MAX(AL195:BB195))/(DN195-2))</f>
        <v/>
      </c>
      <c r="CC195" s="890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21" t="str">
        <f t="shared" si="313"/>
        <v/>
      </c>
      <c r="CU195" s="548" t="str">
        <f t="shared" si="314"/>
        <v/>
      </c>
      <c r="CV195" s="549" t="str">
        <f t="shared" si="314"/>
        <v/>
      </c>
      <c r="CW195" s="550" t="str">
        <f t="shared" si="314"/>
        <v/>
      </c>
      <c r="CX195" s="550" t="str">
        <f t="shared" si="314"/>
        <v/>
      </c>
      <c r="CY195" s="550" t="str">
        <f t="shared" si="314"/>
        <v/>
      </c>
      <c r="CZ195" s="550" t="str">
        <f t="shared" si="314"/>
        <v/>
      </c>
      <c r="DA195" s="550" t="str">
        <f t="shared" si="314"/>
        <v/>
      </c>
      <c r="DB195" s="551" t="str">
        <f t="shared" si="314"/>
        <v/>
      </c>
      <c r="DC195" s="551" t="str">
        <f t="shared" si="314"/>
        <v/>
      </c>
      <c r="DD195" s="551" t="str">
        <f t="shared" si="314"/>
        <v/>
      </c>
      <c r="DE195" s="550" t="str">
        <f t="shared" si="315"/>
        <v/>
      </c>
      <c r="DF195" s="550" t="str">
        <f t="shared" si="315"/>
        <v/>
      </c>
      <c r="DG195" s="550" t="str">
        <f t="shared" si="315"/>
        <v/>
      </c>
      <c r="DH195" s="550" t="str">
        <f t="shared" si="315"/>
        <v/>
      </c>
      <c r="DI195" s="550" t="str">
        <f t="shared" si="315"/>
        <v/>
      </c>
      <c r="DJ195" s="549" t="str">
        <f t="shared" si="315"/>
        <v/>
      </c>
      <c r="DK195" s="548" t="str">
        <f t="shared" si="315"/>
        <v/>
      </c>
      <c r="DL195" s="891">
        <f>COUNT(B195:R195)</f>
        <v>0</v>
      </c>
      <c r="DM195" s="846">
        <f>COUNT(T195:AJ195)</f>
        <v>0</v>
      </c>
      <c r="DN195" s="846">
        <f>COUNT(AL195:BB195)</f>
        <v>0</v>
      </c>
      <c r="DO195" s="847">
        <f>COUNT(BD195:BT195)</f>
        <v>0</v>
      </c>
      <c r="DP195" s="882"/>
      <c r="DQ195" s="892"/>
      <c r="DR195" s="892"/>
      <c r="DS195" s="892"/>
      <c r="DT195" s="892"/>
      <c r="DU195" s="892"/>
      <c r="DV195" s="892"/>
      <c r="DW195" s="893"/>
      <c r="DX195" s="892"/>
      <c r="DY195" s="846"/>
      <c r="DZ195" s="882"/>
      <c r="EA195" s="882"/>
    </row>
    <row r="196" spans="1:131" ht="12.75" customHeight="1">
      <c r="A196" s="888" t="s">
        <v>294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3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3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3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3"/>
      <c r="BV196" s="296"/>
      <c r="BW196" s="296"/>
      <c r="BX196" s="296"/>
      <c r="BY196" s="296"/>
      <c r="BZ196" s="889" t="str">
        <f>IF(DL196&lt;3,"",(SUM(B196:R196)-MIN(B196:R196)-MAX(B196:R196))/(DL196-2))</f>
        <v/>
      </c>
      <c r="CA196" s="889" t="str">
        <f>IF(DM196&lt;3,"",(SUM(T196:AJ196)-MIN(T196:AJ196)-MAX(T196:AJ196))/(DM196-2))</f>
        <v/>
      </c>
      <c r="CB196" s="889" t="str">
        <f>IF(DN196&lt;3,"",(SUM(AL196:BB196)-MIN(AL196:BB196)-MAX(AL196:BB196))/(DN196-2))</f>
        <v/>
      </c>
      <c r="CC196" s="890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21" t="str">
        <f t="shared" si="313"/>
        <v/>
      </c>
      <c r="CU196" s="548" t="str">
        <f t="shared" si="314"/>
        <v/>
      </c>
      <c r="CV196" s="549" t="str">
        <f t="shared" si="314"/>
        <v/>
      </c>
      <c r="CW196" s="550" t="str">
        <f t="shared" si="314"/>
        <v/>
      </c>
      <c r="CX196" s="550" t="str">
        <f t="shared" si="314"/>
        <v/>
      </c>
      <c r="CY196" s="550" t="str">
        <f t="shared" si="314"/>
        <v/>
      </c>
      <c r="CZ196" s="550" t="str">
        <f t="shared" si="314"/>
        <v/>
      </c>
      <c r="DA196" s="550" t="str">
        <f t="shared" si="314"/>
        <v/>
      </c>
      <c r="DB196" s="551" t="str">
        <f t="shared" si="314"/>
        <v/>
      </c>
      <c r="DC196" s="551" t="str">
        <f t="shared" si="314"/>
        <v/>
      </c>
      <c r="DD196" s="551" t="str">
        <f t="shared" si="314"/>
        <v/>
      </c>
      <c r="DE196" s="550" t="str">
        <f t="shared" si="315"/>
        <v/>
      </c>
      <c r="DF196" s="550" t="str">
        <f t="shared" si="315"/>
        <v/>
      </c>
      <c r="DG196" s="550" t="str">
        <f t="shared" si="315"/>
        <v/>
      </c>
      <c r="DH196" s="550" t="str">
        <f t="shared" si="315"/>
        <v/>
      </c>
      <c r="DI196" s="550" t="str">
        <f t="shared" si="315"/>
        <v/>
      </c>
      <c r="DJ196" s="549" t="str">
        <f t="shared" si="315"/>
        <v/>
      </c>
      <c r="DK196" s="548" t="str">
        <f t="shared" si="315"/>
        <v/>
      </c>
      <c r="DL196" s="891">
        <f>COUNT(B196:R196)</f>
        <v>0</v>
      </c>
      <c r="DM196" s="846">
        <f>COUNT(T196:AJ196)</f>
        <v>0</v>
      </c>
      <c r="DN196" s="846">
        <f>COUNT(AL196:BB196)</f>
        <v>0</v>
      </c>
      <c r="DO196" s="847">
        <f>COUNT(BD196:BT196)</f>
        <v>0</v>
      </c>
      <c r="DP196" s="882"/>
      <c r="DQ196" s="892"/>
      <c r="DR196" s="892"/>
      <c r="DS196" s="892"/>
      <c r="DT196" s="892"/>
      <c r="DU196" s="892"/>
      <c r="DV196" s="892"/>
      <c r="DW196" s="893"/>
      <c r="DX196" s="892"/>
      <c r="DY196" s="846"/>
      <c r="DZ196" s="882"/>
      <c r="EA196" s="882"/>
    </row>
    <row r="197" spans="1:131" ht="12.75" customHeight="1">
      <c r="A197" s="894" t="s">
        <v>295</v>
      </c>
      <c r="B197" s="895" t="str">
        <f t="shared" ref="B197:R197" si="316">IF(B194="","",B193*B194*B195*B196)</f>
        <v/>
      </c>
      <c r="C197" s="895">
        <f t="shared" si="316"/>
        <v>0</v>
      </c>
      <c r="D197" s="895">
        <f t="shared" si="316"/>
        <v>0</v>
      </c>
      <c r="E197" s="895">
        <f t="shared" si="316"/>
        <v>0</v>
      </c>
      <c r="F197" s="895">
        <f t="shared" si="316"/>
        <v>0</v>
      </c>
      <c r="G197" s="895">
        <f t="shared" si="316"/>
        <v>0</v>
      </c>
      <c r="H197" s="895">
        <f t="shared" si="316"/>
        <v>0</v>
      </c>
      <c r="I197" s="895">
        <f t="shared" si="316"/>
        <v>0</v>
      </c>
      <c r="J197" s="895">
        <f t="shared" si="316"/>
        <v>0</v>
      </c>
      <c r="K197" s="895" t="str">
        <f t="shared" si="316"/>
        <v/>
      </c>
      <c r="L197" s="895" t="str">
        <f t="shared" si="316"/>
        <v/>
      </c>
      <c r="M197" s="895" t="str">
        <f t="shared" si="316"/>
        <v/>
      </c>
      <c r="N197" s="895" t="str">
        <f t="shared" si="316"/>
        <v/>
      </c>
      <c r="O197" s="895" t="str">
        <f t="shared" si="316"/>
        <v/>
      </c>
      <c r="P197" s="895" t="str">
        <f t="shared" si="316"/>
        <v/>
      </c>
      <c r="Q197" s="895" t="str">
        <f t="shared" si="316"/>
        <v/>
      </c>
      <c r="R197" s="895" t="str">
        <f t="shared" si="316"/>
        <v/>
      </c>
      <c r="S197" s="883"/>
      <c r="T197" s="895">
        <f t="shared" ref="T197:AJ197" si="317">IF(T194="","",T193*T194*T195*T196)</f>
        <v>0</v>
      </c>
      <c r="U197" s="895">
        <f t="shared" si="317"/>
        <v>0</v>
      </c>
      <c r="V197" s="895">
        <f t="shared" si="317"/>
        <v>0</v>
      </c>
      <c r="W197" s="895">
        <f t="shared" si="317"/>
        <v>0</v>
      </c>
      <c r="X197" s="895">
        <f t="shared" si="317"/>
        <v>0</v>
      </c>
      <c r="Y197" s="895">
        <f t="shared" si="317"/>
        <v>0</v>
      </c>
      <c r="Z197" s="895">
        <f t="shared" si="317"/>
        <v>0</v>
      </c>
      <c r="AA197" s="895">
        <f t="shared" si="317"/>
        <v>0</v>
      </c>
      <c r="AB197" s="895">
        <f t="shared" si="317"/>
        <v>0</v>
      </c>
      <c r="AC197" s="895" t="str">
        <f t="shared" si="317"/>
        <v/>
      </c>
      <c r="AD197" s="895" t="str">
        <f t="shared" si="317"/>
        <v/>
      </c>
      <c r="AE197" s="895" t="str">
        <f t="shared" si="317"/>
        <v/>
      </c>
      <c r="AF197" s="895" t="str">
        <f t="shared" si="317"/>
        <v/>
      </c>
      <c r="AG197" s="895" t="str">
        <f t="shared" si="317"/>
        <v/>
      </c>
      <c r="AH197" s="895" t="str">
        <f t="shared" si="317"/>
        <v/>
      </c>
      <c r="AI197" s="895" t="str">
        <f t="shared" si="317"/>
        <v/>
      </c>
      <c r="AJ197" s="895" t="str">
        <f t="shared" si="317"/>
        <v/>
      </c>
      <c r="AK197" s="883"/>
      <c r="AL197" s="895">
        <f t="shared" ref="AL197:BB197" si="318">IF(AL194="","",AL193*AL194*AL195*AL196)</f>
        <v>0</v>
      </c>
      <c r="AM197" s="895">
        <f t="shared" si="318"/>
        <v>0</v>
      </c>
      <c r="AN197" s="895">
        <f t="shared" si="318"/>
        <v>0</v>
      </c>
      <c r="AO197" s="895">
        <f t="shared" si="318"/>
        <v>0</v>
      </c>
      <c r="AP197" s="895">
        <f t="shared" si="318"/>
        <v>0</v>
      </c>
      <c r="AQ197" s="895">
        <f t="shared" si="318"/>
        <v>0</v>
      </c>
      <c r="AR197" s="895">
        <f t="shared" si="318"/>
        <v>0</v>
      </c>
      <c r="AS197" s="895">
        <f t="shared" si="318"/>
        <v>0</v>
      </c>
      <c r="AT197" s="895">
        <f t="shared" si="318"/>
        <v>0</v>
      </c>
      <c r="AU197" s="895" t="str">
        <f t="shared" si="318"/>
        <v/>
      </c>
      <c r="AV197" s="895" t="str">
        <f t="shared" si="318"/>
        <v/>
      </c>
      <c r="AW197" s="895" t="str">
        <f t="shared" si="318"/>
        <v/>
      </c>
      <c r="AX197" s="895" t="str">
        <f t="shared" si="318"/>
        <v/>
      </c>
      <c r="AY197" s="895" t="str">
        <f t="shared" si="318"/>
        <v/>
      </c>
      <c r="AZ197" s="895" t="str">
        <f t="shared" si="318"/>
        <v/>
      </c>
      <c r="BA197" s="895" t="str">
        <f t="shared" si="318"/>
        <v/>
      </c>
      <c r="BB197" s="895" t="str">
        <f t="shared" si="318"/>
        <v/>
      </c>
      <c r="BC197" s="883"/>
      <c r="BD197" s="895">
        <f t="shared" ref="BD197:BT197" si="319">IF(BD194="","",BD193*BD194*BD195*BD196)</f>
        <v>0</v>
      </c>
      <c r="BE197" s="895">
        <f t="shared" si="319"/>
        <v>0</v>
      </c>
      <c r="BF197" s="895">
        <f t="shared" si="319"/>
        <v>0</v>
      </c>
      <c r="BG197" s="895">
        <f t="shared" si="319"/>
        <v>0</v>
      </c>
      <c r="BH197" s="895">
        <f t="shared" si="319"/>
        <v>0</v>
      </c>
      <c r="BI197" s="895">
        <f t="shared" si="319"/>
        <v>0</v>
      </c>
      <c r="BJ197" s="895">
        <f t="shared" si="319"/>
        <v>0</v>
      </c>
      <c r="BK197" s="895">
        <f t="shared" si="319"/>
        <v>0</v>
      </c>
      <c r="BL197" s="895">
        <f t="shared" si="319"/>
        <v>0</v>
      </c>
      <c r="BM197" s="895" t="str">
        <f t="shared" si="319"/>
        <v/>
      </c>
      <c r="BN197" s="895" t="str">
        <f t="shared" si="319"/>
        <v/>
      </c>
      <c r="BO197" s="895" t="str">
        <f t="shared" si="319"/>
        <v/>
      </c>
      <c r="BP197" s="895" t="str">
        <f t="shared" si="319"/>
        <v/>
      </c>
      <c r="BQ197" s="895" t="str">
        <f t="shared" si="319"/>
        <v/>
      </c>
      <c r="BR197" s="895" t="str">
        <f t="shared" si="319"/>
        <v/>
      </c>
      <c r="BS197" s="895" t="str">
        <f t="shared" si="319"/>
        <v/>
      </c>
      <c r="BT197" s="895" t="str">
        <f t="shared" si="319"/>
        <v/>
      </c>
      <c r="BU197" s="883"/>
      <c r="BV197" s="895" t="str">
        <f>IF(BV194="","",BV193*BV194*BV195*BV196)</f>
        <v/>
      </c>
      <c r="BW197" s="895" t="str">
        <f>IF(BW194="","",BW193*BW194*BW195*BW196)</f>
        <v/>
      </c>
      <c r="BX197" s="895" t="str">
        <f>IF(BX194="","",BX193*BX194*BX195*BX196)</f>
        <v/>
      </c>
      <c r="BY197" s="761" t="str">
        <f>IF(BY194="","",BY193*BY194*BY195*BY196)</f>
        <v/>
      </c>
      <c r="BZ197" s="889">
        <f>IF(DL197&lt;3,"",(SUM(B197:R197)-MIN(B197:R197)-MAX(B197:R197))/(DL197-2))</f>
        <v>0</v>
      </c>
      <c r="CA197" s="889">
        <f>IF(DM197&lt;3,"",(SUM(T197:AJ197)-MIN(T197:AJ197)-MAX(T197:AJ197))/(DM197-2))</f>
        <v>0</v>
      </c>
      <c r="CB197" s="889">
        <f>IF(DN197&lt;3,"",(SUM(AL197:BB197)-MIN(AL197:BB197)-MAX(AL197:BB197))/(DN197-2))</f>
        <v>0</v>
      </c>
      <c r="CC197" s="890">
        <f>IF(DO197&lt;3,"",(SUM(BD197:BT197)-MIN(BD197:BT197)-MAX(BD197:BT197))/(DO197-2))</f>
        <v>0</v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21" t="str">
        <f t="shared" si="313"/>
        <v/>
      </c>
      <c r="CU197" s="548" t="str">
        <f t="shared" si="314"/>
        <v/>
      </c>
      <c r="CV197" s="549" t="str">
        <f t="shared" si="314"/>
        <v/>
      </c>
      <c r="CW197" s="550" t="str">
        <f t="shared" si="314"/>
        <v/>
      </c>
      <c r="CX197" s="550" t="str">
        <f t="shared" si="314"/>
        <v/>
      </c>
      <c r="CY197" s="550">
        <f t="shared" si="314"/>
        <v>0</v>
      </c>
      <c r="CZ197" s="550">
        <f t="shared" si="314"/>
        <v>0</v>
      </c>
      <c r="DA197" s="550">
        <f t="shared" si="314"/>
        <v>0</v>
      </c>
      <c r="DB197" s="551">
        <f t="shared" si="314"/>
        <v>0</v>
      </c>
      <c r="DC197" s="551">
        <f t="shared" si="314"/>
        <v>0</v>
      </c>
      <c r="DD197" s="551">
        <f t="shared" si="314"/>
        <v>0</v>
      </c>
      <c r="DE197" s="550">
        <f t="shared" si="315"/>
        <v>0</v>
      </c>
      <c r="DF197" s="550">
        <f t="shared" si="315"/>
        <v>0</v>
      </c>
      <c r="DG197" s="550">
        <f t="shared" si="315"/>
        <v>0</v>
      </c>
      <c r="DH197" s="550" t="str">
        <f t="shared" si="315"/>
        <v/>
      </c>
      <c r="DI197" s="550" t="str">
        <f t="shared" si="315"/>
        <v/>
      </c>
      <c r="DJ197" s="549" t="str">
        <f t="shared" si="315"/>
        <v/>
      </c>
      <c r="DK197" s="548" t="str">
        <f t="shared" si="315"/>
        <v/>
      </c>
      <c r="DL197" s="891">
        <f>COUNT(B197:R197)</f>
        <v>8</v>
      </c>
      <c r="DM197" s="846">
        <f>COUNT(T197:AJ197)</f>
        <v>9</v>
      </c>
      <c r="DN197" s="846">
        <f>COUNT(AL197:BB197)</f>
        <v>9</v>
      </c>
      <c r="DO197" s="847">
        <f>COUNT(BD197:BT197)</f>
        <v>9</v>
      </c>
      <c r="DP197" s="882"/>
      <c r="DQ197" s="892"/>
      <c r="DR197" s="892"/>
      <c r="DS197" s="892"/>
      <c r="DT197" s="892"/>
      <c r="DU197" s="892"/>
      <c r="DV197" s="892"/>
      <c r="DW197" s="893"/>
      <c r="DX197" s="892"/>
      <c r="DY197" s="846"/>
      <c r="DZ197" s="882"/>
      <c r="EA197" s="882"/>
    </row>
    <row r="198" spans="1:131" ht="12.75" customHeight="1">
      <c r="A198" s="887" t="s">
        <v>416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3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3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3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3"/>
      <c r="BV198" s="669"/>
      <c r="BW198" s="669"/>
      <c r="BX198" s="669"/>
      <c r="BY198" s="669"/>
      <c r="BZ198" s="896"/>
      <c r="CA198" s="896"/>
      <c r="CB198" s="896"/>
      <c r="CC198" s="897"/>
      <c r="CD198" s="898"/>
      <c r="CE198" s="898"/>
      <c r="CF198" s="898"/>
      <c r="CG198" s="898"/>
      <c r="CH198" s="898"/>
      <c r="CI198" s="898"/>
      <c r="CJ198" s="898"/>
      <c r="CK198" s="898"/>
      <c r="CL198" s="898"/>
      <c r="CM198" s="898"/>
      <c r="CN198" s="898"/>
      <c r="CO198" s="898"/>
      <c r="CP198" s="898"/>
      <c r="CQ198" s="898"/>
      <c r="CR198" s="898"/>
      <c r="CS198" s="898"/>
      <c r="CT198" s="899"/>
      <c r="CU198" s="900"/>
      <c r="CV198" s="898"/>
      <c r="CW198" s="898"/>
      <c r="CX198" s="898"/>
      <c r="CY198" s="898"/>
      <c r="CZ198" s="898"/>
      <c r="DA198" s="898"/>
      <c r="DB198" s="898"/>
      <c r="DC198" s="898"/>
      <c r="DD198" s="898"/>
      <c r="DE198" s="898"/>
      <c r="DF198" s="898"/>
      <c r="DG198" s="898"/>
      <c r="DH198" s="898"/>
      <c r="DI198" s="898"/>
      <c r="DJ198" s="898"/>
      <c r="DK198" s="898"/>
      <c r="DL198" s="900"/>
      <c r="DM198" s="881"/>
      <c r="DN198" s="881"/>
      <c r="DO198" s="880"/>
      <c r="DP198" s="881"/>
      <c r="DQ198" s="881"/>
      <c r="DR198" s="881"/>
      <c r="DS198" s="881"/>
      <c r="DT198" s="881"/>
      <c r="DU198" s="881"/>
      <c r="DV198" s="881"/>
      <c r="DW198" s="880"/>
      <c r="DX198" s="881"/>
      <c r="DY198" s="846"/>
      <c r="DZ198" s="882"/>
      <c r="EA198" s="882"/>
    </row>
    <row r="199" spans="1:131" ht="12.75" customHeight="1">
      <c r="A199" s="888" t="s">
        <v>276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3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3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3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3"/>
      <c r="BV199" s="669"/>
      <c r="BW199" s="669"/>
      <c r="BX199" s="669"/>
      <c r="BY199" s="669"/>
      <c r="BZ199" s="889" t="str">
        <f>IF(DL199&lt;3,"",(SUM(B199:R199)-MIN(B199:R199)-MAX(B199:R199))/(DL199-2))</f>
        <v/>
      </c>
      <c r="CA199" s="889" t="str">
        <f>IF(DM199&lt;3,"",(SUM(T199:AJ199)-MIN(T199:AJ199)-MAX(T199:AJ199))/(DM199-2))</f>
        <v/>
      </c>
      <c r="CB199" s="889" t="str">
        <f>IF(DN199&lt;3,"",(SUM(AL199:BB199)-MIN(AL199:BB199)-MAX(AL199:BB199))/(DN199-2))</f>
        <v/>
      </c>
      <c r="CC199" s="890" t="str">
        <f>IF(DO199&lt;3,"",(SUM(BD199:BT199)-MIN(BD199:BT199)-MAX(BD199:BT199))/(DO199-2))</f>
        <v/>
      </c>
      <c r="CD199" s="52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2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2"/>
        <v/>
      </c>
      <c r="CW199" s="550" t="str">
        <f t="shared" si="322"/>
        <v/>
      </c>
      <c r="CX199" s="550" t="str">
        <f t="shared" si="322"/>
        <v/>
      </c>
      <c r="CY199" s="550" t="str">
        <f t="shared" si="322"/>
        <v/>
      </c>
      <c r="CZ199" s="550" t="str">
        <f t="shared" si="322"/>
        <v/>
      </c>
      <c r="DA199" s="550" t="str">
        <f t="shared" si="322"/>
        <v/>
      </c>
      <c r="DB199" s="551" t="str">
        <f t="shared" si="322"/>
        <v/>
      </c>
      <c r="DC199" s="551" t="str">
        <f t="shared" si="322"/>
        <v/>
      </c>
      <c r="DD199" s="551" t="str">
        <f t="shared" si="322"/>
        <v/>
      </c>
      <c r="DE199" s="550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3"/>
        <v/>
      </c>
      <c r="DG199" s="550" t="str">
        <f t="shared" si="323"/>
        <v/>
      </c>
      <c r="DH199" s="550" t="str">
        <f t="shared" si="323"/>
        <v/>
      </c>
      <c r="DI199" s="550" t="str">
        <f t="shared" si="323"/>
        <v/>
      </c>
      <c r="DJ199" s="549" t="str">
        <f t="shared" si="323"/>
        <v/>
      </c>
      <c r="DK199" s="548" t="str">
        <f t="shared" si="323"/>
        <v/>
      </c>
      <c r="DL199" s="891">
        <f>COUNT(B199:R199)</f>
        <v>0</v>
      </c>
      <c r="DM199" s="846">
        <f>COUNT(T199:AJ199)</f>
        <v>0</v>
      </c>
      <c r="DN199" s="846">
        <f>COUNT(AL199:BB199)</f>
        <v>0</v>
      </c>
      <c r="DO199" s="847">
        <f>COUNT(BD199:BT199)</f>
        <v>0</v>
      </c>
      <c r="DP199" s="882"/>
      <c r="DQ199" s="892"/>
      <c r="DR199" s="892"/>
      <c r="DS199" s="892"/>
      <c r="DT199" s="892"/>
      <c r="DU199" s="892"/>
      <c r="DV199" s="892"/>
      <c r="DW199" s="893"/>
      <c r="DX199" s="892"/>
      <c r="DY199" s="846"/>
      <c r="DZ199" s="882"/>
      <c r="EA199" s="882"/>
    </row>
    <row r="200" spans="1:131" ht="12.75" customHeight="1">
      <c r="A200" s="888" t="s">
        <v>277</v>
      </c>
      <c r="B200" s="296"/>
      <c r="C200" s="296">
        <v>0</v>
      </c>
      <c r="D200" s="296">
        <v>0</v>
      </c>
      <c r="E200" s="669">
        <v>0</v>
      </c>
      <c r="F200" s="669">
        <v>0</v>
      </c>
      <c r="G200" s="669">
        <v>0</v>
      </c>
      <c r="H200" s="296">
        <v>0</v>
      </c>
      <c r="I200" s="296">
        <v>0</v>
      </c>
      <c r="J200" s="669">
        <v>0</v>
      </c>
      <c r="K200" s="296"/>
      <c r="L200" s="296"/>
      <c r="M200" s="296"/>
      <c r="N200" s="296"/>
      <c r="O200" s="296"/>
      <c r="P200" s="296"/>
      <c r="Q200" s="296"/>
      <c r="R200" s="296"/>
      <c r="S200" s="883"/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/>
      <c r="AD200" s="296"/>
      <c r="AE200" s="296"/>
      <c r="AF200" s="296"/>
      <c r="AG200" s="296"/>
      <c r="AH200" s="296"/>
      <c r="AI200" s="296"/>
      <c r="AJ200" s="296"/>
      <c r="AK200" s="883"/>
      <c r="AL200" s="296">
        <v>0</v>
      </c>
      <c r="AM200" s="296">
        <v>0</v>
      </c>
      <c r="AN200" s="296">
        <v>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/>
      <c r="AV200" s="296"/>
      <c r="AW200" s="296"/>
      <c r="AX200" s="296"/>
      <c r="AY200" s="296"/>
      <c r="AZ200" s="296"/>
      <c r="BA200" s="296"/>
      <c r="BB200" s="296"/>
      <c r="BC200" s="883"/>
      <c r="BD200" s="296">
        <v>0</v>
      </c>
      <c r="BE200" s="296">
        <v>0</v>
      </c>
      <c r="BF200" s="296">
        <v>0</v>
      </c>
      <c r="BG200" s="296">
        <v>0</v>
      </c>
      <c r="BH200" s="296">
        <v>0</v>
      </c>
      <c r="BI200" s="296">
        <v>0</v>
      </c>
      <c r="BJ200" s="296">
        <v>0</v>
      </c>
      <c r="BK200" s="296">
        <v>0</v>
      </c>
      <c r="BL200" s="296">
        <v>0</v>
      </c>
      <c r="BM200" s="296"/>
      <c r="BN200" s="296"/>
      <c r="BO200" s="296"/>
      <c r="BP200" s="296"/>
      <c r="BQ200" s="296"/>
      <c r="BR200" s="296"/>
      <c r="BS200" s="296"/>
      <c r="BT200" s="296"/>
      <c r="BU200" s="883"/>
      <c r="BV200" s="296"/>
      <c r="BW200" s="296"/>
      <c r="BX200" s="296"/>
      <c r="BY200" s="296"/>
      <c r="BZ200" s="889">
        <f>IF(DL200&lt;3,"",(SUM(B200:R200)-MIN(B200:R200)-MAX(B200:R200))/(DL200-2))</f>
        <v>0</v>
      </c>
      <c r="CA200" s="889">
        <f>IF(DM200&lt;3,"",(SUM(T200:AJ200)-MIN(T200:AJ200)-MAX(T200:AJ200))/(DM200-2))</f>
        <v>0</v>
      </c>
      <c r="CB200" s="889">
        <f>IF(DN200&lt;3,"",(SUM(AL200:BB200)-MIN(AL200:BB200)-MAX(AL200:BB200))/(DN200-2))</f>
        <v>0</v>
      </c>
      <c r="CC200" s="890">
        <f>IF(DO200&lt;3,"",(SUM(BD200:BT200)-MIN(BD200:BT200)-MAX(BD200:BT200))/(DO200-2))</f>
        <v>0</v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21" t="str">
        <f t="shared" si="321"/>
        <v/>
      </c>
      <c r="CU200" s="548" t="str">
        <f t="shared" si="322"/>
        <v/>
      </c>
      <c r="CV200" s="549" t="str">
        <f t="shared" si="322"/>
        <v/>
      </c>
      <c r="CW200" s="550" t="str">
        <f t="shared" si="322"/>
        <v/>
      </c>
      <c r="CX200" s="550" t="str">
        <f t="shared" si="322"/>
        <v/>
      </c>
      <c r="CY200" s="550">
        <f t="shared" si="322"/>
        <v>0</v>
      </c>
      <c r="CZ200" s="550">
        <f t="shared" si="322"/>
        <v>0</v>
      </c>
      <c r="DA200" s="550">
        <f t="shared" si="322"/>
        <v>0</v>
      </c>
      <c r="DB200" s="551">
        <f t="shared" si="322"/>
        <v>0</v>
      </c>
      <c r="DC200" s="551">
        <f t="shared" si="322"/>
        <v>0</v>
      </c>
      <c r="DD200" s="551">
        <f t="shared" si="322"/>
        <v>0</v>
      </c>
      <c r="DE200" s="550">
        <f t="shared" si="323"/>
        <v>0</v>
      </c>
      <c r="DF200" s="550">
        <f t="shared" si="323"/>
        <v>0</v>
      </c>
      <c r="DG200" s="550">
        <f t="shared" si="323"/>
        <v>0</v>
      </c>
      <c r="DH200" s="550" t="str">
        <f t="shared" si="323"/>
        <v/>
      </c>
      <c r="DI200" s="550" t="str">
        <f t="shared" si="323"/>
        <v/>
      </c>
      <c r="DJ200" s="549" t="str">
        <f t="shared" si="323"/>
        <v/>
      </c>
      <c r="DK200" s="548" t="str">
        <f t="shared" si="323"/>
        <v/>
      </c>
      <c r="DL200" s="891">
        <f>COUNT(B200:R200)</f>
        <v>8</v>
      </c>
      <c r="DM200" s="846">
        <f>COUNT(T200:AJ200)</f>
        <v>9</v>
      </c>
      <c r="DN200" s="846">
        <f>COUNT(AL200:BB200)</f>
        <v>9</v>
      </c>
      <c r="DO200" s="847">
        <f>COUNT(BD200:BT200)</f>
        <v>9</v>
      </c>
      <c r="DP200" s="882"/>
      <c r="DQ200" s="892"/>
      <c r="DR200" s="892"/>
      <c r="DS200" s="892"/>
      <c r="DT200" s="892"/>
      <c r="DU200" s="892"/>
      <c r="DV200" s="892"/>
      <c r="DW200" s="893"/>
      <c r="DX200" s="892"/>
      <c r="DY200" s="846"/>
      <c r="DZ200" s="882"/>
      <c r="EA200" s="882"/>
    </row>
    <row r="201" spans="1:131" ht="12.75" customHeight="1">
      <c r="A201" s="888" t="s">
        <v>265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3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3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3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3"/>
      <c r="BV201" s="296"/>
      <c r="BW201" s="296"/>
      <c r="BX201" s="296"/>
      <c r="BY201" s="296"/>
      <c r="BZ201" s="889" t="str">
        <f>IF(DL201&lt;3,"",(SUM(B201:R201)-MIN(B201:R201)-MAX(B201:R201))/(DL201-2))</f>
        <v/>
      </c>
      <c r="CA201" s="889" t="str">
        <f>IF(DM201&lt;3,"",(SUM(T201:AJ201)-MIN(T201:AJ201)-MAX(T201:AJ201))/(DM201-2))</f>
        <v/>
      </c>
      <c r="CB201" s="889" t="str">
        <f>IF(DN201&lt;3,"",(SUM(AL201:BB201)-MIN(AL201:BB201)-MAX(AL201:BB201))/(DN201-2))</f>
        <v/>
      </c>
      <c r="CC201" s="890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21" t="str">
        <f t="shared" si="321"/>
        <v/>
      </c>
      <c r="CU201" s="548" t="str">
        <f t="shared" si="322"/>
        <v/>
      </c>
      <c r="CV201" s="549" t="str">
        <f t="shared" si="322"/>
        <v/>
      </c>
      <c r="CW201" s="550" t="str">
        <f t="shared" si="322"/>
        <v/>
      </c>
      <c r="CX201" s="550" t="str">
        <f t="shared" si="322"/>
        <v/>
      </c>
      <c r="CY201" s="550" t="str">
        <f t="shared" si="322"/>
        <v/>
      </c>
      <c r="CZ201" s="550" t="str">
        <f t="shared" si="322"/>
        <v/>
      </c>
      <c r="DA201" s="550" t="str">
        <f t="shared" si="322"/>
        <v/>
      </c>
      <c r="DB201" s="551" t="str">
        <f t="shared" si="322"/>
        <v/>
      </c>
      <c r="DC201" s="551" t="str">
        <f t="shared" si="322"/>
        <v/>
      </c>
      <c r="DD201" s="551" t="str">
        <f t="shared" si="322"/>
        <v/>
      </c>
      <c r="DE201" s="550" t="str">
        <f t="shared" si="323"/>
        <v/>
      </c>
      <c r="DF201" s="550" t="str">
        <f t="shared" si="323"/>
        <v/>
      </c>
      <c r="DG201" s="550" t="str">
        <f t="shared" si="323"/>
        <v/>
      </c>
      <c r="DH201" s="550" t="str">
        <f t="shared" si="323"/>
        <v/>
      </c>
      <c r="DI201" s="550" t="str">
        <f t="shared" si="323"/>
        <v/>
      </c>
      <c r="DJ201" s="549" t="str">
        <f t="shared" si="323"/>
        <v/>
      </c>
      <c r="DK201" s="548" t="str">
        <f t="shared" si="323"/>
        <v/>
      </c>
      <c r="DL201" s="891">
        <f>COUNT(B201:R201)</f>
        <v>0</v>
      </c>
      <c r="DM201" s="846">
        <f>COUNT(T201:AJ201)</f>
        <v>0</v>
      </c>
      <c r="DN201" s="846">
        <f>COUNT(AL201:BB201)</f>
        <v>0</v>
      </c>
      <c r="DO201" s="847">
        <f>COUNT(BD201:BT201)</f>
        <v>0</v>
      </c>
      <c r="DP201" s="882"/>
      <c r="DQ201" s="892"/>
      <c r="DR201" s="892"/>
      <c r="DS201" s="892"/>
      <c r="DT201" s="892"/>
      <c r="DU201" s="892"/>
      <c r="DV201" s="892"/>
      <c r="DW201" s="893"/>
      <c r="DX201" s="892"/>
      <c r="DY201" s="846"/>
      <c r="DZ201" s="882"/>
      <c r="EA201" s="882"/>
    </row>
    <row r="202" spans="1:131" ht="12.75" customHeight="1">
      <c r="A202" s="888" t="s">
        <v>294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3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3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3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3"/>
      <c r="BV202" s="296"/>
      <c r="BW202" s="296"/>
      <c r="BX202" s="296"/>
      <c r="BY202" s="296"/>
      <c r="BZ202" s="889" t="str">
        <f>IF(DL202&lt;3,"",(SUM(B202:R202)-MIN(B202:R202)-MAX(B202:R202))/(DL202-2))</f>
        <v/>
      </c>
      <c r="CA202" s="889" t="str">
        <f>IF(DM202&lt;3,"",(SUM(T202:AJ202)-MIN(T202:AJ202)-MAX(T202:AJ202))/(DM202-2))</f>
        <v/>
      </c>
      <c r="CB202" s="889" t="str">
        <f>IF(DN202&lt;3,"",(SUM(AL202:BB202)-MIN(AL202:BB202)-MAX(AL202:BB202))/(DN202-2))</f>
        <v/>
      </c>
      <c r="CC202" s="890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21" t="str">
        <f t="shared" si="321"/>
        <v/>
      </c>
      <c r="CU202" s="548" t="str">
        <f t="shared" si="322"/>
        <v/>
      </c>
      <c r="CV202" s="549" t="str">
        <f t="shared" si="322"/>
        <v/>
      </c>
      <c r="CW202" s="550" t="str">
        <f t="shared" si="322"/>
        <v/>
      </c>
      <c r="CX202" s="550" t="str">
        <f t="shared" si="322"/>
        <v/>
      </c>
      <c r="CY202" s="550" t="str">
        <f t="shared" si="322"/>
        <v/>
      </c>
      <c r="CZ202" s="550" t="str">
        <f t="shared" si="322"/>
        <v/>
      </c>
      <c r="DA202" s="550" t="str">
        <f t="shared" si="322"/>
        <v/>
      </c>
      <c r="DB202" s="551" t="str">
        <f t="shared" si="322"/>
        <v/>
      </c>
      <c r="DC202" s="551" t="str">
        <f t="shared" si="322"/>
        <v/>
      </c>
      <c r="DD202" s="551" t="str">
        <f t="shared" si="322"/>
        <v/>
      </c>
      <c r="DE202" s="550" t="str">
        <f t="shared" si="323"/>
        <v/>
      </c>
      <c r="DF202" s="550" t="str">
        <f t="shared" si="323"/>
        <v/>
      </c>
      <c r="DG202" s="550" t="str">
        <f t="shared" si="323"/>
        <v/>
      </c>
      <c r="DH202" s="550" t="str">
        <f t="shared" si="323"/>
        <v/>
      </c>
      <c r="DI202" s="550" t="str">
        <f t="shared" si="323"/>
        <v/>
      </c>
      <c r="DJ202" s="549" t="str">
        <f t="shared" si="323"/>
        <v/>
      </c>
      <c r="DK202" s="548" t="str">
        <f t="shared" si="323"/>
        <v/>
      </c>
      <c r="DL202" s="891">
        <f>COUNT(B202:R202)</f>
        <v>0</v>
      </c>
      <c r="DM202" s="846">
        <f>COUNT(T202:AJ202)</f>
        <v>0</v>
      </c>
      <c r="DN202" s="846">
        <f>COUNT(AL202:BB202)</f>
        <v>0</v>
      </c>
      <c r="DO202" s="847">
        <f>COUNT(BD202:BT202)</f>
        <v>0</v>
      </c>
      <c r="DP202" s="882"/>
      <c r="DQ202" s="892"/>
      <c r="DR202" s="892"/>
      <c r="DS202" s="892"/>
      <c r="DT202" s="892"/>
      <c r="DU202" s="892"/>
      <c r="DV202" s="892"/>
      <c r="DW202" s="893"/>
      <c r="DX202" s="892"/>
      <c r="DY202" s="846"/>
      <c r="DZ202" s="882"/>
      <c r="EA202" s="882"/>
    </row>
    <row r="203" spans="1:131" ht="12.75" customHeight="1">
      <c r="A203" s="894" t="s">
        <v>295</v>
      </c>
      <c r="B203" s="895" t="str">
        <f t="shared" ref="B203:R203" si="324">IF(B200="","",B199*B200*B201*B202)</f>
        <v/>
      </c>
      <c r="C203" s="895">
        <f t="shared" si="324"/>
        <v>0</v>
      </c>
      <c r="D203" s="895">
        <f t="shared" si="324"/>
        <v>0</v>
      </c>
      <c r="E203" s="895">
        <f t="shared" si="324"/>
        <v>0</v>
      </c>
      <c r="F203" s="895">
        <f t="shared" si="324"/>
        <v>0</v>
      </c>
      <c r="G203" s="895">
        <f t="shared" si="324"/>
        <v>0</v>
      </c>
      <c r="H203" s="895">
        <f t="shared" si="324"/>
        <v>0</v>
      </c>
      <c r="I203" s="895">
        <f t="shared" si="324"/>
        <v>0</v>
      </c>
      <c r="J203" s="895">
        <f t="shared" si="324"/>
        <v>0</v>
      </c>
      <c r="K203" s="895" t="str">
        <f t="shared" si="324"/>
        <v/>
      </c>
      <c r="L203" s="895" t="str">
        <f t="shared" si="324"/>
        <v/>
      </c>
      <c r="M203" s="895" t="str">
        <f t="shared" si="324"/>
        <v/>
      </c>
      <c r="N203" s="895" t="str">
        <f t="shared" si="324"/>
        <v/>
      </c>
      <c r="O203" s="895" t="str">
        <f t="shared" si="324"/>
        <v/>
      </c>
      <c r="P203" s="895" t="str">
        <f t="shared" si="324"/>
        <v/>
      </c>
      <c r="Q203" s="895" t="str">
        <f t="shared" si="324"/>
        <v/>
      </c>
      <c r="R203" s="895" t="str">
        <f t="shared" si="324"/>
        <v/>
      </c>
      <c r="S203" s="883"/>
      <c r="T203" s="895">
        <f t="shared" ref="T203:AJ203" si="325">IF(T200="","",T199*T200*T201*T202)</f>
        <v>0</v>
      </c>
      <c r="U203" s="895">
        <f t="shared" si="325"/>
        <v>0</v>
      </c>
      <c r="V203" s="895">
        <f t="shared" si="325"/>
        <v>0</v>
      </c>
      <c r="W203" s="895">
        <f t="shared" si="325"/>
        <v>0</v>
      </c>
      <c r="X203" s="895">
        <f t="shared" si="325"/>
        <v>0</v>
      </c>
      <c r="Y203" s="895">
        <f t="shared" si="325"/>
        <v>0</v>
      </c>
      <c r="Z203" s="895">
        <f t="shared" si="325"/>
        <v>0</v>
      </c>
      <c r="AA203" s="895">
        <f t="shared" si="325"/>
        <v>0</v>
      </c>
      <c r="AB203" s="895">
        <f t="shared" si="325"/>
        <v>0</v>
      </c>
      <c r="AC203" s="895" t="str">
        <f t="shared" si="325"/>
        <v/>
      </c>
      <c r="AD203" s="895" t="str">
        <f t="shared" si="325"/>
        <v/>
      </c>
      <c r="AE203" s="895" t="str">
        <f t="shared" si="325"/>
        <v/>
      </c>
      <c r="AF203" s="895" t="str">
        <f t="shared" si="325"/>
        <v/>
      </c>
      <c r="AG203" s="895" t="str">
        <f t="shared" si="325"/>
        <v/>
      </c>
      <c r="AH203" s="895" t="str">
        <f t="shared" si="325"/>
        <v/>
      </c>
      <c r="AI203" s="895" t="str">
        <f t="shared" si="325"/>
        <v/>
      </c>
      <c r="AJ203" s="895" t="str">
        <f t="shared" si="325"/>
        <v/>
      </c>
      <c r="AK203" s="883"/>
      <c r="AL203" s="895">
        <f t="shared" ref="AL203:BB203" si="326">IF(AL200="","",AL199*AL200*AL201*AL202)</f>
        <v>0</v>
      </c>
      <c r="AM203" s="895">
        <f t="shared" si="326"/>
        <v>0</v>
      </c>
      <c r="AN203" s="895">
        <f t="shared" si="326"/>
        <v>0</v>
      </c>
      <c r="AO203" s="895">
        <f t="shared" si="326"/>
        <v>0</v>
      </c>
      <c r="AP203" s="895">
        <f t="shared" si="326"/>
        <v>0</v>
      </c>
      <c r="AQ203" s="895">
        <f t="shared" si="326"/>
        <v>0</v>
      </c>
      <c r="AR203" s="895">
        <f t="shared" si="326"/>
        <v>0</v>
      </c>
      <c r="AS203" s="895">
        <f t="shared" si="326"/>
        <v>0</v>
      </c>
      <c r="AT203" s="895">
        <f t="shared" si="326"/>
        <v>0</v>
      </c>
      <c r="AU203" s="895" t="str">
        <f t="shared" si="326"/>
        <v/>
      </c>
      <c r="AV203" s="895" t="str">
        <f t="shared" si="326"/>
        <v/>
      </c>
      <c r="AW203" s="895" t="str">
        <f t="shared" si="326"/>
        <v/>
      </c>
      <c r="AX203" s="895" t="str">
        <f t="shared" si="326"/>
        <v/>
      </c>
      <c r="AY203" s="895" t="str">
        <f t="shared" si="326"/>
        <v/>
      </c>
      <c r="AZ203" s="895" t="str">
        <f t="shared" si="326"/>
        <v/>
      </c>
      <c r="BA203" s="895" t="str">
        <f t="shared" si="326"/>
        <v/>
      </c>
      <c r="BB203" s="895" t="str">
        <f t="shared" si="326"/>
        <v/>
      </c>
      <c r="BC203" s="883"/>
      <c r="BD203" s="895">
        <f t="shared" ref="BD203:BT203" si="327">IF(BD200="","",BD199*BD200*BD201*BD202)</f>
        <v>0</v>
      </c>
      <c r="BE203" s="895">
        <f t="shared" si="327"/>
        <v>0</v>
      </c>
      <c r="BF203" s="895">
        <f t="shared" si="327"/>
        <v>0</v>
      </c>
      <c r="BG203" s="895">
        <f t="shared" si="327"/>
        <v>0</v>
      </c>
      <c r="BH203" s="895">
        <f t="shared" si="327"/>
        <v>0</v>
      </c>
      <c r="BI203" s="895">
        <f t="shared" si="327"/>
        <v>0</v>
      </c>
      <c r="BJ203" s="895">
        <f t="shared" si="327"/>
        <v>0</v>
      </c>
      <c r="BK203" s="895">
        <f t="shared" si="327"/>
        <v>0</v>
      </c>
      <c r="BL203" s="895">
        <f t="shared" si="327"/>
        <v>0</v>
      </c>
      <c r="BM203" s="895" t="str">
        <f t="shared" si="327"/>
        <v/>
      </c>
      <c r="BN203" s="895" t="str">
        <f t="shared" si="327"/>
        <v/>
      </c>
      <c r="BO203" s="895" t="str">
        <f t="shared" si="327"/>
        <v/>
      </c>
      <c r="BP203" s="895" t="str">
        <f t="shared" si="327"/>
        <v/>
      </c>
      <c r="BQ203" s="895" t="str">
        <f t="shared" si="327"/>
        <v/>
      </c>
      <c r="BR203" s="895" t="str">
        <f t="shared" si="327"/>
        <v/>
      </c>
      <c r="BS203" s="895" t="str">
        <f t="shared" si="327"/>
        <v/>
      </c>
      <c r="BT203" s="895" t="str">
        <f t="shared" si="327"/>
        <v/>
      </c>
      <c r="BU203" s="883"/>
      <c r="BV203" s="895" t="str">
        <f>IF(BV200="","",BV199*BV200*BV201*BV202)</f>
        <v/>
      </c>
      <c r="BW203" s="895" t="str">
        <f>IF(BW200="","",BW199*BW200*BW201*BW202)</f>
        <v/>
      </c>
      <c r="BX203" s="895" t="str">
        <f>IF(BX200="","",BX199*BX200*BX201*BX202)</f>
        <v/>
      </c>
      <c r="BY203" s="761" t="str">
        <f>IF(BY200="","",BY199*BY200*BY201*BY202)</f>
        <v/>
      </c>
      <c r="BZ203" s="889">
        <f>IF(DL203&lt;3,"",(SUM(B203:R203)-MIN(B203:R203)-MAX(B203:R203))/(DL203-2))</f>
        <v>0</v>
      </c>
      <c r="CA203" s="889">
        <f>IF(DM203&lt;3,"",(SUM(T203:AJ203)-MIN(T203:AJ203)-MAX(T203:AJ203))/(DM203-2))</f>
        <v>0</v>
      </c>
      <c r="CB203" s="889">
        <f>IF(DN203&lt;3,"",(SUM(AL203:BB203)-MIN(AL203:BB203)-MAX(AL203:BB203))/(DN203-2))</f>
        <v>0</v>
      </c>
      <c r="CC203" s="890">
        <f>IF(DO203&lt;3,"",(SUM(BD203:BT203)-MIN(BD203:BT203)-MAX(BD203:BT203))/(DO203-2))</f>
        <v>0</v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21" t="str">
        <f t="shared" si="321"/>
        <v/>
      </c>
      <c r="CU203" s="548" t="str">
        <f t="shared" si="322"/>
        <v/>
      </c>
      <c r="CV203" s="549" t="str">
        <f t="shared" si="322"/>
        <v/>
      </c>
      <c r="CW203" s="550" t="str">
        <f t="shared" si="322"/>
        <v/>
      </c>
      <c r="CX203" s="550" t="str">
        <f t="shared" si="322"/>
        <v/>
      </c>
      <c r="CY203" s="550">
        <f t="shared" si="322"/>
        <v>0</v>
      </c>
      <c r="CZ203" s="550">
        <f t="shared" si="322"/>
        <v>0</v>
      </c>
      <c r="DA203" s="550">
        <f t="shared" si="322"/>
        <v>0</v>
      </c>
      <c r="DB203" s="551">
        <f t="shared" si="322"/>
        <v>0</v>
      </c>
      <c r="DC203" s="551">
        <f t="shared" si="322"/>
        <v>0</v>
      </c>
      <c r="DD203" s="551">
        <f t="shared" si="322"/>
        <v>0</v>
      </c>
      <c r="DE203" s="550">
        <f t="shared" si="323"/>
        <v>0</v>
      </c>
      <c r="DF203" s="550">
        <f t="shared" si="323"/>
        <v>0</v>
      </c>
      <c r="DG203" s="550">
        <f t="shared" si="323"/>
        <v>0</v>
      </c>
      <c r="DH203" s="550" t="str">
        <f t="shared" si="323"/>
        <v/>
      </c>
      <c r="DI203" s="550" t="str">
        <f t="shared" si="323"/>
        <v/>
      </c>
      <c r="DJ203" s="549" t="str">
        <f t="shared" si="323"/>
        <v/>
      </c>
      <c r="DK203" s="548" t="str">
        <f t="shared" si="323"/>
        <v/>
      </c>
      <c r="DL203" s="891">
        <f>COUNT(B203:R203)</f>
        <v>8</v>
      </c>
      <c r="DM203" s="846">
        <f>COUNT(T203:AJ203)</f>
        <v>9</v>
      </c>
      <c r="DN203" s="846">
        <f>COUNT(AL203:BB203)</f>
        <v>9</v>
      </c>
      <c r="DO203" s="847">
        <f>COUNT(BD203:BT203)</f>
        <v>9</v>
      </c>
      <c r="DP203" s="882"/>
      <c r="DQ203" s="892"/>
      <c r="DR203" s="892"/>
      <c r="DS203" s="892"/>
      <c r="DT203" s="892"/>
      <c r="DU203" s="892"/>
      <c r="DV203" s="892"/>
      <c r="DW203" s="893"/>
      <c r="DX203" s="892"/>
      <c r="DY203" s="846"/>
      <c r="DZ203" s="882"/>
      <c r="EA203" s="882"/>
    </row>
    <row r="204" spans="1:131" ht="12.75" customHeight="1">
      <c r="A204" s="887" t="s">
        <v>439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3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3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3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3"/>
      <c r="BV204" s="669"/>
      <c r="BW204" s="669"/>
      <c r="BX204" s="669"/>
      <c r="BY204" s="669"/>
      <c r="BZ204" s="896"/>
      <c r="CA204" s="896"/>
      <c r="CB204" s="896"/>
      <c r="CC204" s="897"/>
      <c r="CD204" s="898"/>
      <c r="CE204" s="898"/>
      <c r="CF204" s="898"/>
      <c r="CG204" s="898"/>
      <c r="CH204" s="898"/>
      <c r="CI204" s="898"/>
      <c r="CJ204" s="898"/>
      <c r="CK204" s="898"/>
      <c r="CL204" s="898"/>
      <c r="CM204" s="898"/>
      <c r="CN204" s="898"/>
      <c r="CO204" s="898"/>
      <c r="CP204" s="898"/>
      <c r="CQ204" s="898"/>
      <c r="CR204" s="898"/>
      <c r="CS204" s="898"/>
      <c r="CT204" s="899"/>
      <c r="CU204" s="900"/>
      <c r="CV204" s="898"/>
      <c r="CW204" s="898"/>
      <c r="CX204" s="898"/>
      <c r="CY204" s="898"/>
      <c r="CZ204" s="898"/>
      <c r="DA204" s="898"/>
      <c r="DB204" s="898"/>
      <c r="DC204" s="898"/>
      <c r="DD204" s="898"/>
      <c r="DE204" s="898"/>
      <c r="DF204" s="898"/>
      <c r="DG204" s="898"/>
      <c r="DH204" s="898"/>
      <c r="DI204" s="898"/>
      <c r="DJ204" s="898"/>
      <c r="DK204" s="898"/>
      <c r="DL204" s="900"/>
      <c r="DM204" s="881"/>
      <c r="DN204" s="881"/>
      <c r="DO204" s="880"/>
      <c r="DP204" s="881"/>
      <c r="DQ204" s="881"/>
      <c r="DR204" s="881"/>
      <c r="DS204" s="881"/>
      <c r="DT204" s="881"/>
      <c r="DU204" s="881"/>
      <c r="DV204" s="881"/>
      <c r="DW204" s="880"/>
      <c r="DX204" s="881"/>
      <c r="DY204" s="846"/>
      <c r="DZ204" s="882"/>
      <c r="EA204" s="882"/>
    </row>
    <row r="205" spans="1:131" ht="12.75" customHeight="1">
      <c r="A205" s="888" t="s">
        <v>276</v>
      </c>
      <c r="B205" s="669"/>
      <c r="C205" s="669"/>
      <c r="D205" s="669"/>
      <c r="E205" s="669"/>
      <c r="F205" s="669"/>
      <c r="G205" s="669"/>
      <c r="H205" s="669"/>
      <c r="I205" s="669">
        <v>2</v>
      </c>
      <c r="J205" s="669"/>
      <c r="K205" s="669"/>
      <c r="L205" s="669"/>
      <c r="M205" s="669"/>
      <c r="N205" s="669"/>
      <c r="O205" s="669"/>
      <c r="P205" s="296"/>
      <c r="Q205" s="296"/>
      <c r="R205" s="296"/>
      <c r="S205" s="883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3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3"/>
      <c r="BD205" s="669"/>
      <c r="BE205" s="912"/>
      <c r="BF205" s="912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3"/>
      <c r="BV205" s="669"/>
      <c r="BW205" s="669"/>
      <c r="BX205" s="669"/>
      <c r="BY205" s="669"/>
      <c r="BZ205" s="889" t="str">
        <f t="shared" ref="BZ205:BZ210" si="328">IF(DL205&lt;3,"",(SUM(B205:R205)-MIN(B205:R205)-MAX(B205:R205))/(DL205-2))</f>
        <v/>
      </c>
      <c r="CA205" s="889" t="str">
        <f t="shared" ref="CA205:CA210" si="329">IF(DM205&lt;3,"",(SUM(T205:AJ205)-MIN(T205:AJ205)-MAX(T205:AJ205))/(DM205-2))</f>
        <v/>
      </c>
      <c r="CB205" s="889" t="str">
        <f t="shared" ref="CB205:CB210" si="330">IF(DN205&lt;3,"",(SUM(AL205:BB205)-MIN(AL205:BB205)-MAX(AL205:BB205))/(DN205-2))</f>
        <v/>
      </c>
      <c r="CC205" s="890" t="str">
        <f t="shared" ref="CC205:CC210" si="331">IF(DO205&lt;3,"",(SUM(BD205:BT205)-MIN(BD205:BT205)-MAX(BD205:BT205))/(DO205-2))</f>
        <v/>
      </c>
      <c r="CD205" s="52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2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1">
        <f t="shared" ref="DL205:DL210" si="351">COUNT(B205:R205)</f>
        <v>1</v>
      </c>
      <c r="DM205" s="846">
        <f t="shared" ref="DM205:DM210" si="352">COUNT(T205:AJ205)</f>
        <v>0</v>
      </c>
      <c r="DN205" s="846">
        <f t="shared" ref="DN205:DN210" si="353">COUNT(AL205:BB205)</f>
        <v>0</v>
      </c>
      <c r="DO205" s="847">
        <f t="shared" ref="DO205:DO210" si="354">COUNT(BD205:BT205)</f>
        <v>0</v>
      </c>
      <c r="DP205" s="882"/>
      <c r="DQ205" s="892"/>
      <c r="DR205" s="892"/>
      <c r="DS205" s="892"/>
      <c r="DT205" s="892"/>
      <c r="DU205" s="892"/>
      <c r="DV205" s="892"/>
      <c r="DW205" s="893"/>
      <c r="DX205" s="892"/>
      <c r="DY205" s="846"/>
      <c r="DZ205" s="882"/>
      <c r="EA205" s="882"/>
    </row>
    <row r="206" spans="1:131" ht="12.75" customHeight="1">
      <c r="A206" s="888" t="s">
        <v>277</v>
      </c>
      <c r="B206" s="296"/>
      <c r="C206" s="296">
        <v>0</v>
      </c>
      <c r="D206" s="296">
        <v>0</v>
      </c>
      <c r="E206" s="669">
        <v>0</v>
      </c>
      <c r="F206" s="669">
        <v>0</v>
      </c>
      <c r="G206" s="669">
        <v>0</v>
      </c>
      <c r="H206" s="296">
        <v>0</v>
      </c>
      <c r="I206" s="296">
        <v>10</v>
      </c>
      <c r="J206" s="296">
        <v>0</v>
      </c>
      <c r="K206" s="296"/>
      <c r="L206" s="296"/>
      <c r="M206" s="296"/>
      <c r="N206" s="296"/>
      <c r="O206" s="296"/>
      <c r="P206" s="296"/>
      <c r="Q206" s="296"/>
      <c r="R206" s="296"/>
      <c r="S206" s="883"/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/>
      <c r="AD206" s="296"/>
      <c r="AE206" s="296"/>
      <c r="AF206" s="296"/>
      <c r="AG206" s="296"/>
      <c r="AH206" s="296"/>
      <c r="AI206" s="296"/>
      <c r="AJ206" s="296"/>
      <c r="AK206" s="883"/>
      <c r="AL206" s="296">
        <v>0</v>
      </c>
      <c r="AM206" s="296">
        <v>0</v>
      </c>
      <c r="AN206" s="296">
        <v>0</v>
      </c>
      <c r="AO206" s="296">
        <v>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/>
      <c r="AV206" s="296"/>
      <c r="AW206" s="296"/>
      <c r="AX206" s="296"/>
      <c r="AY206" s="296"/>
      <c r="AZ206" s="296"/>
      <c r="BA206" s="296"/>
      <c r="BB206" s="296"/>
      <c r="BC206" s="883"/>
      <c r="BD206" s="296">
        <v>0</v>
      </c>
      <c r="BE206" s="912"/>
      <c r="BF206" s="912"/>
      <c r="BG206" s="296">
        <v>0</v>
      </c>
      <c r="BH206" s="296">
        <v>0</v>
      </c>
      <c r="BI206" s="296">
        <v>0</v>
      </c>
      <c r="BJ206" s="296">
        <v>0</v>
      </c>
      <c r="BK206" s="296">
        <v>0</v>
      </c>
      <c r="BL206" s="296">
        <v>0</v>
      </c>
      <c r="BM206" s="296"/>
      <c r="BN206" s="296"/>
      <c r="BO206" s="296"/>
      <c r="BP206" s="296"/>
      <c r="BQ206" s="296"/>
      <c r="BR206" s="296"/>
      <c r="BS206" s="296"/>
      <c r="BT206" s="296"/>
      <c r="BU206" s="883"/>
      <c r="BV206" s="296"/>
      <c r="BW206" s="296"/>
      <c r="BX206" s="296"/>
      <c r="BY206" s="296"/>
      <c r="BZ206" s="889">
        <f t="shared" si="328"/>
        <v>0</v>
      </c>
      <c r="CA206" s="889">
        <f t="shared" si="329"/>
        <v>0</v>
      </c>
      <c r="CB206" s="889">
        <f t="shared" si="330"/>
        <v>0</v>
      </c>
      <c r="CC206" s="890">
        <f t="shared" si="331"/>
        <v>0</v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21" t="str">
        <f t="shared" si="333"/>
        <v/>
      </c>
      <c r="CU206" s="548" t="str">
        <f t="shared" si="334"/>
        <v/>
      </c>
      <c r="CV206" s="549" t="str">
        <f t="shared" si="335"/>
        <v/>
      </c>
      <c r="CW206" s="550" t="str">
        <f t="shared" si="336"/>
        <v/>
      </c>
      <c r="CX206" s="550" t="str">
        <f t="shared" si="337"/>
        <v/>
      </c>
      <c r="CY206" s="550" t="str">
        <f t="shared" si="338"/>
        <v/>
      </c>
      <c r="CZ206" s="550">
        <f t="shared" si="339"/>
        <v>0</v>
      </c>
      <c r="DA206" s="550">
        <f t="shared" si="340"/>
        <v>0</v>
      </c>
      <c r="DB206" s="551">
        <f t="shared" si="341"/>
        <v>0</v>
      </c>
      <c r="DC206" s="551">
        <f t="shared" si="342"/>
        <v>0</v>
      </c>
      <c r="DD206" s="551">
        <f t="shared" si="343"/>
        <v>0</v>
      </c>
      <c r="DE206" s="550">
        <f t="shared" si="344"/>
        <v>0</v>
      </c>
      <c r="DF206" s="550">
        <f t="shared" si="345"/>
        <v>0</v>
      </c>
      <c r="DG206" s="550" t="str">
        <f t="shared" si="346"/>
        <v/>
      </c>
      <c r="DH206" s="550" t="str">
        <f t="shared" si="347"/>
        <v/>
      </c>
      <c r="DI206" s="550" t="str">
        <f t="shared" si="348"/>
        <v/>
      </c>
      <c r="DJ206" s="549" t="str">
        <f t="shared" si="349"/>
        <v/>
      </c>
      <c r="DK206" s="548" t="str">
        <f t="shared" si="350"/>
        <v/>
      </c>
      <c r="DL206" s="891">
        <f t="shared" si="351"/>
        <v>8</v>
      </c>
      <c r="DM206" s="846">
        <f t="shared" si="352"/>
        <v>9</v>
      </c>
      <c r="DN206" s="846">
        <f t="shared" si="353"/>
        <v>9</v>
      </c>
      <c r="DO206" s="847">
        <f t="shared" si="354"/>
        <v>7</v>
      </c>
      <c r="DP206" s="882"/>
      <c r="DQ206" s="892"/>
      <c r="DR206" s="892"/>
      <c r="DS206" s="892"/>
      <c r="DT206" s="892"/>
      <c r="DU206" s="892"/>
      <c r="DV206" s="892"/>
      <c r="DW206" s="893"/>
      <c r="DX206" s="892"/>
      <c r="DY206" s="846"/>
      <c r="DZ206" s="882"/>
      <c r="EA206" s="882"/>
    </row>
    <row r="207" spans="1:131" ht="12.75" customHeight="1">
      <c r="A207" s="888" t="s">
        <v>265</v>
      </c>
      <c r="B207" s="296"/>
      <c r="C207" s="296"/>
      <c r="D207" s="296"/>
      <c r="E207" s="669"/>
      <c r="F207" s="669"/>
      <c r="G207" s="669"/>
      <c r="H207" s="296"/>
      <c r="I207" s="296">
        <v>1</v>
      </c>
      <c r="J207" s="296"/>
      <c r="K207" s="296"/>
      <c r="L207" s="296"/>
      <c r="M207" s="296"/>
      <c r="N207" s="296"/>
      <c r="O207" s="296"/>
      <c r="P207" s="296"/>
      <c r="Q207" s="296"/>
      <c r="R207" s="296"/>
      <c r="S207" s="883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3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3"/>
      <c r="BD207" s="296"/>
      <c r="BE207" s="912"/>
      <c r="BF207" s="912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3"/>
      <c r="BV207" s="296"/>
      <c r="BW207" s="296"/>
      <c r="BX207" s="296"/>
      <c r="BY207" s="296"/>
      <c r="BZ207" s="889" t="str">
        <f t="shared" si="328"/>
        <v/>
      </c>
      <c r="CA207" s="889" t="str">
        <f t="shared" si="329"/>
        <v/>
      </c>
      <c r="CB207" s="889" t="str">
        <f t="shared" si="330"/>
        <v/>
      </c>
      <c r="CC207" s="890" t="str">
        <f t="shared" si="331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21" t="str">
        <f t="shared" si="333"/>
        <v/>
      </c>
      <c r="CU207" s="548" t="str">
        <f t="shared" si="334"/>
        <v/>
      </c>
      <c r="CV207" s="549" t="str">
        <f t="shared" si="335"/>
        <v/>
      </c>
      <c r="CW207" s="550" t="str">
        <f t="shared" si="336"/>
        <v/>
      </c>
      <c r="CX207" s="550" t="str">
        <f t="shared" si="337"/>
        <v/>
      </c>
      <c r="CY207" s="550" t="str">
        <f t="shared" si="338"/>
        <v/>
      </c>
      <c r="CZ207" s="550" t="str">
        <f t="shared" si="339"/>
        <v/>
      </c>
      <c r="DA207" s="550" t="str">
        <f t="shared" si="340"/>
        <v/>
      </c>
      <c r="DB207" s="551" t="str">
        <f t="shared" si="341"/>
        <v/>
      </c>
      <c r="DC207" s="551" t="str">
        <f t="shared" si="342"/>
        <v/>
      </c>
      <c r="DD207" s="551" t="str">
        <f t="shared" si="343"/>
        <v/>
      </c>
      <c r="DE207" s="550" t="str">
        <f t="shared" si="344"/>
        <v/>
      </c>
      <c r="DF207" s="550" t="str">
        <f t="shared" si="345"/>
        <v/>
      </c>
      <c r="DG207" s="550" t="str">
        <f t="shared" si="346"/>
        <v/>
      </c>
      <c r="DH207" s="550" t="str">
        <f t="shared" si="347"/>
        <v/>
      </c>
      <c r="DI207" s="550" t="str">
        <f t="shared" si="348"/>
        <v/>
      </c>
      <c r="DJ207" s="549" t="str">
        <f t="shared" si="349"/>
        <v/>
      </c>
      <c r="DK207" s="548" t="str">
        <f t="shared" si="350"/>
        <v/>
      </c>
      <c r="DL207" s="891">
        <f t="shared" si="351"/>
        <v>1</v>
      </c>
      <c r="DM207" s="846">
        <f t="shared" si="352"/>
        <v>0</v>
      </c>
      <c r="DN207" s="846">
        <f t="shared" si="353"/>
        <v>0</v>
      </c>
      <c r="DO207" s="847">
        <f t="shared" si="354"/>
        <v>0</v>
      </c>
      <c r="DP207" s="882"/>
      <c r="DQ207" s="892"/>
      <c r="DR207" s="892"/>
      <c r="DS207" s="892"/>
      <c r="DT207" s="892"/>
      <c r="DU207" s="892"/>
      <c r="DV207" s="892"/>
      <c r="DW207" s="893"/>
      <c r="DX207" s="892"/>
      <c r="DY207" s="846"/>
      <c r="DZ207" s="882"/>
      <c r="EA207" s="882"/>
    </row>
    <row r="208" spans="1:131" ht="12.75" customHeight="1">
      <c r="A208" s="888" t="s">
        <v>294</v>
      </c>
      <c r="B208" s="296"/>
      <c r="C208" s="296"/>
      <c r="D208" s="296"/>
      <c r="E208" s="669"/>
      <c r="F208" s="669"/>
      <c r="G208" s="669"/>
      <c r="H208" s="296"/>
      <c r="I208" s="296">
        <v>25</v>
      </c>
      <c r="J208" s="296"/>
      <c r="K208" s="296"/>
      <c r="L208" s="296"/>
      <c r="M208" s="296"/>
      <c r="N208" s="296"/>
      <c r="O208" s="296"/>
      <c r="P208" s="296"/>
      <c r="Q208" s="296"/>
      <c r="R208" s="296"/>
      <c r="S208" s="883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3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3"/>
      <c r="BD208" s="296"/>
      <c r="BE208" s="912"/>
      <c r="BF208" s="912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3"/>
      <c r="BV208" s="296"/>
      <c r="BW208" s="296"/>
      <c r="BX208" s="296"/>
      <c r="BY208" s="296"/>
      <c r="BZ208" s="889" t="str">
        <f t="shared" si="328"/>
        <v/>
      </c>
      <c r="CA208" s="889" t="str">
        <f t="shared" si="329"/>
        <v/>
      </c>
      <c r="CB208" s="889" t="str">
        <f t="shared" si="330"/>
        <v/>
      </c>
      <c r="CC208" s="890" t="str">
        <f t="shared" si="331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21" t="str">
        <f t="shared" si="333"/>
        <v/>
      </c>
      <c r="CU208" s="548" t="str">
        <f t="shared" si="334"/>
        <v/>
      </c>
      <c r="CV208" s="549" t="str">
        <f t="shared" si="335"/>
        <v/>
      </c>
      <c r="CW208" s="550" t="str">
        <f t="shared" si="336"/>
        <v/>
      </c>
      <c r="CX208" s="550" t="str">
        <f t="shared" si="337"/>
        <v/>
      </c>
      <c r="CY208" s="550" t="str">
        <f t="shared" si="338"/>
        <v/>
      </c>
      <c r="CZ208" s="550" t="str">
        <f t="shared" si="339"/>
        <v/>
      </c>
      <c r="DA208" s="550" t="str">
        <f t="shared" si="340"/>
        <v/>
      </c>
      <c r="DB208" s="551" t="str">
        <f t="shared" si="341"/>
        <v/>
      </c>
      <c r="DC208" s="551" t="str">
        <f t="shared" si="342"/>
        <v/>
      </c>
      <c r="DD208" s="551" t="str">
        <f t="shared" si="343"/>
        <v/>
      </c>
      <c r="DE208" s="550" t="str">
        <f t="shared" si="344"/>
        <v/>
      </c>
      <c r="DF208" s="550" t="str">
        <f t="shared" si="345"/>
        <v/>
      </c>
      <c r="DG208" s="550" t="str">
        <f t="shared" si="346"/>
        <v/>
      </c>
      <c r="DH208" s="550" t="str">
        <f t="shared" si="347"/>
        <v/>
      </c>
      <c r="DI208" s="550" t="str">
        <f t="shared" si="348"/>
        <v/>
      </c>
      <c r="DJ208" s="549" t="str">
        <f t="shared" si="349"/>
        <v/>
      </c>
      <c r="DK208" s="548" t="str">
        <f t="shared" si="350"/>
        <v/>
      </c>
      <c r="DL208" s="891">
        <f t="shared" si="351"/>
        <v>1</v>
      </c>
      <c r="DM208" s="846">
        <f t="shared" si="352"/>
        <v>0</v>
      </c>
      <c r="DN208" s="846">
        <f t="shared" si="353"/>
        <v>0</v>
      </c>
      <c r="DO208" s="847">
        <f t="shared" si="354"/>
        <v>0</v>
      </c>
      <c r="DP208" s="882"/>
      <c r="DQ208" s="892"/>
      <c r="DR208" s="892"/>
      <c r="DS208" s="892"/>
      <c r="DT208" s="892"/>
      <c r="DU208" s="892"/>
      <c r="DV208" s="892"/>
      <c r="DW208" s="893"/>
      <c r="DX208" s="892"/>
      <c r="DY208" s="846"/>
      <c r="DZ208" s="882"/>
      <c r="EA208" s="882"/>
    </row>
    <row r="209" spans="1:131" ht="14" customHeight="1">
      <c r="A209" s="894" t="s">
        <v>295</v>
      </c>
      <c r="B209" s="895" t="str">
        <f t="shared" ref="B209:R209" si="355">IF(B206="","",B205*B206*B207*B208)</f>
        <v/>
      </c>
      <c r="C209" s="895">
        <f t="shared" si="355"/>
        <v>0</v>
      </c>
      <c r="D209" s="895">
        <f t="shared" si="355"/>
        <v>0</v>
      </c>
      <c r="E209" s="895">
        <f t="shared" si="355"/>
        <v>0</v>
      </c>
      <c r="F209" s="895">
        <f t="shared" si="355"/>
        <v>0</v>
      </c>
      <c r="G209" s="895">
        <f t="shared" si="355"/>
        <v>0</v>
      </c>
      <c r="H209" s="895">
        <f t="shared" si="355"/>
        <v>0</v>
      </c>
      <c r="I209" s="895">
        <f t="shared" si="355"/>
        <v>500</v>
      </c>
      <c r="J209" s="895">
        <f t="shared" si="355"/>
        <v>0</v>
      </c>
      <c r="K209" s="895" t="str">
        <f t="shared" si="355"/>
        <v/>
      </c>
      <c r="L209" s="895" t="str">
        <f t="shared" si="355"/>
        <v/>
      </c>
      <c r="M209" s="895" t="str">
        <f t="shared" si="355"/>
        <v/>
      </c>
      <c r="N209" s="895" t="str">
        <f t="shared" si="355"/>
        <v/>
      </c>
      <c r="O209" s="895" t="str">
        <f t="shared" si="355"/>
        <v/>
      </c>
      <c r="P209" s="895" t="str">
        <f t="shared" si="355"/>
        <v/>
      </c>
      <c r="Q209" s="895" t="str">
        <f t="shared" si="355"/>
        <v/>
      </c>
      <c r="R209" s="895" t="str">
        <f t="shared" si="355"/>
        <v/>
      </c>
      <c r="S209" s="883"/>
      <c r="T209" s="895">
        <f t="shared" ref="T209:AJ209" si="356">IF(T206="","",T205*T206*T207*T208)</f>
        <v>0</v>
      </c>
      <c r="U209" s="895">
        <f t="shared" si="356"/>
        <v>0</v>
      </c>
      <c r="V209" s="895">
        <f t="shared" si="356"/>
        <v>0</v>
      </c>
      <c r="W209" s="895">
        <f t="shared" si="356"/>
        <v>0</v>
      </c>
      <c r="X209" s="895">
        <f t="shared" si="356"/>
        <v>0</v>
      </c>
      <c r="Y209" s="895">
        <f t="shared" si="356"/>
        <v>0</v>
      </c>
      <c r="Z209" s="895">
        <f t="shared" si="356"/>
        <v>0</v>
      </c>
      <c r="AA209" s="895">
        <f t="shared" si="356"/>
        <v>0</v>
      </c>
      <c r="AB209" s="895">
        <f t="shared" si="356"/>
        <v>0</v>
      </c>
      <c r="AC209" s="895" t="str">
        <f t="shared" si="356"/>
        <v/>
      </c>
      <c r="AD209" s="895" t="str">
        <f t="shared" si="356"/>
        <v/>
      </c>
      <c r="AE209" s="895" t="str">
        <f t="shared" si="356"/>
        <v/>
      </c>
      <c r="AF209" s="895" t="str">
        <f t="shared" si="356"/>
        <v/>
      </c>
      <c r="AG209" s="895" t="str">
        <f t="shared" si="356"/>
        <v/>
      </c>
      <c r="AH209" s="895" t="str">
        <f t="shared" si="356"/>
        <v/>
      </c>
      <c r="AI209" s="895" t="str">
        <f t="shared" si="356"/>
        <v/>
      </c>
      <c r="AJ209" s="895" t="str">
        <f t="shared" si="356"/>
        <v/>
      </c>
      <c r="AK209" s="883"/>
      <c r="AL209" s="895">
        <f t="shared" ref="AL209:BB209" si="357">IF(AL206="","",AL205*AL206*AL207*AL208)</f>
        <v>0</v>
      </c>
      <c r="AM209" s="895">
        <f t="shared" si="357"/>
        <v>0</v>
      </c>
      <c r="AN209" s="895">
        <f t="shared" si="357"/>
        <v>0</v>
      </c>
      <c r="AO209" s="895">
        <f t="shared" si="357"/>
        <v>0</v>
      </c>
      <c r="AP209" s="895">
        <f t="shared" si="357"/>
        <v>0</v>
      </c>
      <c r="AQ209" s="895">
        <f t="shared" si="357"/>
        <v>0</v>
      </c>
      <c r="AR209" s="895">
        <f t="shared" si="357"/>
        <v>0</v>
      </c>
      <c r="AS209" s="895">
        <f t="shared" si="357"/>
        <v>0</v>
      </c>
      <c r="AT209" s="895">
        <f t="shared" si="357"/>
        <v>0</v>
      </c>
      <c r="AU209" s="895" t="str">
        <f t="shared" si="357"/>
        <v/>
      </c>
      <c r="AV209" s="895" t="str">
        <f t="shared" si="357"/>
        <v/>
      </c>
      <c r="AW209" s="895" t="str">
        <f t="shared" si="357"/>
        <v/>
      </c>
      <c r="AX209" s="895" t="str">
        <f t="shared" si="357"/>
        <v/>
      </c>
      <c r="AY209" s="895" t="str">
        <f t="shared" si="357"/>
        <v/>
      </c>
      <c r="AZ209" s="895" t="str">
        <f t="shared" si="357"/>
        <v/>
      </c>
      <c r="BA209" s="895" t="str">
        <f t="shared" si="357"/>
        <v/>
      </c>
      <c r="BB209" s="895" t="str">
        <f t="shared" si="357"/>
        <v/>
      </c>
      <c r="BC209" s="883"/>
      <c r="BD209" s="895">
        <f t="shared" ref="BD209:BT209" si="358">IF(BD206="","",BD205*BD206*BD207*BD208)</f>
        <v>0</v>
      </c>
      <c r="BE209" s="895" t="str">
        <f t="shared" si="358"/>
        <v/>
      </c>
      <c r="BF209" s="895" t="str">
        <f t="shared" si="358"/>
        <v/>
      </c>
      <c r="BG209" s="895">
        <f t="shared" si="358"/>
        <v>0</v>
      </c>
      <c r="BH209" s="895">
        <f t="shared" si="358"/>
        <v>0</v>
      </c>
      <c r="BI209" s="895">
        <f t="shared" si="358"/>
        <v>0</v>
      </c>
      <c r="BJ209" s="895">
        <f t="shared" si="358"/>
        <v>0</v>
      </c>
      <c r="BK209" s="895">
        <f t="shared" si="358"/>
        <v>0</v>
      </c>
      <c r="BL209" s="895">
        <f t="shared" si="358"/>
        <v>0</v>
      </c>
      <c r="BM209" s="895" t="str">
        <f t="shared" si="358"/>
        <v/>
      </c>
      <c r="BN209" s="895" t="str">
        <f t="shared" si="358"/>
        <v/>
      </c>
      <c r="BO209" s="895" t="str">
        <f t="shared" si="358"/>
        <v/>
      </c>
      <c r="BP209" s="895" t="str">
        <f t="shared" si="358"/>
        <v/>
      </c>
      <c r="BQ209" s="895" t="str">
        <f t="shared" si="358"/>
        <v/>
      </c>
      <c r="BR209" s="895" t="str">
        <f t="shared" si="358"/>
        <v/>
      </c>
      <c r="BS209" s="895" t="str">
        <f t="shared" si="358"/>
        <v/>
      </c>
      <c r="BT209" s="895" t="str">
        <f t="shared" si="358"/>
        <v/>
      </c>
      <c r="BU209" s="883"/>
      <c r="BV209" s="895" t="str">
        <f>IF(BV206="","",BV205*BV206*BV207*BV208)</f>
        <v/>
      </c>
      <c r="BW209" s="895" t="str">
        <f>IF(BW206="","",BW205*BW206*BW207*BW208)</f>
        <v/>
      </c>
      <c r="BX209" s="895" t="str">
        <f>IF(BX206="","",BX205*BX206*BX207*BX208)</f>
        <v/>
      </c>
      <c r="BY209" s="761" t="str">
        <f>IF(BY206="","",BY205*BY206*BY207*BY208)</f>
        <v/>
      </c>
      <c r="BZ209" s="889">
        <f t="shared" si="328"/>
        <v>0</v>
      </c>
      <c r="CA209" s="889">
        <f t="shared" si="329"/>
        <v>0</v>
      </c>
      <c r="CB209" s="889">
        <f t="shared" si="330"/>
        <v>0</v>
      </c>
      <c r="CC209" s="890">
        <f t="shared" si="331"/>
        <v>0</v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21" t="str">
        <f t="shared" si="333"/>
        <v/>
      </c>
      <c r="CU209" s="548" t="str">
        <f t="shared" si="334"/>
        <v/>
      </c>
      <c r="CV209" s="549" t="str">
        <f t="shared" si="335"/>
        <v/>
      </c>
      <c r="CW209" s="550" t="str">
        <f t="shared" si="336"/>
        <v/>
      </c>
      <c r="CX209" s="550" t="str">
        <f t="shared" si="337"/>
        <v/>
      </c>
      <c r="CY209" s="550" t="str">
        <f t="shared" si="338"/>
        <v/>
      </c>
      <c r="CZ209" s="550">
        <f t="shared" si="339"/>
        <v>0</v>
      </c>
      <c r="DA209" s="550">
        <f t="shared" si="340"/>
        <v>0</v>
      </c>
      <c r="DB209" s="551">
        <f t="shared" si="341"/>
        <v>0</v>
      </c>
      <c r="DC209" s="551">
        <f t="shared" si="342"/>
        <v>0</v>
      </c>
      <c r="DD209" s="551">
        <f t="shared" si="343"/>
        <v>0</v>
      </c>
      <c r="DE209" s="550">
        <f t="shared" si="344"/>
        <v>0</v>
      </c>
      <c r="DF209" s="550">
        <f t="shared" si="345"/>
        <v>0</v>
      </c>
      <c r="DG209" s="550" t="str">
        <f t="shared" si="346"/>
        <v/>
      </c>
      <c r="DH209" s="550" t="str">
        <f t="shared" si="347"/>
        <v/>
      </c>
      <c r="DI209" s="550" t="str">
        <f t="shared" si="348"/>
        <v/>
      </c>
      <c r="DJ209" s="549" t="str">
        <f t="shared" si="349"/>
        <v/>
      </c>
      <c r="DK209" s="548" t="str">
        <f t="shared" si="350"/>
        <v/>
      </c>
      <c r="DL209" s="891">
        <f t="shared" si="351"/>
        <v>8</v>
      </c>
      <c r="DM209" s="846">
        <f t="shared" si="352"/>
        <v>9</v>
      </c>
      <c r="DN209" s="846">
        <f t="shared" si="353"/>
        <v>9</v>
      </c>
      <c r="DO209" s="847">
        <f t="shared" si="354"/>
        <v>7</v>
      </c>
      <c r="DP209" s="882"/>
      <c r="DQ209" s="892"/>
      <c r="DR209" s="892"/>
      <c r="DS209" s="892"/>
      <c r="DT209" s="892"/>
      <c r="DU209" s="892"/>
      <c r="DV209" s="892"/>
      <c r="DW209" s="893"/>
      <c r="DX209" s="892"/>
      <c r="DY209" s="846"/>
      <c r="DZ209" s="882"/>
      <c r="EA209" s="882"/>
    </row>
    <row r="210" spans="1:131" ht="14" customHeight="1">
      <c r="A210" s="848" t="s">
        <v>440</v>
      </c>
      <c r="B210" s="902">
        <f t="shared" ref="B210:R210" si="359">SUM(B161,B167,B173,B179,B185,B191,B197,B203,B209)</f>
        <v>1800</v>
      </c>
      <c r="C210" s="902">
        <f t="shared" si="359"/>
        <v>3600</v>
      </c>
      <c r="D210" s="902">
        <f t="shared" si="359"/>
        <v>1800</v>
      </c>
      <c r="E210" s="902">
        <f t="shared" si="359"/>
        <v>0</v>
      </c>
      <c r="F210" s="902">
        <f t="shared" si="359"/>
        <v>0</v>
      </c>
      <c r="G210" s="902">
        <f t="shared" si="359"/>
        <v>0</v>
      </c>
      <c r="H210" s="902">
        <f t="shared" si="359"/>
        <v>1560</v>
      </c>
      <c r="I210" s="902">
        <f t="shared" si="359"/>
        <v>800</v>
      </c>
      <c r="J210" s="902">
        <f t="shared" si="359"/>
        <v>1000</v>
      </c>
      <c r="K210" s="902">
        <f t="shared" si="359"/>
        <v>0</v>
      </c>
      <c r="L210" s="902">
        <f t="shared" si="359"/>
        <v>0</v>
      </c>
      <c r="M210" s="902">
        <f t="shared" si="359"/>
        <v>0</v>
      </c>
      <c r="N210" s="902">
        <f t="shared" si="359"/>
        <v>0</v>
      </c>
      <c r="O210" s="902">
        <f t="shared" si="359"/>
        <v>0</v>
      </c>
      <c r="P210" s="902">
        <f t="shared" si="359"/>
        <v>0</v>
      </c>
      <c r="Q210" s="902">
        <f t="shared" si="359"/>
        <v>0</v>
      </c>
      <c r="R210" s="902">
        <f t="shared" si="359"/>
        <v>0</v>
      </c>
      <c r="S210" s="903"/>
      <c r="T210" s="902">
        <f t="shared" ref="T210:AJ210" si="360">SUM(T161,T167,T173,T179,T185,T191,T197,T203,T209)</f>
        <v>0</v>
      </c>
      <c r="U210" s="902">
        <f t="shared" si="360"/>
        <v>0</v>
      </c>
      <c r="V210" s="902">
        <f t="shared" si="360"/>
        <v>80</v>
      </c>
      <c r="W210" s="902">
        <f t="shared" si="360"/>
        <v>0</v>
      </c>
      <c r="X210" s="902">
        <f t="shared" si="360"/>
        <v>0</v>
      </c>
      <c r="Y210" s="902">
        <f t="shared" si="360"/>
        <v>0</v>
      </c>
      <c r="Z210" s="902">
        <f t="shared" si="360"/>
        <v>330</v>
      </c>
      <c r="AA210" s="902">
        <f t="shared" si="360"/>
        <v>620</v>
      </c>
      <c r="AB210" s="902">
        <f t="shared" si="360"/>
        <v>0</v>
      </c>
      <c r="AC210" s="902">
        <f t="shared" si="360"/>
        <v>0</v>
      </c>
      <c r="AD210" s="902">
        <f t="shared" si="360"/>
        <v>0</v>
      </c>
      <c r="AE210" s="902">
        <f t="shared" si="360"/>
        <v>0</v>
      </c>
      <c r="AF210" s="902">
        <f t="shared" si="360"/>
        <v>0</v>
      </c>
      <c r="AG210" s="902">
        <f t="shared" si="360"/>
        <v>0</v>
      </c>
      <c r="AH210" s="902">
        <f t="shared" si="360"/>
        <v>0</v>
      </c>
      <c r="AI210" s="902">
        <f t="shared" si="360"/>
        <v>0</v>
      </c>
      <c r="AJ210" s="902">
        <f t="shared" si="360"/>
        <v>0</v>
      </c>
      <c r="AK210" s="903"/>
      <c r="AL210" s="902">
        <f t="shared" ref="AL210:BB210" si="361">SUM(AL161,AL167,AL173,AL179,AL185,AL191,AL197,AL203,AL209)</f>
        <v>8700</v>
      </c>
      <c r="AM210" s="902">
        <f t="shared" si="361"/>
        <v>4320</v>
      </c>
      <c r="AN210" s="902">
        <f t="shared" si="361"/>
        <v>4320</v>
      </c>
      <c r="AO210" s="902">
        <f t="shared" si="361"/>
        <v>8640</v>
      </c>
      <c r="AP210" s="902">
        <f t="shared" si="361"/>
        <v>0</v>
      </c>
      <c r="AQ210" s="902">
        <f t="shared" si="361"/>
        <v>0</v>
      </c>
      <c r="AR210" s="902">
        <f t="shared" si="361"/>
        <v>0</v>
      </c>
      <c r="AS210" s="902">
        <f t="shared" si="361"/>
        <v>2160</v>
      </c>
      <c r="AT210" s="902">
        <f t="shared" si="361"/>
        <v>16920</v>
      </c>
      <c r="AU210" s="902">
        <f t="shared" si="361"/>
        <v>0</v>
      </c>
      <c r="AV210" s="902">
        <f t="shared" si="361"/>
        <v>0</v>
      </c>
      <c r="AW210" s="902">
        <f t="shared" si="361"/>
        <v>0</v>
      </c>
      <c r="AX210" s="902">
        <f t="shared" si="361"/>
        <v>0</v>
      </c>
      <c r="AY210" s="902">
        <f t="shared" si="361"/>
        <v>0</v>
      </c>
      <c r="AZ210" s="902">
        <f t="shared" si="361"/>
        <v>0</v>
      </c>
      <c r="BA210" s="902">
        <f t="shared" si="361"/>
        <v>0</v>
      </c>
      <c r="BB210" s="902">
        <f t="shared" si="361"/>
        <v>0</v>
      </c>
      <c r="BC210" s="903"/>
      <c r="BD210" s="902">
        <f t="shared" ref="BD210:BT210" si="362">SUM(BD161,BD167,BD173,BD179,BD185,BD191,BD197,BD203,BD209)</f>
        <v>0</v>
      </c>
      <c r="BE210" s="902">
        <f t="shared" si="362"/>
        <v>0</v>
      </c>
      <c r="BF210" s="902">
        <f t="shared" si="362"/>
        <v>0</v>
      </c>
      <c r="BG210" s="902">
        <f t="shared" si="362"/>
        <v>0</v>
      </c>
      <c r="BH210" s="902">
        <f t="shared" si="362"/>
        <v>0</v>
      </c>
      <c r="BI210" s="902">
        <f t="shared" si="362"/>
        <v>0</v>
      </c>
      <c r="BJ210" s="902">
        <f t="shared" si="362"/>
        <v>0</v>
      </c>
      <c r="BK210" s="902">
        <f t="shared" si="362"/>
        <v>0</v>
      </c>
      <c r="BL210" s="902">
        <f t="shared" si="362"/>
        <v>0</v>
      </c>
      <c r="BM210" s="902">
        <f t="shared" si="362"/>
        <v>0</v>
      </c>
      <c r="BN210" s="902">
        <f t="shared" si="362"/>
        <v>0</v>
      </c>
      <c r="BO210" s="902">
        <f t="shared" si="362"/>
        <v>0</v>
      </c>
      <c r="BP210" s="902">
        <f t="shared" si="362"/>
        <v>0</v>
      </c>
      <c r="BQ210" s="902">
        <f t="shared" si="362"/>
        <v>0</v>
      </c>
      <c r="BR210" s="902">
        <f t="shared" si="362"/>
        <v>0</v>
      </c>
      <c r="BS210" s="902">
        <f t="shared" si="362"/>
        <v>0</v>
      </c>
      <c r="BT210" s="902">
        <f t="shared" si="362"/>
        <v>0</v>
      </c>
      <c r="BU210" s="903"/>
      <c r="BV210" s="902">
        <f>SUM(BV161,BV167,BV173,BV179,BV185,BV191,BV197,BV203,BV209)</f>
        <v>0</v>
      </c>
      <c r="BW210" s="902">
        <f>SUM(BW161,BW167,BW173,BW179,BW185,BW191,BW197,BW203,BW209)</f>
        <v>0</v>
      </c>
      <c r="BX210" s="902">
        <f>SUM(BX161,BX167,BX173,BX179,BX185,BX191,BX197,BX203,BX209)</f>
        <v>0</v>
      </c>
      <c r="BY210" s="902">
        <f>SUM(BY161,BY167,BY173,BY179,BY185,BY191,BY197,BY203,BY209)</f>
        <v>0</v>
      </c>
      <c r="BZ210" s="889">
        <f t="shared" si="328"/>
        <v>464</v>
      </c>
      <c r="CA210" s="889">
        <f t="shared" si="329"/>
        <v>27.333333333333332</v>
      </c>
      <c r="CB210" s="889">
        <f t="shared" si="330"/>
        <v>1876</v>
      </c>
      <c r="CC210" s="890">
        <f t="shared" si="331"/>
        <v>0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21">
        <f t="shared" si="333"/>
        <v>620</v>
      </c>
      <c r="CU210" s="548">
        <f t="shared" si="334"/>
        <v>0</v>
      </c>
      <c r="CV210" s="549">
        <f t="shared" si="335"/>
        <v>0</v>
      </c>
      <c r="CW210" s="550">
        <f t="shared" si="336"/>
        <v>0</v>
      </c>
      <c r="CX210" s="550">
        <f t="shared" si="337"/>
        <v>0</v>
      </c>
      <c r="CY210" s="550">
        <f t="shared" si="338"/>
        <v>0</v>
      </c>
      <c r="CZ210" s="550">
        <f t="shared" si="339"/>
        <v>0</v>
      </c>
      <c r="DA210" s="550">
        <f t="shared" si="340"/>
        <v>0</v>
      </c>
      <c r="DB210" s="551">
        <f t="shared" si="341"/>
        <v>0</v>
      </c>
      <c r="DC210" s="551">
        <f t="shared" si="342"/>
        <v>0</v>
      </c>
      <c r="DD210" s="551">
        <f t="shared" si="343"/>
        <v>0</v>
      </c>
      <c r="DE210" s="550">
        <f t="shared" si="344"/>
        <v>0</v>
      </c>
      <c r="DF210" s="550">
        <f t="shared" si="345"/>
        <v>0</v>
      </c>
      <c r="DG210" s="550">
        <f t="shared" si="346"/>
        <v>0</v>
      </c>
      <c r="DH210" s="550">
        <f t="shared" si="347"/>
        <v>0</v>
      </c>
      <c r="DI210" s="550">
        <f t="shared" si="348"/>
        <v>0</v>
      </c>
      <c r="DJ210" s="549">
        <f t="shared" si="349"/>
        <v>0</v>
      </c>
      <c r="DK210" s="548">
        <f t="shared" si="350"/>
        <v>0</v>
      </c>
      <c r="DL210" s="891">
        <f t="shared" si="351"/>
        <v>17</v>
      </c>
      <c r="DM210" s="846">
        <f t="shared" si="352"/>
        <v>17</v>
      </c>
      <c r="DN210" s="846">
        <f t="shared" si="353"/>
        <v>17</v>
      </c>
      <c r="DO210" s="847">
        <f t="shared" si="354"/>
        <v>17</v>
      </c>
      <c r="DP210" s="882"/>
      <c r="DQ210" s="892"/>
      <c r="DR210" s="892"/>
      <c r="DS210" s="892"/>
      <c r="DT210" s="892"/>
      <c r="DU210" s="892"/>
      <c r="DV210" s="892"/>
      <c r="DW210" s="893"/>
      <c r="DX210" s="892"/>
      <c r="DY210" s="846"/>
      <c r="DZ210" s="882"/>
      <c r="EA210" s="88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3"/>
      <c r="BV211" s="447"/>
      <c r="BW211" s="447"/>
      <c r="BX211" s="447"/>
      <c r="BY211" s="447"/>
      <c r="BZ211" s="913"/>
      <c r="CA211" s="913"/>
      <c r="CB211" s="913"/>
      <c r="CC211" s="91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5"/>
      <c r="CV211" s="916"/>
      <c r="CW211" s="916"/>
      <c r="CX211" s="916"/>
      <c r="CY211" s="916"/>
      <c r="CZ211" s="916"/>
      <c r="DA211" s="916"/>
      <c r="DB211" s="916"/>
      <c r="DC211" s="916"/>
      <c r="DD211" s="916"/>
      <c r="DE211" s="916"/>
      <c r="DF211" s="916"/>
      <c r="DG211" s="916"/>
      <c r="DH211" s="916"/>
      <c r="DI211" s="916"/>
      <c r="DJ211" s="916"/>
      <c r="DK211" s="917"/>
      <c r="DL211" s="916"/>
      <c r="DM211" s="916"/>
      <c r="DN211" s="916"/>
      <c r="DO211" s="917"/>
      <c r="DP211" s="61"/>
      <c r="DQ211" s="61"/>
      <c r="DR211" s="61"/>
      <c r="DS211" s="61"/>
      <c r="DT211" s="61"/>
      <c r="DU211" s="61"/>
      <c r="DV211" s="61"/>
      <c r="DW211" s="917"/>
      <c r="DX211" s="61"/>
      <c r="DY211" s="61"/>
    </row>
    <row r="212" spans="1:131" ht="12.75" customHeight="1">
      <c r="A212" s="885" t="s">
        <v>441</v>
      </c>
      <c r="B212" s="886"/>
      <c r="C212" s="886"/>
      <c r="D212" s="886"/>
      <c r="E212" s="886"/>
      <c r="F212" s="886"/>
      <c r="G212" s="886"/>
      <c r="H212" s="886"/>
      <c r="I212" s="886"/>
      <c r="J212" s="886"/>
      <c r="K212" s="886"/>
      <c r="L212" s="886"/>
      <c r="M212" s="886"/>
      <c r="N212" s="886"/>
      <c r="O212" s="886"/>
      <c r="P212" s="886"/>
      <c r="Q212" s="886"/>
      <c r="R212" s="886"/>
      <c r="S212" s="883"/>
      <c r="T212" s="886"/>
      <c r="U212" s="886"/>
      <c r="V212" s="886"/>
      <c r="W212" s="886"/>
      <c r="X212" s="886"/>
      <c r="Y212" s="886"/>
      <c r="Z212" s="886"/>
      <c r="AA212" s="886"/>
      <c r="AB212" s="886"/>
      <c r="AC212" s="886"/>
      <c r="AD212" s="886"/>
      <c r="AE212" s="886"/>
      <c r="AF212" s="886"/>
      <c r="AG212" s="886"/>
      <c r="AH212" s="886"/>
      <c r="AI212" s="886"/>
      <c r="AJ212" s="886"/>
      <c r="AK212" s="883"/>
      <c r="AL212" s="886"/>
      <c r="AM212" s="886"/>
      <c r="AN212" s="886"/>
      <c r="AO212" s="886"/>
      <c r="AP212" s="886"/>
      <c r="AQ212" s="886"/>
      <c r="AR212" s="886"/>
      <c r="AS212" s="886"/>
      <c r="AT212" s="886"/>
      <c r="AU212" s="886"/>
      <c r="AV212" s="886"/>
      <c r="AW212" s="886"/>
      <c r="AX212" s="886"/>
      <c r="AY212" s="886"/>
      <c r="AZ212" s="886"/>
      <c r="BA212" s="886"/>
      <c r="BB212" s="886"/>
      <c r="BC212" s="883"/>
      <c r="BD212" s="886"/>
      <c r="BE212" s="886"/>
      <c r="BF212" s="886"/>
      <c r="BG212" s="886"/>
      <c r="BH212" s="886"/>
      <c r="BI212" s="886"/>
      <c r="BJ212" s="886"/>
      <c r="BK212" s="886"/>
      <c r="BL212" s="886"/>
      <c r="BM212" s="886"/>
      <c r="BN212" s="886"/>
      <c r="BO212" s="886"/>
      <c r="BP212" s="886"/>
      <c r="BQ212" s="886"/>
      <c r="BR212" s="886"/>
      <c r="BS212" s="886"/>
      <c r="BT212" s="886"/>
      <c r="BU212" s="883"/>
      <c r="BV212" s="886"/>
      <c r="BW212" s="886"/>
      <c r="BX212" s="886"/>
      <c r="BY212" s="886"/>
      <c r="BZ212" s="913"/>
      <c r="CA212" s="913"/>
      <c r="CB212" s="913"/>
      <c r="CC212" s="91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5"/>
      <c r="CV212" s="916"/>
      <c r="CW212" s="916"/>
      <c r="CX212" s="916"/>
      <c r="CY212" s="916"/>
      <c r="CZ212" s="916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7"/>
      <c r="DL212" s="916"/>
      <c r="DM212" s="916"/>
      <c r="DN212" s="916"/>
      <c r="DO212" s="917"/>
      <c r="DP212" s="61"/>
      <c r="DQ212" s="61"/>
      <c r="DR212" s="61"/>
      <c r="DS212" s="61"/>
      <c r="DT212" s="61"/>
      <c r="DU212" s="61"/>
      <c r="DV212" s="61"/>
      <c r="DW212" s="917"/>
      <c r="DX212" s="61"/>
      <c r="DY212" s="61"/>
    </row>
    <row r="213" spans="1:131" ht="12.75" customHeight="1">
      <c r="A213" s="887" t="s">
        <v>442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3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3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3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3"/>
      <c r="BV213" s="669"/>
      <c r="BW213" s="669"/>
      <c r="BX213" s="669"/>
      <c r="BY213" s="669"/>
      <c r="BZ213" s="896"/>
      <c r="CA213" s="896"/>
      <c r="CB213" s="896"/>
      <c r="CC213" s="897"/>
      <c r="CD213" s="898"/>
      <c r="CE213" s="898"/>
      <c r="CF213" s="898"/>
      <c r="CG213" s="898"/>
      <c r="CH213" s="898"/>
      <c r="CI213" s="898"/>
      <c r="CJ213" s="898"/>
      <c r="CK213" s="898"/>
      <c r="CL213" s="898"/>
      <c r="CM213" s="898"/>
      <c r="CN213" s="898"/>
      <c r="CO213" s="898"/>
      <c r="CP213" s="898"/>
      <c r="CQ213" s="898"/>
      <c r="CR213" s="898"/>
      <c r="CS213" s="898"/>
      <c r="CT213" s="899"/>
      <c r="CU213" s="900"/>
      <c r="CV213" s="898"/>
      <c r="CW213" s="898"/>
      <c r="CX213" s="898"/>
      <c r="CY213" s="898"/>
      <c r="CZ213" s="898"/>
      <c r="DA213" s="898"/>
      <c r="DB213" s="898"/>
      <c r="DC213" s="898"/>
      <c r="DD213" s="898"/>
      <c r="DE213" s="898"/>
      <c r="DF213" s="898"/>
      <c r="DG213" s="898"/>
      <c r="DH213" s="898"/>
      <c r="DI213" s="898"/>
      <c r="DJ213" s="898"/>
      <c r="DK213" s="898"/>
      <c r="DL213" s="900"/>
      <c r="DM213" s="881"/>
      <c r="DN213" s="881"/>
      <c r="DO213" s="880"/>
      <c r="DP213" s="881"/>
      <c r="DQ213" s="881"/>
      <c r="DR213" s="881"/>
      <c r="DS213" s="881"/>
      <c r="DT213" s="881"/>
      <c r="DU213" s="881"/>
      <c r="DV213" s="881"/>
      <c r="DW213" s="880"/>
      <c r="DX213" s="881"/>
      <c r="DY213" s="61"/>
    </row>
    <row r="214" spans="1:131" ht="12.75" customHeight="1">
      <c r="A214" s="888" t="s">
        <v>276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3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3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3"/>
      <c r="BD214" s="669"/>
      <c r="BE214" s="669"/>
      <c r="BF214" s="669"/>
      <c r="BG214" s="669"/>
      <c r="BH214" s="669"/>
      <c r="BI214" s="669"/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3"/>
      <c r="BV214" s="669"/>
      <c r="BW214" s="669"/>
      <c r="BX214" s="669"/>
      <c r="BY214" s="669"/>
      <c r="BZ214" s="889" t="str">
        <f>IF(DL214&lt;3,"",(SUM(B214:R214)-MIN(B214:R214)-MAX(B214:R214))/(DL214-2))</f>
        <v/>
      </c>
      <c r="CA214" s="889" t="str">
        <f>IF(DM214&lt;3,"",(SUM(T214:AJ214)-MIN(T214:AJ214)-MAX(T214:AJ214))/(DM214-2))</f>
        <v/>
      </c>
      <c r="CB214" s="889" t="str">
        <f>IF(DN214&lt;3,"",(SUM(AL214:BB214)-MIN(AL214:BB214)-MAX(AL214:BB214))/(DN214-2))</f>
        <v/>
      </c>
      <c r="CC214" s="890" t="str">
        <f>IF(DO214&lt;3,"",(SUM(BD214:BT214)-MIN(BD214:BT214)-MAX(BD214:BT214))/(DO214-2))</f>
        <v/>
      </c>
      <c r="CD214" s="52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2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5"/>
        <v/>
      </c>
      <c r="CW214" s="550" t="str">
        <f t="shared" si="365"/>
        <v/>
      </c>
      <c r="CX214" s="550" t="str">
        <f t="shared" si="365"/>
        <v/>
      </c>
      <c r="CY214" s="550" t="str">
        <f t="shared" si="365"/>
        <v/>
      </c>
      <c r="CZ214" s="550" t="str">
        <f t="shared" si="365"/>
        <v/>
      </c>
      <c r="DA214" s="550" t="str">
        <f t="shared" si="365"/>
        <v/>
      </c>
      <c r="DB214" s="551" t="str">
        <f t="shared" si="365"/>
        <v/>
      </c>
      <c r="DC214" s="551" t="str">
        <f t="shared" si="365"/>
        <v/>
      </c>
      <c r="DD214" s="551" t="str">
        <f t="shared" si="365"/>
        <v/>
      </c>
      <c r="DE214" s="550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6"/>
        <v/>
      </c>
      <c r="DG214" s="550" t="str">
        <f t="shared" si="366"/>
        <v/>
      </c>
      <c r="DH214" s="550" t="str">
        <f t="shared" si="366"/>
        <v/>
      </c>
      <c r="DI214" s="550" t="str">
        <f t="shared" si="366"/>
        <v/>
      </c>
      <c r="DJ214" s="549" t="str">
        <f t="shared" si="366"/>
        <v/>
      </c>
      <c r="DK214" s="548" t="str">
        <f t="shared" si="366"/>
        <v/>
      </c>
      <c r="DL214" s="891">
        <f>COUNT(B214:R214)</f>
        <v>0</v>
      </c>
      <c r="DM214" s="846">
        <f>COUNT(T214:AJ214)</f>
        <v>0</v>
      </c>
      <c r="DN214" s="846">
        <f>COUNT(AL214:BB214)</f>
        <v>0</v>
      </c>
      <c r="DO214" s="847">
        <f>COUNT(BD214:BT214)</f>
        <v>0</v>
      </c>
      <c r="DP214" s="882"/>
      <c r="DQ214" s="892"/>
      <c r="DR214" s="892"/>
      <c r="DS214" s="892"/>
      <c r="DT214" s="892"/>
      <c r="DU214" s="892"/>
      <c r="DV214" s="892"/>
      <c r="DW214" s="893"/>
      <c r="DX214" s="892"/>
      <c r="DY214" s="61"/>
    </row>
    <row r="215" spans="1:131" ht="12.75" customHeight="1">
      <c r="A215" s="888" t="s">
        <v>277</v>
      </c>
      <c r="B215" s="296"/>
      <c r="C215" s="296">
        <v>0</v>
      </c>
      <c r="D215" s="296">
        <v>0</v>
      </c>
      <c r="E215" s="669">
        <v>0</v>
      </c>
      <c r="F215" s="669">
        <v>0</v>
      </c>
      <c r="G215" s="669">
        <v>0</v>
      </c>
      <c r="H215" s="296">
        <v>0</v>
      </c>
      <c r="I215" s="296">
        <v>0</v>
      </c>
      <c r="J215" s="669">
        <v>0</v>
      </c>
      <c r="K215" s="296"/>
      <c r="L215" s="296"/>
      <c r="M215" s="296"/>
      <c r="N215" s="296"/>
      <c r="O215" s="296"/>
      <c r="P215" s="296"/>
      <c r="Q215" s="296"/>
      <c r="R215" s="296"/>
      <c r="S215" s="883"/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/>
      <c r="AD215" s="296"/>
      <c r="AE215" s="296"/>
      <c r="AF215" s="296"/>
      <c r="AG215" s="296"/>
      <c r="AH215" s="296"/>
      <c r="AI215" s="296"/>
      <c r="AJ215" s="296"/>
      <c r="AK215" s="883"/>
      <c r="AL215" s="296">
        <v>0</v>
      </c>
      <c r="AM215" s="296">
        <v>0</v>
      </c>
      <c r="AN215" s="296">
        <v>0</v>
      </c>
      <c r="AO215" s="296">
        <v>0</v>
      </c>
      <c r="AP215" s="296">
        <v>0</v>
      </c>
      <c r="AQ215" s="296">
        <v>0</v>
      </c>
      <c r="AR215" s="296">
        <v>0</v>
      </c>
      <c r="AS215" s="296">
        <v>0</v>
      </c>
      <c r="AT215" s="296">
        <v>0</v>
      </c>
      <c r="AU215" s="296"/>
      <c r="AV215" s="296"/>
      <c r="AW215" s="296"/>
      <c r="AX215" s="296"/>
      <c r="AY215" s="296"/>
      <c r="AZ215" s="296"/>
      <c r="BA215" s="296"/>
      <c r="BB215" s="296"/>
      <c r="BC215" s="883"/>
      <c r="BD215" s="296">
        <v>0</v>
      </c>
      <c r="BE215" s="296">
        <v>0</v>
      </c>
      <c r="BF215" s="296">
        <v>0</v>
      </c>
      <c r="BG215" s="296">
        <v>0</v>
      </c>
      <c r="BH215" s="296">
        <v>0</v>
      </c>
      <c r="BI215" s="296">
        <v>0</v>
      </c>
      <c r="BJ215" s="296">
        <v>0</v>
      </c>
      <c r="BK215" s="296">
        <v>0</v>
      </c>
      <c r="BL215" s="296">
        <v>0</v>
      </c>
      <c r="BM215" s="296"/>
      <c r="BN215" s="296"/>
      <c r="BO215" s="296"/>
      <c r="BP215" s="296"/>
      <c r="BQ215" s="296"/>
      <c r="BR215" s="296"/>
      <c r="BS215" s="296"/>
      <c r="BT215" s="296"/>
      <c r="BU215" s="883"/>
      <c r="BV215" s="296"/>
      <c r="BW215" s="296"/>
      <c r="BX215" s="296"/>
      <c r="BY215" s="296"/>
      <c r="BZ215" s="889">
        <f>IF(DL215&lt;3,"",(SUM(B215:R215)-MIN(B215:R215)-MAX(B215:R215))/(DL215-2))</f>
        <v>0</v>
      </c>
      <c r="CA215" s="889">
        <f>IF(DM215&lt;3,"",(SUM(T215:AJ215)-MIN(T215:AJ215)-MAX(T215:AJ215))/(DM215-2))</f>
        <v>0</v>
      </c>
      <c r="CB215" s="889">
        <f>IF(DN215&lt;3,"",(SUM(AL215:BB215)-MIN(AL215:BB215)-MAX(AL215:BB215))/(DN215-2))</f>
        <v>0</v>
      </c>
      <c r="CC215" s="890">
        <f>IF(DO215&lt;3,"",(SUM(BD215:BT215)-MIN(BD215:BT215)-MAX(BD215:BT215))/(DO215-2))</f>
        <v>0</v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21" t="str">
        <f t="shared" si="364"/>
        <v/>
      </c>
      <c r="CU215" s="548" t="str">
        <f t="shared" si="365"/>
        <v/>
      </c>
      <c r="CV215" s="549" t="str">
        <f t="shared" si="365"/>
        <v/>
      </c>
      <c r="CW215" s="550" t="str">
        <f t="shared" si="365"/>
        <v/>
      </c>
      <c r="CX215" s="550" t="str">
        <f t="shared" si="365"/>
        <v/>
      </c>
      <c r="CY215" s="550">
        <f t="shared" si="365"/>
        <v>0</v>
      </c>
      <c r="CZ215" s="550">
        <f t="shared" si="365"/>
        <v>0</v>
      </c>
      <c r="DA215" s="550">
        <f t="shared" si="365"/>
        <v>0</v>
      </c>
      <c r="DB215" s="551">
        <f t="shared" si="365"/>
        <v>0</v>
      </c>
      <c r="DC215" s="551">
        <f t="shared" si="365"/>
        <v>0</v>
      </c>
      <c r="DD215" s="551">
        <f t="shared" si="365"/>
        <v>0</v>
      </c>
      <c r="DE215" s="550">
        <f t="shared" si="366"/>
        <v>0</v>
      </c>
      <c r="DF215" s="550">
        <f t="shared" si="366"/>
        <v>0</v>
      </c>
      <c r="DG215" s="550">
        <f t="shared" si="366"/>
        <v>0</v>
      </c>
      <c r="DH215" s="550" t="str">
        <f t="shared" si="366"/>
        <v/>
      </c>
      <c r="DI215" s="550" t="str">
        <f t="shared" si="366"/>
        <v/>
      </c>
      <c r="DJ215" s="549" t="str">
        <f t="shared" si="366"/>
        <v/>
      </c>
      <c r="DK215" s="548" t="str">
        <f t="shared" si="366"/>
        <v/>
      </c>
      <c r="DL215" s="891">
        <f>COUNT(B215:R215)</f>
        <v>8</v>
      </c>
      <c r="DM215" s="846">
        <f>COUNT(T215:AJ215)</f>
        <v>9</v>
      </c>
      <c r="DN215" s="846">
        <f>COUNT(AL215:BB215)</f>
        <v>9</v>
      </c>
      <c r="DO215" s="847">
        <f>COUNT(BD215:BT215)</f>
        <v>9</v>
      </c>
      <c r="DP215" s="882"/>
      <c r="DQ215" s="892"/>
      <c r="DR215" s="892"/>
      <c r="DS215" s="892"/>
      <c r="DT215" s="892"/>
      <c r="DU215" s="892"/>
      <c r="DV215" s="892"/>
      <c r="DW215" s="893"/>
      <c r="DX215" s="892"/>
      <c r="DY215" s="61"/>
    </row>
    <row r="216" spans="1:131" ht="12.75" customHeight="1">
      <c r="A216" s="888" t="s">
        <v>265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3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3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3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3"/>
      <c r="BV216" s="296"/>
      <c r="BW216" s="296"/>
      <c r="BX216" s="296"/>
      <c r="BY216" s="296"/>
      <c r="BZ216" s="889" t="str">
        <f>IF(DL216&lt;3,"",(SUM(B216:R216)-MIN(B216:R216)-MAX(B216:R216))/(DL216-2))</f>
        <v/>
      </c>
      <c r="CA216" s="889" t="str">
        <f>IF(DM216&lt;3,"",(SUM(T216:AJ216)-MIN(T216:AJ216)-MAX(T216:AJ216))/(DM216-2))</f>
        <v/>
      </c>
      <c r="CB216" s="889" t="str">
        <f>IF(DN216&lt;3,"",(SUM(AL216:BB216)-MIN(AL216:BB216)-MAX(AL216:BB216))/(DN216-2))</f>
        <v/>
      </c>
      <c r="CC216" s="890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21" t="str">
        <f t="shared" si="364"/>
        <v/>
      </c>
      <c r="CU216" s="548" t="str">
        <f t="shared" si="365"/>
        <v/>
      </c>
      <c r="CV216" s="549" t="str">
        <f t="shared" si="365"/>
        <v/>
      </c>
      <c r="CW216" s="550" t="str">
        <f t="shared" si="365"/>
        <v/>
      </c>
      <c r="CX216" s="550" t="str">
        <f t="shared" si="365"/>
        <v/>
      </c>
      <c r="CY216" s="550" t="str">
        <f t="shared" si="365"/>
        <v/>
      </c>
      <c r="CZ216" s="550" t="str">
        <f t="shared" si="365"/>
        <v/>
      </c>
      <c r="DA216" s="550" t="str">
        <f t="shared" si="365"/>
        <v/>
      </c>
      <c r="DB216" s="551" t="str">
        <f t="shared" si="365"/>
        <v/>
      </c>
      <c r="DC216" s="551" t="str">
        <f t="shared" si="365"/>
        <v/>
      </c>
      <c r="DD216" s="551" t="str">
        <f t="shared" si="365"/>
        <v/>
      </c>
      <c r="DE216" s="550" t="str">
        <f t="shared" si="366"/>
        <v/>
      </c>
      <c r="DF216" s="550" t="str">
        <f t="shared" si="366"/>
        <v/>
      </c>
      <c r="DG216" s="550" t="str">
        <f t="shared" si="366"/>
        <v/>
      </c>
      <c r="DH216" s="550" t="str">
        <f t="shared" si="366"/>
        <v/>
      </c>
      <c r="DI216" s="550" t="str">
        <f t="shared" si="366"/>
        <v/>
      </c>
      <c r="DJ216" s="549" t="str">
        <f t="shared" si="366"/>
        <v/>
      </c>
      <c r="DK216" s="548" t="str">
        <f t="shared" si="366"/>
        <v/>
      </c>
      <c r="DL216" s="891">
        <f>COUNT(B216:R216)</f>
        <v>0</v>
      </c>
      <c r="DM216" s="846">
        <f>COUNT(T216:AJ216)</f>
        <v>0</v>
      </c>
      <c r="DN216" s="846">
        <f>COUNT(AL216:BB216)</f>
        <v>0</v>
      </c>
      <c r="DO216" s="847">
        <f>COUNT(BD216:BT216)</f>
        <v>0</v>
      </c>
      <c r="DP216" s="882"/>
      <c r="DQ216" s="892"/>
      <c r="DR216" s="892"/>
      <c r="DS216" s="892"/>
      <c r="DT216" s="892"/>
      <c r="DU216" s="892"/>
      <c r="DV216" s="892"/>
      <c r="DW216" s="893"/>
      <c r="DX216" s="892"/>
      <c r="DY216" s="61"/>
    </row>
    <row r="217" spans="1:131" ht="12.75" customHeight="1">
      <c r="A217" s="888" t="s">
        <v>294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3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3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3"/>
      <c r="BD217" s="296"/>
      <c r="BE217" s="918"/>
      <c r="BF217" s="296"/>
      <c r="BG217" s="296"/>
      <c r="BH217" s="296"/>
      <c r="BI217" s="296"/>
      <c r="BJ217" s="296"/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3"/>
      <c r="BV217" s="296"/>
      <c r="BW217" s="296"/>
      <c r="BX217" s="296"/>
      <c r="BY217" s="296"/>
      <c r="BZ217" s="889" t="str">
        <f>IF(DL217&lt;3,"",(SUM(B217:R217)-MIN(B217:R217)-MAX(B217:R217))/(DL217-2))</f>
        <v/>
      </c>
      <c r="CA217" s="889" t="str">
        <f>IF(DM217&lt;3,"",(SUM(T217:AJ217)-MIN(T217:AJ217)-MAX(T217:AJ217))/(DM217-2))</f>
        <v/>
      </c>
      <c r="CB217" s="889" t="str">
        <f>IF(DN217&lt;3,"",(SUM(AL217:BB217)-MIN(AL217:BB217)-MAX(AL217:BB217))/(DN217-2))</f>
        <v/>
      </c>
      <c r="CC217" s="890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21" t="str">
        <f t="shared" si="364"/>
        <v/>
      </c>
      <c r="CU217" s="548" t="str">
        <f t="shared" si="365"/>
        <v/>
      </c>
      <c r="CV217" s="549" t="str">
        <f t="shared" si="365"/>
        <v/>
      </c>
      <c r="CW217" s="550" t="str">
        <f t="shared" si="365"/>
        <v/>
      </c>
      <c r="CX217" s="550" t="str">
        <f t="shared" si="365"/>
        <v/>
      </c>
      <c r="CY217" s="550" t="str">
        <f t="shared" si="365"/>
        <v/>
      </c>
      <c r="CZ217" s="550" t="str">
        <f t="shared" si="365"/>
        <v/>
      </c>
      <c r="DA217" s="550" t="str">
        <f t="shared" si="365"/>
        <v/>
      </c>
      <c r="DB217" s="551" t="str">
        <f t="shared" si="365"/>
        <v/>
      </c>
      <c r="DC217" s="551" t="str">
        <f t="shared" si="365"/>
        <v/>
      </c>
      <c r="DD217" s="551" t="str">
        <f t="shared" si="365"/>
        <v/>
      </c>
      <c r="DE217" s="550" t="str">
        <f t="shared" si="366"/>
        <v/>
      </c>
      <c r="DF217" s="550" t="str">
        <f t="shared" si="366"/>
        <v/>
      </c>
      <c r="DG217" s="550" t="str">
        <f t="shared" si="366"/>
        <v/>
      </c>
      <c r="DH217" s="550" t="str">
        <f t="shared" si="366"/>
        <v/>
      </c>
      <c r="DI217" s="550" t="str">
        <f t="shared" si="366"/>
        <v/>
      </c>
      <c r="DJ217" s="549" t="str">
        <f t="shared" si="366"/>
        <v/>
      </c>
      <c r="DK217" s="548" t="str">
        <f t="shared" si="366"/>
        <v/>
      </c>
      <c r="DL217" s="891">
        <f>COUNT(B217:R217)</f>
        <v>0</v>
      </c>
      <c r="DM217" s="846">
        <f>COUNT(T217:AJ217)</f>
        <v>0</v>
      </c>
      <c r="DN217" s="846">
        <f>COUNT(AL217:BB217)</f>
        <v>0</v>
      </c>
      <c r="DO217" s="847">
        <f>COUNT(BD217:BT217)</f>
        <v>0</v>
      </c>
      <c r="DP217" s="882"/>
      <c r="DQ217" s="892"/>
      <c r="DR217" s="892"/>
      <c r="DS217" s="892"/>
      <c r="DT217" s="892"/>
      <c r="DU217" s="892"/>
      <c r="DV217" s="892"/>
      <c r="DW217" s="893"/>
      <c r="DX217" s="892"/>
      <c r="DY217" s="61"/>
    </row>
    <row r="218" spans="1:131" ht="12.75" customHeight="1">
      <c r="A218" s="894" t="s">
        <v>295</v>
      </c>
      <c r="B218" s="895" t="str">
        <f t="shared" ref="B218:R218" si="367">IF(B215="","",B214*B215*B216*B217)</f>
        <v/>
      </c>
      <c r="C218" s="895">
        <f t="shared" si="367"/>
        <v>0</v>
      </c>
      <c r="D218" s="895">
        <f t="shared" si="367"/>
        <v>0</v>
      </c>
      <c r="E218" s="895">
        <f t="shared" si="367"/>
        <v>0</v>
      </c>
      <c r="F218" s="895">
        <f t="shared" si="367"/>
        <v>0</v>
      </c>
      <c r="G218" s="895">
        <f t="shared" si="367"/>
        <v>0</v>
      </c>
      <c r="H218" s="895">
        <f t="shared" si="367"/>
        <v>0</v>
      </c>
      <c r="I218" s="895">
        <f t="shared" si="367"/>
        <v>0</v>
      </c>
      <c r="J218" s="895">
        <f t="shared" si="367"/>
        <v>0</v>
      </c>
      <c r="K218" s="895" t="str">
        <f t="shared" si="367"/>
        <v/>
      </c>
      <c r="L218" s="895" t="str">
        <f t="shared" si="367"/>
        <v/>
      </c>
      <c r="M218" s="895" t="str">
        <f t="shared" si="367"/>
        <v/>
      </c>
      <c r="N218" s="895" t="str">
        <f t="shared" si="367"/>
        <v/>
      </c>
      <c r="O218" s="895" t="str">
        <f t="shared" si="367"/>
        <v/>
      </c>
      <c r="P218" s="895" t="str">
        <f t="shared" si="367"/>
        <v/>
      </c>
      <c r="Q218" s="895" t="str">
        <f t="shared" si="367"/>
        <v/>
      </c>
      <c r="R218" s="895" t="str">
        <f t="shared" si="367"/>
        <v/>
      </c>
      <c r="S218" s="883"/>
      <c r="T218" s="895">
        <f t="shared" ref="T218:AJ218" si="368">IF(T215="","",T214*T215*T216*T217)</f>
        <v>0</v>
      </c>
      <c r="U218" s="895">
        <f t="shared" si="368"/>
        <v>0</v>
      </c>
      <c r="V218" s="895">
        <f t="shared" si="368"/>
        <v>0</v>
      </c>
      <c r="W218" s="895">
        <f t="shared" si="368"/>
        <v>0</v>
      </c>
      <c r="X218" s="895">
        <f t="shared" si="368"/>
        <v>0</v>
      </c>
      <c r="Y218" s="895">
        <f t="shared" si="368"/>
        <v>0</v>
      </c>
      <c r="Z218" s="895">
        <f t="shared" si="368"/>
        <v>0</v>
      </c>
      <c r="AA218" s="895">
        <f t="shared" si="368"/>
        <v>0</v>
      </c>
      <c r="AB218" s="895">
        <f t="shared" si="368"/>
        <v>0</v>
      </c>
      <c r="AC218" s="895" t="str">
        <f t="shared" si="368"/>
        <v/>
      </c>
      <c r="AD218" s="895" t="str">
        <f t="shared" si="368"/>
        <v/>
      </c>
      <c r="AE218" s="895" t="str">
        <f t="shared" si="368"/>
        <v/>
      </c>
      <c r="AF218" s="895" t="str">
        <f t="shared" si="368"/>
        <v/>
      </c>
      <c r="AG218" s="895" t="str">
        <f t="shared" si="368"/>
        <v/>
      </c>
      <c r="AH218" s="895" t="str">
        <f t="shared" si="368"/>
        <v/>
      </c>
      <c r="AI218" s="895" t="str">
        <f t="shared" si="368"/>
        <v/>
      </c>
      <c r="AJ218" s="895" t="str">
        <f t="shared" si="368"/>
        <v/>
      </c>
      <c r="AK218" s="883"/>
      <c r="AL218" s="895">
        <f t="shared" ref="AL218:BB218" si="369">IF(AL215="","",AL214*AL215*AL216*AL217)</f>
        <v>0</v>
      </c>
      <c r="AM218" s="895">
        <f t="shared" si="369"/>
        <v>0</v>
      </c>
      <c r="AN218" s="895">
        <f t="shared" si="369"/>
        <v>0</v>
      </c>
      <c r="AO218" s="895">
        <f t="shared" si="369"/>
        <v>0</v>
      </c>
      <c r="AP218" s="895">
        <f t="shared" si="369"/>
        <v>0</v>
      </c>
      <c r="AQ218" s="895">
        <f t="shared" si="369"/>
        <v>0</v>
      </c>
      <c r="AR218" s="895">
        <f t="shared" si="369"/>
        <v>0</v>
      </c>
      <c r="AS218" s="895">
        <f t="shared" si="369"/>
        <v>0</v>
      </c>
      <c r="AT218" s="895">
        <f t="shared" si="369"/>
        <v>0</v>
      </c>
      <c r="AU218" s="895" t="str">
        <f t="shared" si="369"/>
        <v/>
      </c>
      <c r="AV218" s="895" t="str">
        <f t="shared" si="369"/>
        <v/>
      </c>
      <c r="AW218" s="895" t="str">
        <f t="shared" si="369"/>
        <v/>
      </c>
      <c r="AX218" s="895" t="str">
        <f t="shared" si="369"/>
        <v/>
      </c>
      <c r="AY218" s="895" t="str">
        <f t="shared" si="369"/>
        <v/>
      </c>
      <c r="AZ218" s="895" t="str">
        <f t="shared" si="369"/>
        <v/>
      </c>
      <c r="BA218" s="895" t="str">
        <f t="shared" si="369"/>
        <v/>
      </c>
      <c r="BB218" s="895" t="str">
        <f t="shared" si="369"/>
        <v/>
      </c>
      <c r="BC218" s="883"/>
      <c r="BD218" s="895">
        <f t="shared" ref="BD218:BT218" si="370">IF(BD215="","",BD214*BD215*BD216*BD217)</f>
        <v>0</v>
      </c>
      <c r="BE218" s="895">
        <f t="shared" si="370"/>
        <v>0</v>
      </c>
      <c r="BF218" s="895">
        <f t="shared" si="370"/>
        <v>0</v>
      </c>
      <c r="BG218" s="895">
        <f t="shared" si="370"/>
        <v>0</v>
      </c>
      <c r="BH218" s="895">
        <f t="shared" si="370"/>
        <v>0</v>
      </c>
      <c r="BI218" s="895">
        <f t="shared" si="370"/>
        <v>0</v>
      </c>
      <c r="BJ218" s="895">
        <f t="shared" si="370"/>
        <v>0</v>
      </c>
      <c r="BK218" s="895">
        <f t="shared" si="370"/>
        <v>0</v>
      </c>
      <c r="BL218" s="895">
        <f t="shared" si="370"/>
        <v>0</v>
      </c>
      <c r="BM218" s="895" t="str">
        <f t="shared" si="370"/>
        <v/>
      </c>
      <c r="BN218" s="895" t="str">
        <f t="shared" si="370"/>
        <v/>
      </c>
      <c r="BO218" s="895" t="str">
        <f t="shared" si="370"/>
        <v/>
      </c>
      <c r="BP218" s="895" t="str">
        <f t="shared" si="370"/>
        <v/>
      </c>
      <c r="BQ218" s="895" t="str">
        <f t="shared" si="370"/>
        <v/>
      </c>
      <c r="BR218" s="895" t="str">
        <f t="shared" si="370"/>
        <v/>
      </c>
      <c r="BS218" s="895" t="str">
        <f t="shared" si="370"/>
        <v/>
      </c>
      <c r="BT218" s="895" t="str">
        <f t="shared" si="370"/>
        <v/>
      </c>
      <c r="BU218" s="883"/>
      <c r="BV218" s="895" t="str">
        <f>IF(BV215="","",BV214*BV215*BV216*BV217)</f>
        <v/>
      </c>
      <c r="BW218" s="895" t="str">
        <f>IF(BW215="","",BW214*BW215*BW216*BW217)</f>
        <v/>
      </c>
      <c r="BX218" s="895" t="str">
        <f>IF(BX215="","",BX214*BX215*BX216*BX217)</f>
        <v/>
      </c>
      <c r="BY218" s="761" t="str">
        <f>IF(BY215="","",BY214*BY215*BY216*BY217)</f>
        <v/>
      </c>
      <c r="BZ218" s="889">
        <f>IF(DL218&lt;3,"",(SUM(B218:R218)-MIN(B218:R218)-MAX(B218:R218))/(DL218-2))</f>
        <v>0</v>
      </c>
      <c r="CA218" s="889">
        <f>IF(DM218&lt;3,"",(SUM(T218:AJ218)-MIN(T218:AJ218)-MAX(T218:AJ218))/(DM218-2))</f>
        <v>0</v>
      </c>
      <c r="CB218" s="889">
        <f>IF(DN218&lt;3,"",(SUM(AL218:BB218)-MIN(AL218:BB218)-MAX(AL218:BB218))/(DN218-2))</f>
        <v>0</v>
      </c>
      <c r="CC218" s="890">
        <f>IF(DO218&lt;3,"",(SUM(BD218:BT218)-MIN(BD218:BT218)-MAX(BD218:BT218))/(DO218-2))</f>
        <v>0</v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21" t="str">
        <f t="shared" si="364"/>
        <v/>
      </c>
      <c r="CU218" s="548" t="str">
        <f t="shared" si="365"/>
        <v/>
      </c>
      <c r="CV218" s="549" t="str">
        <f t="shared" si="365"/>
        <v/>
      </c>
      <c r="CW218" s="550" t="str">
        <f t="shared" si="365"/>
        <v/>
      </c>
      <c r="CX218" s="550" t="str">
        <f t="shared" si="365"/>
        <v/>
      </c>
      <c r="CY218" s="550">
        <f t="shared" si="365"/>
        <v>0</v>
      </c>
      <c r="CZ218" s="550">
        <f t="shared" si="365"/>
        <v>0</v>
      </c>
      <c r="DA218" s="550">
        <f t="shared" si="365"/>
        <v>0</v>
      </c>
      <c r="DB218" s="551">
        <f t="shared" si="365"/>
        <v>0</v>
      </c>
      <c r="DC218" s="551">
        <f t="shared" si="365"/>
        <v>0</v>
      </c>
      <c r="DD218" s="551">
        <f t="shared" si="365"/>
        <v>0</v>
      </c>
      <c r="DE218" s="550">
        <f t="shared" si="366"/>
        <v>0</v>
      </c>
      <c r="DF218" s="550">
        <f t="shared" si="366"/>
        <v>0</v>
      </c>
      <c r="DG218" s="550">
        <f t="shared" si="366"/>
        <v>0</v>
      </c>
      <c r="DH218" s="550" t="str">
        <f t="shared" si="366"/>
        <v/>
      </c>
      <c r="DI218" s="550" t="str">
        <f t="shared" si="366"/>
        <v/>
      </c>
      <c r="DJ218" s="549" t="str">
        <f t="shared" si="366"/>
        <v/>
      </c>
      <c r="DK218" s="548" t="str">
        <f t="shared" si="366"/>
        <v/>
      </c>
      <c r="DL218" s="891">
        <f>COUNT(B218:R218)</f>
        <v>8</v>
      </c>
      <c r="DM218" s="846">
        <f>COUNT(T218:AJ218)</f>
        <v>9</v>
      </c>
      <c r="DN218" s="846">
        <f>COUNT(AL218:BB218)</f>
        <v>9</v>
      </c>
      <c r="DO218" s="847">
        <f>COUNT(BD218:BT218)</f>
        <v>9</v>
      </c>
      <c r="DP218" s="882"/>
      <c r="DQ218" s="892"/>
      <c r="DR218" s="892"/>
      <c r="DS218" s="892"/>
      <c r="DT218" s="892"/>
      <c r="DU218" s="892"/>
      <c r="DV218" s="892"/>
      <c r="DW218" s="893"/>
      <c r="DX218" s="892"/>
      <c r="DY218" s="61"/>
    </row>
    <row r="219" spans="1:131" ht="12.75" customHeight="1">
      <c r="A219" s="887" t="s">
        <v>443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3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3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3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3"/>
      <c r="BV219" s="669"/>
      <c r="BW219" s="669"/>
      <c r="BX219" s="669"/>
      <c r="BY219" s="669"/>
      <c r="BZ219" s="896"/>
      <c r="CA219" s="896"/>
      <c r="CB219" s="896"/>
      <c r="CC219" s="897"/>
      <c r="CD219" s="898"/>
      <c r="CE219" s="898"/>
      <c r="CF219" s="898"/>
      <c r="CG219" s="898"/>
      <c r="CH219" s="898"/>
      <c r="CI219" s="898"/>
      <c r="CJ219" s="898"/>
      <c r="CK219" s="898"/>
      <c r="CL219" s="898"/>
      <c r="CM219" s="898"/>
      <c r="CN219" s="898"/>
      <c r="CO219" s="898"/>
      <c r="CP219" s="898"/>
      <c r="CQ219" s="898"/>
      <c r="CR219" s="898"/>
      <c r="CS219" s="898"/>
      <c r="CT219" s="899"/>
      <c r="CU219" s="900"/>
      <c r="CV219" s="898"/>
      <c r="CW219" s="898"/>
      <c r="CX219" s="898"/>
      <c r="CY219" s="898"/>
      <c r="CZ219" s="898"/>
      <c r="DA219" s="898"/>
      <c r="DB219" s="898"/>
      <c r="DC219" s="898"/>
      <c r="DD219" s="898"/>
      <c r="DE219" s="898"/>
      <c r="DF219" s="898"/>
      <c r="DG219" s="898"/>
      <c r="DH219" s="898"/>
      <c r="DI219" s="898"/>
      <c r="DJ219" s="898"/>
      <c r="DK219" s="898"/>
      <c r="DL219" s="900"/>
      <c r="DM219" s="881"/>
      <c r="DN219" s="881"/>
      <c r="DO219" s="880"/>
      <c r="DP219" s="881"/>
      <c r="DQ219" s="881"/>
      <c r="DR219" s="881"/>
      <c r="DS219" s="881"/>
      <c r="DT219" s="881"/>
      <c r="DU219" s="881"/>
      <c r="DV219" s="881"/>
      <c r="DW219" s="880"/>
      <c r="DX219" s="881"/>
      <c r="DY219" s="61"/>
    </row>
    <row r="220" spans="1:131" ht="12.75" customHeight="1">
      <c r="A220" s="888" t="s">
        <v>276</v>
      </c>
      <c r="B220" s="669"/>
      <c r="C220" s="669"/>
      <c r="D220" s="669"/>
      <c r="E220" s="296"/>
      <c r="F220" s="296">
        <v>1</v>
      </c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3"/>
      <c r="T220" s="669">
        <v>5</v>
      </c>
      <c r="U220" s="669">
        <v>1</v>
      </c>
      <c r="V220" s="669">
        <v>1</v>
      </c>
      <c r="W220" s="669">
        <v>1</v>
      </c>
      <c r="X220" s="669">
        <v>2</v>
      </c>
      <c r="Y220" s="669">
        <v>2</v>
      </c>
      <c r="Z220" s="669"/>
      <c r="AA220" s="669">
        <v>2</v>
      </c>
      <c r="AB220" s="669">
        <v>3</v>
      </c>
      <c r="AC220" s="669"/>
      <c r="AD220" s="669"/>
      <c r="AE220" s="669"/>
      <c r="AF220" s="669"/>
      <c r="AG220" s="669"/>
      <c r="AH220" s="669"/>
      <c r="AI220" s="669"/>
      <c r="AJ220" s="669"/>
      <c r="AK220" s="883"/>
      <c r="AL220" s="669"/>
      <c r="AM220" s="669"/>
      <c r="AN220" s="669">
        <v>4</v>
      </c>
      <c r="AO220" s="669">
        <v>5</v>
      </c>
      <c r="AP220" s="669">
        <v>4</v>
      </c>
      <c r="AQ220" s="669">
        <v>2</v>
      </c>
      <c r="AR220" s="669">
        <v>1</v>
      </c>
      <c r="AS220" s="669">
        <v>1</v>
      </c>
      <c r="AT220" s="669">
        <v>2</v>
      </c>
      <c r="AU220" s="669"/>
      <c r="AV220" s="669"/>
      <c r="AW220" s="669"/>
      <c r="AX220" s="669"/>
      <c r="AY220" s="669"/>
      <c r="AZ220" s="669"/>
      <c r="BA220" s="669"/>
      <c r="BB220" s="669"/>
      <c r="BC220" s="883"/>
      <c r="BD220" s="669"/>
      <c r="BE220" s="669">
        <v>1</v>
      </c>
      <c r="BF220" s="669">
        <v>1</v>
      </c>
      <c r="BG220" s="669">
        <v>1</v>
      </c>
      <c r="BH220" s="669"/>
      <c r="BI220" s="669"/>
      <c r="BJ220" s="669">
        <v>1</v>
      </c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3"/>
      <c r="BV220" s="669"/>
      <c r="BW220" s="669"/>
      <c r="BX220" s="669"/>
      <c r="BY220" s="669"/>
      <c r="BZ220" s="889" t="str">
        <f>IF(DL220&lt;3,"",(SUM(B220:R220)-MIN(B220:R220)-MAX(B220:R220))/(DL220-2))</f>
        <v/>
      </c>
      <c r="CA220" s="889">
        <f>IF(DM220&lt;3,"",(SUM(T220:AJ220)-MIN(T220:AJ220)-MAX(T220:AJ220))/(DM220-2))</f>
        <v>1.8333333333333333</v>
      </c>
      <c r="CB220" s="889">
        <f>IF(DN220&lt;3,"",(SUM(AL220:BB220)-MIN(AL220:BB220)-MAX(AL220:BB220))/(DN220-2))</f>
        <v>2.6</v>
      </c>
      <c r="CC220" s="890">
        <f>IF(DO220&lt;3,"",(SUM(BD220:BT220)-MIN(BD220:BT220)-MAX(BD220:BT220))/(DO220-2))</f>
        <v>1</v>
      </c>
      <c r="CD220" s="52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3"/>
        <v/>
      </c>
      <c r="CW220" s="550" t="str">
        <f t="shared" si="373"/>
        <v/>
      </c>
      <c r="CX220" s="550" t="str">
        <f t="shared" si="373"/>
        <v/>
      </c>
      <c r="CY220" s="550" t="str">
        <f t="shared" si="373"/>
        <v/>
      </c>
      <c r="CZ220" s="550" t="str">
        <f t="shared" si="373"/>
        <v/>
      </c>
      <c r="DA220" s="550" t="str">
        <f t="shared" si="373"/>
        <v/>
      </c>
      <c r="DB220" s="551">
        <f t="shared" si="373"/>
        <v>1</v>
      </c>
      <c r="DC220" s="551">
        <f t="shared" si="373"/>
        <v>1</v>
      </c>
      <c r="DD220" s="551">
        <f t="shared" si="373"/>
        <v>1</v>
      </c>
      <c r="DE220" s="550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 t="str">
        <f t="shared" si="374"/>
        <v/>
      </c>
      <c r="DG220" s="550" t="str">
        <f t="shared" si="374"/>
        <v/>
      </c>
      <c r="DH220" s="550" t="str">
        <f t="shared" si="374"/>
        <v/>
      </c>
      <c r="DI220" s="550" t="str">
        <f t="shared" si="374"/>
        <v/>
      </c>
      <c r="DJ220" s="549" t="str">
        <f t="shared" si="374"/>
        <v/>
      </c>
      <c r="DK220" s="548" t="str">
        <f t="shared" si="374"/>
        <v/>
      </c>
      <c r="DL220" s="891">
        <f>COUNT(B220:R220)</f>
        <v>1</v>
      </c>
      <c r="DM220" s="846">
        <f>COUNT(T220:AJ220)</f>
        <v>8</v>
      </c>
      <c r="DN220" s="846">
        <f>COUNT(AL220:BB220)</f>
        <v>7</v>
      </c>
      <c r="DO220" s="847">
        <f>COUNT(BD220:BT220)</f>
        <v>4</v>
      </c>
      <c r="DP220" s="882"/>
      <c r="DQ220" s="892"/>
      <c r="DR220" s="892"/>
      <c r="DS220" s="892"/>
      <c r="DT220" s="892"/>
      <c r="DU220" s="892"/>
      <c r="DV220" s="892"/>
      <c r="DW220" s="893"/>
      <c r="DX220" s="892"/>
      <c r="DY220" s="61"/>
    </row>
    <row r="221" spans="1:131" ht="12.75" customHeight="1">
      <c r="A221" s="888" t="s">
        <v>277</v>
      </c>
      <c r="B221" s="296"/>
      <c r="C221" s="296">
        <v>0</v>
      </c>
      <c r="D221" s="296">
        <v>0</v>
      </c>
      <c r="E221" s="296">
        <v>0</v>
      </c>
      <c r="F221" s="296">
        <v>4</v>
      </c>
      <c r="G221" s="296">
        <v>0</v>
      </c>
      <c r="H221" s="296">
        <v>0</v>
      </c>
      <c r="I221" s="296">
        <v>0</v>
      </c>
      <c r="J221" s="669">
        <v>0</v>
      </c>
      <c r="K221" s="296"/>
      <c r="L221" s="296"/>
      <c r="M221" s="296"/>
      <c r="N221" s="296"/>
      <c r="O221" s="296"/>
      <c r="P221" s="296"/>
      <c r="Q221" s="669"/>
      <c r="R221" s="296"/>
      <c r="S221" s="883"/>
      <c r="T221" s="296">
        <v>4</v>
      </c>
      <c r="U221" s="296">
        <v>2</v>
      </c>
      <c r="V221" s="296">
        <v>40</v>
      </c>
      <c r="W221" s="296">
        <v>15</v>
      </c>
      <c r="X221" s="296">
        <v>15</v>
      </c>
      <c r="Y221" s="296">
        <v>100</v>
      </c>
      <c r="Z221" s="296">
        <v>0</v>
      </c>
      <c r="AA221" s="296">
        <v>240</v>
      </c>
      <c r="AB221" s="296">
        <v>50</v>
      </c>
      <c r="AC221" s="296"/>
      <c r="AD221" s="296"/>
      <c r="AE221" s="296"/>
      <c r="AF221" s="296"/>
      <c r="AG221" s="296"/>
      <c r="AH221" s="296"/>
      <c r="AI221" s="296"/>
      <c r="AJ221" s="296"/>
      <c r="AK221" s="883"/>
      <c r="AL221" s="296">
        <v>0</v>
      </c>
      <c r="AM221" s="296">
        <v>0</v>
      </c>
      <c r="AN221" s="296">
        <v>5</v>
      </c>
      <c r="AO221" s="296">
        <v>12</v>
      </c>
      <c r="AP221" s="296">
        <v>12</v>
      </c>
      <c r="AQ221" s="296">
        <v>1</v>
      </c>
      <c r="AR221" s="296">
        <v>3</v>
      </c>
      <c r="AS221" s="296">
        <v>10</v>
      </c>
      <c r="AT221" s="296">
        <v>1</v>
      </c>
      <c r="AU221" s="296"/>
      <c r="AV221" s="296"/>
      <c r="AW221" s="296"/>
      <c r="AX221" s="669"/>
      <c r="AY221" s="669"/>
      <c r="AZ221" s="669"/>
      <c r="BA221" s="296"/>
      <c r="BB221" s="296"/>
      <c r="BC221" s="883"/>
      <c r="BD221" s="296">
        <v>0</v>
      </c>
      <c r="BE221" s="296">
        <v>4</v>
      </c>
      <c r="BF221" s="296">
        <v>1</v>
      </c>
      <c r="BG221" s="296">
        <v>10</v>
      </c>
      <c r="BH221" s="296">
        <v>0</v>
      </c>
      <c r="BI221" s="296">
        <v>0</v>
      </c>
      <c r="BJ221" s="296">
        <v>10</v>
      </c>
      <c r="BK221" s="296">
        <v>0</v>
      </c>
      <c r="BL221" s="296">
        <v>0</v>
      </c>
      <c r="BM221" s="296"/>
      <c r="BN221" s="296"/>
      <c r="BO221" s="669"/>
      <c r="BP221" s="296"/>
      <c r="BQ221" s="669"/>
      <c r="BR221" s="296"/>
      <c r="BS221" s="296"/>
      <c r="BT221" s="669"/>
      <c r="BU221" s="883"/>
      <c r="BV221" s="296"/>
      <c r="BW221" s="296"/>
      <c r="BX221" s="296"/>
      <c r="BY221" s="296"/>
      <c r="BZ221" s="889">
        <f>IF(DL221&lt;3,"",(SUM(B221:R221)-MIN(B221:R221)-MAX(B221:R221))/(DL221-2))</f>
        <v>0</v>
      </c>
      <c r="CA221" s="889">
        <f>IF(DM221&lt;3,"",(SUM(T221:AJ221)-MIN(T221:AJ221)-MAX(T221:AJ221))/(DM221-2))</f>
        <v>32.285714285714285</v>
      </c>
      <c r="CB221" s="889">
        <f>IF(DN221&lt;3,"",(SUM(AL221:BB221)-MIN(AL221:BB221)-MAX(AL221:BB221))/(DN221-2))</f>
        <v>4.5714285714285712</v>
      </c>
      <c r="CC221" s="890">
        <f>IF(DO221&lt;3,"",(SUM(BD221:BT221)-MIN(BD221:BT221)-MAX(BD221:BT221))/(DO221-2))</f>
        <v>2.1428571428571428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1" t="str">
        <f t="shared" si="372"/>
        <v/>
      </c>
      <c r="CU221" s="548" t="str">
        <f t="shared" si="373"/>
        <v/>
      </c>
      <c r="CV221" s="549" t="str">
        <f t="shared" si="373"/>
        <v/>
      </c>
      <c r="CW221" s="550" t="str">
        <f t="shared" si="373"/>
        <v/>
      </c>
      <c r="CX221" s="550" t="str">
        <f t="shared" si="373"/>
        <v/>
      </c>
      <c r="CY221" s="550">
        <f t="shared" si="373"/>
        <v>0</v>
      </c>
      <c r="CZ221" s="550">
        <f t="shared" si="373"/>
        <v>0</v>
      </c>
      <c r="DA221" s="550">
        <f t="shared" si="373"/>
        <v>0</v>
      </c>
      <c r="DB221" s="551">
        <f t="shared" si="373"/>
        <v>0</v>
      </c>
      <c r="DC221" s="551">
        <f t="shared" si="373"/>
        <v>0</v>
      </c>
      <c r="DD221" s="551">
        <f t="shared" si="373"/>
        <v>1</v>
      </c>
      <c r="DE221" s="550">
        <f t="shared" si="374"/>
        <v>4</v>
      </c>
      <c r="DF221" s="550">
        <f t="shared" si="374"/>
        <v>10</v>
      </c>
      <c r="DG221" s="550">
        <f t="shared" si="374"/>
        <v>10</v>
      </c>
      <c r="DH221" s="550" t="str">
        <f t="shared" si="374"/>
        <v/>
      </c>
      <c r="DI221" s="550" t="str">
        <f t="shared" si="374"/>
        <v/>
      </c>
      <c r="DJ221" s="549" t="str">
        <f t="shared" si="374"/>
        <v/>
      </c>
      <c r="DK221" s="548" t="str">
        <f t="shared" si="374"/>
        <v/>
      </c>
      <c r="DL221" s="891">
        <f>COUNT(B221:R221)</f>
        <v>8</v>
      </c>
      <c r="DM221" s="846">
        <f>COUNT(T221:AJ221)</f>
        <v>9</v>
      </c>
      <c r="DN221" s="846">
        <f>COUNT(AL221:BB221)</f>
        <v>9</v>
      </c>
      <c r="DO221" s="847">
        <f>COUNT(BD221:BT221)</f>
        <v>9</v>
      </c>
      <c r="DP221" s="882"/>
      <c r="DQ221" s="892"/>
      <c r="DR221" s="892"/>
      <c r="DS221" s="892"/>
      <c r="DT221" s="892"/>
      <c r="DU221" s="892"/>
      <c r="DV221" s="892"/>
      <c r="DW221" s="893"/>
      <c r="DX221" s="892"/>
      <c r="DY221" s="61"/>
    </row>
    <row r="222" spans="1:131" ht="12.75" customHeight="1">
      <c r="A222" s="888" t="s">
        <v>265</v>
      </c>
      <c r="B222" s="296"/>
      <c r="C222" s="296"/>
      <c r="D222" s="296"/>
      <c r="E222" s="296"/>
      <c r="F222" s="296">
        <v>7</v>
      </c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3"/>
      <c r="T222" s="296">
        <v>4</v>
      </c>
      <c r="U222" s="296">
        <v>14</v>
      </c>
      <c r="V222" s="296">
        <v>4</v>
      </c>
      <c r="W222" s="296">
        <v>4</v>
      </c>
      <c r="X222" s="296">
        <v>12</v>
      </c>
      <c r="Y222" s="296">
        <v>9</v>
      </c>
      <c r="Z222" s="296"/>
      <c r="AA222" s="296">
        <v>2</v>
      </c>
      <c r="AB222" s="296">
        <v>8</v>
      </c>
      <c r="AC222" s="296"/>
      <c r="AD222" s="296"/>
      <c r="AE222" s="296"/>
      <c r="AF222" s="296"/>
      <c r="AG222" s="296"/>
      <c r="AH222" s="296"/>
      <c r="AI222" s="296"/>
      <c r="AJ222" s="296"/>
      <c r="AK222" s="883"/>
      <c r="AL222" s="296"/>
      <c r="AM222" s="296"/>
      <c r="AN222" s="296">
        <v>4</v>
      </c>
      <c r="AO222" s="296">
        <v>12</v>
      </c>
      <c r="AP222" s="296">
        <v>12</v>
      </c>
      <c r="AQ222" s="296">
        <v>12</v>
      </c>
      <c r="AR222" s="296">
        <v>12</v>
      </c>
      <c r="AS222" s="296">
        <v>12</v>
      </c>
      <c r="AT222" s="296">
        <v>6</v>
      </c>
      <c r="AU222" s="296"/>
      <c r="AV222" s="296"/>
      <c r="AW222" s="296"/>
      <c r="AX222" s="669"/>
      <c r="AY222" s="669"/>
      <c r="AZ222" s="669"/>
      <c r="BA222" s="296"/>
      <c r="BB222" s="296"/>
      <c r="BC222" s="883"/>
      <c r="BD222" s="296"/>
      <c r="BE222" s="296">
        <v>12</v>
      </c>
      <c r="BF222" s="296">
        <v>12</v>
      </c>
      <c r="BG222" s="296">
        <v>7</v>
      </c>
      <c r="BH222" s="296"/>
      <c r="BI222" s="296"/>
      <c r="BJ222" s="296">
        <v>12</v>
      </c>
      <c r="BK222" s="296"/>
      <c r="BL222" s="296"/>
      <c r="BM222" s="296"/>
      <c r="BN222" s="296"/>
      <c r="BO222" s="669"/>
      <c r="BP222" s="296"/>
      <c r="BQ222" s="669"/>
      <c r="BR222" s="296"/>
      <c r="BS222" s="296"/>
      <c r="BT222" s="669"/>
      <c r="BU222" s="883"/>
      <c r="BV222" s="296"/>
      <c r="BW222" s="296"/>
      <c r="BX222" s="296"/>
      <c r="BY222" s="296"/>
      <c r="BZ222" s="889" t="str">
        <f>IF(DL222&lt;3,"",(SUM(B222:R222)-MIN(B222:R222)-MAX(B222:R222))/(DL222-2))</f>
        <v/>
      </c>
      <c r="CA222" s="889">
        <f>IF(DM222&lt;3,"",(SUM(T222:AJ222)-MIN(T222:AJ222)-MAX(T222:AJ222))/(DM222-2))</f>
        <v>6.833333333333333</v>
      </c>
      <c r="CB222" s="889">
        <f>IF(DN222&lt;3,"",(SUM(AL222:BB222)-MIN(AL222:BB222)-MAX(AL222:BB222))/(DN222-2))</f>
        <v>10.8</v>
      </c>
      <c r="CC222" s="890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1" t="str">
        <f t="shared" si="372"/>
        <v/>
      </c>
      <c r="CU222" s="548" t="str">
        <f t="shared" si="373"/>
        <v/>
      </c>
      <c r="CV222" s="549" t="str">
        <f t="shared" si="373"/>
        <v/>
      </c>
      <c r="CW222" s="550" t="str">
        <f t="shared" si="373"/>
        <v/>
      </c>
      <c r="CX222" s="550" t="str">
        <f t="shared" si="373"/>
        <v/>
      </c>
      <c r="CY222" s="550" t="str">
        <f t="shared" si="373"/>
        <v/>
      </c>
      <c r="CZ222" s="550" t="str">
        <f t="shared" si="373"/>
        <v/>
      </c>
      <c r="DA222" s="550" t="str">
        <f t="shared" si="373"/>
        <v/>
      </c>
      <c r="DB222" s="551">
        <f t="shared" si="373"/>
        <v>7</v>
      </c>
      <c r="DC222" s="551">
        <f t="shared" si="373"/>
        <v>12</v>
      </c>
      <c r="DD222" s="551">
        <f t="shared" si="373"/>
        <v>12</v>
      </c>
      <c r="DE222" s="550">
        <f t="shared" si="374"/>
        <v>12</v>
      </c>
      <c r="DF222" s="550" t="str">
        <f t="shared" si="374"/>
        <v/>
      </c>
      <c r="DG222" s="550" t="str">
        <f t="shared" si="374"/>
        <v/>
      </c>
      <c r="DH222" s="550" t="str">
        <f t="shared" si="374"/>
        <v/>
      </c>
      <c r="DI222" s="550" t="str">
        <f t="shared" si="374"/>
        <v/>
      </c>
      <c r="DJ222" s="549" t="str">
        <f t="shared" si="374"/>
        <v/>
      </c>
      <c r="DK222" s="548" t="str">
        <f t="shared" si="374"/>
        <v/>
      </c>
      <c r="DL222" s="891">
        <f>COUNT(B222:R222)</f>
        <v>1</v>
      </c>
      <c r="DM222" s="846">
        <f>COUNT(T222:AJ222)</f>
        <v>8</v>
      </c>
      <c r="DN222" s="846">
        <f>COUNT(AL222:BB222)</f>
        <v>7</v>
      </c>
      <c r="DO222" s="847">
        <f>COUNT(BD222:BT222)</f>
        <v>4</v>
      </c>
      <c r="DP222" s="882"/>
      <c r="DQ222" s="892"/>
      <c r="DR222" s="892"/>
      <c r="DS222" s="892"/>
      <c r="DT222" s="892"/>
      <c r="DU222" s="892"/>
      <c r="DV222" s="892"/>
      <c r="DW222" s="893"/>
      <c r="DX222" s="892"/>
      <c r="DY222" s="61"/>
    </row>
    <row r="223" spans="1:131" ht="12.75" customHeight="1">
      <c r="A223" s="888" t="s">
        <v>308</v>
      </c>
      <c r="B223" s="296"/>
      <c r="C223" s="296"/>
      <c r="D223" s="296"/>
      <c r="E223" s="296"/>
      <c r="F223" s="296">
        <v>30</v>
      </c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3"/>
      <c r="T223" s="296">
        <v>17.5</v>
      </c>
      <c r="U223" s="296">
        <v>10</v>
      </c>
      <c r="V223" s="296">
        <v>1</v>
      </c>
      <c r="W223" s="296">
        <v>4</v>
      </c>
      <c r="X223" s="296">
        <v>1</v>
      </c>
      <c r="Y223" s="296">
        <v>2</v>
      </c>
      <c r="Z223" s="296"/>
      <c r="AA223" s="296">
        <v>0.5</v>
      </c>
      <c r="AB223" s="296">
        <v>5</v>
      </c>
      <c r="AC223" s="296"/>
      <c r="AD223" s="296"/>
      <c r="AE223" s="296"/>
      <c r="AF223" s="296"/>
      <c r="AG223" s="296"/>
      <c r="AH223" s="296"/>
      <c r="AI223" s="296"/>
      <c r="AJ223" s="296"/>
      <c r="AK223" s="883"/>
      <c r="AL223" s="296"/>
      <c r="AM223" s="296"/>
      <c r="AN223" s="296">
        <v>20</v>
      </c>
      <c r="AO223" s="296">
        <v>1</v>
      </c>
      <c r="AP223" s="296">
        <v>10</v>
      </c>
      <c r="AQ223" s="296">
        <v>40</v>
      </c>
      <c r="AR223" s="296">
        <v>65</v>
      </c>
      <c r="AS223" s="296">
        <v>50</v>
      </c>
      <c r="AT223" s="296">
        <v>150</v>
      </c>
      <c r="AU223" s="296"/>
      <c r="AV223" s="296"/>
      <c r="AW223" s="296"/>
      <c r="AX223" s="669"/>
      <c r="AY223" s="669"/>
      <c r="AZ223" s="669"/>
      <c r="BA223" s="296"/>
      <c r="BB223" s="296"/>
      <c r="BC223" s="883"/>
      <c r="BD223" s="296"/>
      <c r="BE223" s="296">
        <v>200</v>
      </c>
      <c r="BF223" s="296">
        <v>180</v>
      </c>
      <c r="BG223" s="296">
        <v>50</v>
      </c>
      <c r="BH223" s="296"/>
      <c r="BI223" s="296"/>
      <c r="BJ223" s="296">
        <v>90</v>
      </c>
      <c r="BK223" s="296"/>
      <c r="BL223" s="296"/>
      <c r="BM223" s="296"/>
      <c r="BN223" s="296"/>
      <c r="BO223" s="669"/>
      <c r="BP223" s="296"/>
      <c r="BQ223" s="669"/>
      <c r="BR223" s="296"/>
      <c r="BS223" s="296"/>
      <c r="BT223" s="669"/>
      <c r="BU223" s="883"/>
      <c r="BV223" s="296"/>
      <c r="BW223" s="296"/>
      <c r="BX223" s="296"/>
      <c r="BY223" s="296"/>
      <c r="BZ223" s="889" t="str">
        <f>IF(DL223&lt;3,"",(SUM(B223:R223)-MIN(B223:R223)-MAX(B223:R223))/(DL223-2))</f>
        <v/>
      </c>
      <c r="CA223" s="889">
        <f>IF(DM223&lt;3,"",(SUM(T223:AJ223)-MIN(T223:AJ223)-MAX(T223:AJ223))/(DM223-2))</f>
        <v>3.8333333333333335</v>
      </c>
      <c r="CB223" s="889">
        <f>IF(DN223&lt;3,"",(SUM(AL223:BB223)-MIN(AL223:BB223)-MAX(AL223:BB223))/(DN223-2))</f>
        <v>37</v>
      </c>
      <c r="CC223" s="890">
        <f>IF(DO223&lt;3,"",(SUM(BD223:BT223)-MIN(BD223:BT223)-MAX(BD223:BT223))/(DO223-2))</f>
        <v>135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1" t="str">
        <f t="shared" si="372"/>
        <v/>
      </c>
      <c r="CU223" s="548" t="str">
        <f t="shared" si="373"/>
        <v/>
      </c>
      <c r="CV223" s="549" t="str">
        <f t="shared" si="373"/>
        <v/>
      </c>
      <c r="CW223" s="550" t="str">
        <f t="shared" si="373"/>
        <v/>
      </c>
      <c r="CX223" s="550" t="str">
        <f t="shared" si="373"/>
        <v/>
      </c>
      <c r="CY223" s="550" t="str">
        <f t="shared" si="373"/>
        <v/>
      </c>
      <c r="CZ223" s="550" t="str">
        <f t="shared" si="373"/>
        <v/>
      </c>
      <c r="DA223" s="550" t="str">
        <f t="shared" si="373"/>
        <v/>
      </c>
      <c r="DB223" s="551">
        <f t="shared" si="373"/>
        <v>50</v>
      </c>
      <c r="DC223" s="551">
        <f t="shared" si="373"/>
        <v>90</v>
      </c>
      <c r="DD223" s="551">
        <f t="shared" si="373"/>
        <v>180</v>
      </c>
      <c r="DE223" s="550">
        <f t="shared" si="374"/>
        <v>200</v>
      </c>
      <c r="DF223" s="550" t="str">
        <f t="shared" si="374"/>
        <v/>
      </c>
      <c r="DG223" s="550" t="str">
        <f t="shared" si="374"/>
        <v/>
      </c>
      <c r="DH223" s="550" t="str">
        <f t="shared" si="374"/>
        <v/>
      </c>
      <c r="DI223" s="550" t="str">
        <f t="shared" si="374"/>
        <v/>
      </c>
      <c r="DJ223" s="549" t="str">
        <f t="shared" si="374"/>
        <v/>
      </c>
      <c r="DK223" s="548" t="str">
        <f t="shared" si="374"/>
        <v/>
      </c>
      <c r="DL223" s="891">
        <f>COUNT(B223:R223)</f>
        <v>1</v>
      </c>
      <c r="DM223" s="846">
        <f>COUNT(T223:AJ223)</f>
        <v>8</v>
      </c>
      <c r="DN223" s="846">
        <f>COUNT(AL223:BB223)</f>
        <v>7</v>
      </c>
      <c r="DO223" s="847">
        <f>COUNT(BD223:BT223)</f>
        <v>4</v>
      </c>
      <c r="DP223" s="882"/>
      <c r="DQ223" s="892"/>
      <c r="DR223" s="892"/>
      <c r="DS223" s="892"/>
      <c r="DT223" s="892"/>
      <c r="DU223" s="892"/>
      <c r="DV223" s="892"/>
      <c r="DW223" s="893"/>
      <c r="DX223" s="892"/>
      <c r="DY223" s="61"/>
    </row>
    <row r="224" spans="1:131" ht="12.75" customHeight="1">
      <c r="A224" s="894" t="s">
        <v>295</v>
      </c>
      <c r="B224" s="895" t="str">
        <f t="shared" ref="B224:R224" si="375">IF(B221="","",B220*B221*B222*B223)</f>
        <v/>
      </c>
      <c r="C224" s="895">
        <f t="shared" si="375"/>
        <v>0</v>
      </c>
      <c r="D224" s="895">
        <f t="shared" si="375"/>
        <v>0</v>
      </c>
      <c r="E224" s="895">
        <f t="shared" si="375"/>
        <v>0</v>
      </c>
      <c r="F224" s="895">
        <f t="shared" si="375"/>
        <v>840</v>
      </c>
      <c r="G224" s="895">
        <f t="shared" si="375"/>
        <v>0</v>
      </c>
      <c r="H224" s="895">
        <f t="shared" si="375"/>
        <v>0</v>
      </c>
      <c r="I224" s="895">
        <f t="shared" si="375"/>
        <v>0</v>
      </c>
      <c r="J224" s="895">
        <f t="shared" si="375"/>
        <v>0</v>
      </c>
      <c r="K224" s="895" t="str">
        <f t="shared" si="375"/>
        <v/>
      </c>
      <c r="L224" s="895" t="str">
        <f t="shared" si="375"/>
        <v/>
      </c>
      <c r="M224" s="895" t="str">
        <f t="shared" si="375"/>
        <v/>
      </c>
      <c r="N224" s="895" t="str">
        <f t="shared" si="375"/>
        <v/>
      </c>
      <c r="O224" s="895" t="str">
        <f t="shared" si="375"/>
        <v/>
      </c>
      <c r="P224" s="895" t="str">
        <f t="shared" si="375"/>
        <v/>
      </c>
      <c r="Q224" s="895" t="str">
        <f t="shared" si="375"/>
        <v/>
      </c>
      <c r="R224" s="895" t="str">
        <f t="shared" si="375"/>
        <v/>
      </c>
      <c r="S224" s="883"/>
      <c r="T224" s="895">
        <f t="shared" ref="T224:AJ224" si="376">IF(T221="","",T220*T221*T222*T223)</f>
        <v>1400</v>
      </c>
      <c r="U224" s="895">
        <f t="shared" si="376"/>
        <v>280</v>
      </c>
      <c r="V224" s="895">
        <f t="shared" si="376"/>
        <v>160</v>
      </c>
      <c r="W224" s="895">
        <f t="shared" si="376"/>
        <v>240</v>
      </c>
      <c r="X224" s="895">
        <f t="shared" si="376"/>
        <v>360</v>
      </c>
      <c r="Y224" s="895">
        <f t="shared" si="376"/>
        <v>3600</v>
      </c>
      <c r="Z224" s="895">
        <f t="shared" si="376"/>
        <v>0</v>
      </c>
      <c r="AA224" s="895">
        <f t="shared" si="376"/>
        <v>480</v>
      </c>
      <c r="AB224" s="895">
        <f t="shared" si="376"/>
        <v>6000</v>
      </c>
      <c r="AC224" s="895" t="str">
        <f t="shared" si="376"/>
        <v/>
      </c>
      <c r="AD224" s="895" t="str">
        <f t="shared" si="376"/>
        <v/>
      </c>
      <c r="AE224" s="895" t="str">
        <f t="shared" si="376"/>
        <v/>
      </c>
      <c r="AF224" s="895" t="str">
        <f t="shared" si="376"/>
        <v/>
      </c>
      <c r="AG224" s="895" t="str">
        <f t="shared" si="376"/>
        <v/>
      </c>
      <c r="AH224" s="895" t="str">
        <f t="shared" si="376"/>
        <v/>
      </c>
      <c r="AI224" s="895" t="str">
        <f t="shared" si="376"/>
        <v/>
      </c>
      <c r="AJ224" s="895" t="str">
        <f t="shared" si="376"/>
        <v/>
      </c>
      <c r="AK224" s="883"/>
      <c r="AL224" s="895">
        <f t="shared" ref="AL224:BB224" si="377">IF(AL221="","",AL220*AL221*AL222*AL223)</f>
        <v>0</v>
      </c>
      <c r="AM224" s="895">
        <f t="shared" si="377"/>
        <v>0</v>
      </c>
      <c r="AN224" s="895">
        <f t="shared" si="377"/>
        <v>1600</v>
      </c>
      <c r="AO224" s="895">
        <f t="shared" si="377"/>
        <v>720</v>
      </c>
      <c r="AP224" s="895">
        <f t="shared" si="377"/>
        <v>5760</v>
      </c>
      <c r="AQ224" s="895">
        <f t="shared" si="377"/>
        <v>960</v>
      </c>
      <c r="AR224" s="895">
        <f t="shared" si="377"/>
        <v>2340</v>
      </c>
      <c r="AS224" s="895">
        <f t="shared" si="377"/>
        <v>6000</v>
      </c>
      <c r="AT224" s="895">
        <f t="shared" si="377"/>
        <v>1800</v>
      </c>
      <c r="AU224" s="895" t="str">
        <f t="shared" si="377"/>
        <v/>
      </c>
      <c r="AV224" s="895" t="str">
        <f t="shared" si="377"/>
        <v/>
      </c>
      <c r="AW224" s="895" t="str">
        <f t="shared" si="377"/>
        <v/>
      </c>
      <c r="AX224" s="895" t="str">
        <f t="shared" si="377"/>
        <v/>
      </c>
      <c r="AY224" s="895" t="str">
        <f t="shared" si="377"/>
        <v/>
      </c>
      <c r="AZ224" s="895" t="str">
        <f t="shared" si="377"/>
        <v/>
      </c>
      <c r="BA224" s="895" t="str">
        <f t="shared" si="377"/>
        <v/>
      </c>
      <c r="BB224" s="895" t="str">
        <f t="shared" si="377"/>
        <v/>
      </c>
      <c r="BC224" s="883"/>
      <c r="BD224" s="895">
        <f t="shared" ref="BD224:BT224" si="378">IF(BD221="","",BD220*BD221*BD222*BD223)</f>
        <v>0</v>
      </c>
      <c r="BE224" s="895">
        <f t="shared" si="378"/>
        <v>9600</v>
      </c>
      <c r="BF224" s="895">
        <f t="shared" si="378"/>
        <v>2160</v>
      </c>
      <c r="BG224" s="895">
        <f t="shared" si="378"/>
        <v>3500</v>
      </c>
      <c r="BH224" s="895">
        <f t="shared" si="378"/>
        <v>0</v>
      </c>
      <c r="BI224" s="895">
        <f t="shared" si="378"/>
        <v>0</v>
      </c>
      <c r="BJ224" s="895">
        <f t="shared" si="378"/>
        <v>10800</v>
      </c>
      <c r="BK224" s="895">
        <f t="shared" si="378"/>
        <v>0</v>
      </c>
      <c r="BL224" s="895">
        <f t="shared" si="378"/>
        <v>0</v>
      </c>
      <c r="BM224" s="895" t="str">
        <f t="shared" si="378"/>
        <v/>
      </c>
      <c r="BN224" s="895" t="str">
        <f t="shared" si="378"/>
        <v/>
      </c>
      <c r="BO224" s="895" t="str">
        <f t="shared" si="378"/>
        <v/>
      </c>
      <c r="BP224" s="895" t="str">
        <f t="shared" si="378"/>
        <v/>
      </c>
      <c r="BQ224" s="895" t="str">
        <f t="shared" si="378"/>
        <v/>
      </c>
      <c r="BR224" s="895" t="str">
        <f t="shared" si="378"/>
        <v/>
      </c>
      <c r="BS224" s="895" t="str">
        <f t="shared" si="378"/>
        <v/>
      </c>
      <c r="BT224" s="895" t="str">
        <f t="shared" si="378"/>
        <v/>
      </c>
      <c r="BU224" s="883"/>
      <c r="BV224" s="895" t="str">
        <f>IF(BV221="","",BV220*BV221*BV222*BV223)</f>
        <v/>
      </c>
      <c r="BW224" s="895" t="str">
        <f>IF(BW221="","",BW220*BW221*BW222*BW223)</f>
        <v/>
      </c>
      <c r="BX224" s="895" t="str">
        <f>IF(BX221="","",BX220*BX221*BX222*BX223)</f>
        <v/>
      </c>
      <c r="BY224" s="761" t="str">
        <f>IF(BY221="","",BY220*BY221*BY222*BY223)</f>
        <v/>
      </c>
      <c r="BZ224" s="889">
        <f>IF(DL224&lt;3,"",(SUM(B224:R224)-MIN(B224:R224)-MAX(B224:R224))/(DL224-2))</f>
        <v>0</v>
      </c>
      <c r="CA224" s="889">
        <f>IF(DM224&lt;3,"",(SUM(T224:AJ224)-MIN(T224:AJ224)-MAX(T224:AJ224))/(DM224-2))</f>
        <v>931.42857142857144</v>
      </c>
      <c r="CB224" s="889">
        <f>IF(DN224&lt;3,"",(SUM(AL224:BB224)-MIN(AL224:BB224)-MAX(AL224:BB224))/(DN224-2))</f>
        <v>1882.8571428571429</v>
      </c>
      <c r="CC224" s="890">
        <f>IF(DO224&lt;3,"",(SUM(BD224:BT224)-MIN(BD224:BT224)-MAX(BD224:BT224))/(DO224-2))</f>
        <v>2180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1" t="str">
        <f t="shared" si="372"/>
        <v/>
      </c>
      <c r="CU224" s="548" t="str">
        <f t="shared" si="373"/>
        <v/>
      </c>
      <c r="CV224" s="549" t="str">
        <f t="shared" si="373"/>
        <v/>
      </c>
      <c r="CW224" s="550" t="str">
        <f t="shared" si="373"/>
        <v/>
      </c>
      <c r="CX224" s="550" t="str">
        <f t="shared" si="373"/>
        <v/>
      </c>
      <c r="CY224" s="550">
        <f t="shared" si="373"/>
        <v>0</v>
      </c>
      <c r="CZ224" s="550">
        <f t="shared" si="373"/>
        <v>0</v>
      </c>
      <c r="DA224" s="550">
        <f t="shared" si="373"/>
        <v>0</v>
      </c>
      <c r="DB224" s="551">
        <f t="shared" si="373"/>
        <v>0</v>
      </c>
      <c r="DC224" s="551">
        <f t="shared" si="373"/>
        <v>0</v>
      </c>
      <c r="DD224" s="551">
        <f t="shared" si="373"/>
        <v>2160</v>
      </c>
      <c r="DE224" s="550">
        <f t="shared" si="374"/>
        <v>3500</v>
      </c>
      <c r="DF224" s="550">
        <f t="shared" si="374"/>
        <v>9600</v>
      </c>
      <c r="DG224" s="550">
        <f t="shared" si="374"/>
        <v>10800</v>
      </c>
      <c r="DH224" s="550" t="str">
        <f t="shared" si="374"/>
        <v/>
      </c>
      <c r="DI224" s="550" t="str">
        <f t="shared" si="374"/>
        <v/>
      </c>
      <c r="DJ224" s="549" t="str">
        <f t="shared" si="374"/>
        <v/>
      </c>
      <c r="DK224" s="548" t="str">
        <f t="shared" si="374"/>
        <v/>
      </c>
      <c r="DL224" s="891">
        <f>COUNT(B224:R224)</f>
        <v>8</v>
      </c>
      <c r="DM224" s="846">
        <f>COUNT(T224:AJ224)</f>
        <v>9</v>
      </c>
      <c r="DN224" s="846">
        <f>COUNT(AL224:BB224)</f>
        <v>9</v>
      </c>
      <c r="DO224" s="847">
        <f>COUNT(BD224:BT224)</f>
        <v>9</v>
      </c>
      <c r="DP224" s="882"/>
      <c r="DQ224" s="892"/>
      <c r="DR224" s="892"/>
      <c r="DS224" s="892"/>
      <c r="DT224" s="892"/>
      <c r="DU224" s="892"/>
      <c r="DV224" s="892"/>
      <c r="DW224" s="893"/>
      <c r="DX224" s="892"/>
      <c r="DY224" s="61"/>
    </row>
    <row r="225" spans="1:129" ht="12.75" customHeight="1">
      <c r="A225" s="887" t="s">
        <v>444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3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3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3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3"/>
      <c r="BV225" s="669"/>
      <c r="BW225" s="669"/>
      <c r="BX225" s="669"/>
      <c r="BY225" s="669"/>
      <c r="BZ225" s="896"/>
      <c r="CA225" s="896"/>
      <c r="CB225" s="896"/>
      <c r="CC225" s="897"/>
      <c r="CD225" s="898"/>
      <c r="CE225" s="898"/>
      <c r="CF225" s="898"/>
      <c r="CG225" s="898"/>
      <c r="CH225" s="898"/>
      <c r="CI225" s="898"/>
      <c r="CJ225" s="898"/>
      <c r="CK225" s="898"/>
      <c r="CL225" s="898"/>
      <c r="CM225" s="898"/>
      <c r="CN225" s="898"/>
      <c r="CO225" s="898"/>
      <c r="CP225" s="898"/>
      <c r="CQ225" s="898"/>
      <c r="CR225" s="898"/>
      <c r="CS225" s="898"/>
      <c r="CT225" s="899"/>
      <c r="CU225" s="900"/>
      <c r="CV225" s="898"/>
      <c r="CW225" s="898"/>
      <c r="CX225" s="898"/>
      <c r="CY225" s="898"/>
      <c r="CZ225" s="898"/>
      <c r="DA225" s="898"/>
      <c r="DB225" s="898"/>
      <c r="DC225" s="898"/>
      <c r="DD225" s="898"/>
      <c r="DE225" s="898"/>
      <c r="DF225" s="898"/>
      <c r="DG225" s="898"/>
      <c r="DH225" s="898"/>
      <c r="DI225" s="898"/>
      <c r="DJ225" s="898"/>
      <c r="DK225" s="898"/>
      <c r="DL225" s="900"/>
      <c r="DM225" s="881"/>
      <c r="DN225" s="881"/>
      <c r="DO225" s="880"/>
      <c r="DP225" s="881"/>
      <c r="DQ225" s="881"/>
      <c r="DR225" s="881"/>
      <c r="DS225" s="881"/>
      <c r="DT225" s="881"/>
      <c r="DU225" s="881"/>
      <c r="DV225" s="881"/>
      <c r="DW225" s="880"/>
      <c r="DX225" s="881"/>
      <c r="DY225" s="61"/>
    </row>
    <row r="226" spans="1:129" ht="12.75" customHeight="1">
      <c r="A226" s="888" t="s">
        <v>276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3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3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3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3"/>
      <c r="BV226" s="669"/>
      <c r="BW226" s="669"/>
      <c r="BX226" s="669"/>
      <c r="BY226" s="669"/>
      <c r="BZ226" s="889" t="str">
        <f>IF(DL226&lt;3,"",(SUM(B226:R226)-MIN(B226:R226)-MAX(B226:R226))/(DL226-2))</f>
        <v/>
      </c>
      <c r="CA226" s="889" t="str">
        <f>IF(DM226&lt;3,"",(SUM(T226:AJ226)-MIN(T226:AJ226)-MAX(T226:AJ226))/(DM226-2))</f>
        <v/>
      </c>
      <c r="CB226" s="889" t="str">
        <f>IF(DN226&lt;3,"",(SUM(AL226:BB226)-MIN(AL226:BB226)-MAX(AL226:BB226))/(DN226-2))</f>
        <v/>
      </c>
      <c r="CC226" s="890" t="str">
        <f>IF(DO226&lt;3,"",(SUM(BD226:BT226)-MIN(BD226:BT226)-MAX(BD226:BT226))/(DO226-2))</f>
        <v/>
      </c>
      <c r="CD226" s="52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2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1"/>
        <v/>
      </c>
      <c r="CW226" s="550" t="str">
        <f t="shared" si="381"/>
        <v/>
      </c>
      <c r="CX226" s="550" t="str">
        <f t="shared" si="381"/>
        <v/>
      </c>
      <c r="CY226" s="550" t="str">
        <f t="shared" si="381"/>
        <v/>
      </c>
      <c r="CZ226" s="550" t="str">
        <f t="shared" si="381"/>
        <v/>
      </c>
      <c r="DA226" s="550" t="str">
        <f t="shared" si="381"/>
        <v/>
      </c>
      <c r="DB226" s="551" t="str">
        <f t="shared" si="381"/>
        <v/>
      </c>
      <c r="DC226" s="551" t="str">
        <f t="shared" si="381"/>
        <v/>
      </c>
      <c r="DD226" s="551" t="str">
        <f t="shared" si="381"/>
        <v/>
      </c>
      <c r="DE226" s="550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2"/>
        <v/>
      </c>
      <c r="DG226" s="550" t="str">
        <f t="shared" si="382"/>
        <v/>
      </c>
      <c r="DH226" s="550" t="str">
        <f t="shared" si="382"/>
        <v/>
      </c>
      <c r="DI226" s="550" t="str">
        <f t="shared" si="382"/>
        <v/>
      </c>
      <c r="DJ226" s="549" t="str">
        <f t="shared" si="382"/>
        <v/>
      </c>
      <c r="DK226" s="548" t="str">
        <f t="shared" si="382"/>
        <v/>
      </c>
      <c r="DL226" s="891">
        <f>COUNT(B226:R226)</f>
        <v>0</v>
      </c>
      <c r="DM226" s="846">
        <f>COUNT(T226:AJ226)</f>
        <v>0</v>
      </c>
      <c r="DN226" s="846">
        <f>COUNT(AL226:BB226)</f>
        <v>0</v>
      </c>
      <c r="DO226" s="847">
        <f>COUNT(BD226:BT226)</f>
        <v>0</v>
      </c>
      <c r="DP226" s="882"/>
      <c r="DQ226" s="892"/>
      <c r="DR226" s="892"/>
      <c r="DS226" s="892"/>
      <c r="DT226" s="892"/>
      <c r="DU226" s="892"/>
      <c r="DV226" s="892"/>
      <c r="DW226" s="893"/>
      <c r="DX226" s="892"/>
      <c r="DY226" s="61"/>
    </row>
    <row r="227" spans="1:129" ht="12.75" customHeight="1">
      <c r="A227" s="888" t="s">
        <v>277</v>
      </c>
      <c r="B227" s="296"/>
      <c r="C227" s="296">
        <v>0</v>
      </c>
      <c r="D227" s="296">
        <v>0</v>
      </c>
      <c r="E227" s="296">
        <v>0</v>
      </c>
      <c r="F227" s="296">
        <v>0</v>
      </c>
      <c r="G227" s="296">
        <v>0</v>
      </c>
      <c r="H227" s="296">
        <v>0</v>
      </c>
      <c r="I227" s="296">
        <v>0</v>
      </c>
      <c r="J227" s="669">
        <v>0</v>
      </c>
      <c r="K227" s="296"/>
      <c r="L227" s="296"/>
      <c r="M227" s="296"/>
      <c r="N227" s="296"/>
      <c r="O227" s="296"/>
      <c r="P227" s="296"/>
      <c r="Q227" s="296"/>
      <c r="R227" s="296"/>
      <c r="S227" s="883"/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/>
      <c r="AD227" s="296"/>
      <c r="AE227" s="296"/>
      <c r="AF227" s="296"/>
      <c r="AG227" s="296"/>
      <c r="AH227" s="296"/>
      <c r="AI227" s="296"/>
      <c r="AJ227" s="296"/>
      <c r="AK227" s="883"/>
      <c r="AL227" s="296">
        <v>0</v>
      </c>
      <c r="AM227" s="296">
        <v>0</v>
      </c>
      <c r="AN227" s="296">
        <v>0</v>
      </c>
      <c r="AO227" s="296">
        <v>0</v>
      </c>
      <c r="AP227" s="296">
        <v>0</v>
      </c>
      <c r="AQ227" s="296">
        <v>0</v>
      </c>
      <c r="AR227" s="296">
        <v>0</v>
      </c>
      <c r="AS227" s="296">
        <v>0</v>
      </c>
      <c r="AT227" s="296">
        <v>0</v>
      </c>
      <c r="AU227" s="296"/>
      <c r="AV227" s="296"/>
      <c r="AW227" s="296"/>
      <c r="AX227" s="296"/>
      <c r="AY227" s="296"/>
      <c r="AZ227" s="296"/>
      <c r="BA227" s="296"/>
      <c r="BB227" s="296"/>
      <c r="BC227" s="883"/>
      <c r="BD227" s="296">
        <v>0</v>
      </c>
      <c r="BE227" s="296">
        <v>0</v>
      </c>
      <c r="BF227" s="296">
        <v>0</v>
      </c>
      <c r="BG227" s="296">
        <v>0</v>
      </c>
      <c r="BH227" s="296">
        <v>0</v>
      </c>
      <c r="BI227" s="296">
        <v>0</v>
      </c>
      <c r="BJ227" s="296">
        <v>0</v>
      </c>
      <c r="BK227" s="296">
        <v>0</v>
      </c>
      <c r="BL227" s="296">
        <v>0</v>
      </c>
      <c r="BM227" s="296"/>
      <c r="BN227" s="296"/>
      <c r="BO227" s="296"/>
      <c r="BP227" s="296"/>
      <c r="BQ227" s="296"/>
      <c r="BR227" s="296"/>
      <c r="BS227" s="296"/>
      <c r="BT227" s="296"/>
      <c r="BU227" s="883"/>
      <c r="BV227" s="296"/>
      <c r="BW227" s="296"/>
      <c r="BX227" s="296"/>
      <c r="BY227" s="296"/>
      <c r="BZ227" s="889">
        <f>IF(DL227&lt;3,"",(SUM(B227:R227)-MIN(B227:R227)-MAX(B227:R227))/(DL227-2))</f>
        <v>0</v>
      </c>
      <c r="CA227" s="889">
        <f>IF(DM227&lt;3,"",(SUM(T227:AJ227)-MIN(T227:AJ227)-MAX(T227:AJ227))/(DM227-2))</f>
        <v>0</v>
      </c>
      <c r="CB227" s="889">
        <f>IF(DN227&lt;3,"",(SUM(AL227:BB227)-MIN(AL227:BB227)-MAX(AL227:BB227))/(DN227-2))</f>
        <v>0</v>
      </c>
      <c r="CC227" s="890">
        <f>IF(DO227&lt;3,"",(SUM(BD227:BT227)-MIN(BD227:BT227)-MAX(BD227:BT227))/(DO227-2))</f>
        <v>0</v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21" t="str">
        <f t="shared" si="380"/>
        <v/>
      </c>
      <c r="CU227" s="548" t="str">
        <f t="shared" si="381"/>
        <v/>
      </c>
      <c r="CV227" s="549" t="str">
        <f t="shared" si="381"/>
        <v/>
      </c>
      <c r="CW227" s="550" t="str">
        <f t="shared" si="381"/>
        <v/>
      </c>
      <c r="CX227" s="550" t="str">
        <f t="shared" si="381"/>
        <v/>
      </c>
      <c r="CY227" s="550">
        <f t="shared" si="381"/>
        <v>0</v>
      </c>
      <c r="CZ227" s="550">
        <f t="shared" si="381"/>
        <v>0</v>
      </c>
      <c r="DA227" s="550">
        <f t="shared" si="381"/>
        <v>0</v>
      </c>
      <c r="DB227" s="551">
        <f t="shared" si="381"/>
        <v>0</v>
      </c>
      <c r="DC227" s="551">
        <f t="shared" si="381"/>
        <v>0</v>
      </c>
      <c r="DD227" s="551">
        <f t="shared" si="381"/>
        <v>0</v>
      </c>
      <c r="DE227" s="550">
        <f t="shared" si="382"/>
        <v>0</v>
      </c>
      <c r="DF227" s="550">
        <f t="shared" si="382"/>
        <v>0</v>
      </c>
      <c r="DG227" s="550">
        <f t="shared" si="382"/>
        <v>0</v>
      </c>
      <c r="DH227" s="550" t="str">
        <f t="shared" si="382"/>
        <v/>
      </c>
      <c r="DI227" s="550" t="str">
        <f t="shared" si="382"/>
        <v/>
      </c>
      <c r="DJ227" s="549" t="str">
        <f t="shared" si="382"/>
        <v/>
      </c>
      <c r="DK227" s="548" t="str">
        <f t="shared" si="382"/>
        <v/>
      </c>
      <c r="DL227" s="891">
        <f>COUNT(B227:R227)</f>
        <v>8</v>
      </c>
      <c r="DM227" s="846">
        <f>COUNT(T227:AJ227)</f>
        <v>9</v>
      </c>
      <c r="DN227" s="846">
        <f>COUNT(AL227:BB227)</f>
        <v>9</v>
      </c>
      <c r="DO227" s="847">
        <f>COUNT(BD227:BT227)</f>
        <v>9</v>
      </c>
      <c r="DP227" s="882"/>
      <c r="DQ227" s="892"/>
      <c r="DR227" s="892"/>
      <c r="DS227" s="892"/>
      <c r="DT227" s="892"/>
      <c r="DU227" s="892"/>
      <c r="DV227" s="892"/>
      <c r="DW227" s="893"/>
      <c r="DX227" s="892"/>
      <c r="DY227" s="61"/>
    </row>
    <row r="228" spans="1:129" ht="12.75" customHeight="1">
      <c r="A228" s="888" t="s">
        <v>265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3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3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3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3"/>
      <c r="BV228" s="296"/>
      <c r="BW228" s="296"/>
      <c r="BX228" s="296"/>
      <c r="BY228" s="296"/>
      <c r="BZ228" s="889" t="str">
        <f>IF(DL228&lt;3,"",(SUM(B228:R228)-MIN(B228:R228)-MAX(B228:R228))/(DL228-2))</f>
        <v/>
      </c>
      <c r="CA228" s="889" t="str">
        <f>IF(DM228&lt;3,"",(SUM(T228:AJ228)-MIN(T228:AJ228)-MAX(T228:AJ228))/(DM228-2))</f>
        <v/>
      </c>
      <c r="CB228" s="889" t="str">
        <f>IF(DN228&lt;3,"",(SUM(AL228:BB228)-MIN(AL228:BB228)-MAX(AL228:BB228))/(DN228-2))</f>
        <v/>
      </c>
      <c r="CC228" s="890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21" t="str">
        <f t="shared" si="380"/>
        <v/>
      </c>
      <c r="CU228" s="548" t="str">
        <f t="shared" si="381"/>
        <v/>
      </c>
      <c r="CV228" s="549" t="str">
        <f t="shared" si="381"/>
        <v/>
      </c>
      <c r="CW228" s="550" t="str">
        <f t="shared" si="381"/>
        <v/>
      </c>
      <c r="CX228" s="550" t="str">
        <f t="shared" si="381"/>
        <v/>
      </c>
      <c r="CY228" s="550" t="str">
        <f t="shared" si="381"/>
        <v/>
      </c>
      <c r="CZ228" s="550" t="str">
        <f t="shared" si="381"/>
        <v/>
      </c>
      <c r="DA228" s="550" t="str">
        <f t="shared" si="381"/>
        <v/>
      </c>
      <c r="DB228" s="551" t="str">
        <f t="shared" si="381"/>
        <v/>
      </c>
      <c r="DC228" s="551" t="str">
        <f t="shared" si="381"/>
        <v/>
      </c>
      <c r="DD228" s="551" t="str">
        <f t="shared" si="381"/>
        <v/>
      </c>
      <c r="DE228" s="550" t="str">
        <f t="shared" si="382"/>
        <v/>
      </c>
      <c r="DF228" s="550" t="str">
        <f t="shared" si="382"/>
        <v/>
      </c>
      <c r="DG228" s="550" t="str">
        <f t="shared" si="382"/>
        <v/>
      </c>
      <c r="DH228" s="550" t="str">
        <f t="shared" si="382"/>
        <v/>
      </c>
      <c r="DI228" s="550" t="str">
        <f t="shared" si="382"/>
        <v/>
      </c>
      <c r="DJ228" s="549" t="str">
        <f t="shared" si="382"/>
        <v/>
      </c>
      <c r="DK228" s="548" t="str">
        <f t="shared" si="382"/>
        <v/>
      </c>
      <c r="DL228" s="891">
        <f>COUNT(B228:R228)</f>
        <v>0</v>
      </c>
      <c r="DM228" s="846">
        <f>COUNT(T228:AJ228)</f>
        <v>0</v>
      </c>
      <c r="DN228" s="846">
        <f>COUNT(AL228:BB228)</f>
        <v>0</v>
      </c>
      <c r="DO228" s="847">
        <f>COUNT(BD228:BT228)</f>
        <v>0</v>
      </c>
      <c r="DP228" s="882"/>
      <c r="DQ228" s="892"/>
      <c r="DR228" s="892"/>
      <c r="DS228" s="892"/>
      <c r="DT228" s="892"/>
      <c r="DU228" s="892"/>
      <c r="DV228" s="892"/>
      <c r="DW228" s="893"/>
      <c r="DX228" s="892"/>
      <c r="DY228" s="61"/>
    </row>
    <row r="229" spans="1:129" ht="12.75" customHeight="1">
      <c r="A229" s="888" t="s">
        <v>294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3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3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3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3"/>
      <c r="BV229" s="296"/>
      <c r="BW229" s="296"/>
      <c r="BX229" s="296"/>
      <c r="BY229" s="296"/>
      <c r="BZ229" s="889" t="str">
        <f>IF(DL229&lt;3,"",(SUM(B229:R229)-MIN(B229:R229)-MAX(B229:R229))/(DL229-2))</f>
        <v/>
      </c>
      <c r="CA229" s="889" t="str">
        <f>IF(DM229&lt;3,"",(SUM(T229:AJ229)-MIN(T229:AJ229)-MAX(T229:AJ229))/(DM229-2))</f>
        <v/>
      </c>
      <c r="CB229" s="889" t="str">
        <f>IF(DN229&lt;3,"",(SUM(AL229:BB229)-MIN(AL229:BB229)-MAX(AL229:BB229))/(DN229-2))</f>
        <v/>
      </c>
      <c r="CC229" s="890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21" t="str">
        <f t="shared" si="380"/>
        <v/>
      </c>
      <c r="CU229" s="548" t="str">
        <f t="shared" si="381"/>
        <v/>
      </c>
      <c r="CV229" s="549" t="str">
        <f t="shared" si="381"/>
        <v/>
      </c>
      <c r="CW229" s="550" t="str">
        <f t="shared" si="381"/>
        <v/>
      </c>
      <c r="CX229" s="550" t="str">
        <f t="shared" si="381"/>
        <v/>
      </c>
      <c r="CY229" s="550" t="str">
        <f t="shared" si="381"/>
        <v/>
      </c>
      <c r="CZ229" s="550" t="str">
        <f t="shared" si="381"/>
        <v/>
      </c>
      <c r="DA229" s="550" t="str">
        <f t="shared" si="381"/>
        <v/>
      </c>
      <c r="DB229" s="551" t="str">
        <f t="shared" si="381"/>
        <v/>
      </c>
      <c r="DC229" s="551" t="str">
        <f t="shared" si="381"/>
        <v/>
      </c>
      <c r="DD229" s="551" t="str">
        <f t="shared" si="381"/>
        <v/>
      </c>
      <c r="DE229" s="550" t="str">
        <f t="shared" si="382"/>
        <v/>
      </c>
      <c r="DF229" s="550" t="str">
        <f t="shared" si="382"/>
        <v/>
      </c>
      <c r="DG229" s="550" t="str">
        <f t="shared" si="382"/>
        <v/>
      </c>
      <c r="DH229" s="550" t="str">
        <f t="shared" si="382"/>
        <v/>
      </c>
      <c r="DI229" s="550" t="str">
        <f t="shared" si="382"/>
        <v/>
      </c>
      <c r="DJ229" s="549" t="str">
        <f t="shared" si="382"/>
        <v/>
      </c>
      <c r="DK229" s="548" t="str">
        <f t="shared" si="382"/>
        <v/>
      </c>
      <c r="DL229" s="891">
        <f>COUNT(B229:R229)</f>
        <v>0</v>
      </c>
      <c r="DM229" s="846">
        <f>COUNT(T229:AJ229)</f>
        <v>0</v>
      </c>
      <c r="DN229" s="846">
        <f>COUNT(AL229:BB229)</f>
        <v>0</v>
      </c>
      <c r="DO229" s="847">
        <f>COUNT(BD229:BT229)</f>
        <v>0</v>
      </c>
      <c r="DP229" s="882"/>
      <c r="DQ229" s="892"/>
      <c r="DR229" s="892"/>
      <c r="DS229" s="892"/>
      <c r="DT229" s="892"/>
      <c r="DU229" s="892"/>
      <c r="DV229" s="892"/>
      <c r="DW229" s="893"/>
      <c r="DX229" s="892"/>
      <c r="DY229" s="61"/>
    </row>
    <row r="230" spans="1:129" ht="12.75" customHeight="1">
      <c r="A230" s="894" t="s">
        <v>295</v>
      </c>
      <c r="B230" s="895" t="str">
        <f t="shared" ref="B230:R230" si="383">IF(B227="","",B226*B227*B228*B229)</f>
        <v/>
      </c>
      <c r="C230" s="895">
        <f t="shared" si="383"/>
        <v>0</v>
      </c>
      <c r="D230" s="895">
        <f t="shared" si="383"/>
        <v>0</v>
      </c>
      <c r="E230" s="895">
        <f t="shared" si="383"/>
        <v>0</v>
      </c>
      <c r="F230" s="895">
        <f t="shared" si="383"/>
        <v>0</v>
      </c>
      <c r="G230" s="895">
        <f t="shared" si="383"/>
        <v>0</v>
      </c>
      <c r="H230" s="895">
        <f t="shared" si="383"/>
        <v>0</v>
      </c>
      <c r="I230" s="895">
        <f t="shared" si="383"/>
        <v>0</v>
      </c>
      <c r="J230" s="895">
        <f t="shared" si="383"/>
        <v>0</v>
      </c>
      <c r="K230" s="895" t="str">
        <f t="shared" si="383"/>
        <v/>
      </c>
      <c r="L230" s="895" t="str">
        <f t="shared" si="383"/>
        <v/>
      </c>
      <c r="M230" s="895" t="str">
        <f t="shared" si="383"/>
        <v/>
      </c>
      <c r="N230" s="895" t="str">
        <f t="shared" si="383"/>
        <v/>
      </c>
      <c r="O230" s="895" t="str">
        <f t="shared" si="383"/>
        <v/>
      </c>
      <c r="P230" s="895" t="str">
        <f t="shared" si="383"/>
        <v/>
      </c>
      <c r="Q230" s="895" t="str">
        <f t="shared" si="383"/>
        <v/>
      </c>
      <c r="R230" s="895" t="str">
        <f t="shared" si="383"/>
        <v/>
      </c>
      <c r="S230" s="883"/>
      <c r="T230" s="895">
        <f t="shared" ref="T230:AJ230" si="384">IF(T227="","",T226*T227*T228*T229)</f>
        <v>0</v>
      </c>
      <c r="U230" s="895">
        <f t="shared" si="384"/>
        <v>0</v>
      </c>
      <c r="V230" s="895">
        <f t="shared" si="384"/>
        <v>0</v>
      </c>
      <c r="W230" s="895">
        <f t="shared" si="384"/>
        <v>0</v>
      </c>
      <c r="X230" s="895">
        <f t="shared" si="384"/>
        <v>0</v>
      </c>
      <c r="Y230" s="895">
        <f t="shared" si="384"/>
        <v>0</v>
      </c>
      <c r="Z230" s="895">
        <f t="shared" si="384"/>
        <v>0</v>
      </c>
      <c r="AA230" s="895">
        <f t="shared" si="384"/>
        <v>0</v>
      </c>
      <c r="AB230" s="895">
        <f t="shared" si="384"/>
        <v>0</v>
      </c>
      <c r="AC230" s="895" t="str">
        <f t="shared" si="384"/>
        <v/>
      </c>
      <c r="AD230" s="895" t="str">
        <f t="shared" si="384"/>
        <v/>
      </c>
      <c r="AE230" s="895" t="str">
        <f t="shared" si="384"/>
        <v/>
      </c>
      <c r="AF230" s="895" t="str">
        <f t="shared" si="384"/>
        <v/>
      </c>
      <c r="AG230" s="895" t="str">
        <f t="shared" si="384"/>
        <v/>
      </c>
      <c r="AH230" s="895" t="str">
        <f t="shared" si="384"/>
        <v/>
      </c>
      <c r="AI230" s="895" t="str">
        <f t="shared" si="384"/>
        <v/>
      </c>
      <c r="AJ230" s="895" t="str">
        <f t="shared" si="384"/>
        <v/>
      </c>
      <c r="AK230" s="883"/>
      <c r="AL230" s="895">
        <f t="shared" ref="AL230:BB230" si="385">IF(AL227="","",AL226*AL227*AL228*AL229)</f>
        <v>0</v>
      </c>
      <c r="AM230" s="895">
        <f t="shared" si="385"/>
        <v>0</v>
      </c>
      <c r="AN230" s="895">
        <f t="shared" si="385"/>
        <v>0</v>
      </c>
      <c r="AO230" s="895">
        <f t="shared" si="385"/>
        <v>0</v>
      </c>
      <c r="AP230" s="895">
        <f t="shared" si="385"/>
        <v>0</v>
      </c>
      <c r="AQ230" s="895">
        <f t="shared" si="385"/>
        <v>0</v>
      </c>
      <c r="AR230" s="895">
        <f t="shared" si="385"/>
        <v>0</v>
      </c>
      <c r="AS230" s="895">
        <f t="shared" si="385"/>
        <v>0</v>
      </c>
      <c r="AT230" s="895">
        <f t="shared" si="385"/>
        <v>0</v>
      </c>
      <c r="AU230" s="895" t="str">
        <f t="shared" si="385"/>
        <v/>
      </c>
      <c r="AV230" s="895" t="str">
        <f t="shared" si="385"/>
        <v/>
      </c>
      <c r="AW230" s="895" t="str">
        <f t="shared" si="385"/>
        <v/>
      </c>
      <c r="AX230" s="895" t="str">
        <f t="shared" si="385"/>
        <v/>
      </c>
      <c r="AY230" s="895" t="str">
        <f t="shared" si="385"/>
        <v/>
      </c>
      <c r="AZ230" s="895" t="str">
        <f t="shared" si="385"/>
        <v/>
      </c>
      <c r="BA230" s="895" t="str">
        <f t="shared" si="385"/>
        <v/>
      </c>
      <c r="BB230" s="895" t="str">
        <f t="shared" si="385"/>
        <v/>
      </c>
      <c r="BC230" s="883"/>
      <c r="BD230" s="895">
        <f t="shared" ref="BD230:BT230" si="386">IF(BD227="","",BD226*BD227*BD228*BD229)</f>
        <v>0</v>
      </c>
      <c r="BE230" s="895">
        <f t="shared" si="386"/>
        <v>0</v>
      </c>
      <c r="BF230" s="895">
        <f t="shared" si="386"/>
        <v>0</v>
      </c>
      <c r="BG230" s="895">
        <f t="shared" si="386"/>
        <v>0</v>
      </c>
      <c r="BH230" s="895">
        <f t="shared" si="386"/>
        <v>0</v>
      </c>
      <c r="BI230" s="895">
        <f t="shared" si="386"/>
        <v>0</v>
      </c>
      <c r="BJ230" s="895">
        <f t="shared" si="386"/>
        <v>0</v>
      </c>
      <c r="BK230" s="895">
        <f t="shared" si="386"/>
        <v>0</v>
      </c>
      <c r="BL230" s="895">
        <f t="shared" si="386"/>
        <v>0</v>
      </c>
      <c r="BM230" s="895" t="str">
        <f t="shared" si="386"/>
        <v/>
      </c>
      <c r="BN230" s="895" t="str">
        <f t="shared" si="386"/>
        <v/>
      </c>
      <c r="BO230" s="895" t="str">
        <f t="shared" si="386"/>
        <v/>
      </c>
      <c r="BP230" s="895" t="str">
        <f t="shared" si="386"/>
        <v/>
      </c>
      <c r="BQ230" s="895" t="str">
        <f t="shared" si="386"/>
        <v/>
      </c>
      <c r="BR230" s="895" t="str">
        <f t="shared" si="386"/>
        <v/>
      </c>
      <c r="BS230" s="895" t="str">
        <f t="shared" si="386"/>
        <v/>
      </c>
      <c r="BT230" s="895" t="str">
        <f t="shared" si="386"/>
        <v/>
      </c>
      <c r="BU230" s="883"/>
      <c r="BV230" s="895" t="str">
        <f>IF(BV227="","",BV226*BV227*BV228*BV229)</f>
        <v/>
      </c>
      <c r="BW230" s="895" t="str">
        <f>IF(BW227="","",BW226*BW227*BW228*BW229)</f>
        <v/>
      </c>
      <c r="BX230" s="895" t="str">
        <f>IF(BX227="","",BX226*BX227*BX228*BX229)</f>
        <v/>
      </c>
      <c r="BY230" s="761" t="str">
        <f>IF(BY227="","",BY226*BY227*BY228*BY229)</f>
        <v/>
      </c>
      <c r="BZ230" s="889">
        <f>IF(DL230&lt;3,"",(SUM(B230:R230)-MIN(B230:R230)-MAX(B230:R230))/(DL230-2))</f>
        <v>0</v>
      </c>
      <c r="CA230" s="889">
        <f>IF(DM230&lt;3,"",(SUM(T230:AJ230)-MIN(T230:AJ230)-MAX(T230:AJ230))/(DM230-2))</f>
        <v>0</v>
      </c>
      <c r="CB230" s="889">
        <f>IF(DN230&lt;3,"",(SUM(AL230:BB230)-MIN(AL230:BB230)-MAX(AL230:BB230))/(DN230-2))</f>
        <v>0</v>
      </c>
      <c r="CC230" s="890">
        <f>IF(DO230&lt;3,"",(SUM(BD230:BT230)-MIN(BD230:BT230)-MAX(BD230:BT230))/(DO230-2))</f>
        <v>0</v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21" t="str">
        <f t="shared" si="380"/>
        <v/>
      </c>
      <c r="CU230" s="548" t="str">
        <f t="shared" si="381"/>
        <v/>
      </c>
      <c r="CV230" s="549" t="str">
        <f t="shared" si="381"/>
        <v/>
      </c>
      <c r="CW230" s="550" t="str">
        <f t="shared" si="381"/>
        <v/>
      </c>
      <c r="CX230" s="550" t="str">
        <f t="shared" si="381"/>
        <v/>
      </c>
      <c r="CY230" s="550">
        <f t="shared" si="381"/>
        <v>0</v>
      </c>
      <c r="CZ230" s="550">
        <f t="shared" si="381"/>
        <v>0</v>
      </c>
      <c r="DA230" s="550">
        <f t="shared" si="381"/>
        <v>0</v>
      </c>
      <c r="DB230" s="551">
        <f t="shared" si="381"/>
        <v>0</v>
      </c>
      <c r="DC230" s="551">
        <f t="shared" si="381"/>
        <v>0</v>
      </c>
      <c r="DD230" s="551">
        <f t="shared" si="381"/>
        <v>0</v>
      </c>
      <c r="DE230" s="550">
        <f t="shared" si="382"/>
        <v>0</v>
      </c>
      <c r="DF230" s="550">
        <f t="shared" si="382"/>
        <v>0</v>
      </c>
      <c r="DG230" s="550">
        <f t="shared" si="382"/>
        <v>0</v>
      </c>
      <c r="DH230" s="550" t="str">
        <f t="shared" si="382"/>
        <v/>
      </c>
      <c r="DI230" s="550" t="str">
        <f t="shared" si="382"/>
        <v/>
      </c>
      <c r="DJ230" s="549" t="str">
        <f t="shared" si="382"/>
        <v/>
      </c>
      <c r="DK230" s="548" t="str">
        <f t="shared" si="382"/>
        <v/>
      </c>
      <c r="DL230" s="891">
        <f>COUNT(B230:R230)</f>
        <v>8</v>
      </c>
      <c r="DM230" s="846">
        <f>COUNT(T230:AJ230)</f>
        <v>9</v>
      </c>
      <c r="DN230" s="846">
        <f>COUNT(AL230:BB230)</f>
        <v>9</v>
      </c>
      <c r="DO230" s="847">
        <f>COUNT(BD230:BT230)</f>
        <v>9</v>
      </c>
      <c r="DP230" s="882"/>
      <c r="DQ230" s="892"/>
      <c r="DR230" s="892"/>
      <c r="DS230" s="892"/>
      <c r="DT230" s="892"/>
      <c r="DU230" s="892"/>
      <c r="DV230" s="892"/>
      <c r="DW230" s="893"/>
      <c r="DX230" s="892"/>
      <c r="DY230" s="61"/>
    </row>
    <row r="231" spans="1:129" ht="12.75" customHeight="1">
      <c r="A231" s="887" t="s">
        <v>445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3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3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3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3"/>
      <c r="BV231" s="669"/>
      <c r="BW231" s="669"/>
      <c r="BX231" s="669"/>
      <c r="BY231" s="669"/>
      <c r="BZ231" s="896"/>
      <c r="CA231" s="896"/>
      <c r="CB231" s="896"/>
      <c r="CC231" s="897"/>
      <c r="CD231" s="898"/>
      <c r="CE231" s="898"/>
      <c r="CF231" s="898"/>
      <c r="CG231" s="898"/>
      <c r="CH231" s="898"/>
      <c r="CI231" s="898"/>
      <c r="CJ231" s="898"/>
      <c r="CK231" s="898"/>
      <c r="CL231" s="898"/>
      <c r="CM231" s="898"/>
      <c r="CN231" s="898"/>
      <c r="CO231" s="898"/>
      <c r="CP231" s="898"/>
      <c r="CQ231" s="898"/>
      <c r="CR231" s="898"/>
      <c r="CS231" s="898"/>
      <c r="CT231" s="899"/>
      <c r="CU231" s="900"/>
      <c r="CV231" s="898"/>
      <c r="CW231" s="898"/>
      <c r="CX231" s="898"/>
      <c r="CY231" s="898"/>
      <c r="CZ231" s="898"/>
      <c r="DA231" s="898"/>
      <c r="DB231" s="898"/>
      <c r="DC231" s="898"/>
      <c r="DD231" s="898"/>
      <c r="DE231" s="898"/>
      <c r="DF231" s="898"/>
      <c r="DG231" s="898"/>
      <c r="DH231" s="898"/>
      <c r="DI231" s="898"/>
      <c r="DJ231" s="898"/>
      <c r="DK231" s="898"/>
      <c r="DL231" s="900"/>
      <c r="DM231" s="881"/>
      <c r="DN231" s="881"/>
      <c r="DO231" s="880"/>
      <c r="DP231" s="881"/>
      <c r="DQ231" s="881"/>
      <c r="DR231" s="881"/>
      <c r="DS231" s="881"/>
      <c r="DT231" s="881"/>
      <c r="DU231" s="881"/>
      <c r="DV231" s="881"/>
      <c r="DW231" s="880"/>
      <c r="DX231" s="881"/>
      <c r="DY231" s="61"/>
    </row>
    <row r="232" spans="1:129" ht="12.75" customHeight="1">
      <c r="A232" s="888" t="s">
        <v>276</v>
      </c>
      <c r="B232" s="669">
        <v>1</v>
      </c>
      <c r="C232" s="669"/>
      <c r="D232" s="669"/>
      <c r="E232" s="296">
        <v>2</v>
      </c>
      <c r="F232" s="296">
        <v>1</v>
      </c>
      <c r="G232" s="296">
        <v>1</v>
      </c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3"/>
      <c r="T232" s="669">
        <v>2</v>
      </c>
      <c r="U232" s="669">
        <v>2</v>
      </c>
      <c r="V232" s="669">
        <v>1</v>
      </c>
      <c r="W232" s="669">
        <v>1</v>
      </c>
      <c r="X232" s="669"/>
      <c r="Y232" s="669"/>
      <c r="Z232" s="669">
        <v>1</v>
      </c>
      <c r="AA232" s="669">
        <v>1</v>
      </c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3"/>
      <c r="AL232" s="669"/>
      <c r="AM232" s="669">
        <v>2</v>
      </c>
      <c r="AN232" s="669">
        <v>6</v>
      </c>
      <c r="AO232" s="669">
        <v>2</v>
      </c>
      <c r="AP232" s="669">
        <v>5</v>
      </c>
      <c r="AQ232" s="669">
        <v>4</v>
      </c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3"/>
      <c r="BD232" s="669">
        <v>1</v>
      </c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3"/>
      <c r="BV232" s="669"/>
      <c r="BW232" s="669"/>
      <c r="BX232" s="669"/>
      <c r="BY232" s="669"/>
      <c r="BZ232" s="889">
        <f>IF(DL232&lt;3,"",(SUM(B232:R232)-MIN(B232:R232)-MAX(B232:R232))/(DL232-2))</f>
        <v>1</v>
      </c>
      <c r="CA232" s="889">
        <f>IF(DM232&lt;3,"",(SUM(T232:AJ232)-MIN(T232:AJ232)-MAX(T232:AJ232))/(DM232-2))</f>
        <v>1.25</v>
      </c>
      <c r="CB232" s="889">
        <f>IF(DN232&lt;3,"",(SUM(AL232:BB232)-MIN(AL232:BB232)-MAX(AL232:BB232))/(DN232-2))</f>
        <v>3.6666666666666665</v>
      </c>
      <c r="CC232" s="890" t="str">
        <f>IF(DO232&lt;3,"",(SUM(BD232:BT232)-MIN(BD232:BT232)-MAX(BD232:BT232))/(DO232-2))</f>
        <v/>
      </c>
      <c r="CD232" s="52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2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9"/>
        <v/>
      </c>
      <c r="CW232" s="550" t="str">
        <f t="shared" si="389"/>
        <v/>
      </c>
      <c r="CX232" s="550" t="str">
        <f t="shared" si="389"/>
        <v/>
      </c>
      <c r="CY232" s="550" t="str">
        <f t="shared" si="389"/>
        <v/>
      </c>
      <c r="CZ232" s="550" t="str">
        <f t="shared" si="389"/>
        <v/>
      </c>
      <c r="DA232" s="550" t="str">
        <f t="shared" si="389"/>
        <v/>
      </c>
      <c r="DB232" s="551" t="str">
        <f t="shared" si="389"/>
        <v/>
      </c>
      <c r="DC232" s="551">
        <f t="shared" si="389"/>
        <v>1</v>
      </c>
      <c r="DD232" s="551" t="str">
        <f t="shared" si="389"/>
        <v/>
      </c>
      <c r="DE232" s="550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90"/>
        <v/>
      </c>
      <c r="DG232" s="550" t="str">
        <f t="shared" si="390"/>
        <v/>
      </c>
      <c r="DH232" s="550" t="str">
        <f t="shared" si="390"/>
        <v/>
      </c>
      <c r="DI232" s="550" t="str">
        <f t="shared" si="390"/>
        <v/>
      </c>
      <c r="DJ232" s="549" t="str">
        <f t="shared" si="390"/>
        <v/>
      </c>
      <c r="DK232" s="548" t="str">
        <f t="shared" si="390"/>
        <v/>
      </c>
      <c r="DL232" s="891">
        <f>COUNT(B232:R232)</f>
        <v>4</v>
      </c>
      <c r="DM232" s="846">
        <f>COUNT(T232:AJ232)</f>
        <v>6</v>
      </c>
      <c r="DN232" s="846">
        <f>COUNT(AL232:BB232)</f>
        <v>5</v>
      </c>
      <c r="DO232" s="847">
        <f>COUNT(BD232:BT232)</f>
        <v>1</v>
      </c>
      <c r="DP232" s="882"/>
      <c r="DQ232" s="892"/>
      <c r="DR232" s="892"/>
      <c r="DS232" s="892"/>
      <c r="DT232" s="892"/>
      <c r="DU232" s="892"/>
      <c r="DV232" s="892"/>
      <c r="DW232" s="893"/>
      <c r="DX232" s="892"/>
      <c r="DY232" s="61"/>
    </row>
    <row r="233" spans="1:129" ht="12.75" customHeight="1">
      <c r="A233" s="888" t="s">
        <v>277</v>
      </c>
      <c r="B233" s="296">
        <v>1</v>
      </c>
      <c r="C233" s="296">
        <v>0</v>
      </c>
      <c r="D233" s="296">
        <v>0</v>
      </c>
      <c r="E233" s="296">
        <v>45</v>
      </c>
      <c r="F233" s="296">
        <v>4</v>
      </c>
      <c r="G233" s="296">
        <v>4</v>
      </c>
      <c r="H233" s="296">
        <v>0</v>
      </c>
      <c r="I233" s="296">
        <v>0</v>
      </c>
      <c r="J233" s="669">
        <v>0</v>
      </c>
      <c r="K233" s="296"/>
      <c r="L233" s="296"/>
      <c r="M233" s="296"/>
      <c r="N233" s="296"/>
      <c r="O233" s="296"/>
      <c r="P233" s="296"/>
      <c r="Q233" s="296"/>
      <c r="R233" s="296"/>
      <c r="S233" s="883"/>
      <c r="T233" s="296">
        <v>2</v>
      </c>
      <c r="U233" s="296">
        <v>20</v>
      </c>
      <c r="V233" s="296">
        <v>200</v>
      </c>
      <c r="W233" s="296">
        <v>100</v>
      </c>
      <c r="X233" s="296">
        <v>0</v>
      </c>
      <c r="Y233" s="296">
        <v>0</v>
      </c>
      <c r="Z233" s="296">
        <v>25</v>
      </c>
      <c r="AA233" s="296">
        <v>80</v>
      </c>
      <c r="AB233" s="296">
        <v>0</v>
      </c>
      <c r="AC233" s="296"/>
      <c r="AD233" s="296"/>
      <c r="AE233" s="296"/>
      <c r="AF233" s="296"/>
      <c r="AG233" s="296"/>
      <c r="AH233" s="296"/>
      <c r="AI233" s="296"/>
      <c r="AJ233" s="296"/>
      <c r="AK233" s="883"/>
      <c r="AL233" s="296">
        <v>0</v>
      </c>
      <c r="AM233" s="296">
        <v>10</v>
      </c>
      <c r="AN233" s="296">
        <v>10</v>
      </c>
      <c r="AO233" s="296">
        <v>12</v>
      </c>
      <c r="AP233" s="296">
        <v>15</v>
      </c>
      <c r="AQ233" s="296">
        <v>4</v>
      </c>
      <c r="AR233" s="296">
        <v>0</v>
      </c>
      <c r="AS233" s="296">
        <v>0</v>
      </c>
      <c r="AT233" s="296">
        <v>0</v>
      </c>
      <c r="AU233" s="296"/>
      <c r="AV233" s="296"/>
      <c r="AW233" s="296"/>
      <c r="AX233" s="296"/>
      <c r="AY233" s="296"/>
      <c r="AZ233" s="296"/>
      <c r="BA233" s="296"/>
      <c r="BB233" s="296"/>
      <c r="BC233" s="883"/>
      <c r="BD233" s="296">
        <v>20</v>
      </c>
      <c r="BE233" s="296">
        <v>0</v>
      </c>
      <c r="BF233" s="296">
        <v>0</v>
      </c>
      <c r="BG233" s="296">
        <v>0</v>
      </c>
      <c r="BH233" s="296">
        <v>0</v>
      </c>
      <c r="BI233" s="296">
        <v>0</v>
      </c>
      <c r="BJ233" s="296">
        <v>0</v>
      </c>
      <c r="BK233" s="296">
        <v>0</v>
      </c>
      <c r="BL233" s="296">
        <v>0</v>
      </c>
      <c r="BM233" s="296"/>
      <c r="BN233" s="296"/>
      <c r="BO233" s="296"/>
      <c r="BP233" s="296"/>
      <c r="BQ233" s="296"/>
      <c r="BR233" s="296"/>
      <c r="BS233" s="296"/>
      <c r="BT233" s="296"/>
      <c r="BU233" s="883"/>
      <c r="BV233" s="296"/>
      <c r="BW233" s="296"/>
      <c r="BX233" s="296"/>
      <c r="BY233" s="296"/>
      <c r="BZ233" s="889">
        <f>IF(DL233&lt;3,"",(SUM(B233:R233)-MIN(B233:R233)-MAX(B233:R233))/(DL233-2))</f>
        <v>1.2857142857142858</v>
      </c>
      <c r="CA233" s="889">
        <f>IF(DM233&lt;3,"",(SUM(T233:AJ233)-MIN(T233:AJ233)-MAX(T233:AJ233))/(DM233-2))</f>
        <v>32.428571428571431</v>
      </c>
      <c r="CB233" s="889">
        <f>IF(DN233&lt;3,"",(SUM(AL233:BB233)-MIN(AL233:BB233)-MAX(AL233:BB233))/(DN233-2))</f>
        <v>5.1428571428571432</v>
      </c>
      <c r="CC233" s="890">
        <f>IF(DO233&lt;3,"",(SUM(BD233:BT233)-MIN(BD233:BT233)-MAX(BD233:BT233))/(DO233-2))</f>
        <v>0</v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21" t="str">
        <f t="shared" si="388"/>
        <v/>
      </c>
      <c r="CU233" s="548" t="str">
        <f t="shared" si="389"/>
        <v/>
      </c>
      <c r="CV233" s="549" t="str">
        <f t="shared" si="389"/>
        <v/>
      </c>
      <c r="CW233" s="550" t="str">
        <f t="shared" si="389"/>
        <v/>
      </c>
      <c r="CX233" s="550" t="str">
        <f t="shared" si="389"/>
        <v/>
      </c>
      <c r="CY233" s="550">
        <f t="shared" si="389"/>
        <v>0</v>
      </c>
      <c r="CZ233" s="550">
        <f t="shared" si="389"/>
        <v>0</v>
      </c>
      <c r="DA233" s="550">
        <f t="shared" si="389"/>
        <v>0</v>
      </c>
      <c r="DB233" s="551">
        <f t="shared" si="389"/>
        <v>0</v>
      </c>
      <c r="DC233" s="551">
        <f t="shared" si="389"/>
        <v>0</v>
      </c>
      <c r="DD233" s="551">
        <f t="shared" si="389"/>
        <v>0</v>
      </c>
      <c r="DE233" s="550">
        <f t="shared" si="390"/>
        <v>0</v>
      </c>
      <c r="DF233" s="550">
        <f t="shared" si="390"/>
        <v>0</v>
      </c>
      <c r="DG233" s="550">
        <f t="shared" si="390"/>
        <v>20</v>
      </c>
      <c r="DH233" s="550" t="str">
        <f t="shared" si="390"/>
        <v/>
      </c>
      <c r="DI233" s="550" t="str">
        <f t="shared" si="390"/>
        <v/>
      </c>
      <c r="DJ233" s="549" t="str">
        <f t="shared" si="390"/>
        <v/>
      </c>
      <c r="DK233" s="548" t="str">
        <f t="shared" si="390"/>
        <v/>
      </c>
      <c r="DL233" s="891">
        <f>COUNT(B233:R233)</f>
        <v>9</v>
      </c>
      <c r="DM233" s="846">
        <f>COUNT(T233:AJ233)</f>
        <v>9</v>
      </c>
      <c r="DN233" s="846">
        <f>COUNT(AL233:BB233)</f>
        <v>9</v>
      </c>
      <c r="DO233" s="847">
        <f>COUNT(BD233:BT233)</f>
        <v>9</v>
      </c>
      <c r="DP233" s="882"/>
      <c r="DQ233" s="892"/>
      <c r="DR233" s="892"/>
      <c r="DS233" s="892"/>
      <c r="DT233" s="892"/>
      <c r="DU233" s="892"/>
      <c r="DV233" s="892"/>
      <c r="DW233" s="893"/>
      <c r="DX233" s="892"/>
      <c r="DY233" s="61"/>
    </row>
    <row r="234" spans="1:129" ht="12.75" customHeight="1">
      <c r="A234" s="888" t="s">
        <v>265</v>
      </c>
      <c r="B234" s="296">
        <v>26</v>
      </c>
      <c r="C234" s="296"/>
      <c r="D234" s="296"/>
      <c r="E234" s="296">
        <v>5</v>
      </c>
      <c r="F234" s="296">
        <v>7</v>
      </c>
      <c r="G234" s="296">
        <v>12</v>
      </c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3"/>
      <c r="T234" s="296">
        <v>12</v>
      </c>
      <c r="U234" s="296">
        <v>24</v>
      </c>
      <c r="V234" s="296">
        <v>4</v>
      </c>
      <c r="W234" s="296">
        <v>48</v>
      </c>
      <c r="X234" s="296"/>
      <c r="Y234" s="296"/>
      <c r="Z234" s="296">
        <v>10</v>
      </c>
      <c r="AA234" s="296">
        <v>12</v>
      </c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3"/>
      <c r="AL234" s="296"/>
      <c r="AM234" s="296">
        <v>12</v>
      </c>
      <c r="AN234" s="296">
        <v>2</v>
      </c>
      <c r="AO234" s="296">
        <v>12</v>
      </c>
      <c r="AP234" s="296">
        <v>12</v>
      </c>
      <c r="AQ234" s="296">
        <v>12</v>
      </c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3"/>
      <c r="BD234" s="296">
        <v>12</v>
      </c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3"/>
      <c r="BV234" s="296"/>
      <c r="BW234" s="296"/>
      <c r="BX234" s="296"/>
      <c r="BY234" s="296"/>
      <c r="BZ234" s="889">
        <f>IF(DL234&lt;3,"",(SUM(B234:R234)-MIN(B234:R234)-MAX(B234:R234))/(DL234-2))</f>
        <v>9.5</v>
      </c>
      <c r="CA234" s="889">
        <f>IF(DM234&lt;3,"",(SUM(T234:AJ234)-MIN(T234:AJ234)-MAX(T234:AJ234))/(DM234-2))</f>
        <v>14.5</v>
      </c>
      <c r="CB234" s="889">
        <f>IF(DN234&lt;3,"",(SUM(AL234:BB234)-MIN(AL234:BB234)-MAX(AL234:BB234))/(DN234-2))</f>
        <v>12</v>
      </c>
      <c r="CC234" s="890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21" t="str">
        <f t="shared" si="388"/>
        <v/>
      </c>
      <c r="CU234" s="548" t="str">
        <f t="shared" si="389"/>
        <v/>
      </c>
      <c r="CV234" s="549" t="str">
        <f t="shared" si="389"/>
        <v/>
      </c>
      <c r="CW234" s="550" t="str">
        <f t="shared" si="389"/>
        <v/>
      </c>
      <c r="CX234" s="550" t="str">
        <f t="shared" si="389"/>
        <v/>
      </c>
      <c r="CY234" s="550" t="str">
        <f t="shared" si="389"/>
        <v/>
      </c>
      <c r="CZ234" s="550" t="str">
        <f t="shared" si="389"/>
        <v/>
      </c>
      <c r="DA234" s="550" t="str">
        <f t="shared" si="389"/>
        <v/>
      </c>
      <c r="DB234" s="551" t="str">
        <f t="shared" si="389"/>
        <v/>
      </c>
      <c r="DC234" s="551">
        <f t="shared" si="389"/>
        <v>12</v>
      </c>
      <c r="DD234" s="551" t="str">
        <f t="shared" si="389"/>
        <v/>
      </c>
      <c r="DE234" s="550" t="str">
        <f t="shared" si="390"/>
        <v/>
      </c>
      <c r="DF234" s="550" t="str">
        <f t="shared" si="390"/>
        <v/>
      </c>
      <c r="DG234" s="550" t="str">
        <f t="shared" si="390"/>
        <v/>
      </c>
      <c r="DH234" s="550" t="str">
        <f t="shared" si="390"/>
        <v/>
      </c>
      <c r="DI234" s="550" t="str">
        <f t="shared" si="390"/>
        <v/>
      </c>
      <c r="DJ234" s="549" t="str">
        <f t="shared" si="390"/>
        <v/>
      </c>
      <c r="DK234" s="548" t="str">
        <f t="shared" si="390"/>
        <v/>
      </c>
      <c r="DL234" s="891">
        <f>COUNT(B234:R234)</f>
        <v>4</v>
      </c>
      <c r="DM234" s="846">
        <f>COUNT(T234:AJ234)</f>
        <v>6</v>
      </c>
      <c r="DN234" s="846">
        <f>COUNT(AL234:BB234)</f>
        <v>5</v>
      </c>
      <c r="DO234" s="847">
        <f>COUNT(BD234:BT234)</f>
        <v>1</v>
      </c>
      <c r="DP234" s="882"/>
      <c r="DQ234" s="892"/>
      <c r="DR234" s="892"/>
      <c r="DS234" s="892"/>
      <c r="DT234" s="892"/>
      <c r="DU234" s="892"/>
      <c r="DV234" s="892"/>
      <c r="DW234" s="893"/>
      <c r="DX234" s="892"/>
      <c r="DY234" s="61"/>
    </row>
    <row r="235" spans="1:129" ht="12.75" customHeight="1">
      <c r="A235" s="888" t="s">
        <v>294</v>
      </c>
      <c r="B235" s="296">
        <v>85</v>
      </c>
      <c r="C235" s="296"/>
      <c r="D235" s="296"/>
      <c r="E235" s="296">
        <v>3</v>
      </c>
      <c r="F235" s="296">
        <v>50</v>
      </c>
      <c r="G235" s="296">
        <v>34</v>
      </c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3"/>
      <c r="T235" s="296">
        <v>2.5</v>
      </c>
      <c r="U235" s="296">
        <v>2.5</v>
      </c>
      <c r="V235" s="296">
        <v>0.5</v>
      </c>
      <c r="W235" s="296">
        <v>1</v>
      </c>
      <c r="X235" s="296"/>
      <c r="Y235" s="296"/>
      <c r="Z235" s="296">
        <v>3</v>
      </c>
      <c r="AA235" s="296">
        <v>1.25</v>
      </c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3"/>
      <c r="AL235" s="296"/>
      <c r="AM235" s="296">
        <v>18.75</v>
      </c>
      <c r="AN235" s="296">
        <v>20</v>
      </c>
      <c r="AO235" s="296">
        <v>2.5</v>
      </c>
      <c r="AP235" s="296">
        <v>6</v>
      </c>
      <c r="AQ235" s="296">
        <v>2.25</v>
      </c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3"/>
      <c r="BD235" s="296">
        <v>13</v>
      </c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3"/>
      <c r="BV235" s="296"/>
      <c r="BW235" s="296"/>
      <c r="BX235" s="296"/>
      <c r="BY235" s="296"/>
      <c r="BZ235" s="889">
        <f>IF(DL235&lt;3,"",(SUM(B235:R235)-MIN(B235:R235)-MAX(B235:R235))/(DL235-2))</f>
        <v>42</v>
      </c>
      <c r="CA235" s="889">
        <f>IF(DM235&lt;3,"",(SUM(T235:AJ235)-MIN(T235:AJ235)-MAX(T235:AJ235))/(DM235-2))</f>
        <v>1.8125</v>
      </c>
      <c r="CB235" s="889">
        <f>IF(DN235&lt;3,"",(SUM(AL235:BB235)-MIN(AL235:BB235)-MAX(AL235:BB235))/(DN235-2))</f>
        <v>9.0833333333333339</v>
      </c>
      <c r="CC235" s="890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21" t="str">
        <f t="shared" si="388"/>
        <v/>
      </c>
      <c r="CU235" s="548" t="str">
        <f t="shared" si="389"/>
        <v/>
      </c>
      <c r="CV235" s="549" t="str">
        <f t="shared" si="389"/>
        <v/>
      </c>
      <c r="CW235" s="550" t="str">
        <f t="shared" si="389"/>
        <v/>
      </c>
      <c r="CX235" s="550" t="str">
        <f t="shared" si="389"/>
        <v/>
      </c>
      <c r="CY235" s="550" t="str">
        <f t="shared" si="389"/>
        <v/>
      </c>
      <c r="CZ235" s="550" t="str">
        <f t="shared" si="389"/>
        <v/>
      </c>
      <c r="DA235" s="550" t="str">
        <f t="shared" si="389"/>
        <v/>
      </c>
      <c r="DB235" s="551" t="str">
        <f t="shared" si="389"/>
        <v/>
      </c>
      <c r="DC235" s="551">
        <f t="shared" si="389"/>
        <v>13</v>
      </c>
      <c r="DD235" s="551" t="str">
        <f t="shared" si="389"/>
        <v/>
      </c>
      <c r="DE235" s="550" t="str">
        <f t="shared" si="390"/>
        <v/>
      </c>
      <c r="DF235" s="550" t="str">
        <f t="shared" si="390"/>
        <v/>
      </c>
      <c r="DG235" s="550" t="str">
        <f t="shared" si="390"/>
        <v/>
      </c>
      <c r="DH235" s="550" t="str">
        <f t="shared" si="390"/>
        <v/>
      </c>
      <c r="DI235" s="550" t="str">
        <f t="shared" si="390"/>
        <v/>
      </c>
      <c r="DJ235" s="549" t="str">
        <f t="shared" si="390"/>
        <v/>
      </c>
      <c r="DK235" s="548" t="str">
        <f t="shared" si="390"/>
        <v/>
      </c>
      <c r="DL235" s="891">
        <f>COUNT(B235:R235)</f>
        <v>4</v>
      </c>
      <c r="DM235" s="846">
        <f>COUNT(T235:AJ235)</f>
        <v>6</v>
      </c>
      <c r="DN235" s="846">
        <f>COUNT(AL235:BB235)</f>
        <v>5</v>
      </c>
      <c r="DO235" s="847">
        <f>COUNT(BD235:BT235)</f>
        <v>1</v>
      </c>
      <c r="DP235" s="882"/>
      <c r="DQ235" s="892"/>
      <c r="DR235" s="892"/>
      <c r="DS235" s="892"/>
      <c r="DT235" s="892"/>
      <c r="DU235" s="892"/>
      <c r="DV235" s="892"/>
      <c r="DW235" s="893"/>
      <c r="DX235" s="892"/>
      <c r="DY235" s="61"/>
    </row>
    <row r="236" spans="1:129" ht="12.75" customHeight="1">
      <c r="A236" s="894" t="s">
        <v>295</v>
      </c>
      <c r="B236" s="895">
        <f t="shared" ref="B236:R236" si="391">IF(B233="","",B232*B233*B234*B235)</f>
        <v>2210</v>
      </c>
      <c r="C236" s="895">
        <f t="shared" si="391"/>
        <v>0</v>
      </c>
      <c r="D236" s="895">
        <f t="shared" si="391"/>
        <v>0</v>
      </c>
      <c r="E236" s="895">
        <f t="shared" si="391"/>
        <v>1350</v>
      </c>
      <c r="F236" s="895">
        <f t="shared" si="391"/>
        <v>1400</v>
      </c>
      <c r="G236" s="895">
        <f t="shared" si="391"/>
        <v>1632</v>
      </c>
      <c r="H236" s="895">
        <f t="shared" si="391"/>
        <v>0</v>
      </c>
      <c r="I236" s="895">
        <f t="shared" si="391"/>
        <v>0</v>
      </c>
      <c r="J236" s="895">
        <f t="shared" si="391"/>
        <v>0</v>
      </c>
      <c r="K236" s="895" t="str">
        <f t="shared" si="391"/>
        <v/>
      </c>
      <c r="L236" s="895" t="str">
        <f t="shared" si="391"/>
        <v/>
      </c>
      <c r="M236" s="895" t="str">
        <f t="shared" si="391"/>
        <v/>
      </c>
      <c r="N236" s="895" t="str">
        <f t="shared" si="391"/>
        <v/>
      </c>
      <c r="O236" s="895" t="str">
        <f t="shared" si="391"/>
        <v/>
      </c>
      <c r="P236" s="895" t="str">
        <f t="shared" si="391"/>
        <v/>
      </c>
      <c r="Q236" s="895" t="str">
        <f t="shared" si="391"/>
        <v/>
      </c>
      <c r="R236" s="895" t="str">
        <f t="shared" si="391"/>
        <v/>
      </c>
      <c r="S236" s="883"/>
      <c r="T236" s="895">
        <f t="shared" ref="T236:AJ236" si="392">IF(T233="","",T232*T233*T234*T235)</f>
        <v>120</v>
      </c>
      <c r="U236" s="895">
        <f t="shared" si="392"/>
        <v>2400</v>
      </c>
      <c r="V236" s="895">
        <f t="shared" si="392"/>
        <v>400</v>
      </c>
      <c r="W236" s="895">
        <f t="shared" si="392"/>
        <v>4800</v>
      </c>
      <c r="X236" s="895">
        <f t="shared" si="392"/>
        <v>0</v>
      </c>
      <c r="Y236" s="895">
        <f t="shared" si="392"/>
        <v>0</v>
      </c>
      <c r="Z236" s="895">
        <f t="shared" si="392"/>
        <v>750</v>
      </c>
      <c r="AA236" s="895">
        <f t="shared" si="392"/>
        <v>1200</v>
      </c>
      <c r="AB236" s="895">
        <f t="shared" si="392"/>
        <v>0</v>
      </c>
      <c r="AC236" s="895" t="str">
        <f t="shared" si="392"/>
        <v/>
      </c>
      <c r="AD236" s="895" t="str">
        <f t="shared" si="392"/>
        <v/>
      </c>
      <c r="AE236" s="895" t="str">
        <f t="shared" si="392"/>
        <v/>
      </c>
      <c r="AF236" s="895" t="str">
        <f t="shared" si="392"/>
        <v/>
      </c>
      <c r="AG236" s="895" t="str">
        <f t="shared" si="392"/>
        <v/>
      </c>
      <c r="AH236" s="895" t="str">
        <f t="shared" si="392"/>
        <v/>
      </c>
      <c r="AI236" s="895" t="str">
        <f t="shared" si="392"/>
        <v/>
      </c>
      <c r="AJ236" s="895" t="str">
        <f t="shared" si="392"/>
        <v/>
      </c>
      <c r="AK236" s="883"/>
      <c r="AL236" s="895">
        <f t="shared" ref="AL236:BB236" si="393">IF(AL233="","",AL232*AL233*AL234*AL235)</f>
        <v>0</v>
      </c>
      <c r="AM236" s="895">
        <f t="shared" si="393"/>
        <v>4500</v>
      </c>
      <c r="AN236" s="895">
        <f t="shared" si="393"/>
        <v>2400</v>
      </c>
      <c r="AO236" s="895">
        <f t="shared" si="393"/>
        <v>720</v>
      </c>
      <c r="AP236" s="895">
        <f t="shared" si="393"/>
        <v>5400</v>
      </c>
      <c r="AQ236" s="895">
        <f t="shared" si="393"/>
        <v>432</v>
      </c>
      <c r="AR236" s="895">
        <f t="shared" si="393"/>
        <v>0</v>
      </c>
      <c r="AS236" s="895">
        <f t="shared" si="393"/>
        <v>0</v>
      </c>
      <c r="AT236" s="895">
        <f t="shared" si="393"/>
        <v>0</v>
      </c>
      <c r="AU236" s="895" t="str">
        <f t="shared" si="393"/>
        <v/>
      </c>
      <c r="AV236" s="895" t="str">
        <f t="shared" si="393"/>
        <v/>
      </c>
      <c r="AW236" s="895" t="str">
        <f t="shared" si="393"/>
        <v/>
      </c>
      <c r="AX236" s="895" t="str">
        <f t="shared" si="393"/>
        <v/>
      </c>
      <c r="AY236" s="895" t="str">
        <f t="shared" si="393"/>
        <v/>
      </c>
      <c r="AZ236" s="895" t="str">
        <f t="shared" si="393"/>
        <v/>
      </c>
      <c r="BA236" s="895" t="str">
        <f t="shared" si="393"/>
        <v/>
      </c>
      <c r="BB236" s="895" t="str">
        <f t="shared" si="393"/>
        <v/>
      </c>
      <c r="BC236" s="883"/>
      <c r="BD236" s="895">
        <f t="shared" ref="BD236:BT236" si="394">IF(BD233="","",BD232*BD233*BD234*BD235)</f>
        <v>3120</v>
      </c>
      <c r="BE236" s="895">
        <f t="shared" si="394"/>
        <v>0</v>
      </c>
      <c r="BF236" s="895">
        <f t="shared" si="394"/>
        <v>0</v>
      </c>
      <c r="BG236" s="895">
        <f t="shared" si="394"/>
        <v>0</v>
      </c>
      <c r="BH236" s="895">
        <f t="shared" si="394"/>
        <v>0</v>
      </c>
      <c r="BI236" s="895">
        <f t="shared" si="394"/>
        <v>0</v>
      </c>
      <c r="BJ236" s="895">
        <f t="shared" si="394"/>
        <v>0</v>
      </c>
      <c r="BK236" s="895">
        <f t="shared" si="394"/>
        <v>0</v>
      </c>
      <c r="BL236" s="895">
        <f t="shared" si="394"/>
        <v>0</v>
      </c>
      <c r="BM236" s="895" t="str">
        <f t="shared" si="394"/>
        <v/>
      </c>
      <c r="BN236" s="895" t="str">
        <f t="shared" si="394"/>
        <v/>
      </c>
      <c r="BO236" s="895" t="str">
        <f t="shared" si="394"/>
        <v/>
      </c>
      <c r="BP236" s="895" t="str">
        <f t="shared" si="394"/>
        <v/>
      </c>
      <c r="BQ236" s="895" t="str">
        <f t="shared" si="394"/>
        <v/>
      </c>
      <c r="BR236" s="895" t="str">
        <f t="shared" si="394"/>
        <v/>
      </c>
      <c r="BS236" s="895" t="str">
        <f t="shared" si="394"/>
        <v/>
      </c>
      <c r="BT236" s="895" t="str">
        <f t="shared" si="394"/>
        <v/>
      </c>
      <c r="BU236" s="883"/>
      <c r="BV236" s="895" t="str">
        <f>IF(BV233="","",BV232*BV233*BV234*BV235)</f>
        <v/>
      </c>
      <c r="BW236" s="895" t="str">
        <f>IF(BW233="","",BW232*BW233*BW234*BW235)</f>
        <v/>
      </c>
      <c r="BX236" s="895" t="str">
        <f>IF(BX233="","",BX232*BX233*BX234*BX235)</f>
        <v/>
      </c>
      <c r="BY236" s="761" t="str">
        <f>IF(BY233="","",BY232*BY233*BY234*BY235)</f>
        <v/>
      </c>
      <c r="BZ236" s="889">
        <f>IF(DL236&lt;3,"",(SUM(B236:R236)-MIN(B236:R236)-MAX(B236:R236))/(DL236-2))</f>
        <v>626</v>
      </c>
      <c r="CA236" s="889">
        <f>IF(DM236&lt;3,"",(SUM(T236:AJ236)-MIN(T236:AJ236)-MAX(T236:AJ236))/(DM236-2))</f>
        <v>695.71428571428567</v>
      </c>
      <c r="CB236" s="889">
        <f>IF(DN236&lt;3,"",(SUM(AL236:BB236)-MIN(AL236:BB236)-MAX(AL236:BB236))/(DN236-2))</f>
        <v>1150.2857142857142</v>
      </c>
      <c r="CC236" s="890">
        <f>IF(DO236&lt;3,"",(SUM(BD236:BT236)-MIN(BD236:BT236)-MAX(BD236:BT236))/(DO236-2))</f>
        <v>0</v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21" t="str">
        <f t="shared" si="388"/>
        <v/>
      </c>
      <c r="CU236" s="548" t="str">
        <f t="shared" si="389"/>
        <v/>
      </c>
      <c r="CV236" s="549" t="str">
        <f t="shared" si="389"/>
        <v/>
      </c>
      <c r="CW236" s="550" t="str">
        <f t="shared" si="389"/>
        <v/>
      </c>
      <c r="CX236" s="550" t="str">
        <f t="shared" si="389"/>
        <v/>
      </c>
      <c r="CY236" s="550">
        <f t="shared" si="389"/>
        <v>0</v>
      </c>
      <c r="CZ236" s="550">
        <f t="shared" si="389"/>
        <v>0</v>
      </c>
      <c r="DA236" s="550">
        <f t="shared" si="389"/>
        <v>0</v>
      </c>
      <c r="DB236" s="551">
        <f t="shared" si="389"/>
        <v>0</v>
      </c>
      <c r="DC236" s="551">
        <f t="shared" si="389"/>
        <v>0</v>
      </c>
      <c r="DD236" s="551">
        <f t="shared" si="389"/>
        <v>0</v>
      </c>
      <c r="DE236" s="550">
        <f t="shared" si="390"/>
        <v>0</v>
      </c>
      <c r="DF236" s="550">
        <f t="shared" si="390"/>
        <v>0</v>
      </c>
      <c r="DG236" s="550">
        <f t="shared" si="390"/>
        <v>3120</v>
      </c>
      <c r="DH236" s="550" t="str">
        <f t="shared" si="390"/>
        <v/>
      </c>
      <c r="DI236" s="550" t="str">
        <f t="shared" si="390"/>
        <v/>
      </c>
      <c r="DJ236" s="549" t="str">
        <f t="shared" si="390"/>
        <v/>
      </c>
      <c r="DK236" s="548" t="str">
        <f t="shared" si="390"/>
        <v/>
      </c>
      <c r="DL236" s="891">
        <f>COUNT(B236:R236)</f>
        <v>9</v>
      </c>
      <c r="DM236" s="846">
        <f>COUNT(T236:AJ236)</f>
        <v>9</v>
      </c>
      <c r="DN236" s="846">
        <f>COUNT(AL236:BB236)</f>
        <v>9</v>
      </c>
      <c r="DO236" s="847">
        <f>COUNT(BD236:BT236)</f>
        <v>9</v>
      </c>
      <c r="DP236" s="882"/>
      <c r="DQ236" s="892"/>
      <c r="DR236" s="892"/>
      <c r="DS236" s="892"/>
      <c r="DT236" s="892"/>
      <c r="DU236" s="892"/>
      <c r="DV236" s="892"/>
      <c r="DW236" s="893"/>
      <c r="DX236" s="892"/>
      <c r="DY236" s="61"/>
    </row>
    <row r="237" spans="1:129" ht="12.75" customHeight="1">
      <c r="A237" s="887" t="s">
        <v>446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3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3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3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3"/>
      <c r="BV237" s="669"/>
      <c r="BW237" s="669"/>
      <c r="BX237" s="669"/>
      <c r="BY237" s="296"/>
      <c r="BZ237" s="896"/>
      <c r="CA237" s="896"/>
      <c r="CB237" s="896"/>
      <c r="CC237" s="897"/>
      <c r="CD237" s="898"/>
      <c r="CE237" s="898"/>
      <c r="CF237" s="898"/>
      <c r="CG237" s="898"/>
      <c r="CH237" s="898"/>
      <c r="CI237" s="898"/>
      <c r="CJ237" s="898"/>
      <c r="CK237" s="898"/>
      <c r="CL237" s="898"/>
      <c r="CM237" s="898"/>
      <c r="CN237" s="898"/>
      <c r="CO237" s="898"/>
      <c r="CP237" s="898"/>
      <c r="CQ237" s="898"/>
      <c r="CR237" s="898"/>
      <c r="CS237" s="898"/>
      <c r="CT237" s="899"/>
      <c r="CU237" s="900"/>
      <c r="CV237" s="898"/>
      <c r="CW237" s="898"/>
      <c r="CX237" s="898"/>
      <c r="CY237" s="898"/>
      <c r="CZ237" s="898"/>
      <c r="DA237" s="898"/>
      <c r="DB237" s="898"/>
      <c r="DC237" s="898"/>
      <c r="DD237" s="898"/>
      <c r="DE237" s="898"/>
      <c r="DF237" s="898"/>
      <c r="DG237" s="898"/>
      <c r="DH237" s="898"/>
      <c r="DI237" s="898"/>
      <c r="DJ237" s="898"/>
      <c r="DK237" s="898"/>
      <c r="DL237" s="900"/>
      <c r="DM237" s="881"/>
      <c r="DN237" s="881"/>
      <c r="DO237" s="880"/>
      <c r="DP237" s="881"/>
      <c r="DQ237" s="881"/>
      <c r="DR237" s="881"/>
      <c r="DS237" s="881"/>
      <c r="DT237" s="881"/>
      <c r="DU237" s="881"/>
      <c r="DV237" s="881"/>
      <c r="DW237" s="880"/>
      <c r="DX237" s="881"/>
      <c r="DY237" s="61"/>
    </row>
    <row r="238" spans="1:129" ht="12.75" customHeight="1">
      <c r="A238" s="888" t="s">
        <v>276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3"/>
      <c r="T238" s="669">
        <v>1</v>
      </c>
      <c r="U238" s="669"/>
      <c r="V238" s="669">
        <v>1</v>
      </c>
      <c r="W238" s="669"/>
      <c r="X238" s="669"/>
      <c r="Y238" s="669"/>
      <c r="Z238" s="669"/>
      <c r="AA238" s="669">
        <v>2</v>
      </c>
      <c r="AB238" s="669">
        <v>1</v>
      </c>
      <c r="AC238" s="669"/>
      <c r="AD238" s="669"/>
      <c r="AE238" s="669"/>
      <c r="AF238" s="669"/>
      <c r="AG238" s="669"/>
      <c r="AH238" s="669"/>
      <c r="AI238" s="669"/>
      <c r="AJ238" s="669"/>
      <c r="AK238" s="883"/>
      <c r="AL238" s="669"/>
      <c r="AM238" s="669"/>
      <c r="AN238" s="669">
        <v>3</v>
      </c>
      <c r="AO238" s="669">
        <v>8</v>
      </c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3"/>
      <c r="BD238" s="669">
        <v>1</v>
      </c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3"/>
      <c r="BV238" s="669"/>
      <c r="BW238" s="669"/>
      <c r="BX238" s="669"/>
      <c r="BY238" s="296"/>
      <c r="BZ238" s="889" t="str">
        <f>IF(DL238&lt;3,"",(SUM(B238:R238)-MIN(B238:R238)-MAX(B238:R238))/(DL238-2))</f>
        <v/>
      </c>
      <c r="CA238" s="889">
        <f>IF(DM238&lt;3,"",(SUM(T238:AJ238)-MIN(T238:AJ238)-MAX(T238:AJ238))/(DM238-2))</f>
        <v>1</v>
      </c>
      <c r="CB238" s="889" t="str">
        <f>IF(DN238&lt;3,"",(SUM(AL238:BB238)-MIN(AL238:BB238)-MAX(AL238:BB238))/(DN238-2))</f>
        <v/>
      </c>
      <c r="CC238" s="890" t="str">
        <f>IF(DO238&lt;3,"",(SUM(BD238:BT238)-MIN(BD238:BT238)-MAX(BD238:BT238))/(DO238-2))</f>
        <v/>
      </c>
      <c r="CD238" s="52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2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7"/>
        <v/>
      </c>
      <c r="CW238" s="550" t="str">
        <f t="shared" si="397"/>
        <v/>
      </c>
      <c r="CX238" s="550" t="str">
        <f t="shared" si="397"/>
        <v/>
      </c>
      <c r="CY238" s="550" t="str">
        <f t="shared" si="397"/>
        <v/>
      </c>
      <c r="CZ238" s="550" t="str">
        <f t="shared" si="397"/>
        <v/>
      </c>
      <c r="DA238" s="550" t="str">
        <f t="shared" si="397"/>
        <v/>
      </c>
      <c r="DB238" s="551" t="str">
        <f t="shared" si="397"/>
        <v/>
      </c>
      <c r="DC238" s="551">
        <f t="shared" si="397"/>
        <v>1</v>
      </c>
      <c r="DD238" s="551" t="str">
        <f t="shared" si="397"/>
        <v/>
      </c>
      <c r="DE238" s="550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8"/>
        <v/>
      </c>
      <c r="DG238" s="550" t="str">
        <f t="shared" si="398"/>
        <v/>
      </c>
      <c r="DH238" s="550" t="str">
        <f t="shared" si="398"/>
        <v/>
      </c>
      <c r="DI238" s="550" t="str">
        <f t="shared" si="398"/>
        <v/>
      </c>
      <c r="DJ238" s="549" t="str">
        <f t="shared" si="398"/>
        <v/>
      </c>
      <c r="DK238" s="548" t="str">
        <f t="shared" si="398"/>
        <v/>
      </c>
      <c r="DL238" s="891">
        <f>COUNT(B238:R238)</f>
        <v>0</v>
      </c>
      <c r="DM238" s="846">
        <f>COUNT(T238:AJ238)</f>
        <v>4</v>
      </c>
      <c r="DN238" s="846">
        <f>COUNT(AL238:BB238)</f>
        <v>2</v>
      </c>
      <c r="DO238" s="847">
        <f>COUNT(BD238:BT238)</f>
        <v>1</v>
      </c>
      <c r="DP238" s="882"/>
      <c r="DQ238" s="892"/>
      <c r="DR238" s="892"/>
      <c r="DS238" s="892"/>
      <c r="DT238" s="892"/>
      <c r="DU238" s="892"/>
      <c r="DV238" s="892"/>
      <c r="DW238" s="893"/>
      <c r="DX238" s="892"/>
      <c r="DY238" s="61"/>
    </row>
    <row r="239" spans="1:129" ht="12.75" customHeight="1">
      <c r="A239" s="888" t="s">
        <v>277</v>
      </c>
      <c r="B239" s="296"/>
      <c r="C239" s="296">
        <v>0</v>
      </c>
      <c r="D239" s="296">
        <v>0</v>
      </c>
      <c r="E239" s="296">
        <v>0</v>
      </c>
      <c r="F239" s="296">
        <v>0</v>
      </c>
      <c r="G239" s="296">
        <v>0</v>
      </c>
      <c r="H239" s="296">
        <v>0</v>
      </c>
      <c r="I239" s="296">
        <v>0</v>
      </c>
      <c r="J239" s="669">
        <v>0</v>
      </c>
      <c r="K239" s="296"/>
      <c r="L239" s="296"/>
      <c r="M239" s="296"/>
      <c r="N239" s="296"/>
      <c r="O239" s="296"/>
      <c r="P239" s="296"/>
      <c r="Q239" s="296"/>
      <c r="R239" s="296"/>
      <c r="S239" s="883"/>
      <c r="T239" s="296">
        <v>25</v>
      </c>
      <c r="U239" s="296">
        <v>0</v>
      </c>
      <c r="V239" s="296">
        <v>40</v>
      </c>
      <c r="W239" s="296">
        <v>0</v>
      </c>
      <c r="X239" s="296">
        <v>0</v>
      </c>
      <c r="Y239" s="296">
        <v>0</v>
      </c>
      <c r="Z239" s="296">
        <v>0</v>
      </c>
      <c r="AA239" s="296">
        <v>360</v>
      </c>
      <c r="AB239" s="296">
        <v>350</v>
      </c>
      <c r="AC239" s="296"/>
      <c r="AD239" s="296"/>
      <c r="AE239" s="296"/>
      <c r="AF239" s="296"/>
      <c r="AG239" s="296"/>
      <c r="AH239" s="296"/>
      <c r="AI239" s="296"/>
      <c r="AJ239" s="296"/>
      <c r="AK239" s="883"/>
      <c r="AL239" s="296">
        <v>0</v>
      </c>
      <c r="AM239" s="296">
        <v>0</v>
      </c>
      <c r="AN239" s="296">
        <v>9</v>
      </c>
      <c r="AO239" s="296">
        <v>5</v>
      </c>
      <c r="AP239" s="296">
        <v>0</v>
      </c>
      <c r="AQ239" s="296">
        <v>0</v>
      </c>
      <c r="AR239" s="296">
        <v>0</v>
      </c>
      <c r="AS239" s="296">
        <v>0</v>
      </c>
      <c r="AT239" s="296">
        <v>0</v>
      </c>
      <c r="AU239" s="296"/>
      <c r="AV239" s="296"/>
      <c r="AW239" s="296"/>
      <c r="AX239" s="296"/>
      <c r="AY239" s="296"/>
      <c r="AZ239" s="296"/>
      <c r="BA239" s="296"/>
      <c r="BB239" s="296"/>
      <c r="BC239" s="883"/>
      <c r="BD239" s="296">
        <v>1</v>
      </c>
      <c r="BE239" s="296">
        <v>0</v>
      </c>
      <c r="BF239" s="296">
        <v>0</v>
      </c>
      <c r="BG239" s="296">
        <v>0</v>
      </c>
      <c r="BH239" s="296">
        <v>0</v>
      </c>
      <c r="BI239" s="296">
        <v>0</v>
      </c>
      <c r="BJ239" s="296">
        <v>0</v>
      </c>
      <c r="BK239" s="296">
        <v>0</v>
      </c>
      <c r="BL239" s="296">
        <v>0</v>
      </c>
      <c r="BM239" s="296"/>
      <c r="BN239" s="296"/>
      <c r="BO239" s="296"/>
      <c r="BP239" s="296"/>
      <c r="BQ239" s="296"/>
      <c r="BR239" s="296"/>
      <c r="BS239" s="296"/>
      <c r="BT239" s="296"/>
      <c r="BU239" s="883"/>
      <c r="BV239" s="296"/>
      <c r="BW239" s="296"/>
      <c r="BX239" s="296"/>
      <c r="BY239" s="296"/>
      <c r="BZ239" s="889">
        <f>IF(DL239&lt;3,"",(SUM(B239:R239)-MIN(B239:R239)-MAX(B239:R239))/(DL239-2))</f>
        <v>0</v>
      </c>
      <c r="CA239" s="889">
        <f>IF(DM239&lt;3,"",(SUM(T239:AJ239)-MIN(T239:AJ239)-MAX(T239:AJ239))/(DM239-2))</f>
        <v>59.285714285714285</v>
      </c>
      <c r="CB239" s="889">
        <f>IF(DN239&lt;3,"",(SUM(AL239:BB239)-MIN(AL239:BB239)-MAX(AL239:BB239))/(DN239-2))</f>
        <v>0.7142857142857143</v>
      </c>
      <c r="CC239" s="890">
        <f>IF(DO239&lt;3,"",(SUM(BD239:BT239)-MIN(BD239:BT239)-MAX(BD239:BT239))/(DO239-2))</f>
        <v>0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21" t="str">
        <f t="shared" si="396"/>
        <v/>
      </c>
      <c r="CU239" s="548" t="str">
        <f t="shared" si="397"/>
        <v/>
      </c>
      <c r="CV239" s="549" t="str">
        <f t="shared" si="397"/>
        <v/>
      </c>
      <c r="CW239" s="550" t="str">
        <f t="shared" si="397"/>
        <v/>
      </c>
      <c r="CX239" s="550" t="str">
        <f t="shared" si="397"/>
        <v/>
      </c>
      <c r="CY239" s="550">
        <f t="shared" si="397"/>
        <v>0</v>
      </c>
      <c r="CZ239" s="550">
        <f t="shared" si="397"/>
        <v>0</v>
      </c>
      <c r="DA239" s="550">
        <f t="shared" si="397"/>
        <v>0</v>
      </c>
      <c r="DB239" s="551">
        <f t="shared" si="397"/>
        <v>0</v>
      </c>
      <c r="DC239" s="551">
        <f t="shared" si="397"/>
        <v>0</v>
      </c>
      <c r="DD239" s="551">
        <f t="shared" si="397"/>
        <v>0</v>
      </c>
      <c r="DE239" s="550">
        <f t="shared" si="398"/>
        <v>0</v>
      </c>
      <c r="DF239" s="550">
        <f t="shared" si="398"/>
        <v>0</v>
      </c>
      <c r="DG239" s="550">
        <f t="shared" si="398"/>
        <v>1</v>
      </c>
      <c r="DH239" s="550" t="str">
        <f t="shared" si="398"/>
        <v/>
      </c>
      <c r="DI239" s="550" t="str">
        <f t="shared" si="398"/>
        <v/>
      </c>
      <c r="DJ239" s="549" t="str">
        <f t="shared" si="398"/>
        <v/>
      </c>
      <c r="DK239" s="548" t="str">
        <f t="shared" si="398"/>
        <v/>
      </c>
      <c r="DL239" s="891">
        <f>COUNT(B239:R239)</f>
        <v>8</v>
      </c>
      <c r="DM239" s="846">
        <f>COUNT(T239:AJ239)</f>
        <v>9</v>
      </c>
      <c r="DN239" s="846">
        <f>COUNT(AL239:BB239)</f>
        <v>9</v>
      </c>
      <c r="DO239" s="847">
        <f>COUNT(BD239:BT239)</f>
        <v>9</v>
      </c>
      <c r="DP239" s="882"/>
      <c r="DQ239" s="892"/>
      <c r="DR239" s="892"/>
      <c r="DS239" s="892"/>
      <c r="DT239" s="892"/>
      <c r="DU239" s="892"/>
      <c r="DV239" s="892"/>
      <c r="DW239" s="893"/>
      <c r="DX239" s="892"/>
      <c r="DY239" s="61"/>
    </row>
    <row r="240" spans="1:129" ht="12.75" customHeight="1">
      <c r="A240" s="888" t="s">
        <v>265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3"/>
      <c r="T240" s="296">
        <v>6</v>
      </c>
      <c r="U240" s="296"/>
      <c r="V240" s="296">
        <v>4</v>
      </c>
      <c r="W240" s="296"/>
      <c r="X240" s="296"/>
      <c r="Y240" s="296"/>
      <c r="Z240" s="296"/>
      <c r="AA240" s="296">
        <v>12</v>
      </c>
      <c r="AB240" s="296">
        <v>8</v>
      </c>
      <c r="AC240" s="296"/>
      <c r="AD240" s="296"/>
      <c r="AE240" s="296"/>
      <c r="AF240" s="296"/>
      <c r="AG240" s="296"/>
      <c r="AH240" s="296"/>
      <c r="AI240" s="296"/>
      <c r="AJ240" s="296"/>
      <c r="AK240" s="883"/>
      <c r="AL240" s="296"/>
      <c r="AM240" s="296"/>
      <c r="AN240" s="296">
        <v>6</v>
      </c>
      <c r="AO240" s="296">
        <v>5</v>
      </c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3"/>
      <c r="BD240" s="296">
        <v>10</v>
      </c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3"/>
      <c r="BV240" s="296"/>
      <c r="BW240" s="296"/>
      <c r="BX240" s="296"/>
      <c r="BY240" s="296"/>
      <c r="BZ240" s="889" t="str">
        <f>IF(DL240&lt;3,"",(SUM(B240:R240)-MIN(B240:R240)-MAX(B240:R240))/(DL240-2))</f>
        <v/>
      </c>
      <c r="CA240" s="889">
        <f>IF(DM240&lt;3,"",(SUM(T240:AJ240)-MIN(T240:AJ240)-MAX(T240:AJ240))/(DM240-2))</f>
        <v>7</v>
      </c>
      <c r="CB240" s="889" t="str">
        <f>IF(DN240&lt;3,"",(SUM(AL240:BB240)-MIN(AL240:BB240)-MAX(AL240:BB240))/(DN240-2))</f>
        <v/>
      </c>
      <c r="CC240" s="890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21" t="str">
        <f t="shared" si="396"/>
        <v/>
      </c>
      <c r="CU240" s="548" t="str">
        <f t="shared" si="397"/>
        <v/>
      </c>
      <c r="CV240" s="549" t="str">
        <f t="shared" si="397"/>
        <v/>
      </c>
      <c r="CW240" s="550" t="str">
        <f t="shared" si="397"/>
        <v/>
      </c>
      <c r="CX240" s="550" t="str">
        <f t="shared" si="397"/>
        <v/>
      </c>
      <c r="CY240" s="550" t="str">
        <f t="shared" si="397"/>
        <v/>
      </c>
      <c r="CZ240" s="550" t="str">
        <f t="shared" si="397"/>
        <v/>
      </c>
      <c r="DA240" s="550" t="str">
        <f t="shared" si="397"/>
        <v/>
      </c>
      <c r="DB240" s="551" t="str">
        <f t="shared" si="397"/>
        <v/>
      </c>
      <c r="DC240" s="551">
        <f t="shared" si="397"/>
        <v>10</v>
      </c>
      <c r="DD240" s="551" t="str">
        <f t="shared" si="397"/>
        <v/>
      </c>
      <c r="DE240" s="550" t="str">
        <f t="shared" si="398"/>
        <v/>
      </c>
      <c r="DF240" s="550" t="str">
        <f t="shared" si="398"/>
        <v/>
      </c>
      <c r="DG240" s="550" t="str">
        <f t="shared" si="398"/>
        <v/>
      </c>
      <c r="DH240" s="550" t="str">
        <f t="shared" si="398"/>
        <v/>
      </c>
      <c r="DI240" s="550" t="str">
        <f t="shared" si="398"/>
        <v/>
      </c>
      <c r="DJ240" s="549" t="str">
        <f t="shared" si="398"/>
        <v/>
      </c>
      <c r="DK240" s="548" t="str">
        <f t="shared" si="398"/>
        <v/>
      </c>
      <c r="DL240" s="891">
        <f>COUNT(B240:R240)</f>
        <v>0</v>
      </c>
      <c r="DM240" s="846">
        <f>COUNT(T240:AJ240)</f>
        <v>4</v>
      </c>
      <c r="DN240" s="846">
        <f>COUNT(AL240:BB240)</f>
        <v>2</v>
      </c>
      <c r="DO240" s="847">
        <f>COUNT(BD240:BT240)</f>
        <v>1</v>
      </c>
      <c r="DP240" s="882"/>
      <c r="DQ240" s="892"/>
      <c r="DR240" s="892"/>
      <c r="DS240" s="892"/>
      <c r="DT240" s="892"/>
      <c r="DU240" s="892"/>
      <c r="DV240" s="892"/>
      <c r="DW240" s="893"/>
      <c r="DX240" s="892"/>
      <c r="DY240" s="61"/>
    </row>
    <row r="241" spans="1:129" ht="12.75" customHeight="1">
      <c r="A241" s="888" t="s">
        <v>294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3"/>
      <c r="T241" s="296">
        <v>16</v>
      </c>
      <c r="U241" s="296"/>
      <c r="V241" s="296">
        <v>0.5</v>
      </c>
      <c r="W241" s="296"/>
      <c r="X241" s="296"/>
      <c r="Y241" s="296"/>
      <c r="Z241" s="296"/>
      <c r="AA241" s="296">
        <v>0.5</v>
      </c>
      <c r="AB241" s="296">
        <v>0.5</v>
      </c>
      <c r="AC241" s="296"/>
      <c r="AD241" s="296"/>
      <c r="AE241" s="296"/>
      <c r="AF241" s="296"/>
      <c r="AG241" s="296"/>
      <c r="AH241" s="296"/>
      <c r="AI241" s="296"/>
      <c r="AJ241" s="296"/>
      <c r="AK241" s="883"/>
      <c r="AL241" s="296"/>
      <c r="AM241" s="296"/>
      <c r="AN241" s="296">
        <v>10</v>
      </c>
      <c r="AO241" s="296">
        <v>1</v>
      </c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3"/>
      <c r="BD241" s="296">
        <v>30</v>
      </c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3"/>
      <c r="BV241" s="296"/>
      <c r="BW241" s="296"/>
      <c r="BX241" s="296"/>
      <c r="BY241" s="296"/>
      <c r="BZ241" s="889" t="str">
        <f>IF(DL241&lt;3,"",(SUM(B241:R241)-MIN(B241:R241)-MAX(B241:R241))/(DL241-2))</f>
        <v/>
      </c>
      <c r="CA241" s="889">
        <f>IF(DM241&lt;3,"",(SUM(T241:AJ241)-MIN(T241:AJ241)-MAX(T241:AJ241))/(DM241-2))</f>
        <v>0.5</v>
      </c>
      <c r="CB241" s="889" t="str">
        <f>IF(DN241&lt;3,"",(SUM(AL241:BB241)-MIN(AL241:BB241)-MAX(AL241:BB241))/(DN241-2))</f>
        <v/>
      </c>
      <c r="CC241" s="890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21" t="str">
        <f t="shared" si="396"/>
        <v/>
      </c>
      <c r="CU241" s="548" t="str">
        <f t="shared" si="397"/>
        <v/>
      </c>
      <c r="CV241" s="549" t="str">
        <f t="shared" si="397"/>
        <v/>
      </c>
      <c r="CW241" s="550" t="str">
        <f t="shared" si="397"/>
        <v/>
      </c>
      <c r="CX241" s="550" t="str">
        <f t="shared" si="397"/>
        <v/>
      </c>
      <c r="CY241" s="550" t="str">
        <f t="shared" si="397"/>
        <v/>
      </c>
      <c r="CZ241" s="550" t="str">
        <f t="shared" si="397"/>
        <v/>
      </c>
      <c r="DA241" s="550" t="str">
        <f t="shared" si="397"/>
        <v/>
      </c>
      <c r="DB241" s="551" t="str">
        <f t="shared" si="397"/>
        <v/>
      </c>
      <c r="DC241" s="551">
        <f t="shared" si="397"/>
        <v>30</v>
      </c>
      <c r="DD241" s="551" t="str">
        <f t="shared" si="397"/>
        <v/>
      </c>
      <c r="DE241" s="550" t="str">
        <f t="shared" si="398"/>
        <v/>
      </c>
      <c r="DF241" s="550" t="str">
        <f t="shared" si="398"/>
        <v/>
      </c>
      <c r="DG241" s="550" t="str">
        <f t="shared" si="398"/>
        <v/>
      </c>
      <c r="DH241" s="550" t="str">
        <f t="shared" si="398"/>
        <v/>
      </c>
      <c r="DI241" s="550" t="str">
        <f t="shared" si="398"/>
        <v/>
      </c>
      <c r="DJ241" s="549" t="str">
        <f t="shared" si="398"/>
        <v/>
      </c>
      <c r="DK241" s="548" t="str">
        <f t="shared" si="398"/>
        <v/>
      </c>
      <c r="DL241" s="891">
        <f>COUNT(B241:R241)</f>
        <v>0</v>
      </c>
      <c r="DM241" s="846">
        <f>COUNT(T241:AJ241)</f>
        <v>4</v>
      </c>
      <c r="DN241" s="846">
        <f>COUNT(AL241:BB241)</f>
        <v>2</v>
      </c>
      <c r="DO241" s="847">
        <f>COUNT(BD241:BT241)</f>
        <v>1</v>
      </c>
      <c r="DP241" s="882"/>
      <c r="DQ241" s="892"/>
      <c r="DR241" s="892"/>
      <c r="DS241" s="892"/>
      <c r="DT241" s="892"/>
      <c r="DU241" s="892"/>
      <c r="DV241" s="892"/>
      <c r="DW241" s="893"/>
      <c r="DX241" s="892"/>
      <c r="DY241" s="61"/>
    </row>
    <row r="242" spans="1:129" ht="12.75" customHeight="1">
      <c r="A242" s="894" t="s">
        <v>295</v>
      </c>
      <c r="B242" s="895" t="str">
        <f t="shared" ref="B242:R242" si="399">IF(B239="","",B238*B239*B240*B241)</f>
        <v/>
      </c>
      <c r="C242" s="895">
        <f t="shared" si="399"/>
        <v>0</v>
      </c>
      <c r="D242" s="895">
        <f t="shared" si="399"/>
        <v>0</v>
      </c>
      <c r="E242" s="895">
        <f t="shared" si="399"/>
        <v>0</v>
      </c>
      <c r="F242" s="895">
        <f t="shared" si="399"/>
        <v>0</v>
      </c>
      <c r="G242" s="895">
        <f t="shared" si="399"/>
        <v>0</v>
      </c>
      <c r="H242" s="895">
        <f t="shared" si="399"/>
        <v>0</v>
      </c>
      <c r="I242" s="895">
        <f t="shared" si="399"/>
        <v>0</v>
      </c>
      <c r="J242" s="895">
        <f t="shared" si="399"/>
        <v>0</v>
      </c>
      <c r="K242" s="895" t="str">
        <f t="shared" si="399"/>
        <v/>
      </c>
      <c r="L242" s="895" t="str">
        <f t="shared" si="399"/>
        <v/>
      </c>
      <c r="M242" s="895" t="str">
        <f t="shared" si="399"/>
        <v/>
      </c>
      <c r="N242" s="895" t="str">
        <f t="shared" si="399"/>
        <v/>
      </c>
      <c r="O242" s="895" t="str">
        <f t="shared" si="399"/>
        <v/>
      </c>
      <c r="P242" s="895" t="str">
        <f t="shared" si="399"/>
        <v/>
      </c>
      <c r="Q242" s="895" t="str">
        <f t="shared" si="399"/>
        <v/>
      </c>
      <c r="R242" s="895" t="str">
        <f t="shared" si="399"/>
        <v/>
      </c>
      <c r="S242" s="883"/>
      <c r="T242" s="895">
        <f t="shared" ref="T242:AJ242" si="400">IF(T239="","",T238*T239*T240*T241)</f>
        <v>2400</v>
      </c>
      <c r="U242" s="895">
        <f t="shared" si="400"/>
        <v>0</v>
      </c>
      <c r="V242" s="895">
        <f t="shared" si="400"/>
        <v>80</v>
      </c>
      <c r="W242" s="895">
        <f t="shared" si="400"/>
        <v>0</v>
      </c>
      <c r="X242" s="895">
        <f t="shared" si="400"/>
        <v>0</v>
      </c>
      <c r="Y242" s="895">
        <f t="shared" si="400"/>
        <v>0</v>
      </c>
      <c r="Z242" s="895">
        <f t="shared" si="400"/>
        <v>0</v>
      </c>
      <c r="AA242" s="895">
        <f t="shared" si="400"/>
        <v>4320</v>
      </c>
      <c r="AB242" s="895">
        <f t="shared" si="400"/>
        <v>1400</v>
      </c>
      <c r="AC242" s="895" t="str">
        <f t="shared" si="400"/>
        <v/>
      </c>
      <c r="AD242" s="895" t="str">
        <f t="shared" si="400"/>
        <v/>
      </c>
      <c r="AE242" s="895" t="str">
        <f t="shared" si="400"/>
        <v/>
      </c>
      <c r="AF242" s="895" t="str">
        <f t="shared" si="400"/>
        <v/>
      </c>
      <c r="AG242" s="895" t="str">
        <f t="shared" si="400"/>
        <v/>
      </c>
      <c r="AH242" s="895" t="str">
        <f t="shared" si="400"/>
        <v/>
      </c>
      <c r="AI242" s="895" t="str">
        <f t="shared" si="400"/>
        <v/>
      </c>
      <c r="AJ242" s="895" t="str">
        <f t="shared" si="400"/>
        <v/>
      </c>
      <c r="AK242" s="883"/>
      <c r="AL242" s="895">
        <f t="shared" ref="AL242:BB242" si="401">IF(AL239="","",AL238*AL239*AL240*AL241)</f>
        <v>0</v>
      </c>
      <c r="AM242" s="895">
        <f t="shared" si="401"/>
        <v>0</v>
      </c>
      <c r="AN242" s="895">
        <f t="shared" si="401"/>
        <v>1620</v>
      </c>
      <c r="AO242" s="895">
        <f t="shared" si="401"/>
        <v>200</v>
      </c>
      <c r="AP242" s="895">
        <f t="shared" si="401"/>
        <v>0</v>
      </c>
      <c r="AQ242" s="895">
        <f t="shared" si="401"/>
        <v>0</v>
      </c>
      <c r="AR242" s="895">
        <f t="shared" si="401"/>
        <v>0</v>
      </c>
      <c r="AS242" s="895">
        <f t="shared" si="401"/>
        <v>0</v>
      </c>
      <c r="AT242" s="895">
        <f t="shared" si="401"/>
        <v>0</v>
      </c>
      <c r="AU242" s="895" t="str">
        <f t="shared" si="401"/>
        <v/>
      </c>
      <c r="AV242" s="895" t="str">
        <f t="shared" si="401"/>
        <v/>
      </c>
      <c r="AW242" s="895" t="str">
        <f t="shared" si="401"/>
        <v/>
      </c>
      <c r="AX242" s="895" t="str">
        <f t="shared" si="401"/>
        <v/>
      </c>
      <c r="AY242" s="895" t="str">
        <f t="shared" si="401"/>
        <v/>
      </c>
      <c r="AZ242" s="895" t="str">
        <f t="shared" si="401"/>
        <v/>
      </c>
      <c r="BA242" s="895" t="str">
        <f t="shared" si="401"/>
        <v/>
      </c>
      <c r="BB242" s="895" t="str">
        <f t="shared" si="401"/>
        <v/>
      </c>
      <c r="BC242" s="883"/>
      <c r="BD242" s="895">
        <f t="shared" ref="BD242:BT242" si="402">IF(BD239="","",BD238*BD239*BD240*BD241)</f>
        <v>300</v>
      </c>
      <c r="BE242" s="895">
        <f t="shared" si="402"/>
        <v>0</v>
      </c>
      <c r="BF242" s="895">
        <f t="shared" si="402"/>
        <v>0</v>
      </c>
      <c r="BG242" s="895">
        <f t="shared" si="402"/>
        <v>0</v>
      </c>
      <c r="BH242" s="895">
        <f t="shared" si="402"/>
        <v>0</v>
      </c>
      <c r="BI242" s="895">
        <f t="shared" si="402"/>
        <v>0</v>
      </c>
      <c r="BJ242" s="895">
        <f t="shared" si="402"/>
        <v>0</v>
      </c>
      <c r="BK242" s="895">
        <f t="shared" si="402"/>
        <v>0</v>
      </c>
      <c r="BL242" s="895">
        <f t="shared" si="402"/>
        <v>0</v>
      </c>
      <c r="BM242" s="895" t="str">
        <f t="shared" si="402"/>
        <v/>
      </c>
      <c r="BN242" s="895" t="str">
        <f t="shared" si="402"/>
        <v/>
      </c>
      <c r="BO242" s="895" t="str">
        <f t="shared" si="402"/>
        <v/>
      </c>
      <c r="BP242" s="895" t="str">
        <f t="shared" si="402"/>
        <v/>
      </c>
      <c r="BQ242" s="895" t="str">
        <f t="shared" si="402"/>
        <v/>
      </c>
      <c r="BR242" s="895" t="str">
        <f t="shared" si="402"/>
        <v/>
      </c>
      <c r="BS242" s="895" t="str">
        <f t="shared" si="402"/>
        <v/>
      </c>
      <c r="BT242" s="895" t="str">
        <f t="shared" si="402"/>
        <v/>
      </c>
      <c r="BU242" s="883"/>
      <c r="BV242" s="895" t="str">
        <f>IF(BV239="","",BV238*BV239*BV240*BV241)</f>
        <v/>
      </c>
      <c r="BW242" s="895" t="str">
        <f>IF(BW239="","",BW238*BW239*BW240*BW241)</f>
        <v/>
      </c>
      <c r="BX242" s="895" t="str">
        <f>IF(BX239="","",BX238*BX239*BX240*BX241)</f>
        <v/>
      </c>
      <c r="BY242" s="761" t="str">
        <f>IF(BY239="","",BY238*BY239*BY240*BY241)</f>
        <v/>
      </c>
      <c r="BZ242" s="889">
        <f>IF(DL242&lt;3,"",(SUM(B242:R242)-MIN(B242:R242)-MAX(B242:R242))/(DL242-2))</f>
        <v>0</v>
      </c>
      <c r="CA242" s="889">
        <f>IF(DM242&lt;3,"",(SUM(T242:AJ242)-MIN(T242:AJ242)-MAX(T242:AJ242))/(DM242-2))</f>
        <v>554.28571428571433</v>
      </c>
      <c r="CB242" s="889">
        <f>IF(DN242&lt;3,"",(SUM(AL242:BB242)-MIN(AL242:BB242)-MAX(AL242:BB242))/(DN242-2))</f>
        <v>28.571428571428573</v>
      </c>
      <c r="CC242" s="890">
        <f>IF(DO242&lt;3,"",(SUM(BD242:BT242)-MIN(BD242:BT242)-MAX(BD242:BT242))/(DO242-2))</f>
        <v>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21" t="str">
        <f t="shared" si="396"/>
        <v/>
      </c>
      <c r="CU242" s="548" t="str">
        <f t="shared" si="397"/>
        <v/>
      </c>
      <c r="CV242" s="549" t="str">
        <f t="shared" si="397"/>
        <v/>
      </c>
      <c r="CW242" s="550" t="str">
        <f t="shared" si="397"/>
        <v/>
      </c>
      <c r="CX242" s="550" t="str">
        <f t="shared" si="397"/>
        <v/>
      </c>
      <c r="CY242" s="550">
        <f t="shared" si="397"/>
        <v>0</v>
      </c>
      <c r="CZ242" s="550">
        <f t="shared" si="397"/>
        <v>0</v>
      </c>
      <c r="DA242" s="550">
        <f t="shared" si="397"/>
        <v>0</v>
      </c>
      <c r="DB242" s="551">
        <f t="shared" si="397"/>
        <v>0</v>
      </c>
      <c r="DC242" s="551">
        <f t="shared" si="397"/>
        <v>0</v>
      </c>
      <c r="DD242" s="551">
        <f t="shared" si="397"/>
        <v>0</v>
      </c>
      <c r="DE242" s="550">
        <f t="shared" si="398"/>
        <v>0</v>
      </c>
      <c r="DF242" s="550">
        <f t="shared" si="398"/>
        <v>0</v>
      </c>
      <c r="DG242" s="550">
        <f t="shared" si="398"/>
        <v>300</v>
      </c>
      <c r="DH242" s="550" t="str">
        <f t="shared" si="398"/>
        <v/>
      </c>
      <c r="DI242" s="550" t="str">
        <f t="shared" si="398"/>
        <v/>
      </c>
      <c r="DJ242" s="549" t="str">
        <f t="shared" si="398"/>
        <v/>
      </c>
      <c r="DK242" s="548" t="str">
        <f t="shared" si="398"/>
        <v/>
      </c>
      <c r="DL242" s="891">
        <f>COUNT(B242:R242)</f>
        <v>8</v>
      </c>
      <c r="DM242" s="846">
        <f>COUNT(T242:AJ242)</f>
        <v>9</v>
      </c>
      <c r="DN242" s="846">
        <f>COUNT(AL242:BB242)</f>
        <v>9</v>
      </c>
      <c r="DO242" s="847">
        <f>COUNT(BD242:BT242)</f>
        <v>9</v>
      </c>
      <c r="DP242" s="882"/>
      <c r="DQ242" s="892"/>
      <c r="DR242" s="892"/>
      <c r="DS242" s="892"/>
      <c r="DT242" s="892"/>
      <c r="DU242" s="892"/>
      <c r="DV242" s="892"/>
      <c r="DW242" s="893"/>
      <c r="DX242" s="892"/>
      <c r="DY242" s="61"/>
    </row>
    <row r="243" spans="1:129" ht="12.75" customHeight="1">
      <c r="A243" s="887" t="s">
        <v>416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3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3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3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3"/>
      <c r="BV243" s="669"/>
      <c r="BW243" s="669"/>
      <c r="BX243" s="669"/>
      <c r="BY243" s="669"/>
      <c r="BZ243" s="896"/>
      <c r="CA243" s="896"/>
      <c r="CB243" s="896"/>
      <c r="CC243" s="897"/>
      <c r="CD243" s="898"/>
      <c r="CE243" s="898"/>
      <c r="CF243" s="898"/>
      <c r="CG243" s="898"/>
      <c r="CH243" s="898"/>
      <c r="CI243" s="898"/>
      <c r="CJ243" s="898"/>
      <c r="CK243" s="898"/>
      <c r="CL243" s="898"/>
      <c r="CM243" s="898"/>
      <c r="CN243" s="898"/>
      <c r="CO243" s="898"/>
      <c r="CP243" s="898"/>
      <c r="CQ243" s="898"/>
      <c r="CR243" s="898"/>
      <c r="CS243" s="898"/>
      <c r="CT243" s="899"/>
      <c r="CU243" s="900"/>
      <c r="CV243" s="898"/>
      <c r="CW243" s="898"/>
      <c r="CX243" s="898"/>
      <c r="CY243" s="898"/>
      <c r="CZ243" s="898"/>
      <c r="DA243" s="898"/>
      <c r="DB243" s="898"/>
      <c r="DC243" s="898"/>
      <c r="DD243" s="898"/>
      <c r="DE243" s="898"/>
      <c r="DF243" s="898"/>
      <c r="DG243" s="898"/>
      <c r="DH243" s="898"/>
      <c r="DI243" s="898"/>
      <c r="DJ243" s="898"/>
      <c r="DK243" s="898"/>
      <c r="DL243" s="900"/>
      <c r="DM243" s="881"/>
      <c r="DN243" s="881"/>
      <c r="DO243" s="880"/>
      <c r="DP243" s="881"/>
      <c r="DQ243" s="881"/>
      <c r="DR243" s="881"/>
      <c r="DS243" s="881"/>
      <c r="DT243" s="881"/>
      <c r="DU243" s="881"/>
      <c r="DV243" s="881"/>
      <c r="DW243" s="880"/>
      <c r="DX243" s="881"/>
      <c r="DY243" s="61"/>
    </row>
    <row r="244" spans="1:129" ht="12.75" customHeight="1">
      <c r="A244" s="888" t="s">
        <v>276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3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3"/>
      <c r="AL244" s="669"/>
      <c r="AM244" s="669">
        <v>2</v>
      </c>
      <c r="AN244" s="669">
        <v>2</v>
      </c>
      <c r="AO244" s="669"/>
      <c r="AP244" s="669"/>
      <c r="AQ244" s="669"/>
      <c r="AR244" s="669"/>
      <c r="AS244" s="669">
        <v>2</v>
      </c>
      <c r="AT244" s="669">
        <v>4</v>
      </c>
      <c r="AU244" s="669"/>
      <c r="AV244" s="669"/>
      <c r="AW244" s="669"/>
      <c r="AX244" s="669"/>
      <c r="AY244" s="669"/>
      <c r="AZ244" s="669"/>
      <c r="BA244" s="669"/>
      <c r="BB244" s="669"/>
      <c r="BC244" s="883"/>
      <c r="BD244" s="669">
        <v>1</v>
      </c>
      <c r="BE244" s="669">
        <v>1</v>
      </c>
      <c r="BF244" s="669"/>
      <c r="BG244" s="669">
        <v>1</v>
      </c>
      <c r="BH244" s="669">
        <v>1</v>
      </c>
      <c r="BI244" s="669">
        <v>1</v>
      </c>
      <c r="BJ244" s="669">
        <v>1</v>
      </c>
      <c r="BK244" s="669">
        <v>1</v>
      </c>
      <c r="BL244" s="669">
        <v>1</v>
      </c>
      <c r="BM244" s="669"/>
      <c r="BN244" s="669"/>
      <c r="BO244" s="669"/>
      <c r="BP244" s="669"/>
      <c r="BQ244" s="669"/>
      <c r="BR244" s="669"/>
      <c r="BS244" s="669"/>
      <c r="BT244" s="669"/>
      <c r="BU244" s="883"/>
      <c r="BV244" s="669"/>
      <c r="BW244" s="669"/>
      <c r="BX244" s="669"/>
      <c r="BY244" s="669"/>
      <c r="BZ244" s="889" t="str">
        <f t="shared" ref="BZ244:BZ249" si="403">IF(DL244&lt;3,"",(SUM(B244:R244)-MIN(B244:R244)-MAX(B244:R244))/(DL244-2))</f>
        <v/>
      </c>
      <c r="CA244" s="889" t="str">
        <f t="shared" ref="CA244:CA249" si="404">IF(DM244&lt;3,"",(SUM(T244:AJ244)-MIN(T244:AJ244)-MAX(T244:AJ244))/(DM244-2))</f>
        <v/>
      </c>
      <c r="CB244" s="889">
        <f t="shared" ref="CB244:CB249" si="405">IF(DN244&lt;3,"",(SUM(AL244:BB244)-MIN(AL244:BB244)-MAX(AL244:BB244))/(DN244-2))</f>
        <v>2</v>
      </c>
      <c r="CC244" s="890">
        <f t="shared" ref="CC244:CC249" si="406">IF(DO244&lt;3,"",(SUM(BD244:BT244)-MIN(BD244:BT244)-MAX(BD244:BT244))/(DO244-2))</f>
        <v>1</v>
      </c>
      <c r="CD244" s="52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2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50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1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1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0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0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50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50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1">
        <f t="shared" ref="DL244:DL249" si="426">COUNT(B244:R244)</f>
        <v>0</v>
      </c>
      <c r="DM244" s="846">
        <f t="shared" ref="DM244:DM249" si="427">COUNT(T244:AJ244)</f>
        <v>0</v>
      </c>
      <c r="DN244" s="846">
        <f t="shared" ref="DN244:DN249" si="428">COUNT(AL244:BB244)</f>
        <v>4</v>
      </c>
      <c r="DO244" s="847">
        <f t="shared" ref="DO244:DO249" si="429">COUNT(BD244:BT244)</f>
        <v>8</v>
      </c>
      <c r="DP244" s="882"/>
      <c r="DQ244" s="892"/>
      <c r="DR244" s="892"/>
      <c r="DS244" s="892"/>
      <c r="DT244" s="892"/>
      <c r="DU244" s="892"/>
      <c r="DV244" s="892"/>
      <c r="DW244" s="893"/>
      <c r="DX244" s="892"/>
      <c r="DY244" s="61"/>
    </row>
    <row r="245" spans="1:129" ht="12.75" customHeight="1">
      <c r="A245" s="888" t="s">
        <v>277</v>
      </c>
      <c r="B245" s="296"/>
      <c r="C245" s="296">
        <v>0</v>
      </c>
      <c r="D245" s="296">
        <v>0</v>
      </c>
      <c r="E245" s="296">
        <v>0</v>
      </c>
      <c r="F245" s="296">
        <v>0</v>
      </c>
      <c r="G245" s="296">
        <v>0</v>
      </c>
      <c r="H245" s="296">
        <v>0</v>
      </c>
      <c r="I245" s="296">
        <v>0</v>
      </c>
      <c r="J245" s="669">
        <v>0</v>
      </c>
      <c r="K245" s="296"/>
      <c r="L245" s="296"/>
      <c r="M245" s="296"/>
      <c r="N245" s="296"/>
      <c r="O245" s="296"/>
      <c r="P245" s="296"/>
      <c r="Q245" s="296"/>
      <c r="R245" s="296"/>
      <c r="S245" s="883"/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/>
      <c r="AD245" s="296"/>
      <c r="AE245" s="296"/>
      <c r="AF245" s="296"/>
      <c r="AG245" s="296"/>
      <c r="AH245" s="296"/>
      <c r="AI245" s="296"/>
      <c r="AJ245" s="296"/>
      <c r="AK245" s="883"/>
      <c r="AL245" s="296">
        <v>0</v>
      </c>
      <c r="AM245" s="296">
        <v>1</v>
      </c>
      <c r="AN245" s="296">
        <v>4</v>
      </c>
      <c r="AO245" s="296">
        <v>0</v>
      </c>
      <c r="AP245" s="296">
        <v>0</v>
      </c>
      <c r="AQ245" s="296">
        <v>0</v>
      </c>
      <c r="AR245" s="296">
        <v>0</v>
      </c>
      <c r="AS245" s="296">
        <v>20</v>
      </c>
      <c r="AT245" s="296">
        <v>1</v>
      </c>
      <c r="AU245" s="296"/>
      <c r="AV245" s="296"/>
      <c r="AW245" s="296"/>
      <c r="AX245" s="296"/>
      <c r="AY245" s="296"/>
      <c r="AZ245" s="296"/>
      <c r="BA245" s="296"/>
      <c r="BB245" s="296"/>
      <c r="BC245" s="883"/>
      <c r="BD245" s="296">
        <v>1000</v>
      </c>
      <c r="BE245" s="296">
        <v>4</v>
      </c>
      <c r="BF245" s="296">
        <v>0</v>
      </c>
      <c r="BG245" s="296">
        <v>2</v>
      </c>
      <c r="BH245" s="296">
        <v>5</v>
      </c>
      <c r="BI245" s="296">
        <v>20</v>
      </c>
      <c r="BJ245" s="296">
        <v>30</v>
      </c>
      <c r="BK245" s="296">
        <v>4</v>
      </c>
      <c r="BL245" s="296">
        <v>20</v>
      </c>
      <c r="BM245" s="296"/>
      <c r="BN245" s="296"/>
      <c r="BO245" s="296"/>
      <c r="BP245" s="296"/>
      <c r="BQ245" s="296"/>
      <c r="BR245" s="296"/>
      <c r="BS245" s="296"/>
      <c r="BT245" s="296"/>
      <c r="BU245" s="883"/>
      <c r="BV245" s="296"/>
      <c r="BW245" s="296"/>
      <c r="BX245" s="296"/>
      <c r="BY245" s="296"/>
      <c r="BZ245" s="889">
        <f t="shared" si="403"/>
        <v>0</v>
      </c>
      <c r="CA245" s="889">
        <f t="shared" si="404"/>
        <v>0</v>
      </c>
      <c r="CB245" s="889">
        <f t="shared" si="405"/>
        <v>0.8571428571428571</v>
      </c>
      <c r="CC245" s="890">
        <f t="shared" si="406"/>
        <v>12.142857142857142</v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21" t="str">
        <f t="shared" si="408"/>
        <v/>
      </c>
      <c r="CU245" s="548" t="str">
        <f t="shared" si="409"/>
        <v/>
      </c>
      <c r="CV245" s="549" t="str">
        <f t="shared" si="410"/>
        <v/>
      </c>
      <c r="CW245" s="550" t="str">
        <f t="shared" si="411"/>
        <v/>
      </c>
      <c r="CX245" s="550" t="str">
        <f t="shared" si="412"/>
        <v/>
      </c>
      <c r="CY245" s="550">
        <f t="shared" si="413"/>
        <v>0</v>
      </c>
      <c r="CZ245" s="550">
        <f t="shared" si="414"/>
        <v>2</v>
      </c>
      <c r="DA245" s="550">
        <f t="shared" si="415"/>
        <v>4</v>
      </c>
      <c r="DB245" s="551">
        <f t="shared" si="416"/>
        <v>4</v>
      </c>
      <c r="DC245" s="551">
        <f t="shared" si="417"/>
        <v>5</v>
      </c>
      <c r="DD245" s="551">
        <f t="shared" si="418"/>
        <v>20</v>
      </c>
      <c r="DE245" s="550">
        <f t="shared" si="419"/>
        <v>20</v>
      </c>
      <c r="DF245" s="550">
        <f t="shared" si="420"/>
        <v>30</v>
      </c>
      <c r="DG245" s="550">
        <f t="shared" si="421"/>
        <v>1000</v>
      </c>
      <c r="DH245" s="550" t="str">
        <f t="shared" si="422"/>
        <v/>
      </c>
      <c r="DI245" s="550" t="str">
        <f t="shared" si="423"/>
        <v/>
      </c>
      <c r="DJ245" s="549" t="str">
        <f t="shared" si="424"/>
        <v/>
      </c>
      <c r="DK245" s="548" t="str">
        <f t="shared" si="425"/>
        <v/>
      </c>
      <c r="DL245" s="891">
        <f t="shared" si="426"/>
        <v>8</v>
      </c>
      <c r="DM245" s="846">
        <f t="shared" si="427"/>
        <v>9</v>
      </c>
      <c r="DN245" s="846">
        <f t="shared" si="428"/>
        <v>9</v>
      </c>
      <c r="DO245" s="847">
        <f t="shared" si="429"/>
        <v>9</v>
      </c>
      <c r="DP245" s="882"/>
      <c r="DQ245" s="892"/>
      <c r="DR245" s="892"/>
      <c r="DS245" s="892"/>
      <c r="DT245" s="892"/>
      <c r="DU245" s="892"/>
      <c r="DV245" s="892"/>
      <c r="DW245" s="893"/>
      <c r="DX245" s="892"/>
      <c r="DY245" s="61"/>
    </row>
    <row r="246" spans="1:129" ht="12.75" customHeight="1">
      <c r="A246" s="888" t="s">
        <v>265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3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3"/>
      <c r="AL246" s="296"/>
      <c r="AM246" s="296">
        <v>1</v>
      </c>
      <c r="AN246" s="296">
        <v>4</v>
      </c>
      <c r="AO246" s="296"/>
      <c r="AP246" s="296"/>
      <c r="AQ246" s="296"/>
      <c r="AR246" s="296"/>
      <c r="AS246" s="296">
        <v>12</v>
      </c>
      <c r="AT246" s="296">
        <v>12</v>
      </c>
      <c r="AU246" s="296"/>
      <c r="AV246" s="296"/>
      <c r="AW246" s="296"/>
      <c r="AX246" s="296"/>
      <c r="AY246" s="296"/>
      <c r="AZ246" s="296"/>
      <c r="BA246" s="296"/>
      <c r="BB246" s="296"/>
      <c r="BC246" s="883"/>
      <c r="BD246" s="296">
        <v>12</v>
      </c>
      <c r="BE246" s="296">
        <v>12</v>
      </c>
      <c r="BF246" s="296"/>
      <c r="BG246" s="296">
        <v>10</v>
      </c>
      <c r="BH246" s="296">
        <v>7</v>
      </c>
      <c r="BI246" s="296">
        <v>7</v>
      </c>
      <c r="BJ246" s="296">
        <v>12</v>
      </c>
      <c r="BK246" s="296">
        <v>12</v>
      </c>
      <c r="BL246" s="296">
        <v>12</v>
      </c>
      <c r="BM246" s="296"/>
      <c r="BN246" s="296"/>
      <c r="BO246" s="296"/>
      <c r="BP246" s="296"/>
      <c r="BQ246" s="296"/>
      <c r="BR246" s="296"/>
      <c r="BS246" s="296"/>
      <c r="BT246" s="296"/>
      <c r="BU246" s="883"/>
      <c r="BV246" s="296"/>
      <c r="BW246" s="296"/>
      <c r="BX246" s="296"/>
      <c r="BY246" s="296"/>
      <c r="BZ246" s="889" t="str">
        <f t="shared" si="403"/>
        <v/>
      </c>
      <c r="CA246" s="889" t="str">
        <f t="shared" si="404"/>
        <v/>
      </c>
      <c r="CB246" s="889">
        <f t="shared" si="405"/>
        <v>8</v>
      </c>
      <c r="CC246" s="890">
        <f t="shared" si="406"/>
        <v>10.833333333333334</v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21" t="str">
        <f t="shared" si="408"/>
        <v/>
      </c>
      <c r="CU246" s="548" t="str">
        <f t="shared" si="409"/>
        <v/>
      </c>
      <c r="CV246" s="549" t="str">
        <f t="shared" si="410"/>
        <v/>
      </c>
      <c r="CW246" s="550" t="str">
        <f t="shared" si="411"/>
        <v/>
      </c>
      <c r="CX246" s="550" t="str">
        <f t="shared" si="412"/>
        <v/>
      </c>
      <c r="CY246" s="550" t="str">
        <f t="shared" si="413"/>
        <v/>
      </c>
      <c r="CZ246" s="550">
        <f t="shared" si="414"/>
        <v>7</v>
      </c>
      <c r="DA246" s="550">
        <f t="shared" si="415"/>
        <v>7</v>
      </c>
      <c r="DB246" s="551">
        <f t="shared" si="416"/>
        <v>10</v>
      </c>
      <c r="DC246" s="551">
        <f t="shared" si="417"/>
        <v>12</v>
      </c>
      <c r="DD246" s="551">
        <f t="shared" si="418"/>
        <v>12</v>
      </c>
      <c r="DE246" s="550">
        <f t="shared" si="419"/>
        <v>12</v>
      </c>
      <c r="DF246" s="550">
        <f t="shared" si="420"/>
        <v>12</v>
      </c>
      <c r="DG246" s="550">
        <f t="shared" si="421"/>
        <v>12</v>
      </c>
      <c r="DH246" s="550" t="str">
        <f t="shared" si="422"/>
        <v/>
      </c>
      <c r="DI246" s="550" t="str">
        <f t="shared" si="423"/>
        <v/>
      </c>
      <c r="DJ246" s="549" t="str">
        <f t="shared" si="424"/>
        <v/>
      </c>
      <c r="DK246" s="548" t="str">
        <f t="shared" si="425"/>
        <v/>
      </c>
      <c r="DL246" s="891">
        <f t="shared" si="426"/>
        <v>0</v>
      </c>
      <c r="DM246" s="846">
        <f t="shared" si="427"/>
        <v>0</v>
      </c>
      <c r="DN246" s="846">
        <f t="shared" si="428"/>
        <v>4</v>
      </c>
      <c r="DO246" s="847">
        <f t="shared" si="429"/>
        <v>8</v>
      </c>
      <c r="DP246" s="882"/>
      <c r="DQ246" s="892"/>
      <c r="DR246" s="892"/>
      <c r="DS246" s="892"/>
      <c r="DT246" s="892"/>
      <c r="DU246" s="892"/>
      <c r="DV246" s="892"/>
      <c r="DW246" s="893"/>
      <c r="DX246" s="892"/>
      <c r="DY246" s="61"/>
    </row>
    <row r="247" spans="1:129" ht="12.75" customHeight="1">
      <c r="A247" s="888" t="s">
        <v>294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3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3"/>
      <c r="AL247" s="296"/>
      <c r="AM247" s="296">
        <v>1500</v>
      </c>
      <c r="AN247" s="296">
        <v>15</v>
      </c>
      <c r="AO247" s="296"/>
      <c r="AP247" s="296"/>
      <c r="AQ247" s="296"/>
      <c r="AR247" s="296"/>
      <c r="AS247" s="296">
        <v>20</v>
      </c>
      <c r="AT247" s="296">
        <v>65</v>
      </c>
      <c r="AU247" s="296"/>
      <c r="AV247" s="296"/>
      <c r="AW247" s="296"/>
      <c r="AX247" s="296"/>
      <c r="AY247" s="296"/>
      <c r="AZ247" s="296"/>
      <c r="BA247" s="296"/>
      <c r="BB247" s="296"/>
      <c r="BC247" s="883"/>
      <c r="BD247" s="296">
        <v>0.5</v>
      </c>
      <c r="BE247" s="296">
        <v>25</v>
      </c>
      <c r="BF247" s="296"/>
      <c r="BG247" s="296">
        <v>150</v>
      </c>
      <c r="BH247" s="296">
        <v>200</v>
      </c>
      <c r="BI247" s="296">
        <v>275</v>
      </c>
      <c r="BJ247" s="296">
        <v>45</v>
      </c>
      <c r="BK247" s="296">
        <v>300</v>
      </c>
      <c r="BL247" s="296">
        <v>75</v>
      </c>
      <c r="BM247" s="296"/>
      <c r="BN247" s="296"/>
      <c r="BO247" s="296"/>
      <c r="BP247" s="296"/>
      <c r="BQ247" s="296"/>
      <c r="BR247" s="296"/>
      <c r="BS247" s="296"/>
      <c r="BT247" s="296"/>
      <c r="BU247" s="883"/>
      <c r="BV247" s="296"/>
      <c r="BW247" s="296"/>
      <c r="BX247" s="296"/>
      <c r="BY247" s="296"/>
      <c r="BZ247" s="889" t="str">
        <f t="shared" si="403"/>
        <v/>
      </c>
      <c r="CA247" s="889" t="str">
        <f t="shared" si="404"/>
        <v/>
      </c>
      <c r="CB247" s="889">
        <f t="shared" si="405"/>
        <v>42.5</v>
      </c>
      <c r="CC247" s="890">
        <f t="shared" si="406"/>
        <v>128.33333333333334</v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21" t="str">
        <f t="shared" si="408"/>
        <v/>
      </c>
      <c r="CU247" s="548" t="str">
        <f t="shared" si="409"/>
        <v/>
      </c>
      <c r="CV247" s="549" t="str">
        <f t="shared" si="410"/>
        <v/>
      </c>
      <c r="CW247" s="550" t="str">
        <f t="shared" si="411"/>
        <v/>
      </c>
      <c r="CX247" s="550" t="str">
        <f t="shared" si="412"/>
        <v/>
      </c>
      <c r="CY247" s="550" t="str">
        <f t="shared" si="413"/>
        <v/>
      </c>
      <c r="CZ247" s="550">
        <f t="shared" si="414"/>
        <v>0.5</v>
      </c>
      <c r="DA247" s="550">
        <f t="shared" si="415"/>
        <v>25</v>
      </c>
      <c r="DB247" s="551">
        <f t="shared" si="416"/>
        <v>45</v>
      </c>
      <c r="DC247" s="551">
        <f t="shared" si="417"/>
        <v>75</v>
      </c>
      <c r="DD247" s="551">
        <f t="shared" si="418"/>
        <v>150</v>
      </c>
      <c r="DE247" s="550">
        <f t="shared" si="419"/>
        <v>200</v>
      </c>
      <c r="DF247" s="550">
        <f t="shared" si="420"/>
        <v>275</v>
      </c>
      <c r="DG247" s="550">
        <f t="shared" si="421"/>
        <v>300</v>
      </c>
      <c r="DH247" s="550" t="str">
        <f t="shared" si="422"/>
        <v/>
      </c>
      <c r="DI247" s="550" t="str">
        <f t="shared" si="423"/>
        <v/>
      </c>
      <c r="DJ247" s="549" t="str">
        <f t="shared" si="424"/>
        <v/>
      </c>
      <c r="DK247" s="548" t="str">
        <f t="shared" si="425"/>
        <v/>
      </c>
      <c r="DL247" s="891">
        <f t="shared" si="426"/>
        <v>0</v>
      </c>
      <c r="DM247" s="846">
        <f t="shared" si="427"/>
        <v>0</v>
      </c>
      <c r="DN247" s="846">
        <f t="shared" si="428"/>
        <v>4</v>
      </c>
      <c r="DO247" s="847">
        <f t="shared" si="429"/>
        <v>8</v>
      </c>
      <c r="DP247" s="882"/>
      <c r="DQ247" s="892"/>
      <c r="DR247" s="892"/>
      <c r="DS247" s="892"/>
      <c r="DT247" s="892"/>
      <c r="DU247" s="892"/>
      <c r="DV247" s="892"/>
      <c r="DW247" s="893"/>
      <c r="DX247" s="892"/>
      <c r="DY247" s="61"/>
    </row>
    <row r="248" spans="1:129" ht="14" customHeight="1">
      <c r="A248" s="894" t="s">
        <v>295</v>
      </c>
      <c r="B248" s="895" t="str">
        <f t="shared" ref="B248:R248" si="430">IF(B245="","",B244*B245*B246*B247)</f>
        <v/>
      </c>
      <c r="C248" s="895">
        <f t="shared" si="430"/>
        <v>0</v>
      </c>
      <c r="D248" s="895">
        <f t="shared" si="430"/>
        <v>0</v>
      </c>
      <c r="E248" s="895">
        <f t="shared" si="430"/>
        <v>0</v>
      </c>
      <c r="F248" s="895">
        <f t="shared" si="430"/>
        <v>0</v>
      </c>
      <c r="G248" s="895">
        <f t="shared" si="430"/>
        <v>0</v>
      </c>
      <c r="H248" s="895">
        <f t="shared" si="430"/>
        <v>0</v>
      </c>
      <c r="I248" s="895">
        <f t="shared" si="430"/>
        <v>0</v>
      </c>
      <c r="J248" s="895">
        <f t="shared" si="430"/>
        <v>0</v>
      </c>
      <c r="K248" s="895" t="str">
        <f t="shared" si="430"/>
        <v/>
      </c>
      <c r="L248" s="895" t="str">
        <f t="shared" si="430"/>
        <v/>
      </c>
      <c r="M248" s="895" t="str">
        <f t="shared" si="430"/>
        <v/>
      </c>
      <c r="N248" s="895" t="str">
        <f t="shared" si="430"/>
        <v/>
      </c>
      <c r="O248" s="895" t="str">
        <f t="shared" si="430"/>
        <v/>
      </c>
      <c r="P248" s="895" t="str">
        <f t="shared" si="430"/>
        <v/>
      </c>
      <c r="Q248" s="895" t="str">
        <f t="shared" si="430"/>
        <v/>
      </c>
      <c r="R248" s="895" t="str">
        <f t="shared" si="430"/>
        <v/>
      </c>
      <c r="S248" s="883"/>
      <c r="T248" s="895">
        <f t="shared" ref="T248:AJ248" si="431">IF(T245="","",T244*T245*T246*T247)</f>
        <v>0</v>
      </c>
      <c r="U248" s="895">
        <f t="shared" si="431"/>
        <v>0</v>
      </c>
      <c r="V248" s="895">
        <f t="shared" si="431"/>
        <v>0</v>
      </c>
      <c r="W248" s="895">
        <f t="shared" si="431"/>
        <v>0</v>
      </c>
      <c r="X248" s="895">
        <f t="shared" si="431"/>
        <v>0</v>
      </c>
      <c r="Y248" s="895">
        <f t="shared" si="431"/>
        <v>0</v>
      </c>
      <c r="Z248" s="895">
        <f t="shared" si="431"/>
        <v>0</v>
      </c>
      <c r="AA248" s="895">
        <f t="shared" si="431"/>
        <v>0</v>
      </c>
      <c r="AB248" s="895">
        <f t="shared" si="431"/>
        <v>0</v>
      </c>
      <c r="AC248" s="895" t="str">
        <f t="shared" si="431"/>
        <v/>
      </c>
      <c r="AD248" s="895" t="str">
        <f t="shared" si="431"/>
        <v/>
      </c>
      <c r="AE248" s="895" t="str">
        <f t="shared" si="431"/>
        <v/>
      </c>
      <c r="AF248" s="895" t="str">
        <f t="shared" si="431"/>
        <v/>
      </c>
      <c r="AG248" s="895" t="str">
        <f t="shared" si="431"/>
        <v/>
      </c>
      <c r="AH248" s="895" t="str">
        <f t="shared" si="431"/>
        <v/>
      </c>
      <c r="AI248" s="895" t="str">
        <f t="shared" si="431"/>
        <v/>
      </c>
      <c r="AJ248" s="895" t="str">
        <f t="shared" si="431"/>
        <v/>
      </c>
      <c r="AK248" s="883"/>
      <c r="AL248" s="895">
        <f t="shared" ref="AL248:BB248" si="432">IF(AL245="","",AL244*AL245*AL246*AL247)</f>
        <v>0</v>
      </c>
      <c r="AM248" s="895">
        <f t="shared" si="432"/>
        <v>3000</v>
      </c>
      <c r="AN248" s="895">
        <f t="shared" si="432"/>
        <v>480</v>
      </c>
      <c r="AO248" s="895">
        <f t="shared" si="432"/>
        <v>0</v>
      </c>
      <c r="AP248" s="895">
        <f t="shared" si="432"/>
        <v>0</v>
      </c>
      <c r="AQ248" s="895">
        <f t="shared" si="432"/>
        <v>0</v>
      </c>
      <c r="AR248" s="895">
        <f t="shared" si="432"/>
        <v>0</v>
      </c>
      <c r="AS248" s="895">
        <f t="shared" si="432"/>
        <v>9600</v>
      </c>
      <c r="AT248" s="895">
        <f t="shared" si="432"/>
        <v>3120</v>
      </c>
      <c r="AU248" s="895" t="str">
        <f t="shared" si="432"/>
        <v/>
      </c>
      <c r="AV248" s="895" t="str">
        <f t="shared" si="432"/>
        <v/>
      </c>
      <c r="AW248" s="895" t="str">
        <f t="shared" si="432"/>
        <v/>
      </c>
      <c r="AX248" s="895" t="str">
        <f t="shared" si="432"/>
        <v/>
      </c>
      <c r="AY248" s="895" t="str">
        <f t="shared" si="432"/>
        <v/>
      </c>
      <c r="AZ248" s="895" t="str">
        <f t="shared" si="432"/>
        <v/>
      </c>
      <c r="BA248" s="895" t="str">
        <f t="shared" si="432"/>
        <v/>
      </c>
      <c r="BB248" s="895" t="str">
        <f t="shared" si="432"/>
        <v/>
      </c>
      <c r="BC248" s="883"/>
      <c r="BD248" s="895">
        <f t="shared" ref="BD248:BT248" si="433">IF(BD245="","",BD244*BD245*BD246*BD247)</f>
        <v>6000</v>
      </c>
      <c r="BE248" s="895">
        <f t="shared" si="433"/>
        <v>1200</v>
      </c>
      <c r="BF248" s="895">
        <f t="shared" si="433"/>
        <v>0</v>
      </c>
      <c r="BG248" s="895">
        <f t="shared" si="433"/>
        <v>3000</v>
      </c>
      <c r="BH248" s="895">
        <f t="shared" si="433"/>
        <v>7000</v>
      </c>
      <c r="BI248" s="895">
        <f t="shared" si="433"/>
        <v>38500</v>
      </c>
      <c r="BJ248" s="895">
        <f t="shared" si="433"/>
        <v>16200</v>
      </c>
      <c r="BK248" s="895">
        <f t="shared" si="433"/>
        <v>14400</v>
      </c>
      <c r="BL248" s="895">
        <f t="shared" si="433"/>
        <v>18000</v>
      </c>
      <c r="BM248" s="895" t="str">
        <f t="shared" si="433"/>
        <v/>
      </c>
      <c r="BN248" s="895" t="str">
        <f t="shared" si="433"/>
        <v/>
      </c>
      <c r="BO248" s="895" t="str">
        <f t="shared" si="433"/>
        <v/>
      </c>
      <c r="BP248" s="895" t="str">
        <f t="shared" si="433"/>
        <v/>
      </c>
      <c r="BQ248" s="895" t="str">
        <f t="shared" si="433"/>
        <v/>
      </c>
      <c r="BR248" s="895" t="str">
        <f t="shared" si="433"/>
        <v/>
      </c>
      <c r="BS248" s="895" t="str">
        <f t="shared" si="433"/>
        <v/>
      </c>
      <c r="BT248" s="895" t="str">
        <f t="shared" si="433"/>
        <v/>
      </c>
      <c r="BU248" s="883"/>
      <c r="BV248" s="895" t="str">
        <f>IF(BV245="","",BV244*BV245*BV246*BV247)</f>
        <v/>
      </c>
      <c r="BW248" s="895" t="str">
        <f>IF(BW245="","",BW244*BW245*BW246*BW247)</f>
        <v/>
      </c>
      <c r="BX248" s="895" t="str">
        <f>IF(BX245="","",BX244*BX245*BX246*BX247)</f>
        <v/>
      </c>
      <c r="BY248" s="761" t="str">
        <f>IF(BY245="","",BY244*BY245*BY246*BY247)</f>
        <v/>
      </c>
      <c r="BZ248" s="889">
        <f t="shared" si="403"/>
        <v>0</v>
      </c>
      <c r="CA248" s="889">
        <f t="shared" si="404"/>
        <v>0</v>
      </c>
      <c r="CB248" s="889">
        <f t="shared" si="405"/>
        <v>942.85714285714289</v>
      </c>
      <c r="CC248" s="890">
        <f t="shared" si="406"/>
        <v>9400</v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21" t="str">
        <f t="shared" si="408"/>
        <v/>
      </c>
      <c r="CU248" s="548" t="str">
        <f t="shared" si="409"/>
        <v/>
      </c>
      <c r="CV248" s="549" t="str">
        <f t="shared" si="410"/>
        <v/>
      </c>
      <c r="CW248" s="550" t="str">
        <f t="shared" si="411"/>
        <v/>
      </c>
      <c r="CX248" s="550" t="str">
        <f t="shared" si="412"/>
        <v/>
      </c>
      <c r="CY248" s="550">
        <f t="shared" si="413"/>
        <v>0</v>
      </c>
      <c r="CZ248" s="550">
        <f t="shared" si="414"/>
        <v>1200</v>
      </c>
      <c r="DA248" s="550">
        <f t="shared" si="415"/>
        <v>3000</v>
      </c>
      <c r="DB248" s="551">
        <f t="shared" si="416"/>
        <v>6000</v>
      </c>
      <c r="DC248" s="551">
        <f t="shared" si="417"/>
        <v>7000</v>
      </c>
      <c r="DD248" s="551">
        <f t="shared" si="418"/>
        <v>14400</v>
      </c>
      <c r="DE248" s="550">
        <f t="shared" si="419"/>
        <v>16200</v>
      </c>
      <c r="DF248" s="550">
        <f t="shared" si="420"/>
        <v>18000</v>
      </c>
      <c r="DG248" s="550">
        <f t="shared" si="421"/>
        <v>38500</v>
      </c>
      <c r="DH248" s="550" t="str">
        <f t="shared" si="422"/>
        <v/>
      </c>
      <c r="DI248" s="550" t="str">
        <f t="shared" si="423"/>
        <v/>
      </c>
      <c r="DJ248" s="549" t="str">
        <f t="shared" si="424"/>
        <v/>
      </c>
      <c r="DK248" s="548" t="str">
        <f t="shared" si="425"/>
        <v/>
      </c>
      <c r="DL248" s="891">
        <f t="shared" si="426"/>
        <v>8</v>
      </c>
      <c r="DM248" s="846">
        <f t="shared" si="427"/>
        <v>9</v>
      </c>
      <c r="DN248" s="846">
        <f t="shared" si="428"/>
        <v>9</v>
      </c>
      <c r="DO248" s="847">
        <f t="shared" si="429"/>
        <v>9</v>
      </c>
      <c r="DP248" s="882"/>
      <c r="DQ248" s="892"/>
      <c r="DR248" s="892"/>
      <c r="DS248" s="892"/>
      <c r="DT248" s="892"/>
      <c r="DU248" s="892"/>
      <c r="DV248" s="892"/>
      <c r="DW248" s="893"/>
      <c r="DX248" s="892"/>
      <c r="DY248" s="61"/>
    </row>
    <row r="249" spans="1:129" ht="14" customHeight="1">
      <c r="A249" s="848" t="s">
        <v>447</v>
      </c>
      <c r="B249" s="919">
        <f t="shared" ref="B249:J249" si="434">SUM(B218,B224,B230,B236,B242,B248)</f>
        <v>2210</v>
      </c>
      <c r="C249" s="919">
        <f t="shared" si="434"/>
        <v>0</v>
      </c>
      <c r="D249" s="919">
        <f t="shared" si="434"/>
        <v>0</v>
      </c>
      <c r="E249" s="919">
        <f t="shared" si="434"/>
        <v>1350</v>
      </c>
      <c r="F249" s="919">
        <f t="shared" si="434"/>
        <v>2240</v>
      </c>
      <c r="G249" s="919">
        <f t="shared" si="434"/>
        <v>1632</v>
      </c>
      <c r="H249" s="919">
        <f t="shared" si="434"/>
        <v>0</v>
      </c>
      <c r="I249" s="919">
        <f t="shared" si="434"/>
        <v>0</v>
      </c>
      <c r="J249" s="919">
        <f t="shared" si="434"/>
        <v>0</v>
      </c>
      <c r="K249" s="919">
        <f t="shared" ref="K249:R249" si="435">SUM(K218,K224,K230,K248)</f>
        <v>0</v>
      </c>
      <c r="L249" s="919">
        <f t="shared" si="435"/>
        <v>0</v>
      </c>
      <c r="M249" s="919">
        <f t="shared" si="435"/>
        <v>0</v>
      </c>
      <c r="N249" s="919">
        <f t="shared" si="435"/>
        <v>0</v>
      </c>
      <c r="O249" s="919">
        <f t="shared" si="435"/>
        <v>0</v>
      </c>
      <c r="P249" s="919">
        <f t="shared" si="435"/>
        <v>0</v>
      </c>
      <c r="Q249" s="919">
        <f t="shared" si="435"/>
        <v>0</v>
      </c>
      <c r="R249" s="919">
        <f t="shared" si="435"/>
        <v>0</v>
      </c>
      <c r="S249" s="903"/>
      <c r="T249" s="919">
        <f t="shared" ref="T249:AB249" si="436">SUM(T218,T224,T230,T236,T242,T248)</f>
        <v>3920</v>
      </c>
      <c r="U249" s="919">
        <f t="shared" si="436"/>
        <v>2680</v>
      </c>
      <c r="V249" s="919">
        <f t="shared" si="436"/>
        <v>640</v>
      </c>
      <c r="W249" s="919">
        <f t="shared" si="436"/>
        <v>5040</v>
      </c>
      <c r="X249" s="919">
        <f t="shared" si="436"/>
        <v>360</v>
      </c>
      <c r="Y249" s="919">
        <f t="shared" si="436"/>
        <v>3600</v>
      </c>
      <c r="Z249" s="919">
        <f t="shared" si="436"/>
        <v>750</v>
      </c>
      <c r="AA249" s="919">
        <f t="shared" si="436"/>
        <v>6000</v>
      </c>
      <c r="AB249" s="919">
        <f t="shared" si="436"/>
        <v>7400</v>
      </c>
      <c r="AC249" s="919">
        <f t="shared" ref="AC249:AJ249" si="437">SUM(AC218,AC224,AC230,AC248)</f>
        <v>0</v>
      </c>
      <c r="AD249" s="919">
        <f t="shared" si="437"/>
        <v>0</v>
      </c>
      <c r="AE249" s="919">
        <f t="shared" si="437"/>
        <v>0</v>
      </c>
      <c r="AF249" s="919">
        <f t="shared" si="437"/>
        <v>0</v>
      </c>
      <c r="AG249" s="919">
        <f t="shared" si="437"/>
        <v>0</v>
      </c>
      <c r="AH249" s="919">
        <f t="shared" si="437"/>
        <v>0</v>
      </c>
      <c r="AI249" s="919">
        <f t="shared" si="437"/>
        <v>0</v>
      </c>
      <c r="AJ249" s="919">
        <f t="shared" si="437"/>
        <v>0</v>
      </c>
      <c r="AK249" s="903"/>
      <c r="AL249" s="919">
        <f t="shared" ref="AL249:AT249" si="438">SUM(AL218,AL224,AL230,AL236,AL242,AL248)</f>
        <v>0</v>
      </c>
      <c r="AM249" s="919">
        <f t="shared" si="438"/>
        <v>7500</v>
      </c>
      <c r="AN249" s="919">
        <f t="shared" si="438"/>
        <v>6100</v>
      </c>
      <c r="AO249" s="919">
        <f t="shared" si="438"/>
        <v>1640</v>
      </c>
      <c r="AP249" s="919">
        <f t="shared" si="438"/>
        <v>11160</v>
      </c>
      <c r="AQ249" s="919">
        <f t="shared" si="438"/>
        <v>1392</v>
      </c>
      <c r="AR249" s="919">
        <f t="shared" si="438"/>
        <v>2340</v>
      </c>
      <c r="AS249" s="919">
        <f t="shared" si="438"/>
        <v>15600</v>
      </c>
      <c r="AT249" s="919">
        <f t="shared" si="438"/>
        <v>4920</v>
      </c>
      <c r="AU249" s="919">
        <f t="shared" ref="AU249:BB249" si="439">SUM(AU218,AU224,AU230,AU248)</f>
        <v>0</v>
      </c>
      <c r="AV249" s="919">
        <f t="shared" si="439"/>
        <v>0</v>
      </c>
      <c r="AW249" s="919">
        <f t="shared" si="439"/>
        <v>0</v>
      </c>
      <c r="AX249" s="919">
        <f t="shared" si="439"/>
        <v>0</v>
      </c>
      <c r="AY249" s="919">
        <f t="shared" si="439"/>
        <v>0</v>
      </c>
      <c r="AZ249" s="919">
        <f t="shared" si="439"/>
        <v>0</v>
      </c>
      <c r="BA249" s="919">
        <f t="shared" si="439"/>
        <v>0</v>
      </c>
      <c r="BB249" s="919">
        <f t="shared" si="439"/>
        <v>0</v>
      </c>
      <c r="BC249" s="903"/>
      <c r="BD249" s="919">
        <f>SUM(BD218,BD224,BD230,BD236,BD242,BD248)</f>
        <v>9420</v>
      </c>
      <c r="BE249" s="919">
        <f>SUM(BE218,BE224,BE230,BE236,BE242,BE248)</f>
        <v>10800</v>
      </c>
      <c r="BF249" s="919">
        <f>SUM(BF218,BF224,BF230,BF236,BE242,BF248)</f>
        <v>2160</v>
      </c>
      <c r="BG249" s="919">
        <f t="shared" ref="BG249:BT249" si="440">SUM(BG218,BG224,BG230,BG248)</f>
        <v>6500</v>
      </c>
      <c r="BH249" s="919">
        <f>SUM(BH218,BH224,BH230,BH248)</f>
        <v>7000</v>
      </c>
      <c r="BI249" s="919">
        <f>SUM(BI218,BI224,BI230,BI248)</f>
        <v>38500</v>
      </c>
      <c r="BJ249" s="919">
        <f t="shared" si="440"/>
        <v>27000</v>
      </c>
      <c r="BK249" s="919">
        <v>0</v>
      </c>
      <c r="BL249" s="919">
        <v>0</v>
      </c>
      <c r="BM249" s="919">
        <f t="shared" si="440"/>
        <v>0</v>
      </c>
      <c r="BN249" s="919">
        <f t="shared" si="440"/>
        <v>0</v>
      </c>
      <c r="BO249" s="919">
        <f t="shared" si="440"/>
        <v>0</v>
      </c>
      <c r="BP249" s="919">
        <f t="shared" si="440"/>
        <v>0</v>
      </c>
      <c r="BQ249" s="919">
        <f t="shared" si="440"/>
        <v>0</v>
      </c>
      <c r="BR249" s="919">
        <f t="shared" si="440"/>
        <v>0</v>
      </c>
      <c r="BS249" s="919">
        <f t="shared" si="440"/>
        <v>0</v>
      </c>
      <c r="BT249" s="919">
        <f t="shared" si="440"/>
        <v>0</v>
      </c>
      <c r="BU249" s="903"/>
      <c r="BV249" s="919">
        <f>SUM(BV218,BV224,BV230,BV248)</f>
        <v>0</v>
      </c>
      <c r="BW249" s="919">
        <f>SUM(BW218,BW224,BW230,BW248)</f>
        <v>0</v>
      </c>
      <c r="BX249" s="919">
        <f>SUM(BX218,BX224,BX230,BX248)</f>
        <v>0</v>
      </c>
      <c r="BY249" s="919">
        <f>SUM(BY218,BY224,BY230,BY248)</f>
        <v>0</v>
      </c>
      <c r="BZ249" s="889">
        <f t="shared" si="403"/>
        <v>346.13333333333333</v>
      </c>
      <c r="CA249" s="889">
        <f t="shared" si="404"/>
        <v>1532.6666666666667</v>
      </c>
      <c r="CB249" s="889">
        <f t="shared" si="405"/>
        <v>2336.8000000000002</v>
      </c>
      <c r="CC249" s="890">
        <f t="shared" si="406"/>
        <v>4192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21">
        <f t="shared" si="408"/>
        <v>7400</v>
      </c>
      <c r="CU249" s="548">
        <f t="shared" si="409"/>
        <v>0</v>
      </c>
      <c r="CV249" s="549">
        <f t="shared" si="410"/>
        <v>0</v>
      </c>
      <c r="CW249" s="550">
        <f t="shared" si="411"/>
        <v>0</v>
      </c>
      <c r="CX249" s="550">
        <f t="shared" si="412"/>
        <v>0</v>
      </c>
      <c r="CY249" s="550">
        <f t="shared" si="413"/>
        <v>0</v>
      </c>
      <c r="CZ249" s="550">
        <f t="shared" si="414"/>
        <v>0</v>
      </c>
      <c r="DA249" s="550">
        <f t="shared" si="415"/>
        <v>0</v>
      </c>
      <c r="DB249" s="551">
        <f t="shared" si="416"/>
        <v>0</v>
      </c>
      <c r="DC249" s="551">
        <f t="shared" si="417"/>
        <v>0</v>
      </c>
      <c r="DD249" s="551">
        <f t="shared" si="418"/>
        <v>0</v>
      </c>
      <c r="DE249" s="550">
        <f t="shared" si="419"/>
        <v>2160</v>
      </c>
      <c r="DF249" s="550">
        <f t="shared" si="420"/>
        <v>6500</v>
      </c>
      <c r="DG249" s="550">
        <f t="shared" si="421"/>
        <v>7000</v>
      </c>
      <c r="DH249" s="550">
        <f t="shared" si="422"/>
        <v>9420</v>
      </c>
      <c r="DI249" s="550">
        <f t="shared" si="423"/>
        <v>10800</v>
      </c>
      <c r="DJ249" s="549">
        <f t="shared" si="424"/>
        <v>27000</v>
      </c>
      <c r="DK249" s="548">
        <f t="shared" si="425"/>
        <v>38500</v>
      </c>
      <c r="DL249" s="891">
        <f t="shared" si="426"/>
        <v>17</v>
      </c>
      <c r="DM249" s="846">
        <f t="shared" si="427"/>
        <v>17</v>
      </c>
      <c r="DN249" s="846">
        <f t="shared" si="428"/>
        <v>17</v>
      </c>
      <c r="DO249" s="847">
        <f t="shared" si="429"/>
        <v>17</v>
      </c>
      <c r="DP249" s="882"/>
      <c r="DQ249" s="892"/>
      <c r="DR249" s="892"/>
      <c r="DS249" s="892"/>
      <c r="DT249" s="892"/>
      <c r="DU249" s="892"/>
      <c r="DV249" s="892"/>
      <c r="DW249" s="893"/>
      <c r="DX249" s="89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3"/>
      <c r="BV250" s="447"/>
      <c r="BW250" s="447"/>
      <c r="BX250" s="447"/>
      <c r="BY250" s="447"/>
      <c r="BZ250" s="904"/>
      <c r="CA250" s="904"/>
      <c r="CB250" s="904"/>
      <c r="CC250" s="905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20"/>
      <c r="DM250" s="907"/>
      <c r="DN250" s="907"/>
      <c r="DO250" s="906"/>
      <c r="DP250" s="447"/>
      <c r="DQ250" s="447"/>
      <c r="DR250" s="447"/>
      <c r="DS250" s="447"/>
      <c r="DT250" s="447"/>
      <c r="DU250" s="447"/>
      <c r="DV250" s="447"/>
      <c r="DW250" s="906"/>
      <c r="DX250" s="447"/>
      <c r="DY250" s="61"/>
    </row>
    <row r="251" spans="1:129" ht="12.75" customHeight="1">
      <c r="A251" s="885" t="s">
        <v>448</v>
      </c>
      <c r="B251" s="886"/>
      <c r="C251" s="886"/>
      <c r="D251" s="886"/>
      <c r="E251" s="886"/>
      <c r="F251" s="886"/>
      <c r="G251" s="886"/>
      <c r="H251" s="886"/>
      <c r="I251" s="886"/>
      <c r="J251" s="886"/>
      <c r="K251" s="886"/>
      <c r="L251" s="886"/>
      <c r="M251" s="886"/>
      <c r="N251" s="886"/>
      <c r="O251" s="886"/>
      <c r="P251" s="886"/>
      <c r="Q251" s="886"/>
      <c r="R251" s="886"/>
      <c r="S251" s="883"/>
      <c r="T251" s="886"/>
      <c r="U251" s="886"/>
      <c r="V251" s="886"/>
      <c r="W251" s="886"/>
      <c r="X251" s="886"/>
      <c r="Y251" s="886"/>
      <c r="Z251" s="886"/>
      <c r="AA251" s="886"/>
      <c r="AB251" s="886"/>
      <c r="AC251" s="886"/>
      <c r="AD251" s="886"/>
      <c r="AE251" s="886"/>
      <c r="AF251" s="886"/>
      <c r="AG251" s="886"/>
      <c r="AH251" s="886"/>
      <c r="AI251" s="886"/>
      <c r="AJ251" s="886"/>
      <c r="AK251" s="883"/>
      <c r="AL251" s="886"/>
      <c r="AM251" s="886"/>
      <c r="AN251" s="886"/>
      <c r="AO251" s="886"/>
      <c r="AP251" s="886"/>
      <c r="AQ251" s="886"/>
      <c r="AR251" s="886"/>
      <c r="AS251" s="886"/>
      <c r="AT251" s="886"/>
      <c r="AU251" s="886"/>
      <c r="AV251" s="886"/>
      <c r="AW251" s="886"/>
      <c r="AX251" s="886"/>
      <c r="AY251" s="886"/>
      <c r="AZ251" s="886"/>
      <c r="BA251" s="886"/>
      <c r="BB251" s="886"/>
      <c r="BC251" s="883"/>
      <c r="BD251" s="886"/>
      <c r="BE251" s="886"/>
      <c r="BF251" s="886"/>
      <c r="BG251" s="886"/>
      <c r="BH251" s="886"/>
      <c r="BI251" s="886"/>
      <c r="BJ251" s="886"/>
      <c r="BK251" s="886"/>
      <c r="BL251" s="886"/>
      <c r="BM251" s="886"/>
      <c r="BN251" s="886"/>
      <c r="BO251" s="886"/>
      <c r="BP251" s="886"/>
      <c r="BQ251" s="886"/>
      <c r="BR251" s="886"/>
      <c r="BS251" s="886"/>
      <c r="BT251" s="886"/>
      <c r="BU251" s="883"/>
      <c r="BV251" s="886"/>
      <c r="BW251" s="886"/>
      <c r="BX251" s="886"/>
      <c r="BY251" s="886"/>
      <c r="BZ251" s="904"/>
      <c r="CA251" s="904"/>
      <c r="CB251" s="904"/>
      <c r="CC251" s="905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20"/>
      <c r="DM251" s="907"/>
      <c r="DN251" s="907"/>
      <c r="DO251" s="906"/>
      <c r="DP251" s="447"/>
      <c r="DQ251" s="447"/>
      <c r="DR251" s="447"/>
      <c r="DS251" s="447"/>
      <c r="DT251" s="447"/>
      <c r="DU251" s="447"/>
      <c r="DV251" s="447"/>
      <c r="DW251" s="906"/>
      <c r="DX251" s="447"/>
      <c r="DY251" s="61"/>
    </row>
    <row r="252" spans="1:129" ht="12.75" customHeight="1">
      <c r="A252" s="887" t="s">
        <v>674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3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3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3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3"/>
      <c r="BV252" s="669"/>
      <c r="BW252" s="669"/>
      <c r="BX252" s="669"/>
      <c r="BY252" s="669"/>
      <c r="BZ252" s="896"/>
      <c r="CA252" s="896"/>
      <c r="CB252" s="896"/>
      <c r="CC252" s="897"/>
      <c r="CD252" s="898"/>
      <c r="CE252" s="898"/>
      <c r="CF252" s="898"/>
      <c r="CG252" s="898"/>
      <c r="CH252" s="898"/>
      <c r="CI252" s="898"/>
      <c r="CJ252" s="898"/>
      <c r="CK252" s="898"/>
      <c r="CL252" s="898"/>
      <c r="CM252" s="898"/>
      <c r="CN252" s="898"/>
      <c r="CO252" s="898"/>
      <c r="CP252" s="898"/>
      <c r="CQ252" s="898"/>
      <c r="CR252" s="898"/>
      <c r="CS252" s="898"/>
      <c r="CT252" s="899"/>
      <c r="CU252" s="900"/>
      <c r="CV252" s="898"/>
      <c r="CW252" s="898"/>
      <c r="CX252" s="898"/>
      <c r="CY252" s="898"/>
      <c r="CZ252" s="898"/>
      <c r="DA252" s="898"/>
      <c r="DB252" s="898"/>
      <c r="DC252" s="898"/>
      <c r="DD252" s="898"/>
      <c r="DE252" s="898"/>
      <c r="DF252" s="898"/>
      <c r="DG252" s="898"/>
      <c r="DH252" s="898"/>
      <c r="DI252" s="898"/>
      <c r="DJ252" s="898"/>
      <c r="DK252" s="898"/>
      <c r="DL252" s="900"/>
      <c r="DM252" s="881"/>
      <c r="DN252" s="881"/>
      <c r="DO252" s="880"/>
      <c r="DP252" s="881"/>
      <c r="DQ252" s="881"/>
      <c r="DR252" s="881"/>
      <c r="DS252" s="881"/>
      <c r="DT252" s="881"/>
      <c r="DU252" s="881"/>
      <c r="DV252" s="881"/>
      <c r="DW252" s="880"/>
      <c r="DX252" s="881"/>
      <c r="DY252" s="61"/>
    </row>
    <row r="253" spans="1:129" ht="12.75" customHeight="1">
      <c r="A253" s="888" t="s">
        <v>276</v>
      </c>
      <c r="B253" s="669"/>
      <c r="C253" s="669"/>
      <c r="D253" s="669"/>
      <c r="E253" s="296"/>
      <c r="F253" s="296"/>
      <c r="G253" s="296"/>
      <c r="H253" s="669"/>
      <c r="I253" s="786"/>
      <c r="J253" s="669"/>
      <c r="K253" s="296"/>
      <c r="L253" s="296"/>
      <c r="M253" s="296"/>
      <c r="N253" s="296"/>
      <c r="O253" s="296"/>
      <c r="P253" s="296"/>
      <c r="Q253" s="296"/>
      <c r="R253" s="296"/>
      <c r="S253" s="883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3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3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3"/>
      <c r="BV253" s="1417"/>
      <c r="BW253" s="1417"/>
      <c r="BX253" s="1417"/>
      <c r="BY253" s="1417"/>
      <c r="BZ253" s="889" t="str">
        <f>IF(DL253&lt;3,"",(SUM(B253:R253)-MIN(B253:R253)-MAX(B253:R253))/(DL253-2))</f>
        <v/>
      </c>
      <c r="CA253" s="889" t="str">
        <f>IF(DM253&lt;3,"",(SUM(T253:AJ253)-MIN(T253:AJ253)-MAX(T253:AJ253))/(DM253-2))</f>
        <v/>
      </c>
      <c r="CB253" s="889" t="str">
        <f>IF(DN253&lt;3,"",(SUM(AL253:BB253)-MIN(AL253:BB253)-MAX(AL253:BB253))/(DN253-2))</f>
        <v/>
      </c>
      <c r="CC253" s="890" t="str">
        <f>IF(DO253&lt;3,"",(SUM(BD253:BT253)-MIN(BD253:BT253)-MAX(BD253:BT253))/(DO253-2))</f>
        <v/>
      </c>
      <c r="CD253" s="520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21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3"/>
        <v/>
      </c>
      <c r="CW253" s="550" t="str">
        <f t="shared" si="443"/>
        <v/>
      </c>
      <c r="CX253" s="550" t="str">
        <f t="shared" si="443"/>
        <v/>
      </c>
      <c r="CY253" s="550" t="str">
        <f t="shared" si="443"/>
        <v/>
      </c>
      <c r="CZ253" s="550" t="str">
        <f t="shared" si="443"/>
        <v/>
      </c>
      <c r="DA253" s="550" t="str">
        <f t="shared" si="443"/>
        <v/>
      </c>
      <c r="DB253" s="551" t="str">
        <f t="shared" si="443"/>
        <v/>
      </c>
      <c r="DC253" s="551" t="str">
        <f t="shared" si="443"/>
        <v/>
      </c>
      <c r="DD253" s="551" t="str">
        <f t="shared" si="443"/>
        <v/>
      </c>
      <c r="DE253" s="550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4"/>
        <v/>
      </c>
      <c r="DG253" s="550" t="str">
        <f t="shared" si="444"/>
        <v/>
      </c>
      <c r="DH253" s="550" t="str">
        <f t="shared" si="444"/>
        <v/>
      </c>
      <c r="DI253" s="550" t="str">
        <f t="shared" si="444"/>
        <v/>
      </c>
      <c r="DJ253" s="549" t="str">
        <f t="shared" si="444"/>
        <v/>
      </c>
      <c r="DK253" s="548" t="str">
        <f t="shared" si="444"/>
        <v/>
      </c>
      <c r="DL253" s="891">
        <f>COUNT(B253:R253)</f>
        <v>0</v>
      </c>
      <c r="DM253" s="846">
        <f>COUNT(T253:AJ253)</f>
        <v>0</v>
      </c>
      <c r="DN253" s="846">
        <f>COUNT(AL253:BB253)</f>
        <v>0</v>
      </c>
      <c r="DO253" s="847">
        <f>COUNT(BD253:BT253)</f>
        <v>0</v>
      </c>
      <c r="DP253" s="882"/>
      <c r="DQ253" s="892"/>
      <c r="DR253" s="892"/>
      <c r="DS253" s="892"/>
      <c r="DT253" s="892"/>
      <c r="DU253" s="892"/>
      <c r="DV253" s="892"/>
      <c r="DW253" s="893"/>
      <c r="DX253" s="892"/>
      <c r="DY253" s="61"/>
    </row>
    <row r="254" spans="1:129" ht="12.75" customHeight="1">
      <c r="A254" s="888" t="s">
        <v>277</v>
      </c>
      <c r="B254" s="296">
        <v>0</v>
      </c>
      <c r="C254" s="296">
        <v>0</v>
      </c>
      <c r="D254" s="296">
        <v>0</v>
      </c>
      <c r="E254" s="296">
        <v>0</v>
      </c>
      <c r="F254" s="296">
        <v>0</v>
      </c>
      <c r="G254" s="296">
        <v>0</v>
      </c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3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3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3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3"/>
      <c r="BV254" s="224"/>
      <c r="BW254" s="224"/>
      <c r="BX254" s="224"/>
      <c r="BY254" s="296"/>
      <c r="BZ254" s="889">
        <f>IF(DL254&lt;3,"",(SUM(B254:R254)-MIN(B254:R254)-MAX(B254:R254))/(DL254-2))</f>
        <v>0</v>
      </c>
      <c r="CA254" s="889" t="str">
        <f>IF(DM254&lt;3,"",(SUM(T254:AJ254)-MIN(T254:AJ254)-MAX(T254:AJ254))/(DM254-2))</f>
        <v/>
      </c>
      <c r="CB254" s="889" t="str">
        <f>IF(DN254&lt;3,"",(SUM(AL254:BB254)-MIN(AL254:BB254)-MAX(AL254:BB254))/(DN254-2))</f>
        <v/>
      </c>
      <c r="CC254" s="890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21" t="str">
        <f t="shared" si="442"/>
        <v/>
      </c>
      <c r="CU254" s="548" t="str">
        <f t="shared" si="443"/>
        <v/>
      </c>
      <c r="CV254" s="549" t="str">
        <f t="shared" si="443"/>
        <v/>
      </c>
      <c r="CW254" s="550" t="str">
        <f t="shared" si="443"/>
        <v/>
      </c>
      <c r="CX254" s="550" t="str">
        <f t="shared" si="443"/>
        <v/>
      </c>
      <c r="CY254" s="550" t="str">
        <f t="shared" si="443"/>
        <v/>
      </c>
      <c r="CZ254" s="550" t="str">
        <f t="shared" si="443"/>
        <v/>
      </c>
      <c r="DA254" s="550" t="str">
        <f t="shared" si="443"/>
        <v/>
      </c>
      <c r="DB254" s="551" t="str">
        <f t="shared" si="443"/>
        <v/>
      </c>
      <c r="DC254" s="551" t="str">
        <f t="shared" si="443"/>
        <v/>
      </c>
      <c r="DD254" s="551" t="str">
        <f t="shared" si="443"/>
        <v/>
      </c>
      <c r="DE254" s="550" t="str">
        <f t="shared" si="444"/>
        <v/>
      </c>
      <c r="DF254" s="550" t="str">
        <f t="shared" si="444"/>
        <v/>
      </c>
      <c r="DG254" s="550" t="str">
        <f t="shared" si="444"/>
        <v/>
      </c>
      <c r="DH254" s="550" t="str">
        <f t="shared" si="444"/>
        <v/>
      </c>
      <c r="DI254" s="550" t="str">
        <f t="shared" si="444"/>
        <v/>
      </c>
      <c r="DJ254" s="549" t="str">
        <f t="shared" si="444"/>
        <v/>
      </c>
      <c r="DK254" s="548" t="str">
        <f t="shared" si="444"/>
        <v/>
      </c>
      <c r="DL254" s="891">
        <f>COUNT(B254:R254)</f>
        <v>6</v>
      </c>
      <c r="DM254" s="846">
        <f>COUNT(T254:AJ254)</f>
        <v>0</v>
      </c>
      <c r="DN254" s="846">
        <f>COUNT(AL254:BB254)</f>
        <v>0</v>
      </c>
      <c r="DO254" s="847">
        <f>COUNT(BD254:BT254)</f>
        <v>0</v>
      </c>
      <c r="DP254" s="882"/>
      <c r="DQ254" s="892"/>
      <c r="DR254" s="892"/>
      <c r="DS254" s="892"/>
      <c r="DT254" s="892"/>
      <c r="DU254" s="892"/>
      <c r="DV254" s="892"/>
      <c r="DW254" s="893"/>
      <c r="DX254" s="892"/>
      <c r="DY254" s="61"/>
    </row>
    <row r="255" spans="1:129" ht="12.75" customHeight="1">
      <c r="A255" s="888" t="s">
        <v>265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3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3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3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3"/>
      <c r="BV255" s="224"/>
      <c r="BW255" s="224"/>
      <c r="BX255" s="224"/>
      <c r="BY255" s="296"/>
      <c r="BZ255" s="889" t="str">
        <f>IF(DL255&lt;3,"",(SUM(B255:R255)-MIN(B255:R255)-MAX(B255:R255))/(DL255-2))</f>
        <v/>
      </c>
      <c r="CA255" s="889" t="str">
        <f>IF(DM255&lt;3,"",(SUM(T255:AJ255)-MIN(T255:AJ255)-MAX(T255:AJ255))/(DM255-2))</f>
        <v/>
      </c>
      <c r="CB255" s="889" t="str">
        <f>IF(DN255&lt;3,"",(SUM(AL255:BB255)-MIN(AL255:BB255)-MAX(AL255:BB255))/(DN255-2))</f>
        <v/>
      </c>
      <c r="CC255" s="890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21" t="str">
        <f t="shared" si="442"/>
        <v/>
      </c>
      <c r="CU255" s="548" t="str">
        <f t="shared" si="443"/>
        <v/>
      </c>
      <c r="CV255" s="549" t="str">
        <f t="shared" si="443"/>
        <v/>
      </c>
      <c r="CW255" s="550" t="str">
        <f t="shared" si="443"/>
        <v/>
      </c>
      <c r="CX255" s="550" t="str">
        <f t="shared" si="443"/>
        <v/>
      </c>
      <c r="CY255" s="550" t="str">
        <f t="shared" si="443"/>
        <v/>
      </c>
      <c r="CZ255" s="550" t="str">
        <f t="shared" si="443"/>
        <v/>
      </c>
      <c r="DA255" s="550" t="str">
        <f t="shared" si="443"/>
        <v/>
      </c>
      <c r="DB255" s="551" t="str">
        <f t="shared" si="443"/>
        <v/>
      </c>
      <c r="DC255" s="551" t="str">
        <f t="shared" si="443"/>
        <v/>
      </c>
      <c r="DD255" s="551" t="str">
        <f t="shared" si="443"/>
        <v/>
      </c>
      <c r="DE255" s="550" t="str">
        <f t="shared" si="444"/>
        <v/>
      </c>
      <c r="DF255" s="550" t="str">
        <f t="shared" si="444"/>
        <v/>
      </c>
      <c r="DG255" s="550" t="str">
        <f t="shared" si="444"/>
        <v/>
      </c>
      <c r="DH255" s="550" t="str">
        <f t="shared" si="444"/>
        <v/>
      </c>
      <c r="DI255" s="550" t="str">
        <f t="shared" si="444"/>
        <v/>
      </c>
      <c r="DJ255" s="549" t="str">
        <f t="shared" si="444"/>
        <v/>
      </c>
      <c r="DK255" s="548" t="str">
        <f t="shared" si="444"/>
        <v/>
      </c>
      <c r="DL255" s="891">
        <f>COUNT(B255:R255)</f>
        <v>0</v>
      </c>
      <c r="DM255" s="846">
        <f>COUNT(T255:AJ255)</f>
        <v>0</v>
      </c>
      <c r="DN255" s="846">
        <f>COUNT(AL255:BB255)</f>
        <v>0</v>
      </c>
      <c r="DO255" s="847">
        <f>COUNT(BD255:BT255)</f>
        <v>0</v>
      </c>
      <c r="DP255" s="882"/>
      <c r="DQ255" s="892"/>
      <c r="DR255" s="892"/>
      <c r="DS255" s="892"/>
      <c r="DT255" s="892"/>
      <c r="DU255" s="892"/>
      <c r="DV255" s="892"/>
      <c r="DW255" s="893"/>
      <c r="DX255" s="892"/>
      <c r="DY255" s="61"/>
    </row>
    <row r="256" spans="1:129" ht="12.75" customHeight="1">
      <c r="A256" s="888" t="s">
        <v>294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3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3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3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3"/>
      <c r="BV256" s="610"/>
      <c r="BW256" s="610"/>
      <c r="BX256" s="610"/>
      <c r="BY256" s="610"/>
      <c r="BZ256" s="889" t="str">
        <f>IF(DL256&lt;3,"",(SUM(B256:R256)-MIN(B256:R256)-MAX(B256:R256))/(DL256-2))</f>
        <v/>
      </c>
      <c r="CA256" s="889" t="str">
        <f>IF(DM256&lt;3,"",(SUM(T256:AJ256)-MIN(T256:AJ256)-MAX(T256:AJ256))/(DM256-2))</f>
        <v/>
      </c>
      <c r="CB256" s="889" t="str">
        <f>IF(DN256&lt;3,"",(SUM(AL256:BB256)-MIN(AL256:BB256)-MAX(AL256:BB256))/(DN256-2))</f>
        <v/>
      </c>
      <c r="CC256" s="890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21" t="str">
        <f t="shared" si="442"/>
        <v/>
      </c>
      <c r="CU256" s="548" t="str">
        <f t="shared" si="443"/>
        <v/>
      </c>
      <c r="CV256" s="549" t="str">
        <f t="shared" si="443"/>
        <v/>
      </c>
      <c r="CW256" s="550" t="str">
        <f t="shared" si="443"/>
        <v/>
      </c>
      <c r="CX256" s="550" t="str">
        <f t="shared" si="443"/>
        <v/>
      </c>
      <c r="CY256" s="550" t="str">
        <f t="shared" si="443"/>
        <v/>
      </c>
      <c r="CZ256" s="550" t="str">
        <f t="shared" si="443"/>
        <v/>
      </c>
      <c r="DA256" s="550" t="str">
        <f t="shared" si="443"/>
        <v/>
      </c>
      <c r="DB256" s="551" t="str">
        <f t="shared" si="443"/>
        <v/>
      </c>
      <c r="DC256" s="551" t="str">
        <f t="shared" si="443"/>
        <v/>
      </c>
      <c r="DD256" s="551" t="str">
        <f t="shared" si="443"/>
        <v/>
      </c>
      <c r="DE256" s="550" t="str">
        <f t="shared" si="444"/>
        <v/>
      </c>
      <c r="DF256" s="550" t="str">
        <f t="shared" si="444"/>
        <v/>
      </c>
      <c r="DG256" s="550" t="str">
        <f t="shared" si="444"/>
        <v/>
      </c>
      <c r="DH256" s="550" t="str">
        <f t="shared" si="444"/>
        <v/>
      </c>
      <c r="DI256" s="550" t="str">
        <f t="shared" si="444"/>
        <v/>
      </c>
      <c r="DJ256" s="549" t="str">
        <f t="shared" si="444"/>
        <v/>
      </c>
      <c r="DK256" s="548" t="str">
        <f t="shared" si="444"/>
        <v/>
      </c>
      <c r="DL256" s="891">
        <f>COUNT(B256:R256)</f>
        <v>0</v>
      </c>
      <c r="DM256" s="846">
        <f>COUNT(T256:AJ256)</f>
        <v>0</v>
      </c>
      <c r="DN256" s="846">
        <f>COUNT(AL256:BB256)</f>
        <v>0</v>
      </c>
      <c r="DO256" s="847">
        <f>COUNT(BD256:BT256)</f>
        <v>0</v>
      </c>
      <c r="DP256" s="882"/>
      <c r="DQ256" s="892"/>
      <c r="DR256" s="892"/>
      <c r="DS256" s="892"/>
      <c r="DT256" s="892"/>
      <c r="DU256" s="892"/>
      <c r="DV256" s="892"/>
      <c r="DW256" s="893"/>
      <c r="DX256" s="892"/>
      <c r="DY256" s="61"/>
    </row>
    <row r="257" spans="1:129" ht="12.75" customHeight="1">
      <c r="A257" s="894" t="s">
        <v>295</v>
      </c>
      <c r="B257" s="895">
        <f t="shared" ref="B257:R257" si="445">IF(B254="","",B253*B254*B255*B256)</f>
        <v>0</v>
      </c>
      <c r="C257" s="895">
        <f t="shared" si="445"/>
        <v>0</v>
      </c>
      <c r="D257" s="895">
        <f t="shared" si="445"/>
        <v>0</v>
      </c>
      <c r="E257" s="895">
        <f t="shared" si="445"/>
        <v>0</v>
      </c>
      <c r="F257" s="895">
        <f t="shared" si="445"/>
        <v>0</v>
      </c>
      <c r="G257" s="895">
        <f t="shared" si="445"/>
        <v>0</v>
      </c>
      <c r="H257" s="895" t="str">
        <f t="shared" si="445"/>
        <v/>
      </c>
      <c r="I257" s="895" t="str">
        <f t="shared" si="445"/>
        <v/>
      </c>
      <c r="J257" s="895" t="str">
        <f t="shared" si="445"/>
        <v/>
      </c>
      <c r="K257" s="895" t="str">
        <f t="shared" si="445"/>
        <v/>
      </c>
      <c r="L257" s="895" t="str">
        <f t="shared" si="445"/>
        <v/>
      </c>
      <c r="M257" s="895" t="str">
        <f t="shared" si="445"/>
        <v/>
      </c>
      <c r="N257" s="895" t="str">
        <f t="shared" si="445"/>
        <v/>
      </c>
      <c r="O257" s="895" t="str">
        <f t="shared" si="445"/>
        <v/>
      </c>
      <c r="P257" s="895" t="str">
        <f t="shared" si="445"/>
        <v/>
      </c>
      <c r="Q257" s="895" t="str">
        <f t="shared" si="445"/>
        <v/>
      </c>
      <c r="R257" s="895" t="str">
        <f t="shared" si="445"/>
        <v/>
      </c>
      <c r="S257" s="883"/>
      <c r="T257" s="895" t="str">
        <f t="shared" ref="T257:AJ257" si="446">IF(T254="","",T253*T254*T255*T256)</f>
        <v/>
      </c>
      <c r="U257" s="895" t="str">
        <f t="shared" si="446"/>
        <v/>
      </c>
      <c r="V257" s="895" t="str">
        <f t="shared" si="446"/>
        <v/>
      </c>
      <c r="W257" s="895" t="str">
        <f t="shared" si="446"/>
        <v/>
      </c>
      <c r="X257" s="895" t="str">
        <f t="shared" si="446"/>
        <v/>
      </c>
      <c r="Y257" s="895" t="str">
        <f t="shared" si="446"/>
        <v/>
      </c>
      <c r="Z257" s="895" t="str">
        <f t="shared" si="446"/>
        <v/>
      </c>
      <c r="AA257" s="895" t="str">
        <f t="shared" si="446"/>
        <v/>
      </c>
      <c r="AB257" s="895" t="str">
        <f t="shared" si="446"/>
        <v/>
      </c>
      <c r="AC257" s="895" t="str">
        <f t="shared" si="446"/>
        <v/>
      </c>
      <c r="AD257" s="895" t="str">
        <f t="shared" si="446"/>
        <v/>
      </c>
      <c r="AE257" s="895" t="str">
        <f t="shared" si="446"/>
        <v/>
      </c>
      <c r="AF257" s="895" t="str">
        <f t="shared" si="446"/>
        <v/>
      </c>
      <c r="AG257" s="895" t="str">
        <f t="shared" si="446"/>
        <v/>
      </c>
      <c r="AH257" s="895" t="str">
        <f t="shared" si="446"/>
        <v/>
      </c>
      <c r="AI257" s="895" t="str">
        <f t="shared" si="446"/>
        <v/>
      </c>
      <c r="AJ257" s="895" t="str">
        <f t="shared" si="446"/>
        <v/>
      </c>
      <c r="AK257" s="883"/>
      <c r="AL257" s="895" t="str">
        <f t="shared" ref="AL257:BB257" si="447">IF(AL254="","",AL253*AL254*AL255*AL256)</f>
        <v/>
      </c>
      <c r="AM257" s="895" t="str">
        <f t="shared" si="447"/>
        <v/>
      </c>
      <c r="AN257" s="895" t="str">
        <f t="shared" si="447"/>
        <v/>
      </c>
      <c r="AO257" s="895" t="str">
        <f t="shared" si="447"/>
        <v/>
      </c>
      <c r="AP257" s="895" t="str">
        <f t="shared" si="447"/>
        <v/>
      </c>
      <c r="AQ257" s="895" t="str">
        <f t="shared" si="447"/>
        <v/>
      </c>
      <c r="AR257" s="895" t="str">
        <f t="shared" si="447"/>
        <v/>
      </c>
      <c r="AS257" s="895" t="str">
        <f t="shared" si="447"/>
        <v/>
      </c>
      <c r="AT257" s="895" t="str">
        <f t="shared" si="447"/>
        <v/>
      </c>
      <c r="AU257" s="895" t="str">
        <f t="shared" si="447"/>
        <v/>
      </c>
      <c r="AV257" s="895" t="str">
        <f t="shared" si="447"/>
        <v/>
      </c>
      <c r="AW257" s="895" t="str">
        <f t="shared" si="447"/>
        <v/>
      </c>
      <c r="AX257" s="895" t="str">
        <f t="shared" si="447"/>
        <v/>
      </c>
      <c r="AY257" s="895" t="str">
        <f t="shared" si="447"/>
        <v/>
      </c>
      <c r="AZ257" s="895" t="str">
        <f t="shared" si="447"/>
        <v/>
      </c>
      <c r="BA257" s="895" t="str">
        <f t="shared" si="447"/>
        <v/>
      </c>
      <c r="BB257" s="895" t="str">
        <f t="shared" si="447"/>
        <v/>
      </c>
      <c r="BC257" s="883"/>
      <c r="BD257" s="895" t="str">
        <f t="shared" ref="BD257:BT257" si="448">IF(BD254="","",BD253*BD254*BD255*BD256)</f>
        <v/>
      </c>
      <c r="BE257" s="895" t="str">
        <f t="shared" si="448"/>
        <v/>
      </c>
      <c r="BF257" s="895" t="str">
        <f t="shared" si="448"/>
        <v/>
      </c>
      <c r="BG257" s="895" t="str">
        <f t="shared" si="448"/>
        <v/>
      </c>
      <c r="BH257" s="895" t="str">
        <f t="shared" si="448"/>
        <v/>
      </c>
      <c r="BI257" s="895" t="str">
        <f t="shared" si="448"/>
        <v/>
      </c>
      <c r="BJ257" s="895" t="str">
        <f t="shared" si="448"/>
        <v/>
      </c>
      <c r="BK257" s="895" t="str">
        <f t="shared" si="448"/>
        <v/>
      </c>
      <c r="BL257" s="895" t="str">
        <f t="shared" si="448"/>
        <v/>
      </c>
      <c r="BM257" s="895" t="str">
        <f t="shared" si="448"/>
        <v/>
      </c>
      <c r="BN257" s="895" t="str">
        <f t="shared" si="448"/>
        <v/>
      </c>
      <c r="BO257" s="895" t="str">
        <f t="shared" si="448"/>
        <v/>
      </c>
      <c r="BP257" s="895" t="str">
        <f t="shared" si="448"/>
        <v/>
      </c>
      <c r="BQ257" s="895" t="str">
        <f t="shared" si="448"/>
        <v/>
      </c>
      <c r="BR257" s="895" t="str">
        <f t="shared" si="448"/>
        <v/>
      </c>
      <c r="BS257" s="895" t="str">
        <f t="shared" si="448"/>
        <v/>
      </c>
      <c r="BT257" s="895" t="str">
        <f t="shared" si="448"/>
        <v/>
      </c>
      <c r="BU257" s="883"/>
      <c r="BV257" s="895" t="str">
        <f>IF(BV254="","",BV253*BV254*BV255*BV256)</f>
        <v/>
      </c>
      <c r="BW257" s="895" t="str">
        <f>IF(BW254="","",BW253*BW254*BW255*BW256)</f>
        <v/>
      </c>
      <c r="BX257" s="895" t="str">
        <f>IF(BX254="","",BX253*BX254*BX255*BX256)</f>
        <v/>
      </c>
      <c r="BY257" s="761" t="str">
        <f>IF(BY254="","",BY253*BY254*BY255*BY256)</f>
        <v/>
      </c>
      <c r="BZ257" s="889">
        <f>IF(DL257&lt;3,"",(SUM(B257:R257)-MIN(B257:R257)-MAX(B257:R257))/(DL257-2))</f>
        <v>0</v>
      </c>
      <c r="CA257" s="889" t="str">
        <f>IF(DM257&lt;3,"",(SUM(T257:AJ257)-MIN(T257:AJ257)-MAX(T257:AJ257))/(DM257-2))</f>
        <v/>
      </c>
      <c r="CB257" s="889" t="str">
        <f>IF(DN257&lt;3,"",(SUM(AL257:BB257)-MIN(AL257:BB257)-MAX(AL257:BB257))/(DN257-2))</f>
        <v/>
      </c>
      <c r="CC257" s="890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21" t="str">
        <f t="shared" si="442"/>
        <v/>
      </c>
      <c r="CU257" s="548" t="str">
        <f t="shared" si="443"/>
        <v/>
      </c>
      <c r="CV257" s="549" t="str">
        <f t="shared" si="443"/>
        <v/>
      </c>
      <c r="CW257" s="550" t="str">
        <f t="shared" si="443"/>
        <v/>
      </c>
      <c r="CX257" s="550" t="str">
        <f t="shared" si="443"/>
        <v/>
      </c>
      <c r="CY257" s="550" t="str">
        <f t="shared" si="443"/>
        <v/>
      </c>
      <c r="CZ257" s="550" t="str">
        <f t="shared" si="443"/>
        <v/>
      </c>
      <c r="DA257" s="550" t="str">
        <f t="shared" si="443"/>
        <v/>
      </c>
      <c r="DB257" s="551" t="str">
        <f t="shared" si="443"/>
        <v/>
      </c>
      <c r="DC257" s="551" t="str">
        <f t="shared" si="443"/>
        <v/>
      </c>
      <c r="DD257" s="551" t="str">
        <f t="shared" si="443"/>
        <v/>
      </c>
      <c r="DE257" s="550" t="str">
        <f t="shared" si="444"/>
        <v/>
      </c>
      <c r="DF257" s="550" t="str">
        <f t="shared" si="444"/>
        <v/>
      </c>
      <c r="DG257" s="550" t="str">
        <f t="shared" si="444"/>
        <v/>
      </c>
      <c r="DH257" s="550" t="str">
        <f t="shared" si="444"/>
        <v/>
      </c>
      <c r="DI257" s="550" t="str">
        <f t="shared" si="444"/>
        <v/>
      </c>
      <c r="DJ257" s="549" t="str">
        <f t="shared" si="444"/>
        <v/>
      </c>
      <c r="DK257" s="548" t="str">
        <f t="shared" si="444"/>
        <v/>
      </c>
      <c r="DL257" s="891">
        <f>COUNT(B257:R257)</f>
        <v>6</v>
      </c>
      <c r="DM257" s="846">
        <f>COUNT(T257:AJ257)</f>
        <v>0</v>
      </c>
      <c r="DN257" s="846">
        <f>COUNT(AL257:BB257)</f>
        <v>0</v>
      </c>
      <c r="DO257" s="847">
        <f>COUNT(BD257:BT257)</f>
        <v>0</v>
      </c>
      <c r="DP257" s="882"/>
      <c r="DQ257" s="892"/>
      <c r="DR257" s="892"/>
      <c r="DS257" s="892"/>
      <c r="DT257" s="892"/>
      <c r="DU257" s="892"/>
      <c r="DV257" s="892"/>
      <c r="DW257" s="893"/>
      <c r="DX257" s="892"/>
      <c r="DY257" s="61"/>
    </row>
    <row r="258" spans="1:129" ht="12.75" customHeight="1">
      <c r="A258" s="887" t="s">
        <v>675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3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3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3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3"/>
      <c r="BV258" s="669"/>
      <c r="BW258" s="669"/>
      <c r="BX258" s="669"/>
      <c r="BY258" s="669"/>
      <c r="BZ258" s="896"/>
      <c r="CA258" s="896"/>
      <c r="CB258" s="896"/>
      <c r="CC258" s="897"/>
      <c r="CD258" s="898"/>
      <c r="CE258" s="898"/>
      <c r="CF258" s="898"/>
      <c r="CG258" s="898"/>
      <c r="CH258" s="898"/>
      <c r="CI258" s="898"/>
      <c r="CJ258" s="898"/>
      <c r="CK258" s="898"/>
      <c r="CL258" s="898"/>
      <c r="CM258" s="898"/>
      <c r="CN258" s="898"/>
      <c r="CO258" s="898"/>
      <c r="CP258" s="898"/>
      <c r="CQ258" s="898"/>
      <c r="CR258" s="898"/>
      <c r="CS258" s="898"/>
      <c r="CT258" s="899"/>
      <c r="CU258" s="900"/>
      <c r="CV258" s="898"/>
      <c r="CW258" s="898"/>
      <c r="CX258" s="898"/>
      <c r="CY258" s="898"/>
      <c r="CZ258" s="898"/>
      <c r="DA258" s="898"/>
      <c r="DB258" s="898"/>
      <c r="DC258" s="898"/>
      <c r="DD258" s="898"/>
      <c r="DE258" s="898"/>
      <c r="DF258" s="898"/>
      <c r="DG258" s="898"/>
      <c r="DH258" s="898"/>
      <c r="DI258" s="898"/>
      <c r="DJ258" s="898"/>
      <c r="DK258" s="898"/>
      <c r="DL258" s="891"/>
      <c r="DM258" s="846"/>
      <c r="DN258" s="846"/>
      <c r="DO258" s="847"/>
      <c r="DP258" s="881"/>
      <c r="DQ258" s="881"/>
      <c r="DR258" s="881"/>
      <c r="DS258" s="881"/>
      <c r="DT258" s="881"/>
      <c r="DU258" s="881"/>
      <c r="DV258" s="881"/>
      <c r="DW258" s="880"/>
      <c r="DX258" s="881"/>
      <c r="DY258" s="61"/>
    </row>
    <row r="259" spans="1:129" ht="12.75" customHeight="1">
      <c r="A259" s="888" t="s">
        <v>276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3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3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3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3"/>
      <c r="BV259" s="1419"/>
      <c r="BW259" s="1419"/>
      <c r="BX259" s="1419"/>
      <c r="BY259" s="1419"/>
      <c r="BZ259" s="889" t="str">
        <f>IF(DL259&lt;3,"",(SUM(B259:R259)-MIN(B259:R259)-MAX(B259:R259))/(DL259-2))</f>
        <v/>
      </c>
      <c r="CA259" s="889" t="str">
        <f>IF(DM259&lt;3,"",(SUM(T259:AJ259)-MIN(T259:AJ259)-MAX(T259:AJ259))/(DM259-2))</f>
        <v/>
      </c>
      <c r="CB259" s="889" t="str">
        <f>IF(DN259&lt;3,"",(SUM(AL259:BB259)-MIN(AL259:BB259)-MAX(AL259:BB259))/(DN259-2))</f>
        <v/>
      </c>
      <c r="CC259" s="890" t="str">
        <f>IF(DO259&lt;3,"",(SUM(BD259:BT259)-MIN(BD259:BT259)-MAX(BD259:BT259))/(DO259-2))</f>
        <v/>
      </c>
      <c r="CD259" s="520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21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51"/>
        <v/>
      </c>
      <c r="CW259" s="550" t="str">
        <f t="shared" si="451"/>
        <v/>
      </c>
      <c r="CX259" s="550" t="str">
        <f t="shared" si="451"/>
        <v/>
      </c>
      <c r="CY259" s="550" t="str">
        <f t="shared" si="451"/>
        <v/>
      </c>
      <c r="CZ259" s="550" t="str">
        <f t="shared" si="451"/>
        <v/>
      </c>
      <c r="DA259" s="550" t="str">
        <f t="shared" si="451"/>
        <v/>
      </c>
      <c r="DB259" s="551" t="str">
        <f t="shared" si="451"/>
        <v/>
      </c>
      <c r="DC259" s="551" t="str">
        <f t="shared" si="451"/>
        <v/>
      </c>
      <c r="DD259" s="551" t="str">
        <f t="shared" si="451"/>
        <v/>
      </c>
      <c r="DE259" s="550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52"/>
        <v/>
      </c>
      <c r="DG259" s="550" t="str">
        <f t="shared" si="452"/>
        <v/>
      </c>
      <c r="DH259" s="550" t="str">
        <f t="shared" si="452"/>
        <v/>
      </c>
      <c r="DI259" s="550" t="str">
        <f t="shared" si="452"/>
        <v/>
      </c>
      <c r="DJ259" s="549" t="str">
        <f t="shared" si="452"/>
        <v/>
      </c>
      <c r="DK259" s="548" t="str">
        <f t="shared" si="452"/>
        <v/>
      </c>
      <c r="DL259" s="891">
        <f>COUNT(B259:R259)</f>
        <v>0</v>
      </c>
      <c r="DM259" s="846">
        <f>COUNT(T259:AJ259)</f>
        <v>0</v>
      </c>
      <c r="DN259" s="846">
        <f>COUNT(AL259:BB259)</f>
        <v>0</v>
      </c>
      <c r="DO259" s="847">
        <f>COUNT(BD259:BT259)</f>
        <v>0</v>
      </c>
      <c r="DP259" s="882"/>
      <c r="DQ259" s="892"/>
      <c r="DR259" s="892"/>
      <c r="DS259" s="892"/>
      <c r="DT259" s="892"/>
      <c r="DU259" s="892"/>
      <c r="DV259" s="892"/>
      <c r="DW259" s="893"/>
      <c r="DX259" s="892"/>
      <c r="DY259" s="61"/>
    </row>
    <row r="260" spans="1:129" ht="12.75" customHeight="1">
      <c r="A260" s="888" t="s">
        <v>277</v>
      </c>
      <c r="B260" s="296">
        <v>0</v>
      </c>
      <c r="C260" s="296">
        <v>0</v>
      </c>
      <c r="D260" s="296">
        <v>0</v>
      </c>
      <c r="E260" s="296">
        <v>0</v>
      </c>
      <c r="F260" s="296">
        <v>0</v>
      </c>
      <c r="G260" s="296">
        <v>0</v>
      </c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3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3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3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3"/>
      <c r="BV260" s="296"/>
      <c r="BW260" s="296"/>
      <c r="BX260" s="296"/>
      <c r="BY260" s="296"/>
      <c r="BZ260" s="889">
        <f>IF(DL260&lt;3,"",(SUM(B260:R260)-MIN(B260:R260)-MAX(B260:R260))/(DL260-2))</f>
        <v>0</v>
      </c>
      <c r="CA260" s="889" t="str">
        <f>IF(DM260&lt;3,"",(SUM(T260:AJ260)-MIN(T260:AJ260)-MAX(T260:AJ260))/(DM260-2))</f>
        <v/>
      </c>
      <c r="CB260" s="889" t="str">
        <f>IF(DN260&lt;3,"",(SUM(AL260:BB260)-MIN(AL260:BB260)-MAX(AL260:BB260))/(DN260-2))</f>
        <v/>
      </c>
      <c r="CC260" s="890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21" t="str">
        <f t="shared" si="450"/>
        <v/>
      </c>
      <c r="CU260" s="548" t="str">
        <f t="shared" si="451"/>
        <v/>
      </c>
      <c r="CV260" s="549" t="str">
        <f t="shared" si="451"/>
        <v/>
      </c>
      <c r="CW260" s="550" t="str">
        <f t="shared" si="451"/>
        <v/>
      </c>
      <c r="CX260" s="550" t="str">
        <f t="shared" si="451"/>
        <v/>
      </c>
      <c r="CY260" s="550" t="str">
        <f t="shared" si="451"/>
        <v/>
      </c>
      <c r="CZ260" s="550" t="str">
        <f t="shared" si="451"/>
        <v/>
      </c>
      <c r="DA260" s="550" t="str">
        <f t="shared" si="451"/>
        <v/>
      </c>
      <c r="DB260" s="551" t="str">
        <f t="shared" si="451"/>
        <v/>
      </c>
      <c r="DC260" s="551" t="str">
        <f t="shared" si="451"/>
        <v/>
      </c>
      <c r="DD260" s="551" t="str">
        <f t="shared" si="451"/>
        <v/>
      </c>
      <c r="DE260" s="550" t="str">
        <f t="shared" si="452"/>
        <v/>
      </c>
      <c r="DF260" s="550" t="str">
        <f t="shared" si="452"/>
        <v/>
      </c>
      <c r="DG260" s="550" t="str">
        <f t="shared" si="452"/>
        <v/>
      </c>
      <c r="DH260" s="550" t="str">
        <f t="shared" si="452"/>
        <v/>
      </c>
      <c r="DI260" s="550" t="str">
        <f t="shared" si="452"/>
        <v/>
      </c>
      <c r="DJ260" s="549" t="str">
        <f t="shared" si="452"/>
        <v/>
      </c>
      <c r="DK260" s="548" t="str">
        <f t="shared" si="452"/>
        <v/>
      </c>
      <c r="DL260" s="891">
        <f>COUNT(B260:R260)</f>
        <v>6</v>
      </c>
      <c r="DM260" s="846">
        <f>COUNT(T260:AJ260)</f>
        <v>0</v>
      </c>
      <c r="DN260" s="846">
        <f>COUNT(AL260:BB260)</f>
        <v>0</v>
      </c>
      <c r="DO260" s="847">
        <f>COUNT(BD260:BT260)</f>
        <v>0</v>
      </c>
      <c r="DP260" s="882"/>
      <c r="DQ260" s="892"/>
      <c r="DR260" s="892"/>
      <c r="DS260" s="892"/>
      <c r="DT260" s="892"/>
      <c r="DU260" s="892"/>
      <c r="DV260" s="892"/>
      <c r="DW260" s="893"/>
      <c r="DX260" s="892"/>
      <c r="DY260" s="61"/>
    </row>
    <row r="261" spans="1:129" ht="12.75" customHeight="1">
      <c r="A261" s="888" t="s">
        <v>265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3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3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3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3"/>
      <c r="BV261" s="296"/>
      <c r="BW261" s="296"/>
      <c r="BX261" s="296"/>
      <c r="BY261" s="296"/>
      <c r="BZ261" s="889" t="str">
        <f>IF(DL261&lt;3,"",(SUM(B261:R261)-MIN(B261:R261)-MAX(B261:R261))/(DL261-2))</f>
        <v/>
      </c>
      <c r="CA261" s="889" t="str">
        <f>IF(DM261&lt;3,"",(SUM(T261:AJ261)-MIN(T261:AJ261)-MAX(T261:AJ261))/(DM261-2))</f>
        <v/>
      </c>
      <c r="CB261" s="889" t="str">
        <f>IF(DN261&lt;3,"",(SUM(AL261:BB261)-MIN(AL261:BB261)-MAX(AL261:BB261))/(DN261-2))</f>
        <v/>
      </c>
      <c r="CC261" s="890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21" t="str">
        <f t="shared" si="450"/>
        <v/>
      </c>
      <c r="CU261" s="548" t="str">
        <f t="shared" si="451"/>
        <v/>
      </c>
      <c r="CV261" s="549" t="str">
        <f t="shared" si="451"/>
        <v/>
      </c>
      <c r="CW261" s="550" t="str">
        <f t="shared" si="451"/>
        <v/>
      </c>
      <c r="CX261" s="550" t="str">
        <f t="shared" si="451"/>
        <v/>
      </c>
      <c r="CY261" s="550" t="str">
        <f t="shared" si="451"/>
        <v/>
      </c>
      <c r="CZ261" s="550" t="str">
        <f t="shared" si="451"/>
        <v/>
      </c>
      <c r="DA261" s="550" t="str">
        <f t="shared" si="451"/>
        <v/>
      </c>
      <c r="DB261" s="551" t="str">
        <f t="shared" si="451"/>
        <v/>
      </c>
      <c r="DC261" s="551" t="str">
        <f t="shared" si="451"/>
        <v/>
      </c>
      <c r="DD261" s="551" t="str">
        <f t="shared" si="451"/>
        <v/>
      </c>
      <c r="DE261" s="550" t="str">
        <f t="shared" si="452"/>
        <v/>
      </c>
      <c r="DF261" s="550" t="str">
        <f t="shared" si="452"/>
        <v/>
      </c>
      <c r="DG261" s="550" t="str">
        <f t="shared" si="452"/>
        <v/>
      </c>
      <c r="DH261" s="550" t="str">
        <f t="shared" si="452"/>
        <v/>
      </c>
      <c r="DI261" s="550" t="str">
        <f t="shared" si="452"/>
        <v/>
      </c>
      <c r="DJ261" s="549" t="str">
        <f t="shared" si="452"/>
        <v/>
      </c>
      <c r="DK261" s="548" t="str">
        <f t="shared" si="452"/>
        <v/>
      </c>
      <c r="DL261" s="891">
        <f>COUNT(B261:R261)</f>
        <v>0</v>
      </c>
      <c r="DM261" s="846">
        <f>COUNT(T261:AJ261)</f>
        <v>0</v>
      </c>
      <c r="DN261" s="846">
        <f>COUNT(AL261:BB261)</f>
        <v>0</v>
      </c>
      <c r="DO261" s="847">
        <f>COUNT(BD261:BT261)</f>
        <v>0</v>
      </c>
      <c r="DP261" s="882"/>
      <c r="DQ261" s="892"/>
      <c r="DR261" s="892"/>
      <c r="DS261" s="892"/>
      <c r="DT261" s="892"/>
      <c r="DU261" s="892"/>
      <c r="DV261" s="892"/>
      <c r="DW261" s="893"/>
      <c r="DX261" s="892"/>
      <c r="DY261" s="61"/>
    </row>
    <row r="262" spans="1:129" ht="12.75" customHeight="1">
      <c r="A262" s="888" t="s">
        <v>294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3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3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3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3"/>
      <c r="BV262" s="651"/>
      <c r="BW262" s="651"/>
      <c r="BX262" s="651"/>
      <c r="BY262" s="651"/>
      <c r="BZ262" s="889" t="str">
        <f>IF(DL262&lt;3,"",(SUM(B262:R262)-MIN(B262:R262)-MAX(B262:R262))/(DL262-2))</f>
        <v/>
      </c>
      <c r="CA262" s="889" t="str">
        <f>IF(DM262&lt;3,"",(SUM(T262:AJ262)-MIN(T262:AJ262)-MAX(T262:AJ262))/(DM262-2))</f>
        <v/>
      </c>
      <c r="CB262" s="889" t="str">
        <f>IF(DN262&lt;3,"",(SUM(AL262:BB262)-MIN(AL262:BB262)-MAX(AL262:BB262))/(DN262-2))</f>
        <v/>
      </c>
      <c r="CC262" s="890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21" t="str">
        <f t="shared" si="450"/>
        <v/>
      </c>
      <c r="CU262" s="548" t="str">
        <f t="shared" si="451"/>
        <v/>
      </c>
      <c r="CV262" s="549" t="str">
        <f t="shared" si="451"/>
        <v/>
      </c>
      <c r="CW262" s="550" t="str">
        <f t="shared" si="451"/>
        <v/>
      </c>
      <c r="CX262" s="550" t="str">
        <f t="shared" si="451"/>
        <v/>
      </c>
      <c r="CY262" s="550" t="str">
        <f t="shared" si="451"/>
        <v/>
      </c>
      <c r="CZ262" s="550" t="str">
        <f t="shared" si="451"/>
        <v/>
      </c>
      <c r="DA262" s="550" t="str">
        <f t="shared" si="451"/>
        <v/>
      </c>
      <c r="DB262" s="551" t="str">
        <f t="shared" si="451"/>
        <v/>
      </c>
      <c r="DC262" s="551" t="str">
        <f t="shared" si="451"/>
        <v/>
      </c>
      <c r="DD262" s="551" t="str">
        <f t="shared" si="451"/>
        <v/>
      </c>
      <c r="DE262" s="550" t="str">
        <f t="shared" si="452"/>
        <v/>
      </c>
      <c r="DF262" s="550" t="str">
        <f t="shared" si="452"/>
        <v/>
      </c>
      <c r="DG262" s="550" t="str">
        <f t="shared" si="452"/>
        <v/>
      </c>
      <c r="DH262" s="550" t="str">
        <f t="shared" si="452"/>
        <v/>
      </c>
      <c r="DI262" s="550" t="str">
        <f t="shared" si="452"/>
        <v/>
      </c>
      <c r="DJ262" s="549" t="str">
        <f t="shared" si="452"/>
        <v/>
      </c>
      <c r="DK262" s="548" t="str">
        <f t="shared" si="452"/>
        <v/>
      </c>
      <c r="DL262" s="891">
        <f>COUNT(B262:R262)</f>
        <v>0</v>
      </c>
      <c r="DM262" s="846">
        <f>COUNT(T262:AJ262)</f>
        <v>0</v>
      </c>
      <c r="DN262" s="846">
        <f>COUNT(AL262:BB262)</f>
        <v>0</v>
      </c>
      <c r="DO262" s="847">
        <f>COUNT(BD262:BT262)</f>
        <v>0</v>
      </c>
      <c r="DP262" s="882"/>
      <c r="DQ262" s="892"/>
      <c r="DR262" s="892"/>
      <c r="DS262" s="892"/>
      <c r="DT262" s="892"/>
      <c r="DU262" s="892"/>
      <c r="DV262" s="892"/>
      <c r="DW262" s="893"/>
      <c r="DX262" s="892"/>
      <c r="DY262" s="61"/>
    </row>
    <row r="263" spans="1:129" ht="12.75" customHeight="1">
      <c r="A263" s="894" t="s">
        <v>295</v>
      </c>
      <c r="B263" s="895">
        <f t="shared" ref="B263:R263" si="453">IF(B260="","",B259*B260*B261*B262)</f>
        <v>0</v>
      </c>
      <c r="C263" s="895">
        <f t="shared" si="453"/>
        <v>0</v>
      </c>
      <c r="D263" s="895">
        <f t="shared" si="453"/>
        <v>0</v>
      </c>
      <c r="E263" s="895">
        <f t="shared" si="453"/>
        <v>0</v>
      </c>
      <c r="F263" s="895">
        <f t="shared" si="453"/>
        <v>0</v>
      </c>
      <c r="G263" s="895">
        <f t="shared" si="453"/>
        <v>0</v>
      </c>
      <c r="H263" s="895" t="str">
        <f t="shared" si="453"/>
        <v/>
      </c>
      <c r="I263" s="895" t="str">
        <f t="shared" si="453"/>
        <v/>
      </c>
      <c r="J263" s="895" t="str">
        <f t="shared" si="453"/>
        <v/>
      </c>
      <c r="K263" s="895" t="str">
        <f t="shared" si="453"/>
        <v/>
      </c>
      <c r="L263" s="895" t="str">
        <f t="shared" si="453"/>
        <v/>
      </c>
      <c r="M263" s="895" t="str">
        <f t="shared" si="453"/>
        <v/>
      </c>
      <c r="N263" s="895" t="str">
        <f t="shared" si="453"/>
        <v/>
      </c>
      <c r="O263" s="895" t="str">
        <f t="shared" si="453"/>
        <v/>
      </c>
      <c r="P263" s="895" t="str">
        <f t="shared" si="453"/>
        <v/>
      </c>
      <c r="Q263" s="895" t="str">
        <f t="shared" si="453"/>
        <v/>
      </c>
      <c r="R263" s="895" t="str">
        <f t="shared" si="453"/>
        <v/>
      </c>
      <c r="S263" s="883"/>
      <c r="T263" s="895" t="str">
        <f t="shared" ref="T263:AJ263" si="454">IF(T260="","",T259*T260*T261*T262)</f>
        <v/>
      </c>
      <c r="U263" s="895" t="str">
        <f t="shared" si="454"/>
        <v/>
      </c>
      <c r="V263" s="895" t="str">
        <f t="shared" si="454"/>
        <v/>
      </c>
      <c r="W263" s="895" t="str">
        <f t="shared" si="454"/>
        <v/>
      </c>
      <c r="X263" s="895" t="str">
        <f t="shared" si="454"/>
        <v/>
      </c>
      <c r="Y263" s="895" t="str">
        <f t="shared" si="454"/>
        <v/>
      </c>
      <c r="Z263" s="895" t="str">
        <f t="shared" si="454"/>
        <v/>
      </c>
      <c r="AA263" s="895" t="str">
        <f t="shared" si="454"/>
        <v/>
      </c>
      <c r="AB263" s="895" t="str">
        <f t="shared" si="454"/>
        <v/>
      </c>
      <c r="AC263" s="895" t="str">
        <f t="shared" si="454"/>
        <v/>
      </c>
      <c r="AD263" s="895" t="str">
        <f t="shared" si="454"/>
        <v/>
      </c>
      <c r="AE263" s="895" t="str">
        <f t="shared" si="454"/>
        <v/>
      </c>
      <c r="AF263" s="895" t="str">
        <f t="shared" si="454"/>
        <v/>
      </c>
      <c r="AG263" s="895" t="str">
        <f t="shared" si="454"/>
        <v/>
      </c>
      <c r="AH263" s="895" t="str">
        <f t="shared" si="454"/>
        <v/>
      </c>
      <c r="AI263" s="895" t="str">
        <f t="shared" si="454"/>
        <v/>
      </c>
      <c r="AJ263" s="895" t="str">
        <f t="shared" si="454"/>
        <v/>
      </c>
      <c r="AK263" s="883"/>
      <c r="AL263" s="895" t="str">
        <f t="shared" ref="AL263:BB263" si="455">IF(AL260="","",AL259*AL260*AL261*AL262)</f>
        <v/>
      </c>
      <c r="AM263" s="895" t="str">
        <f t="shared" si="455"/>
        <v/>
      </c>
      <c r="AN263" s="895" t="str">
        <f t="shared" si="455"/>
        <v/>
      </c>
      <c r="AO263" s="895" t="str">
        <f t="shared" si="455"/>
        <v/>
      </c>
      <c r="AP263" s="895" t="str">
        <f t="shared" si="455"/>
        <v/>
      </c>
      <c r="AQ263" s="895" t="str">
        <f t="shared" si="455"/>
        <v/>
      </c>
      <c r="AR263" s="895" t="str">
        <f t="shared" si="455"/>
        <v/>
      </c>
      <c r="AS263" s="895" t="str">
        <f t="shared" si="455"/>
        <v/>
      </c>
      <c r="AT263" s="895" t="str">
        <f t="shared" si="455"/>
        <v/>
      </c>
      <c r="AU263" s="895" t="str">
        <f t="shared" si="455"/>
        <v/>
      </c>
      <c r="AV263" s="895" t="str">
        <f t="shared" si="455"/>
        <v/>
      </c>
      <c r="AW263" s="895" t="str">
        <f t="shared" si="455"/>
        <v/>
      </c>
      <c r="AX263" s="895" t="str">
        <f t="shared" si="455"/>
        <v/>
      </c>
      <c r="AY263" s="895" t="str">
        <f t="shared" si="455"/>
        <v/>
      </c>
      <c r="AZ263" s="895" t="str">
        <f t="shared" si="455"/>
        <v/>
      </c>
      <c r="BA263" s="895" t="str">
        <f t="shared" si="455"/>
        <v/>
      </c>
      <c r="BB263" s="895" t="str">
        <f t="shared" si="455"/>
        <v/>
      </c>
      <c r="BC263" s="883"/>
      <c r="BD263" s="895" t="str">
        <f t="shared" ref="BD263:BT263" si="456">IF(BD260="","",BD259*BD260*BD261*BD262)</f>
        <v/>
      </c>
      <c r="BE263" s="895" t="str">
        <f t="shared" si="456"/>
        <v/>
      </c>
      <c r="BF263" s="895" t="str">
        <f t="shared" si="456"/>
        <v/>
      </c>
      <c r="BG263" s="895" t="str">
        <f t="shared" si="456"/>
        <v/>
      </c>
      <c r="BH263" s="895" t="str">
        <f t="shared" si="456"/>
        <v/>
      </c>
      <c r="BI263" s="895" t="str">
        <f t="shared" si="456"/>
        <v/>
      </c>
      <c r="BJ263" s="895" t="str">
        <f t="shared" si="456"/>
        <v/>
      </c>
      <c r="BK263" s="895" t="str">
        <f t="shared" si="456"/>
        <v/>
      </c>
      <c r="BL263" s="895" t="str">
        <f t="shared" si="456"/>
        <v/>
      </c>
      <c r="BM263" s="895" t="str">
        <f t="shared" si="456"/>
        <v/>
      </c>
      <c r="BN263" s="895" t="str">
        <f t="shared" si="456"/>
        <v/>
      </c>
      <c r="BO263" s="895" t="str">
        <f t="shared" si="456"/>
        <v/>
      </c>
      <c r="BP263" s="895" t="str">
        <f t="shared" si="456"/>
        <v/>
      </c>
      <c r="BQ263" s="895" t="str">
        <f t="shared" si="456"/>
        <v/>
      </c>
      <c r="BR263" s="895" t="str">
        <f t="shared" si="456"/>
        <v/>
      </c>
      <c r="BS263" s="895" t="str">
        <f t="shared" si="456"/>
        <v/>
      </c>
      <c r="BT263" s="895" t="str">
        <f t="shared" si="456"/>
        <v/>
      </c>
      <c r="BU263" s="883"/>
      <c r="BV263" s="895" t="str">
        <f>IF(BV260="","",BV259*BV260*BV261*BV262)</f>
        <v/>
      </c>
      <c r="BW263" s="895" t="str">
        <f>IF(BW260="","",BW259*BW260*BW261*BW262)</f>
        <v/>
      </c>
      <c r="BX263" s="895" t="str">
        <f>IF(BX260="","",BX259*BX260*BX261*BX262)</f>
        <v/>
      </c>
      <c r="BY263" s="761" t="str">
        <f>IF(BY260="","",BY259*BY260*BY261*BY262)</f>
        <v/>
      </c>
      <c r="BZ263" s="889">
        <f>IF(DL263&lt;3,"",(SUM(B263:R263)-MIN(B263:R263)-MAX(B263:R263))/(DL263-2))</f>
        <v>0</v>
      </c>
      <c r="CA263" s="889" t="str">
        <f>IF(DM263&lt;3,"",(SUM(T263:AJ263)-MIN(T263:AJ263)-MAX(T263:AJ263))/(DM263-2))</f>
        <v/>
      </c>
      <c r="CB263" s="889" t="str">
        <f>IF(DN263&lt;3,"",(SUM(AL263:BB263)-MIN(AL263:BB263)-MAX(AL263:BB263))/(DN263-2))</f>
        <v/>
      </c>
      <c r="CC263" s="890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21" t="str">
        <f t="shared" si="450"/>
        <v/>
      </c>
      <c r="CU263" s="548" t="str">
        <f t="shared" si="451"/>
        <v/>
      </c>
      <c r="CV263" s="549" t="str">
        <f t="shared" si="451"/>
        <v/>
      </c>
      <c r="CW263" s="550" t="str">
        <f t="shared" si="451"/>
        <v/>
      </c>
      <c r="CX263" s="550" t="str">
        <f t="shared" si="451"/>
        <v/>
      </c>
      <c r="CY263" s="550" t="str">
        <f t="shared" si="451"/>
        <v/>
      </c>
      <c r="CZ263" s="550" t="str">
        <f t="shared" si="451"/>
        <v/>
      </c>
      <c r="DA263" s="550" t="str">
        <f t="shared" si="451"/>
        <v/>
      </c>
      <c r="DB263" s="551" t="str">
        <f t="shared" si="451"/>
        <v/>
      </c>
      <c r="DC263" s="551" t="str">
        <f t="shared" si="451"/>
        <v/>
      </c>
      <c r="DD263" s="551" t="str">
        <f t="shared" si="451"/>
        <v/>
      </c>
      <c r="DE263" s="550" t="str">
        <f t="shared" si="452"/>
        <v/>
      </c>
      <c r="DF263" s="550" t="str">
        <f t="shared" si="452"/>
        <v/>
      </c>
      <c r="DG263" s="550" t="str">
        <f t="shared" si="452"/>
        <v/>
      </c>
      <c r="DH263" s="550" t="str">
        <f t="shared" si="452"/>
        <v/>
      </c>
      <c r="DI263" s="550" t="str">
        <f t="shared" si="452"/>
        <v/>
      </c>
      <c r="DJ263" s="549" t="str">
        <f t="shared" si="452"/>
        <v/>
      </c>
      <c r="DK263" s="548" t="str">
        <f t="shared" si="452"/>
        <v/>
      </c>
      <c r="DL263" s="891">
        <f>COUNT(B263:R263)</f>
        <v>6</v>
      </c>
      <c r="DM263" s="846">
        <f>COUNT(T263:AJ263)</f>
        <v>0</v>
      </c>
      <c r="DN263" s="846">
        <f>COUNT(AL263:BB263)</f>
        <v>0</v>
      </c>
      <c r="DO263" s="847">
        <f>COUNT(BD263:BT263)</f>
        <v>0</v>
      </c>
      <c r="DP263" s="882"/>
      <c r="DQ263" s="892"/>
      <c r="DR263" s="892"/>
      <c r="DS263" s="892"/>
      <c r="DT263" s="892"/>
      <c r="DU263" s="892"/>
      <c r="DV263" s="892"/>
      <c r="DW263" s="893"/>
      <c r="DX263" s="892"/>
      <c r="DY263" s="61"/>
    </row>
    <row r="264" spans="1:129" ht="12.75" customHeight="1">
      <c r="A264" s="887" t="s">
        <v>450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3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3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3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3"/>
      <c r="BV264" s="669"/>
      <c r="BW264" s="669"/>
      <c r="BX264" s="669"/>
      <c r="BY264" s="669"/>
      <c r="BZ264" s="896"/>
      <c r="CA264" s="896"/>
      <c r="CB264" s="896"/>
      <c r="CC264" s="897"/>
      <c r="CD264" s="898"/>
      <c r="CE264" s="898"/>
      <c r="CF264" s="898"/>
      <c r="CG264" s="898"/>
      <c r="CH264" s="898"/>
      <c r="CI264" s="898"/>
      <c r="CJ264" s="898"/>
      <c r="CK264" s="898"/>
      <c r="CL264" s="898"/>
      <c r="CM264" s="898"/>
      <c r="CN264" s="898"/>
      <c r="CO264" s="898"/>
      <c r="CP264" s="898"/>
      <c r="CQ264" s="898"/>
      <c r="CR264" s="898"/>
      <c r="CS264" s="898"/>
      <c r="CT264" s="899"/>
      <c r="CU264" s="900"/>
      <c r="CV264" s="898"/>
      <c r="CW264" s="898"/>
      <c r="CX264" s="898"/>
      <c r="CY264" s="898"/>
      <c r="CZ264" s="898"/>
      <c r="DA264" s="898"/>
      <c r="DB264" s="898"/>
      <c r="DC264" s="898"/>
      <c r="DD264" s="898"/>
      <c r="DE264" s="898"/>
      <c r="DF264" s="898"/>
      <c r="DG264" s="898"/>
      <c r="DH264" s="898"/>
      <c r="DI264" s="898"/>
      <c r="DJ264" s="898"/>
      <c r="DK264" s="898"/>
      <c r="DL264" s="891"/>
      <c r="DM264" s="846"/>
      <c r="DN264" s="846"/>
      <c r="DO264" s="847"/>
      <c r="DP264" s="881"/>
      <c r="DQ264" s="881"/>
      <c r="DR264" s="881"/>
      <c r="DS264" s="881"/>
      <c r="DT264" s="881"/>
      <c r="DU264" s="881"/>
      <c r="DV264" s="881"/>
      <c r="DW264" s="880"/>
      <c r="DX264" s="881"/>
      <c r="DY264" s="61"/>
    </row>
    <row r="265" spans="1:129" ht="12.75" customHeight="1">
      <c r="A265" s="888" t="s">
        <v>276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3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3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3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3"/>
      <c r="BV265" s="669"/>
      <c r="BW265" s="669"/>
      <c r="BX265" s="669"/>
      <c r="BY265" s="669"/>
      <c r="BZ265" s="889" t="str">
        <f>IF(DL265&lt;3,"",(SUM(B265:R265)-MIN(B265:R265)-MAX(B265:R265))/(DL265-2))</f>
        <v/>
      </c>
      <c r="CA265" s="889" t="str">
        <f>IF(DM265&lt;3,"",(SUM(T265:AJ265)-MIN(T265:AJ265)-MAX(T265:AJ265))/(DM265-2))</f>
        <v/>
      </c>
      <c r="CB265" s="889" t="str">
        <f>IF(DN265&lt;3,"",(SUM(AL265:BB265)-MIN(AL265:BB265)-MAX(AL265:BB265))/(DN265-2))</f>
        <v/>
      </c>
      <c r="CC265" s="890" t="str">
        <f>IF(DO265&lt;3,"",(SUM(BD265:BT265)-MIN(BD265:BT265)-MAX(BD265:BT265))/(DO265-2))</f>
        <v/>
      </c>
      <c r="CD265" s="520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21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9"/>
        <v/>
      </c>
      <c r="CW265" s="550" t="str">
        <f t="shared" si="459"/>
        <v/>
      </c>
      <c r="CX265" s="550" t="str">
        <f t="shared" si="459"/>
        <v/>
      </c>
      <c r="CY265" s="550" t="str">
        <f t="shared" si="459"/>
        <v/>
      </c>
      <c r="CZ265" s="550" t="str">
        <f t="shared" si="459"/>
        <v/>
      </c>
      <c r="DA265" s="550" t="str">
        <f t="shared" si="459"/>
        <v/>
      </c>
      <c r="DB265" s="551" t="str">
        <f t="shared" si="459"/>
        <v/>
      </c>
      <c r="DC265" s="551" t="str">
        <f t="shared" si="459"/>
        <v/>
      </c>
      <c r="DD265" s="551" t="str">
        <f t="shared" si="459"/>
        <v/>
      </c>
      <c r="DE265" s="550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60"/>
        <v/>
      </c>
      <c r="DG265" s="550" t="str">
        <f t="shared" si="460"/>
        <v/>
      </c>
      <c r="DH265" s="550" t="str">
        <f t="shared" si="460"/>
        <v/>
      </c>
      <c r="DI265" s="550" t="str">
        <f t="shared" si="460"/>
        <v/>
      </c>
      <c r="DJ265" s="549" t="str">
        <f t="shared" si="460"/>
        <v/>
      </c>
      <c r="DK265" s="548" t="str">
        <f t="shared" si="460"/>
        <v/>
      </c>
      <c r="DL265" s="891">
        <f>COUNT(B265:R265)</f>
        <v>0</v>
      </c>
      <c r="DM265" s="846">
        <f>COUNT(T265:AJ265)</f>
        <v>0</v>
      </c>
      <c r="DN265" s="846">
        <f>COUNT(AL265:BB265)</f>
        <v>0</v>
      </c>
      <c r="DO265" s="847">
        <f>COUNT(BD265:BT265)</f>
        <v>0</v>
      </c>
      <c r="DP265" s="882"/>
      <c r="DQ265" s="892"/>
      <c r="DR265" s="892"/>
      <c r="DS265" s="892"/>
      <c r="DT265" s="892"/>
      <c r="DU265" s="892"/>
      <c r="DV265" s="892"/>
      <c r="DW265" s="893"/>
      <c r="DX265" s="892"/>
      <c r="DY265" s="61"/>
    </row>
    <row r="266" spans="1:129" ht="12.75" customHeight="1">
      <c r="A266" s="888" t="s">
        <v>277</v>
      </c>
      <c r="B266" s="296">
        <v>0</v>
      </c>
      <c r="C266" s="296">
        <v>0</v>
      </c>
      <c r="D266" s="296">
        <v>0</v>
      </c>
      <c r="E266" s="296">
        <v>0</v>
      </c>
      <c r="F266" s="296">
        <v>0</v>
      </c>
      <c r="G266" s="296">
        <v>0</v>
      </c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3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3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3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3"/>
      <c r="BV266" s="296"/>
      <c r="BW266" s="296"/>
      <c r="BX266" s="296"/>
      <c r="BY266" s="296"/>
      <c r="BZ266" s="889">
        <f>IF(DL266&lt;3,"",(SUM(B266:R266)-MIN(B266:R266)-MAX(B266:R266))/(DL266-2))</f>
        <v>0</v>
      </c>
      <c r="CA266" s="889" t="str">
        <f>IF(DM266&lt;3,"",(SUM(T266:AJ266)-MIN(T266:AJ266)-MAX(T266:AJ266))/(DM266-2))</f>
        <v/>
      </c>
      <c r="CB266" s="889" t="str">
        <f>IF(DN266&lt;3,"",(SUM(AL266:BB266)-MIN(AL266:BB266)-MAX(AL266:BB266))/(DN266-2))</f>
        <v/>
      </c>
      <c r="CC266" s="890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21" t="str">
        <f t="shared" si="458"/>
        <v/>
      </c>
      <c r="CU266" s="548" t="str">
        <f t="shared" si="459"/>
        <v/>
      </c>
      <c r="CV266" s="549" t="str">
        <f t="shared" si="459"/>
        <v/>
      </c>
      <c r="CW266" s="550" t="str">
        <f t="shared" si="459"/>
        <v/>
      </c>
      <c r="CX266" s="550" t="str">
        <f t="shared" si="459"/>
        <v/>
      </c>
      <c r="CY266" s="550" t="str">
        <f t="shared" si="459"/>
        <v/>
      </c>
      <c r="CZ266" s="550" t="str">
        <f t="shared" si="459"/>
        <v/>
      </c>
      <c r="DA266" s="550" t="str">
        <f t="shared" si="459"/>
        <v/>
      </c>
      <c r="DB266" s="551" t="str">
        <f t="shared" si="459"/>
        <v/>
      </c>
      <c r="DC266" s="551" t="str">
        <f t="shared" si="459"/>
        <v/>
      </c>
      <c r="DD266" s="551" t="str">
        <f t="shared" si="459"/>
        <v/>
      </c>
      <c r="DE266" s="550" t="str">
        <f t="shared" si="460"/>
        <v/>
      </c>
      <c r="DF266" s="550" t="str">
        <f t="shared" si="460"/>
        <v/>
      </c>
      <c r="DG266" s="550" t="str">
        <f t="shared" si="460"/>
        <v/>
      </c>
      <c r="DH266" s="550" t="str">
        <f t="shared" si="460"/>
        <v/>
      </c>
      <c r="DI266" s="550" t="str">
        <f t="shared" si="460"/>
        <v/>
      </c>
      <c r="DJ266" s="549" t="str">
        <f t="shared" si="460"/>
        <v/>
      </c>
      <c r="DK266" s="548" t="str">
        <f t="shared" si="460"/>
        <v/>
      </c>
      <c r="DL266" s="891">
        <f>COUNT(B266:R266)</f>
        <v>6</v>
      </c>
      <c r="DM266" s="846">
        <f>COUNT(T266:AJ266)</f>
        <v>0</v>
      </c>
      <c r="DN266" s="846">
        <f>COUNT(AL266:BB266)</f>
        <v>0</v>
      </c>
      <c r="DO266" s="847">
        <f>COUNT(BD266:BT266)</f>
        <v>0</v>
      </c>
      <c r="DP266" s="882"/>
      <c r="DQ266" s="892"/>
      <c r="DR266" s="892"/>
      <c r="DS266" s="892"/>
      <c r="DT266" s="892"/>
      <c r="DU266" s="892"/>
      <c r="DV266" s="892"/>
      <c r="DW266" s="893"/>
      <c r="DX266" s="892"/>
      <c r="DY266" s="61"/>
    </row>
    <row r="267" spans="1:129" ht="12.75" customHeight="1">
      <c r="A267" s="888" t="s">
        <v>265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3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3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3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3"/>
      <c r="BV267" s="296"/>
      <c r="BW267" s="296"/>
      <c r="BX267" s="296"/>
      <c r="BY267" s="296"/>
      <c r="BZ267" s="889" t="str">
        <f>IF(DL267&lt;3,"",(SUM(B267:R267)-MIN(B267:R267)-MAX(B267:R267))/(DL267-2))</f>
        <v/>
      </c>
      <c r="CA267" s="889" t="str">
        <f>IF(DM267&lt;3,"",(SUM(T267:AJ267)-MIN(T267:AJ267)-MAX(T267:AJ267))/(DM267-2))</f>
        <v/>
      </c>
      <c r="CB267" s="889" t="str">
        <f>IF(DN267&lt;3,"",(SUM(AL267:BB267)-MIN(AL267:BB267)-MAX(AL267:BB267))/(DN267-2))</f>
        <v/>
      </c>
      <c r="CC267" s="890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21" t="str">
        <f t="shared" si="458"/>
        <v/>
      </c>
      <c r="CU267" s="548" t="str">
        <f t="shared" si="459"/>
        <v/>
      </c>
      <c r="CV267" s="549" t="str">
        <f t="shared" si="459"/>
        <v/>
      </c>
      <c r="CW267" s="550" t="str">
        <f t="shared" si="459"/>
        <v/>
      </c>
      <c r="CX267" s="550" t="str">
        <f t="shared" si="459"/>
        <v/>
      </c>
      <c r="CY267" s="550" t="str">
        <f t="shared" si="459"/>
        <v/>
      </c>
      <c r="CZ267" s="550" t="str">
        <f t="shared" si="459"/>
        <v/>
      </c>
      <c r="DA267" s="550" t="str">
        <f t="shared" si="459"/>
        <v/>
      </c>
      <c r="DB267" s="551" t="str">
        <f t="shared" si="459"/>
        <v/>
      </c>
      <c r="DC267" s="551" t="str">
        <f t="shared" si="459"/>
        <v/>
      </c>
      <c r="DD267" s="551" t="str">
        <f t="shared" si="459"/>
        <v/>
      </c>
      <c r="DE267" s="550" t="str">
        <f t="shared" si="460"/>
        <v/>
      </c>
      <c r="DF267" s="550" t="str">
        <f t="shared" si="460"/>
        <v/>
      </c>
      <c r="DG267" s="550" t="str">
        <f t="shared" si="460"/>
        <v/>
      </c>
      <c r="DH267" s="550" t="str">
        <f t="shared" si="460"/>
        <v/>
      </c>
      <c r="DI267" s="550" t="str">
        <f t="shared" si="460"/>
        <v/>
      </c>
      <c r="DJ267" s="549" t="str">
        <f t="shared" si="460"/>
        <v/>
      </c>
      <c r="DK267" s="548" t="str">
        <f t="shared" si="460"/>
        <v/>
      </c>
      <c r="DL267" s="891">
        <f>COUNT(B267:R267)</f>
        <v>0</v>
      </c>
      <c r="DM267" s="846">
        <f>COUNT(T267:AJ267)</f>
        <v>0</v>
      </c>
      <c r="DN267" s="846">
        <f>COUNT(AL267:BB267)</f>
        <v>0</v>
      </c>
      <c r="DO267" s="847">
        <f>COUNT(BD267:BT267)</f>
        <v>0</v>
      </c>
      <c r="DP267" s="882"/>
      <c r="DQ267" s="892"/>
      <c r="DR267" s="892"/>
      <c r="DS267" s="892"/>
      <c r="DT267" s="892"/>
      <c r="DU267" s="892"/>
      <c r="DV267" s="892"/>
      <c r="DW267" s="893"/>
      <c r="DX267" s="892"/>
      <c r="DY267" s="61"/>
    </row>
    <row r="268" spans="1:129" ht="12.75" customHeight="1">
      <c r="A268" s="888" t="s">
        <v>294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3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3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3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3"/>
      <c r="BV268" s="296"/>
      <c r="BW268" s="296"/>
      <c r="BX268" s="296"/>
      <c r="BY268" s="296"/>
      <c r="BZ268" s="889" t="str">
        <f>IF(DL268&lt;3,"",(SUM(B268:R268)-MIN(B268:R268)-MAX(B268:R268))/(DL268-2))</f>
        <v/>
      </c>
      <c r="CA268" s="889" t="str">
        <f>IF(DM268&lt;3,"",(SUM(T268:AJ268)-MIN(T268:AJ268)-MAX(T268:AJ268))/(DM268-2))</f>
        <v/>
      </c>
      <c r="CB268" s="889" t="str">
        <f>IF(DN268&lt;3,"",(SUM(AL268:BB268)-MIN(AL268:BB268)-MAX(AL268:BB268))/(DN268-2))</f>
        <v/>
      </c>
      <c r="CC268" s="890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21" t="str">
        <f t="shared" si="458"/>
        <v/>
      </c>
      <c r="CU268" s="548" t="str">
        <f t="shared" si="459"/>
        <v/>
      </c>
      <c r="CV268" s="549" t="str">
        <f t="shared" si="459"/>
        <v/>
      </c>
      <c r="CW268" s="550" t="str">
        <f t="shared" si="459"/>
        <v/>
      </c>
      <c r="CX268" s="550" t="str">
        <f t="shared" si="459"/>
        <v/>
      </c>
      <c r="CY268" s="550" t="str">
        <f t="shared" si="459"/>
        <v/>
      </c>
      <c r="CZ268" s="550" t="str">
        <f t="shared" si="459"/>
        <v/>
      </c>
      <c r="DA268" s="550" t="str">
        <f t="shared" si="459"/>
        <v/>
      </c>
      <c r="DB268" s="551" t="str">
        <f t="shared" si="459"/>
        <v/>
      </c>
      <c r="DC268" s="551" t="str">
        <f t="shared" si="459"/>
        <v/>
      </c>
      <c r="DD268" s="551" t="str">
        <f t="shared" si="459"/>
        <v/>
      </c>
      <c r="DE268" s="550" t="str">
        <f t="shared" si="460"/>
        <v/>
      </c>
      <c r="DF268" s="550" t="str">
        <f t="shared" si="460"/>
        <v/>
      </c>
      <c r="DG268" s="550" t="str">
        <f t="shared" si="460"/>
        <v/>
      </c>
      <c r="DH268" s="550" t="str">
        <f t="shared" si="460"/>
        <v/>
      </c>
      <c r="DI268" s="550" t="str">
        <f t="shared" si="460"/>
        <v/>
      </c>
      <c r="DJ268" s="549" t="str">
        <f t="shared" si="460"/>
        <v/>
      </c>
      <c r="DK268" s="548" t="str">
        <f t="shared" si="460"/>
        <v/>
      </c>
      <c r="DL268" s="891">
        <f>COUNT(B268:R268)</f>
        <v>0</v>
      </c>
      <c r="DM268" s="846">
        <f>COUNT(T268:AJ268)</f>
        <v>0</v>
      </c>
      <c r="DN268" s="846">
        <f>COUNT(AL268:BB268)</f>
        <v>0</v>
      </c>
      <c r="DO268" s="847">
        <f>COUNT(BD268:BT268)</f>
        <v>0</v>
      </c>
      <c r="DP268" s="882"/>
      <c r="DQ268" s="892"/>
      <c r="DR268" s="892"/>
      <c r="DS268" s="892"/>
      <c r="DT268" s="892"/>
      <c r="DU268" s="892"/>
      <c r="DV268" s="892"/>
      <c r="DW268" s="893"/>
      <c r="DX268" s="892"/>
      <c r="DY268" s="61"/>
    </row>
    <row r="269" spans="1:129" ht="12.75" customHeight="1">
      <c r="A269" s="894" t="s">
        <v>295</v>
      </c>
      <c r="B269" s="895">
        <f t="shared" ref="B269:R269" si="461">IF(B266="","",B265*B266*B267*B268)</f>
        <v>0</v>
      </c>
      <c r="C269" s="895">
        <f t="shared" si="461"/>
        <v>0</v>
      </c>
      <c r="D269" s="895">
        <f t="shared" si="461"/>
        <v>0</v>
      </c>
      <c r="E269" s="895">
        <f t="shared" si="461"/>
        <v>0</v>
      </c>
      <c r="F269" s="895">
        <f t="shared" si="461"/>
        <v>0</v>
      </c>
      <c r="G269" s="895">
        <f t="shared" si="461"/>
        <v>0</v>
      </c>
      <c r="H269" s="895" t="str">
        <f t="shared" si="461"/>
        <v/>
      </c>
      <c r="I269" s="895" t="str">
        <f t="shared" si="461"/>
        <v/>
      </c>
      <c r="J269" s="895" t="str">
        <f t="shared" si="461"/>
        <v/>
      </c>
      <c r="K269" s="895" t="str">
        <f t="shared" si="461"/>
        <v/>
      </c>
      <c r="L269" s="895" t="str">
        <f t="shared" si="461"/>
        <v/>
      </c>
      <c r="M269" s="895" t="str">
        <f t="shared" si="461"/>
        <v/>
      </c>
      <c r="N269" s="895" t="str">
        <f t="shared" si="461"/>
        <v/>
      </c>
      <c r="O269" s="895" t="str">
        <f t="shared" si="461"/>
        <v/>
      </c>
      <c r="P269" s="895" t="str">
        <f t="shared" si="461"/>
        <v/>
      </c>
      <c r="Q269" s="895" t="str">
        <f t="shared" si="461"/>
        <v/>
      </c>
      <c r="R269" s="895" t="str">
        <f t="shared" si="461"/>
        <v/>
      </c>
      <c r="S269" s="883"/>
      <c r="T269" s="895" t="str">
        <f t="shared" ref="T269:AJ269" si="462">IF(T266="","",T265*T266*T267*T268)</f>
        <v/>
      </c>
      <c r="U269" s="895" t="str">
        <f t="shared" si="462"/>
        <v/>
      </c>
      <c r="V269" s="895" t="str">
        <f t="shared" si="462"/>
        <v/>
      </c>
      <c r="W269" s="895" t="str">
        <f t="shared" si="462"/>
        <v/>
      </c>
      <c r="X269" s="895" t="str">
        <f t="shared" si="462"/>
        <v/>
      </c>
      <c r="Y269" s="895" t="str">
        <f t="shared" si="462"/>
        <v/>
      </c>
      <c r="Z269" s="895" t="str">
        <f t="shared" si="462"/>
        <v/>
      </c>
      <c r="AA269" s="895" t="str">
        <f t="shared" si="462"/>
        <v/>
      </c>
      <c r="AB269" s="895" t="str">
        <f t="shared" si="462"/>
        <v/>
      </c>
      <c r="AC269" s="895" t="str">
        <f t="shared" si="462"/>
        <v/>
      </c>
      <c r="AD269" s="895" t="str">
        <f t="shared" si="462"/>
        <v/>
      </c>
      <c r="AE269" s="895" t="str">
        <f t="shared" si="462"/>
        <v/>
      </c>
      <c r="AF269" s="895" t="str">
        <f t="shared" si="462"/>
        <v/>
      </c>
      <c r="AG269" s="895" t="str">
        <f t="shared" si="462"/>
        <v/>
      </c>
      <c r="AH269" s="895" t="str">
        <f t="shared" si="462"/>
        <v/>
      </c>
      <c r="AI269" s="895" t="str">
        <f t="shared" si="462"/>
        <v/>
      </c>
      <c r="AJ269" s="895" t="str">
        <f t="shared" si="462"/>
        <v/>
      </c>
      <c r="AK269" s="883"/>
      <c r="AL269" s="895" t="str">
        <f t="shared" ref="AL269:BB269" si="463">IF(AL266="","",AL265*AL266*AL267*AL268)</f>
        <v/>
      </c>
      <c r="AM269" s="895" t="str">
        <f t="shared" si="463"/>
        <v/>
      </c>
      <c r="AN269" s="895" t="str">
        <f t="shared" si="463"/>
        <v/>
      </c>
      <c r="AO269" s="895" t="str">
        <f t="shared" si="463"/>
        <v/>
      </c>
      <c r="AP269" s="895" t="str">
        <f t="shared" si="463"/>
        <v/>
      </c>
      <c r="AQ269" s="895" t="str">
        <f t="shared" si="463"/>
        <v/>
      </c>
      <c r="AR269" s="895" t="str">
        <f t="shared" si="463"/>
        <v/>
      </c>
      <c r="AS269" s="895" t="str">
        <f t="shared" si="463"/>
        <v/>
      </c>
      <c r="AT269" s="895" t="str">
        <f t="shared" si="463"/>
        <v/>
      </c>
      <c r="AU269" s="895" t="str">
        <f t="shared" si="463"/>
        <v/>
      </c>
      <c r="AV269" s="895" t="str">
        <f t="shared" si="463"/>
        <v/>
      </c>
      <c r="AW269" s="895" t="str">
        <f t="shared" si="463"/>
        <v/>
      </c>
      <c r="AX269" s="895" t="str">
        <f t="shared" si="463"/>
        <v/>
      </c>
      <c r="AY269" s="895" t="str">
        <f t="shared" si="463"/>
        <v/>
      </c>
      <c r="AZ269" s="895" t="str">
        <f t="shared" si="463"/>
        <v/>
      </c>
      <c r="BA269" s="895" t="str">
        <f t="shared" si="463"/>
        <v/>
      </c>
      <c r="BB269" s="895" t="str">
        <f t="shared" si="463"/>
        <v/>
      </c>
      <c r="BC269" s="883"/>
      <c r="BD269" s="895" t="str">
        <f t="shared" ref="BD269:BT269" si="464">IF(BD266="","",BD265*BD266*BD267*BD268)</f>
        <v/>
      </c>
      <c r="BE269" s="895" t="str">
        <f t="shared" si="464"/>
        <v/>
      </c>
      <c r="BF269" s="895" t="str">
        <f t="shared" si="464"/>
        <v/>
      </c>
      <c r="BG269" s="895" t="str">
        <f t="shared" si="464"/>
        <v/>
      </c>
      <c r="BH269" s="895" t="str">
        <f t="shared" si="464"/>
        <v/>
      </c>
      <c r="BI269" s="895" t="str">
        <f t="shared" si="464"/>
        <v/>
      </c>
      <c r="BJ269" s="895" t="str">
        <f t="shared" si="464"/>
        <v/>
      </c>
      <c r="BK269" s="895" t="str">
        <f t="shared" si="464"/>
        <v/>
      </c>
      <c r="BL269" s="895" t="str">
        <f t="shared" si="464"/>
        <v/>
      </c>
      <c r="BM269" s="895" t="str">
        <f t="shared" si="464"/>
        <v/>
      </c>
      <c r="BN269" s="895" t="str">
        <f t="shared" si="464"/>
        <v/>
      </c>
      <c r="BO269" s="895" t="str">
        <f t="shared" si="464"/>
        <v/>
      </c>
      <c r="BP269" s="895" t="str">
        <f t="shared" si="464"/>
        <v/>
      </c>
      <c r="BQ269" s="895" t="str">
        <f t="shared" si="464"/>
        <v/>
      </c>
      <c r="BR269" s="895" t="str">
        <f t="shared" si="464"/>
        <v/>
      </c>
      <c r="BS269" s="895" t="str">
        <f t="shared" si="464"/>
        <v/>
      </c>
      <c r="BT269" s="895" t="str">
        <f t="shared" si="464"/>
        <v/>
      </c>
      <c r="BU269" s="883"/>
      <c r="BV269" s="895" t="str">
        <f>IF(BV266="","",BV265*BV266*BV267*BV268)</f>
        <v/>
      </c>
      <c r="BW269" s="895" t="str">
        <f>IF(BW266="","",BW265*BW266*BW267*BW268)</f>
        <v/>
      </c>
      <c r="BX269" s="895" t="str">
        <f>IF(BX266="","",BX265*BX266*BX267*BX268)</f>
        <v/>
      </c>
      <c r="BY269" s="761" t="str">
        <f>IF(BY266="","",BY265*BY266*BY267*BY268)</f>
        <v/>
      </c>
      <c r="BZ269" s="889">
        <f>IF(DL269&lt;3,"",(SUM(B269:R269)-MIN(B269:R269)-MAX(B269:R269))/(DL269-2))</f>
        <v>0</v>
      </c>
      <c r="CA269" s="889" t="str">
        <f>IF(DM269&lt;3,"",(SUM(T269:AJ269)-MIN(T269:AJ269)-MAX(T269:AJ269))/(DM269-2))</f>
        <v/>
      </c>
      <c r="CB269" s="889" t="str">
        <f>IF(DN269&lt;3,"",(SUM(AL269:BB269)-MIN(AL269:BB269)-MAX(AL269:BB269))/(DN269-2))</f>
        <v/>
      </c>
      <c r="CC269" s="890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21" t="str">
        <f t="shared" si="458"/>
        <v/>
      </c>
      <c r="CU269" s="548" t="str">
        <f t="shared" si="459"/>
        <v/>
      </c>
      <c r="CV269" s="549" t="str">
        <f t="shared" si="459"/>
        <v/>
      </c>
      <c r="CW269" s="550" t="str">
        <f t="shared" si="459"/>
        <v/>
      </c>
      <c r="CX269" s="550" t="str">
        <f t="shared" si="459"/>
        <v/>
      </c>
      <c r="CY269" s="550" t="str">
        <f t="shared" si="459"/>
        <v/>
      </c>
      <c r="CZ269" s="550" t="str">
        <f t="shared" si="459"/>
        <v/>
      </c>
      <c r="DA269" s="550" t="str">
        <f t="shared" si="459"/>
        <v/>
      </c>
      <c r="DB269" s="551" t="str">
        <f t="shared" si="459"/>
        <v/>
      </c>
      <c r="DC269" s="551" t="str">
        <f t="shared" si="459"/>
        <v/>
      </c>
      <c r="DD269" s="551" t="str">
        <f t="shared" si="459"/>
        <v/>
      </c>
      <c r="DE269" s="550" t="str">
        <f t="shared" si="460"/>
        <v/>
      </c>
      <c r="DF269" s="550" t="str">
        <f t="shared" si="460"/>
        <v/>
      </c>
      <c r="DG269" s="550" t="str">
        <f t="shared" si="460"/>
        <v/>
      </c>
      <c r="DH269" s="550" t="str">
        <f t="shared" si="460"/>
        <v/>
      </c>
      <c r="DI269" s="550" t="str">
        <f t="shared" si="460"/>
        <v/>
      </c>
      <c r="DJ269" s="549" t="str">
        <f t="shared" si="460"/>
        <v/>
      </c>
      <c r="DK269" s="548" t="str">
        <f t="shared" si="460"/>
        <v/>
      </c>
      <c r="DL269" s="891">
        <f>COUNT(B269:R269)</f>
        <v>6</v>
      </c>
      <c r="DM269" s="846">
        <f>COUNT(T269:AJ269)</f>
        <v>0</v>
      </c>
      <c r="DN269" s="846">
        <f>COUNT(AL269:BB269)</f>
        <v>0</v>
      </c>
      <c r="DO269" s="847">
        <f>COUNT(BD269:BT269)</f>
        <v>0</v>
      </c>
      <c r="DP269" s="882"/>
      <c r="DQ269" s="892"/>
      <c r="DR269" s="892"/>
      <c r="DS269" s="892"/>
      <c r="DT269" s="892"/>
      <c r="DU269" s="892"/>
      <c r="DV269" s="892"/>
      <c r="DW269" s="893"/>
      <c r="DX269" s="892"/>
      <c r="DY269" s="61"/>
    </row>
    <row r="270" spans="1:129" ht="12.75" customHeight="1">
      <c r="A270" s="887" t="s">
        <v>676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3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3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3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3"/>
      <c r="BV270" s="669"/>
      <c r="BW270" s="669"/>
      <c r="BX270" s="669"/>
      <c r="BY270" s="669"/>
      <c r="BZ270" s="896"/>
      <c r="CA270" s="896"/>
      <c r="CB270" s="896"/>
      <c r="CC270" s="897"/>
      <c r="CD270" s="898"/>
      <c r="CE270" s="898"/>
      <c r="CF270" s="898"/>
      <c r="CG270" s="898"/>
      <c r="CH270" s="898"/>
      <c r="CI270" s="898"/>
      <c r="CJ270" s="898"/>
      <c r="CK270" s="898"/>
      <c r="CL270" s="898"/>
      <c r="CM270" s="898"/>
      <c r="CN270" s="898"/>
      <c r="CO270" s="898"/>
      <c r="CP270" s="898"/>
      <c r="CQ270" s="898"/>
      <c r="CR270" s="898"/>
      <c r="CS270" s="898"/>
      <c r="CT270" s="899"/>
      <c r="CU270" s="900"/>
      <c r="CV270" s="898"/>
      <c r="CW270" s="898"/>
      <c r="CX270" s="898"/>
      <c r="CY270" s="898"/>
      <c r="CZ270" s="898"/>
      <c r="DA270" s="898"/>
      <c r="DB270" s="898"/>
      <c r="DC270" s="898"/>
      <c r="DD270" s="898"/>
      <c r="DE270" s="898"/>
      <c r="DF270" s="898"/>
      <c r="DG270" s="898"/>
      <c r="DH270" s="898"/>
      <c r="DI270" s="898"/>
      <c r="DJ270" s="898"/>
      <c r="DK270" s="898"/>
      <c r="DL270" s="891"/>
      <c r="DM270" s="846"/>
      <c r="DN270" s="846"/>
      <c r="DO270" s="847"/>
      <c r="DP270" s="881"/>
      <c r="DQ270" s="881"/>
      <c r="DR270" s="881"/>
      <c r="DS270" s="881"/>
      <c r="DT270" s="881"/>
      <c r="DU270" s="881"/>
      <c r="DV270" s="881"/>
      <c r="DW270" s="880"/>
      <c r="DX270" s="881"/>
      <c r="DY270" s="61"/>
    </row>
    <row r="271" spans="1:129" ht="12.75" customHeight="1">
      <c r="A271" s="888" t="s">
        <v>276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3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3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3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3"/>
      <c r="BV271" s="1418"/>
      <c r="BW271" s="1418"/>
      <c r="BX271" s="1418"/>
      <c r="BY271" s="1418"/>
      <c r="BZ271" s="889" t="str">
        <f>IF(DL271&lt;3,"",(SUM(B271:R271)-MIN(B271:R271)-MAX(B271:R271))/(DL271-2))</f>
        <v/>
      </c>
      <c r="CA271" s="889" t="str">
        <f>IF(DM271&lt;3,"",(SUM(T271:AJ271)-MIN(T271:AJ271)-MAX(T271:AJ271))/(DM271-2))</f>
        <v/>
      </c>
      <c r="CB271" s="889" t="str">
        <f>IF(DN271&lt;3,"",(SUM(AL271:BB271)-MIN(AL271:BB271)-MAX(AL271:BB271))/(DN271-2))</f>
        <v/>
      </c>
      <c r="CC271" s="890" t="str">
        <f>IF(DO271&lt;3,"",(SUM(BD271:BT271)-MIN(BD271:BT271)-MAX(BD271:BT271))/(DO271-2))</f>
        <v/>
      </c>
      <c r="CD271" s="520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21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7"/>
        <v/>
      </c>
      <c r="CW271" s="550" t="str">
        <f t="shared" si="467"/>
        <v/>
      </c>
      <c r="CX271" s="550" t="str">
        <f t="shared" si="467"/>
        <v/>
      </c>
      <c r="CY271" s="550" t="str">
        <f t="shared" si="467"/>
        <v/>
      </c>
      <c r="CZ271" s="550" t="str">
        <f t="shared" si="467"/>
        <v/>
      </c>
      <c r="DA271" s="550" t="str">
        <f t="shared" si="467"/>
        <v/>
      </c>
      <c r="DB271" s="551" t="str">
        <f t="shared" si="467"/>
        <v/>
      </c>
      <c r="DC271" s="551" t="str">
        <f t="shared" si="467"/>
        <v/>
      </c>
      <c r="DD271" s="551" t="str">
        <f t="shared" si="467"/>
        <v/>
      </c>
      <c r="DE271" s="550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8"/>
        <v/>
      </c>
      <c r="DG271" s="550" t="str">
        <f t="shared" si="468"/>
        <v/>
      </c>
      <c r="DH271" s="550" t="str">
        <f t="shared" si="468"/>
        <v/>
      </c>
      <c r="DI271" s="550" t="str">
        <f t="shared" si="468"/>
        <v/>
      </c>
      <c r="DJ271" s="549" t="str">
        <f t="shared" si="468"/>
        <v/>
      </c>
      <c r="DK271" s="548" t="str">
        <f t="shared" si="468"/>
        <v/>
      </c>
      <c r="DL271" s="891">
        <f>COUNT(B271:R271)</f>
        <v>0</v>
      </c>
      <c r="DM271" s="846">
        <f>COUNT(T271:AJ271)</f>
        <v>0</v>
      </c>
      <c r="DN271" s="846">
        <f>COUNT(AL271:BB271)</f>
        <v>0</v>
      </c>
      <c r="DO271" s="847">
        <f>COUNT(BD271:BT271)</f>
        <v>0</v>
      </c>
      <c r="DP271" s="882"/>
      <c r="DQ271" s="892"/>
      <c r="DR271" s="892"/>
      <c r="DS271" s="892"/>
      <c r="DT271" s="892"/>
      <c r="DU271" s="892"/>
      <c r="DV271" s="892"/>
      <c r="DW271" s="893"/>
      <c r="DX271" s="892"/>
      <c r="DY271" s="61"/>
    </row>
    <row r="272" spans="1:129" ht="12.75" customHeight="1">
      <c r="A272" s="888" t="s">
        <v>277</v>
      </c>
      <c r="B272" s="296">
        <v>0</v>
      </c>
      <c r="C272" s="296">
        <v>0</v>
      </c>
      <c r="D272" s="296">
        <v>0</v>
      </c>
      <c r="E272" s="296">
        <v>0</v>
      </c>
      <c r="F272" s="296">
        <v>0</v>
      </c>
      <c r="G272" s="296">
        <v>0</v>
      </c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3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3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3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3"/>
      <c r="BV272" s="296"/>
      <c r="BW272" s="296"/>
      <c r="BX272" s="296"/>
      <c r="BY272" s="296"/>
      <c r="BZ272" s="889">
        <f>IF(DL272&lt;3,"",(SUM(B272:R272)-MIN(B272:R272)-MAX(B272:R272))/(DL272-2))</f>
        <v>0</v>
      </c>
      <c r="CA272" s="889" t="str">
        <f>IF(DM272&lt;3,"",(SUM(T272:AJ272)-MIN(T272:AJ272)-MAX(T272:AJ272))/(DM272-2))</f>
        <v/>
      </c>
      <c r="CB272" s="889" t="str">
        <f>IF(DN272&lt;3,"",(SUM(AL272:BB272)-MIN(AL272:BB272)-MAX(AL272:BB272))/(DN272-2))</f>
        <v/>
      </c>
      <c r="CC272" s="890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21" t="str">
        <f t="shared" si="466"/>
        <v/>
      </c>
      <c r="CU272" s="548" t="str">
        <f t="shared" si="467"/>
        <v/>
      </c>
      <c r="CV272" s="549" t="str">
        <f t="shared" si="467"/>
        <v/>
      </c>
      <c r="CW272" s="550" t="str">
        <f t="shared" si="467"/>
        <v/>
      </c>
      <c r="CX272" s="550" t="str">
        <f t="shared" si="467"/>
        <v/>
      </c>
      <c r="CY272" s="550" t="str">
        <f t="shared" si="467"/>
        <v/>
      </c>
      <c r="CZ272" s="550" t="str">
        <f t="shared" si="467"/>
        <v/>
      </c>
      <c r="DA272" s="550" t="str">
        <f t="shared" si="467"/>
        <v/>
      </c>
      <c r="DB272" s="551" t="str">
        <f t="shared" si="467"/>
        <v/>
      </c>
      <c r="DC272" s="551" t="str">
        <f t="shared" si="467"/>
        <v/>
      </c>
      <c r="DD272" s="551" t="str">
        <f t="shared" si="467"/>
        <v/>
      </c>
      <c r="DE272" s="550" t="str">
        <f t="shared" si="468"/>
        <v/>
      </c>
      <c r="DF272" s="550" t="str">
        <f t="shared" si="468"/>
        <v/>
      </c>
      <c r="DG272" s="550" t="str">
        <f t="shared" si="468"/>
        <v/>
      </c>
      <c r="DH272" s="550" t="str">
        <f t="shared" si="468"/>
        <v/>
      </c>
      <c r="DI272" s="550" t="str">
        <f t="shared" si="468"/>
        <v/>
      </c>
      <c r="DJ272" s="549" t="str">
        <f t="shared" si="468"/>
        <v/>
      </c>
      <c r="DK272" s="548" t="str">
        <f t="shared" si="468"/>
        <v/>
      </c>
      <c r="DL272" s="891">
        <f>COUNT(B272:R272)</f>
        <v>6</v>
      </c>
      <c r="DM272" s="846">
        <f>COUNT(T272:AJ272)</f>
        <v>0</v>
      </c>
      <c r="DN272" s="846">
        <f>COUNT(AL272:BB272)</f>
        <v>0</v>
      </c>
      <c r="DO272" s="847">
        <f>COUNT(BD272:BT272)</f>
        <v>0</v>
      </c>
      <c r="DP272" s="882"/>
      <c r="DQ272" s="892"/>
      <c r="DR272" s="892"/>
      <c r="DS272" s="892"/>
      <c r="DT272" s="892"/>
      <c r="DU272" s="892"/>
      <c r="DV272" s="892"/>
      <c r="DW272" s="893"/>
      <c r="DX272" s="892"/>
      <c r="DY272" s="61"/>
    </row>
    <row r="273" spans="1:129" ht="12.75" customHeight="1">
      <c r="A273" s="888" t="s">
        <v>265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3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3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3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3"/>
      <c r="BV273" s="296"/>
      <c r="BW273" s="296"/>
      <c r="BX273" s="296"/>
      <c r="BY273" s="296"/>
      <c r="BZ273" s="889" t="str">
        <f>IF(DL273&lt;3,"",(SUM(B273:R273)-MIN(B273:R273)-MAX(B273:R273))/(DL273-2))</f>
        <v/>
      </c>
      <c r="CA273" s="889" t="str">
        <f>IF(DM273&lt;3,"",(SUM(T273:AJ273)-MIN(T273:AJ273)-MAX(T273:AJ273))/(DM273-2))</f>
        <v/>
      </c>
      <c r="CB273" s="889" t="str">
        <f>IF(DN273&lt;3,"",(SUM(AL273:BB273)-MIN(AL273:BB273)-MAX(AL273:BB273))/(DN273-2))</f>
        <v/>
      </c>
      <c r="CC273" s="890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21" t="str">
        <f t="shared" si="466"/>
        <v/>
      </c>
      <c r="CU273" s="548" t="str">
        <f t="shared" si="467"/>
        <v/>
      </c>
      <c r="CV273" s="549" t="str">
        <f t="shared" si="467"/>
        <v/>
      </c>
      <c r="CW273" s="550" t="str">
        <f t="shared" si="467"/>
        <v/>
      </c>
      <c r="CX273" s="550" t="str">
        <f t="shared" si="467"/>
        <v/>
      </c>
      <c r="CY273" s="550" t="str">
        <f t="shared" si="467"/>
        <v/>
      </c>
      <c r="CZ273" s="550" t="str">
        <f t="shared" si="467"/>
        <v/>
      </c>
      <c r="DA273" s="550" t="str">
        <f t="shared" si="467"/>
        <v/>
      </c>
      <c r="DB273" s="551" t="str">
        <f t="shared" si="467"/>
        <v/>
      </c>
      <c r="DC273" s="551" t="str">
        <f t="shared" si="467"/>
        <v/>
      </c>
      <c r="DD273" s="551" t="str">
        <f t="shared" si="467"/>
        <v/>
      </c>
      <c r="DE273" s="550" t="str">
        <f t="shared" si="468"/>
        <v/>
      </c>
      <c r="DF273" s="550" t="str">
        <f t="shared" si="468"/>
        <v/>
      </c>
      <c r="DG273" s="550" t="str">
        <f t="shared" si="468"/>
        <v/>
      </c>
      <c r="DH273" s="550" t="str">
        <f t="shared" si="468"/>
        <v/>
      </c>
      <c r="DI273" s="550" t="str">
        <f t="shared" si="468"/>
        <v/>
      </c>
      <c r="DJ273" s="549" t="str">
        <f t="shared" si="468"/>
        <v/>
      </c>
      <c r="DK273" s="548" t="str">
        <f t="shared" si="468"/>
        <v/>
      </c>
      <c r="DL273" s="891">
        <f>COUNT(B273:R273)</f>
        <v>0</v>
      </c>
      <c r="DM273" s="846">
        <f>COUNT(T273:AJ273)</f>
        <v>0</v>
      </c>
      <c r="DN273" s="846">
        <f>COUNT(AL273:BB273)</f>
        <v>0</v>
      </c>
      <c r="DO273" s="847">
        <f>COUNT(BD273:BT273)</f>
        <v>0</v>
      </c>
      <c r="DP273" s="882"/>
      <c r="DQ273" s="892"/>
      <c r="DR273" s="892"/>
      <c r="DS273" s="892"/>
      <c r="DT273" s="892"/>
      <c r="DU273" s="892"/>
      <c r="DV273" s="892"/>
      <c r="DW273" s="893"/>
      <c r="DX273" s="892"/>
      <c r="DY273" s="61"/>
    </row>
    <row r="274" spans="1:129" ht="12.75" customHeight="1">
      <c r="A274" s="888" t="s">
        <v>294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3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3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3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3"/>
      <c r="BV274" s="610"/>
      <c r="BW274" s="610"/>
      <c r="BX274" s="610"/>
      <c r="BY274" s="610"/>
      <c r="BZ274" s="889" t="str">
        <f>IF(DL274&lt;3,"",(SUM(B274:R274)-MIN(B274:R274)-MAX(B274:R274))/(DL274-2))</f>
        <v/>
      </c>
      <c r="CA274" s="889" t="str">
        <f>IF(DM274&lt;3,"",(SUM(T274:AJ274)-MIN(T274:AJ274)-MAX(T274:AJ274))/(DM274-2))</f>
        <v/>
      </c>
      <c r="CB274" s="889" t="str">
        <f>IF(DN274&lt;3,"",(SUM(AL274:BB274)-MIN(AL274:BB274)-MAX(AL274:BB274))/(DN274-2))</f>
        <v/>
      </c>
      <c r="CC274" s="890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21" t="str">
        <f t="shared" si="466"/>
        <v/>
      </c>
      <c r="CU274" s="548" t="str">
        <f t="shared" si="467"/>
        <v/>
      </c>
      <c r="CV274" s="549" t="str">
        <f t="shared" si="467"/>
        <v/>
      </c>
      <c r="CW274" s="550" t="str">
        <f t="shared" si="467"/>
        <v/>
      </c>
      <c r="CX274" s="550" t="str">
        <f t="shared" si="467"/>
        <v/>
      </c>
      <c r="CY274" s="550" t="str">
        <f t="shared" si="467"/>
        <v/>
      </c>
      <c r="CZ274" s="550" t="str">
        <f t="shared" si="467"/>
        <v/>
      </c>
      <c r="DA274" s="550" t="str">
        <f t="shared" si="467"/>
        <v/>
      </c>
      <c r="DB274" s="551" t="str">
        <f t="shared" si="467"/>
        <v/>
      </c>
      <c r="DC274" s="551" t="str">
        <f t="shared" si="467"/>
        <v/>
      </c>
      <c r="DD274" s="551" t="str">
        <f t="shared" si="467"/>
        <v/>
      </c>
      <c r="DE274" s="550" t="str">
        <f t="shared" si="468"/>
        <v/>
      </c>
      <c r="DF274" s="550" t="str">
        <f t="shared" si="468"/>
        <v/>
      </c>
      <c r="DG274" s="550" t="str">
        <f t="shared" si="468"/>
        <v/>
      </c>
      <c r="DH274" s="550" t="str">
        <f t="shared" si="468"/>
        <v/>
      </c>
      <c r="DI274" s="550" t="str">
        <f t="shared" si="468"/>
        <v/>
      </c>
      <c r="DJ274" s="549" t="str">
        <f t="shared" si="468"/>
        <v/>
      </c>
      <c r="DK274" s="548" t="str">
        <f t="shared" si="468"/>
        <v/>
      </c>
      <c r="DL274" s="891">
        <f>COUNT(B274:R274)</f>
        <v>0</v>
      </c>
      <c r="DM274" s="846">
        <f>COUNT(T274:AJ274)</f>
        <v>0</v>
      </c>
      <c r="DN274" s="846">
        <f>COUNT(AL274:BB274)</f>
        <v>0</v>
      </c>
      <c r="DO274" s="847">
        <f>COUNT(BD274:BT274)</f>
        <v>0</v>
      </c>
      <c r="DP274" s="882"/>
      <c r="DQ274" s="892"/>
      <c r="DR274" s="892"/>
      <c r="DS274" s="892"/>
      <c r="DT274" s="892"/>
      <c r="DU274" s="892"/>
      <c r="DV274" s="892"/>
      <c r="DW274" s="893"/>
      <c r="DX274" s="892"/>
      <c r="DY274" s="61"/>
    </row>
    <row r="275" spans="1:129" ht="12.75" customHeight="1">
      <c r="A275" s="894" t="s">
        <v>295</v>
      </c>
      <c r="B275" s="895">
        <f t="shared" ref="B275:R275" si="469">IF(B272="","",B271*B272*B273*B274)</f>
        <v>0</v>
      </c>
      <c r="C275" s="895">
        <f t="shared" si="469"/>
        <v>0</v>
      </c>
      <c r="D275" s="895">
        <f t="shared" si="469"/>
        <v>0</v>
      </c>
      <c r="E275" s="895">
        <f t="shared" si="469"/>
        <v>0</v>
      </c>
      <c r="F275" s="895">
        <f t="shared" si="469"/>
        <v>0</v>
      </c>
      <c r="G275" s="895">
        <f t="shared" si="469"/>
        <v>0</v>
      </c>
      <c r="H275" s="895" t="str">
        <f t="shared" si="469"/>
        <v/>
      </c>
      <c r="I275" s="895" t="str">
        <f t="shared" si="469"/>
        <v/>
      </c>
      <c r="J275" s="895" t="str">
        <f t="shared" si="469"/>
        <v/>
      </c>
      <c r="K275" s="895" t="str">
        <f t="shared" si="469"/>
        <v/>
      </c>
      <c r="L275" s="895" t="str">
        <f t="shared" si="469"/>
        <v/>
      </c>
      <c r="M275" s="895" t="str">
        <f t="shared" si="469"/>
        <v/>
      </c>
      <c r="N275" s="895" t="str">
        <f t="shared" si="469"/>
        <v/>
      </c>
      <c r="O275" s="895" t="str">
        <f t="shared" si="469"/>
        <v/>
      </c>
      <c r="P275" s="895" t="str">
        <f t="shared" si="469"/>
        <v/>
      </c>
      <c r="Q275" s="895" t="str">
        <f t="shared" si="469"/>
        <v/>
      </c>
      <c r="R275" s="895" t="str">
        <f t="shared" si="469"/>
        <v/>
      </c>
      <c r="S275" s="883"/>
      <c r="T275" s="895" t="str">
        <f t="shared" ref="T275:AJ275" si="470">IF(T272="","",T271*T272*T273*T274)</f>
        <v/>
      </c>
      <c r="U275" s="895" t="str">
        <f t="shared" si="470"/>
        <v/>
      </c>
      <c r="V275" s="895" t="str">
        <f t="shared" si="470"/>
        <v/>
      </c>
      <c r="W275" s="895" t="str">
        <f t="shared" si="470"/>
        <v/>
      </c>
      <c r="X275" s="895" t="str">
        <f t="shared" si="470"/>
        <v/>
      </c>
      <c r="Y275" s="895" t="str">
        <f t="shared" si="470"/>
        <v/>
      </c>
      <c r="Z275" s="895" t="str">
        <f t="shared" si="470"/>
        <v/>
      </c>
      <c r="AA275" s="895" t="str">
        <f t="shared" si="470"/>
        <v/>
      </c>
      <c r="AB275" s="895" t="str">
        <f t="shared" si="470"/>
        <v/>
      </c>
      <c r="AC275" s="895" t="str">
        <f t="shared" si="470"/>
        <v/>
      </c>
      <c r="AD275" s="895" t="str">
        <f t="shared" si="470"/>
        <v/>
      </c>
      <c r="AE275" s="895" t="str">
        <f t="shared" si="470"/>
        <v/>
      </c>
      <c r="AF275" s="895" t="str">
        <f t="shared" si="470"/>
        <v/>
      </c>
      <c r="AG275" s="895" t="str">
        <f t="shared" si="470"/>
        <v/>
      </c>
      <c r="AH275" s="895" t="str">
        <f t="shared" si="470"/>
        <v/>
      </c>
      <c r="AI275" s="895" t="str">
        <f t="shared" si="470"/>
        <v/>
      </c>
      <c r="AJ275" s="895" t="str">
        <f t="shared" si="470"/>
        <v/>
      </c>
      <c r="AK275" s="883"/>
      <c r="AL275" s="895" t="str">
        <f t="shared" ref="AL275:BB275" si="471">IF(AL272="","",AL271*AL272*AL273*AL274)</f>
        <v/>
      </c>
      <c r="AM275" s="895" t="str">
        <f t="shared" si="471"/>
        <v/>
      </c>
      <c r="AN275" s="895" t="str">
        <f t="shared" si="471"/>
        <v/>
      </c>
      <c r="AO275" s="895" t="str">
        <f t="shared" si="471"/>
        <v/>
      </c>
      <c r="AP275" s="895" t="str">
        <f t="shared" si="471"/>
        <v/>
      </c>
      <c r="AQ275" s="895" t="str">
        <f t="shared" si="471"/>
        <v/>
      </c>
      <c r="AR275" s="895" t="str">
        <f t="shared" si="471"/>
        <v/>
      </c>
      <c r="AS275" s="895" t="str">
        <f t="shared" si="471"/>
        <v/>
      </c>
      <c r="AT275" s="895" t="str">
        <f t="shared" si="471"/>
        <v/>
      </c>
      <c r="AU275" s="895" t="str">
        <f t="shared" si="471"/>
        <v/>
      </c>
      <c r="AV275" s="895" t="str">
        <f t="shared" si="471"/>
        <v/>
      </c>
      <c r="AW275" s="895" t="str">
        <f t="shared" si="471"/>
        <v/>
      </c>
      <c r="AX275" s="895" t="str">
        <f t="shared" si="471"/>
        <v/>
      </c>
      <c r="AY275" s="895" t="str">
        <f t="shared" si="471"/>
        <v/>
      </c>
      <c r="AZ275" s="895" t="str">
        <f t="shared" si="471"/>
        <v/>
      </c>
      <c r="BA275" s="895" t="str">
        <f t="shared" si="471"/>
        <v/>
      </c>
      <c r="BB275" s="895" t="str">
        <f t="shared" si="471"/>
        <v/>
      </c>
      <c r="BC275" s="883"/>
      <c r="BD275" s="895" t="str">
        <f t="shared" ref="BD275:BT275" si="472">IF(BD272="","",BD271*BD272*BD273*BD274)</f>
        <v/>
      </c>
      <c r="BE275" s="895" t="str">
        <f t="shared" si="472"/>
        <v/>
      </c>
      <c r="BF275" s="895" t="str">
        <f t="shared" si="472"/>
        <v/>
      </c>
      <c r="BG275" s="895" t="str">
        <f t="shared" si="472"/>
        <v/>
      </c>
      <c r="BH275" s="895" t="str">
        <f t="shared" si="472"/>
        <v/>
      </c>
      <c r="BI275" s="895" t="str">
        <f t="shared" si="472"/>
        <v/>
      </c>
      <c r="BJ275" s="895" t="str">
        <f t="shared" si="472"/>
        <v/>
      </c>
      <c r="BK275" s="895" t="str">
        <f t="shared" si="472"/>
        <v/>
      </c>
      <c r="BL275" s="895" t="str">
        <f t="shared" si="472"/>
        <v/>
      </c>
      <c r="BM275" s="895" t="str">
        <f t="shared" si="472"/>
        <v/>
      </c>
      <c r="BN275" s="895" t="str">
        <f t="shared" si="472"/>
        <v/>
      </c>
      <c r="BO275" s="895" t="str">
        <f t="shared" si="472"/>
        <v/>
      </c>
      <c r="BP275" s="895" t="str">
        <f t="shared" si="472"/>
        <v/>
      </c>
      <c r="BQ275" s="895" t="str">
        <f t="shared" si="472"/>
        <v/>
      </c>
      <c r="BR275" s="895" t="str">
        <f t="shared" si="472"/>
        <v/>
      </c>
      <c r="BS275" s="895" t="str">
        <f t="shared" si="472"/>
        <v/>
      </c>
      <c r="BT275" s="895" t="str">
        <f t="shared" si="472"/>
        <v/>
      </c>
      <c r="BU275" s="883"/>
      <c r="BV275" s="895" t="str">
        <f>IF(BV272="","",BV271*BV272*BV273*BV274)</f>
        <v/>
      </c>
      <c r="BW275" s="895" t="str">
        <f>IF(BW272="","",BW271*BW272*BW273*BW274)</f>
        <v/>
      </c>
      <c r="BX275" s="895" t="str">
        <f>IF(BX272="","",BX271*BX272*BX273*BX274)</f>
        <v/>
      </c>
      <c r="BY275" s="761" t="str">
        <f>IF(BY272="","",BY271*BY272*BY273*BY274)</f>
        <v/>
      </c>
      <c r="BZ275" s="889">
        <f>IF(DL275&lt;3,"",(SUM(B275:R275)-MIN(B275:R275)-MAX(B275:R275))/(DL275-2))</f>
        <v>0</v>
      </c>
      <c r="CA275" s="889" t="str">
        <f>IF(DM275&lt;3,"",(SUM(T275:AJ275)-MIN(T275:AJ275)-MAX(T275:AJ275))/(DM275-2))</f>
        <v/>
      </c>
      <c r="CB275" s="889" t="str">
        <f>IF(DN275&lt;3,"",(SUM(AL275:BB275)-MIN(AL275:BB275)-MAX(AL275:BB275))/(DN275-2))</f>
        <v/>
      </c>
      <c r="CC275" s="890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21" t="str">
        <f t="shared" si="466"/>
        <v/>
      </c>
      <c r="CU275" s="548" t="str">
        <f t="shared" si="467"/>
        <v/>
      </c>
      <c r="CV275" s="549" t="str">
        <f t="shared" si="467"/>
        <v/>
      </c>
      <c r="CW275" s="550" t="str">
        <f t="shared" si="467"/>
        <v/>
      </c>
      <c r="CX275" s="550" t="str">
        <f t="shared" si="467"/>
        <v/>
      </c>
      <c r="CY275" s="550" t="str">
        <f t="shared" si="467"/>
        <v/>
      </c>
      <c r="CZ275" s="550" t="str">
        <f t="shared" si="467"/>
        <v/>
      </c>
      <c r="DA275" s="550" t="str">
        <f t="shared" si="467"/>
        <v/>
      </c>
      <c r="DB275" s="551" t="str">
        <f t="shared" si="467"/>
        <v/>
      </c>
      <c r="DC275" s="551" t="str">
        <f t="shared" si="467"/>
        <v/>
      </c>
      <c r="DD275" s="551" t="str">
        <f t="shared" si="467"/>
        <v/>
      </c>
      <c r="DE275" s="550" t="str">
        <f t="shared" si="468"/>
        <v/>
      </c>
      <c r="DF275" s="550" t="str">
        <f t="shared" si="468"/>
        <v/>
      </c>
      <c r="DG275" s="550" t="str">
        <f t="shared" si="468"/>
        <v/>
      </c>
      <c r="DH275" s="550" t="str">
        <f t="shared" si="468"/>
        <v/>
      </c>
      <c r="DI275" s="550" t="str">
        <f t="shared" si="468"/>
        <v/>
      </c>
      <c r="DJ275" s="549" t="str">
        <f t="shared" si="468"/>
        <v/>
      </c>
      <c r="DK275" s="548" t="str">
        <f t="shared" si="468"/>
        <v/>
      </c>
      <c r="DL275" s="891">
        <f>COUNT(B275:R275)</f>
        <v>6</v>
      </c>
      <c r="DM275" s="846">
        <f>COUNT(T275:AJ275)</f>
        <v>0</v>
      </c>
      <c r="DN275" s="846">
        <f>COUNT(AL275:BB275)</f>
        <v>0</v>
      </c>
      <c r="DO275" s="847">
        <f>COUNT(BD275:BT275)</f>
        <v>0</v>
      </c>
      <c r="DP275" s="882"/>
      <c r="DQ275" s="892"/>
      <c r="DR275" s="892"/>
      <c r="DS275" s="892"/>
      <c r="DT275" s="892"/>
      <c r="DU275" s="892"/>
      <c r="DV275" s="892"/>
      <c r="DW275" s="893"/>
      <c r="DX275" s="892"/>
      <c r="DY275" s="61"/>
    </row>
    <row r="276" spans="1:129" ht="12.75" customHeight="1">
      <c r="A276" s="887" t="s">
        <v>677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3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3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3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3"/>
      <c r="BV276" s="669"/>
      <c r="BW276" s="669"/>
      <c r="BX276" s="669"/>
      <c r="BY276" s="669"/>
      <c r="BZ276" s="896"/>
      <c r="CA276" s="896"/>
      <c r="CB276" s="896"/>
      <c r="CC276" s="897"/>
      <c r="CD276" s="898"/>
      <c r="CE276" s="898"/>
      <c r="CF276" s="898"/>
      <c r="CG276" s="898"/>
      <c r="CH276" s="898"/>
      <c r="CI276" s="898"/>
      <c r="CJ276" s="898"/>
      <c r="CK276" s="898"/>
      <c r="CL276" s="898"/>
      <c r="CM276" s="898"/>
      <c r="CN276" s="898"/>
      <c r="CO276" s="898"/>
      <c r="CP276" s="898"/>
      <c r="CQ276" s="898"/>
      <c r="CR276" s="898"/>
      <c r="CS276" s="898"/>
      <c r="CT276" s="899"/>
      <c r="CU276" s="900"/>
      <c r="CV276" s="898"/>
      <c r="CW276" s="898"/>
      <c r="CX276" s="898"/>
      <c r="CY276" s="898"/>
      <c r="CZ276" s="898"/>
      <c r="DA276" s="898"/>
      <c r="DB276" s="898"/>
      <c r="DC276" s="898"/>
      <c r="DD276" s="898"/>
      <c r="DE276" s="898"/>
      <c r="DF276" s="898"/>
      <c r="DG276" s="898"/>
      <c r="DH276" s="898"/>
      <c r="DI276" s="898"/>
      <c r="DJ276" s="898"/>
      <c r="DK276" s="898"/>
      <c r="DL276" s="891"/>
      <c r="DM276" s="846"/>
      <c r="DN276" s="846"/>
      <c r="DO276" s="847"/>
      <c r="DP276" s="881"/>
      <c r="DQ276" s="881"/>
      <c r="DR276" s="881"/>
      <c r="DS276" s="881"/>
      <c r="DT276" s="881"/>
      <c r="DU276" s="881"/>
      <c r="DV276" s="881"/>
      <c r="DW276" s="880"/>
      <c r="DX276" s="881"/>
      <c r="DY276" s="61"/>
    </row>
    <row r="277" spans="1:129" ht="12.75" customHeight="1">
      <c r="A277" s="888" t="s">
        <v>276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3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3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3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3"/>
      <c r="BV277" s="1419"/>
      <c r="BW277" s="1419"/>
      <c r="BX277" s="1419"/>
      <c r="BY277" s="1419"/>
      <c r="BZ277" s="889" t="str">
        <f>IF(DL277&lt;3,"",(SUM(B277:R277)-MIN(B277:R277)-MAX(B277:R277))/(DL277-2))</f>
        <v/>
      </c>
      <c r="CA277" s="889" t="str">
        <f>IF(DM277&lt;3,"",(SUM(T277:AJ277)-MIN(T277:AJ277)-MAX(T277:AJ277))/(DM277-2))</f>
        <v/>
      </c>
      <c r="CB277" s="889" t="str">
        <f>IF(DN277&lt;3,"",(SUM(AL277:BB277)-MIN(AL277:BB277)-MAX(AL277:BB277))/(DN277-2))</f>
        <v/>
      </c>
      <c r="CC277" s="890" t="str">
        <f>IF(DO277&lt;3,"",(SUM(BD277:BT277)-MIN(BD277:BT277)-MAX(BD277:BT277))/(DO277-2))</f>
        <v/>
      </c>
      <c r="CD277" s="520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21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5"/>
        <v/>
      </c>
      <c r="CW277" s="550" t="str">
        <f t="shared" si="475"/>
        <v/>
      </c>
      <c r="CX277" s="550" t="str">
        <f t="shared" si="475"/>
        <v/>
      </c>
      <c r="CY277" s="550" t="str">
        <f t="shared" si="475"/>
        <v/>
      </c>
      <c r="CZ277" s="550" t="str">
        <f t="shared" si="475"/>
        <v/>
      </c>
      <c r="DA277" s="550" t="str">
        <f t="shared" si="475"/>
        <v/>
      </c>
      <c r="DB277" s="551" t="str">
        <f t="shared" si="475"/>
        <v/>
      </c>
      <c r="DC277" s="551" t="str">
        <f t="shared" si="475"/>
        <v/>
      </c>
      <c r="DD277" s="551" t="str">
        <f t="shared" si="475"/>
        <v/>
      </c>
      <c r="DE277" s="550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6"/>
        <v/>
      </c>
      <c r="DG277" s="550" t="str">
        <f t="shared" si="476"/>
        <v/>
      </c>
      <c r="DH277" s="550" t="str">
        <f t="shared" si="476"/>
        <v/>
      </c>
      <c r="DI277" s="550" t="str">
        <f t="shared" si="476"/>
        <v/>
      </c>
      <c r="DJ277" s="549" t="str">
        <f t="shared" si="476"/>
        <v/>
      </c>
      <c r="DK277" s="548" t="str">
        <f t="shared" si="476"/>
        <v/>
      </c>
      <c r="DL277" s="891">
        <f>COUNT(B277:R277)</f>
        <v>0</v>
      </c>
      <c r="DM277" s="846">
        <f>COUNT(T277:AJ277)</f>
        <v>0</v>
      </c>
      <c r="DN277" s="846">
        <f>COUNT(AL277:BB277)</f>
        <v>0</v>
      </c>
      <c r="DO277" s="847">
        <f>COUNT(BD277:BT277)</f>
        <v>0</v>
      </c>
      <c r="DP277" s="882"/>
      <c r="DQ277" s="892"/>
      <c r="DR277" s="892"/>
      <c r="DS277" s="892"/>
      <c r="DT277" s="892"/>
      <c r="DU277" s="892"/>
      <c r="DV277" s="892"/>
      <c r="DW277" s="893"/>
      <c r="DX277" s="892"/>
      <c r="DY277" s="61"/>
    </row>
    <row r="278" spans="1:129" ht="12.75" customHeight="1">
      <c r="A278" s="888" t="s">
        <v>277</v>
      </c>
      <c r="B278" s="296">
        <v>0</v>
      </c>
      <c r="C278" s="296">
        <v>0</v>
      </c>
      <c r="D278" s="296">
        <v>0</v>
      </c>
      <c r="E278" s="296">
        <v>0</v>
      </c>
      <c r="F278" s="296">
        <v>0</v>
      </c>
      <c r="G278" s="296">
        <v>0</v>
      </c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3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3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3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3"/>
      <c r="BV278" s="296"/>
      <c r="BW278" s="296"/>
      <c r="BX278" s="296"/>
      <c r="BY278" s="296"/>
      <c r="BZ278" s="889">
        <f>IF(DL278&lt;3,"",(SUM(B278:R278)-MIN(B278:R278)-MAX(B278:R278))/(DL278-2))</f>
        <v>0</v>
      </c>
      <c r="CA278" s="889" t="str">
        <f>IF(DM278&lt;3,"",(SUM(T278:AJ278)-MIN(T278:AJ278)-MAX(T278:AJ278))/(DM278-2))</f>
        <v/>
      </c>
      <c r="CB278" s="889" t="str">
        <f>IF(DN278&lt;3,"",(SUM(AL278:BB278)-MIN(AL278:BB278)-MAX(AL278:BB278))/(DN278-2))</f>
        <v/>
      </c>
      <c r="CC278" s="890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21" t="str">
        <f t="shared" si="474"/>
        <v/>
      </c>
      <c r="CU278" s="548" t="str">
        <f t="shared" si="475"/>
        <v/>
      </c>
      <c r="CV278" s="549" t="str">
        <f t="shared" si="475"/>
        <v/>
      </c>
      <c r="CW278" s="550" t="str">
        <f t="shared" si="475"/>
        <v/>
      </c>
      <c r="CX278" s="550" t="str">
        <f t="shared" si="475"/>
        <v/>
      </c>
      <c r="CY278" s="550" t="str">
        <f t="shared" si="475"/>
        <v/>
      </c>
      <c r="CZ278" s="550" t="str">
        <f t="shared" si="475"/>
        <v/>
      </c>
      <c r="DA278" s="550" t="str">
        <f t="shared" si="475"/>
        <v/>
      </c>
      <c r="DB278" s="551" t="str">
        <f t="shared" si="475"/>
        <v/>
      </c>
      <c r="DC278" s="551" t="str">
        <f t="shared" si="475"/>
        <v/>
      </c>
      <c r="DD278" s="551" t="str">
        <f t="shared" si="475"/>
        <v/>
      </c>
      <c r="DE278" s="550" t="str">
        <f t="shared" si="476"/>
        <v/>
      </c>
      <c r="DF278" s="550" t="str">
        <f t="shared" si="476"/>
        <v/>
      </c>
      <c r="DG278" s="550" t="str">
        <f t="shared" si="476"/>
        <v/>
      </c>
      <c r="DH278" s="550" t="str">
        <f t="shared" si="476"/>
        <v/>
      </c>
      <c r="DI278" s="550" t="str">
        <f t="shared" si="476"/>
        <v/>
      </c>
      <c r="DJ278" s="549" t="str">
        <f t="shared" si="476"/>
        <v/>
      </c>
      <c r="DK278" s="548" t="str">
        <f t="shared" si="476"/>
        <v/>
      </c>
      <c r="DL278" s="891">
        <f>COUNT(B278:R278)</f>
        <v>6</v>
      </c>
      <c r="DM278" s="846">
        <f>COUNT(T278:AJ278)</f>
        <v>0</v>
      </c>
      <c r="DN278" s="846">
        <f>COUNT(AL278:BB278)</f>
        <v>0</v>
      </c>
      <c r="DO278" s="847">
        <f>COUNT(BD278:BT278)</f>
        <v>0</v>
      </c>
      <c r="DP278" s="882"/>
      <c r="DQ278" s="892"/>
      <c r="DR278" s="892"/>
      <c r="DS278" s="892"/>
      <c r="DT278" s="892"/>
      <c r="DU278" s="892"/>
      <c r="DV278" s="892"/>
      <c r="DW278" s="893"/>
      <c r="DX278" s="892"/>
      <c r="DY278" s="61"/>
    </row>
    <row r="279" spans="1:129" ht="12.75" customHeight="1">
      <c r="A279" s="888" t="s">
        <v>265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3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3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3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3"/>
      <c r="BV279" s="296"/>
      <c r="BW279" s="296"/>
      <c r="BX279" s="296"/>
      <c r="BY279" s="296"/>
      <c r="BZ279" s="889" t="str">
        <f>IF(DL279&lt;3,"",(SUM(B279:R279)-MIN(B279:R279)-MAX(B279:R279))/(DL279-2))</f>
        <v/>
      </c>
      <c r="CA279" s="889" t="str">
        <f>IF(DM279&lt;3,"",(SUM(T279:AJ279)-MIN(T279:AJ279)-MAX(T279:AJ279))/(DM279-2))</f>
        <v/>
      </c>
      <c r="CB279" s="889" t="str">
        <f>IF(DN279&lt;3,"",(SUM(AL279:BB279)-MIN(AL279:BB279)-MAX(AL279:BB279))/(DN279-2))</f>
        <v/>
      </c>
      <c r="CC279" s="890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21" t="str">
        <f t="shared" si="474"/>
        <v/>
      </c>
      <c r="CU279" s="548" t="str">
        <f t="shared" si="475"/>
        <v/>
      </c>
      <c r="CV279" s="549" t="str">
        <f t="shared" si="475"/>
        <v/>
      </c>
      <c r="CW279" s="550" t="str">
        <f t="shared" si="475"/>
        <v/>
      </c>
      <c r="CX279" s="550" t="str">
        <f t="shared" si="475"/>
        <v/>
      </c>
      <c r="CY279" s="550" t="str">
        <f t="shared" si="475"/>
        <v/>
      </c>
      <c r="CZ279" s="550" t="str">
        <f t="shared" si="475"/>
        <v/>
      </c>
      <c r="DA279" s="550" t="str">
        <f t="shared" si="475"/>
        <v/>
      </c>
      <c r="DB279" s="551" t="str">
        <f t="shared" si="475"/>
        <v/>
      </c>
      <c r="DC279" s="551" t="str">
        <f t="shared" si="475"/>
        <v/>
      </c>
      <c r="DD279" s="551" t="str">
        <f t="shared" si="475"/>
        <v/>
      </c>
      <c r="DE279" s="550" t="str">
        <f t="shared" si="476"/>
        <v/>
      </c>
      <c r="DF279" s="550" t="str">
        <f t="shared" si="476"/>
        <v/>
      </c>
      <c r="DG279" s="550" t="str">
        <f t="shared" si="476"/>
        <v/>
      </c>
      <c r="DH279" s="550" t="str">
        <f t="shared" si="476"/>
        <v/>
      </c>
      <c r="DI279" s="550" t="str">
        <f t="shared" si="476"/>
        <v/>
      </c>
      <c r="DJ279" s="549" t="str">
        <f t="shared" si="476"/>
        <v/>
      </c>
      <c r="DK279" s="548" t="str">
        <f t="shared" si="476"/>
        <v/>
      </c>
      <c r="DL279" s="891">
        <f>COUNT(B279:R279)</f>
        <v>0</v>
      </c>
      <c r="DM279" s="846">
        <f>COUNT(T279:AJ279)</f>
        <v>0</v>
      </c>
      <c r="DN279" s="846">
        <f>COUNT(AL279:BB279)</f>
        <v>0</v>
      </c>
      <c r="DO279" s="847">
        <f>COUNT(BD279:BT279)</f>
        <v>0</v>
      </c>
      <c r="DP279" s="882"/>
      <c r="DQ279" s="892"/>
      <c r="DR279" s="892"/>
      <c r="DS279" s="892"/>
      <c r="DT279" s="892"/>
      <c r="DU279" s="892"/>
      <c r="DV279" s="892"/>
      <c r="DW279" s="893"/>
      <c r="DX279" s="892"/>
      <c r="DY279" s="61"/>
    </row>
    <row r="280" spans="1:129" ht="12.75" customHeight="1">
      <c r="A280" s="888" t="s">
        <v>294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3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3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3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3"/>
      <c r="BV280" s="651"/>
      <c r="BW280" s="651"/>
      <c r="BX280" s="651"/>
      <c r="BY280" s="651"/>
      <c r="BZ280" s="889" t="str">
        <f>IF(DL280&lt;3,"",(SUM(B280:R280)-MIN(B280:R280)-MAX(B280:R280))/(DL280-2))</f>
        <v/>
      </c>
      <c r="CA280" s="889" t="str">
        <f>IF(DM280&lt;3,"",(SUM(T280:AJ280)-MIN(T280:AJ280)-MAX(T280:AJ280))/(DM280-2))</f>
        <v/>
      </c>
      <c r="CB280" s="889" t="str">
        <f>IF(DN280&lt;3,"",(SUM(AL280:BB280)-MIN(AL280:BB280)-MAX(AL280:BB280))/(DN280-2))</f>
        <v/>
      </c>
      <c r="CC280" s="890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21" t="str">
        <f t="shared" si="474"/>
        <v/>
      </c>
      <c r="CU280" s="548" t="str">
        <f t="shared" si="475"/>
        <v/>
      </c>
      <c r="CV280" s="549" t="str">
        <f t="shared" si="475"/>
        <v/>
      </c>
      <c r="CW280" s="550" t="str">
        <f t="shared" si="475"/>
        <v/>
      </c>
      <c r="CX280" s="550" t="str">
        <f t="shared" si="475"/>
        <v/>
      </c>
      <c r="CY280" s="550" t="str">
        <f t="shared" si="475"/>
        <v/>
      </c>
      <c r="CZ280" s="550" t="str">
        <f t="shared" si="475"/>
        <v/>
      </c>
      <c r="DA280" s="550" t="str">
        <f t="shared" si="475"/>
        <v/>
      </c>
      <c r="DB280" s="551" t="str">
        <f t="shared" si="475"/>
        <v/>
      </c>
      <c r="DC280" s="551" t="str">
        <f t="shared" si="475"/>
        <v/>
      </c>
      <c r="DD280" s="551" t="str">
        <f t="shared" si="475"/>
        <v/>
      </c>
      <c r="DE280" s="550" t="str">
        <f t="shared" si="476"/>
        <v/>
      </c>
      <c r="DF280" s="550" t="str">
        <f t="shared" si="476"/>
        <v/>
      </c>
      <c r="DG280" s="550" t="str">
        <f t="shared" si="476"/>
        <v/>
      </c>
      <c r="DH280" s="550" t="str">
        <f t="shared" si="476"/>
        <v/>
      </c>
      <c r="DI280" s="550" t="str">
        <f t="shared" si="476"/>
        <v/>
      </c>
      <c r="DJ280" s="549" t="str">
        <f t="shared" si="476"/>
        <v/>
      </c>
      <c r="DK280" s="548" t="str">
        <f t="shared" si="476"/>
        <v/>
      </c>
      <c r="DL280" s="891">
        <f>COUNT(B280:R280)</f>
        <v>0</v>
      </c>
      <c r="DM280" s="846">
        <f>COUNT(T280:AJ280)</f>
        <v>0</v>
      </c>
      <c r="DN280" s="846">
        <f>COUNT(AL280:BB280)</f>
        <v>0</v>
      </c>
      <c r="DO280" s="847">
        <f>COUNT(BD280:BT280)</f>
        <v>0</v>
      </c>
      <c r="DP280" s="882"/>
      <c r="DQ280" s="892"/>
      <c r="DR280" s="892"/>
      <c r="DS280" s="892"/>
      <c r="DT280" s="892"/>
      <c r="DU280" s="892"/>
      <c r="DV280" s="892"/>
      <c r="DW280" s="893"/>
      <c r="DX280" s="892"/>
      <c r="DY280" s="61"/>
    </row>
    <row r="281" spans="1:129" ht="12.75" customHeight="1">
      <c r="A281" s="894" t="s">
        <v>295</v>
      </c>
      <c r="B281" s="895">
        <f t="shared" ref="B281:R281" si="477">IF(B278="","",B277*B278*B279*B280)</f>
        <v>0</v>
      </c>
      <c r="C281" s="895">
        <f t="shared" si="477"/>
        <v>0</v>
      </c>
      <c r="D281" s="895">
        <f t="shared" si="477"/>
        <v>0</v>
      </c>
      <c r="E281" s="895">
        <f t="shared" si="477"/>
        <v>0</v>
      </c>
      <c r="F281" s="895">
        <f t="shared" si="477"/>
        <v>0</v>
      </c>
      <c r="G281" s="895">
        <f t="shared" si="477"/>
        <v>0</v>
      </c>
      <c r="H281" s="895" t="str">
        <f t="shared" si="477"/>
        <v/>
      </c>
      <c r="I281" s="895" t="str">
        <f t="shared" si="477"/>
        <v/>
      </c>
      <c r="J281" s="895" t="str">
        <f t="shared" si="477"/>
        <v/>
      </c>
      <c r="K281" s="895" t="str">
        <f t="shared" si="477"/>
        <v/>
      </c>
      <c r="L281" s="895" t="str">
        <f t="shared" si="477"/>
        <v/>
      </c>
      <c r="M281" s="895" t="str">
        <f t="shared" si="477"/>
        <v/>
      </c>
      <c r="N281" s="895" t="str">
        <f t="shared" si="477"/>
        <v/>
      </c>
      <c r="O281" s="895" t="str">
        <f t="shared" si="477"/>
        <v/>
      </c>
      <c r="P281" s="895" t="str">
        <f t="shared" si="477"/>
        <v/>
      </c>
      <c r="Q281" s="895" t="str">
        <f t="shared" si="477"/>
        <v/>
      </c>
      <c r="R281" s="895" t="str">
        <f t="shared" si="477"/>
        <v/>
      </c>
      <c r="S281" s="883"/>
      <c r="T281" s="895" t="str">
        <f t="shared" ref="T281:AJ281" si="478">IF(T278="","",T277*T278*T279*T280)</f>
        <v/>
      </c>
      <c r="U281" s="895" t="str">
        <f t="shared" si="478"/>
        <v/>
      </c>
      <c r="V281" s="895" t="str">
        <f t="shared" si="478"/>
        <v/>
      </c>
      <c r="W281" s="895" t="str">
        <f t="shared" si="478"/>
        <v/>
      </c>
      <c r="X281" s="895" t="str">
        <f t="shared" si="478"/>
        <v/>
      </c>
      <c r="Y281" s="895" t="str">
        <f t="shared" si="478"/>
        <v/>
      </c>
      <c r="Z281" s="895" t="str">
        <f t="shared" si="478"/>
        <v/>
      </c>
      <c r="AA281" s="895" t="str">
        <f t="shared" si="478"/>
        <v/>
      </c>
      <c r="AB281" s="895" t="str">
        <f t="shared" si="478"/>
        <v/>
      </c>
      <c r="AC281" s="895" t="str">
        <f t="shared" si="478"/>
        <v/>
      </c>
      <c r="AD281" s="895" t="str">
        <f t="shared" si="478"/>
        <v/>
      </c>
      <c r="AE281" s="895" t="str">
        <f t="shared" si="478"/>
        <v/>
      </c>
      <c r="AF281" s="895" t="str">
        <f t="shared" si="478"/>
        <v/>
      </c>
      <c r="AG281" s="895" t="str">
        <f t="shared" si="478"/>
        <v/>
      </c>
      <c r="AH281" s="895" t="str">
        <f t="shared" si="478"/>
        <v/>
      </c>
      <c r="AI281" s="895" t="str">
        <f t="shared" si="478"/>
        <v/>
      </c>
      <c r="AJ281" s="895" t="str">
        <f t="shared" si="478"/>
        <v/>
      </c>
      <c r="AK281" s="883"/>
      <c r="AL281" s="895" t="str">
        <f t="shared" ref="AL281:BB281" si="479">IF(AL278="","",AL277*AL278*AL279*AL280)</f>
        <v/>
      </c>
      <c r="AM281" s="895" t="str">
        <f t="shared" si="479"/>
        <v/>
      </c>
      <c r="AN281" s="895" t="str">
        <f t="shared" si="479"/>
        <v/>
      </c>
      <c r="AO281" s="895" t="str">
        <f t="shared" si="479"/>
        <v/>
      </c>
      <c r="AP281" s="895" t="str">
        <f t="shared" si="479"/>
        <v/>
      </c>
      <c r="AQ281" s="895" t="str">
        <f t="shared" si="479"/>
        <v/>
      </c>
      <c r="AR281" s="895" t="str">
        <f t="shared" si="479"/>
        <v/>
      </c>
      <c r="AS281" s="895" t="str">
        <f t="shared" si="479"/>
        <v/>
      </c>
      <c r="AT281" s="895" t="str">
        <f t="shared" si="479"/>
        <v/>
      </c>
      <c r="AU281" s="895" t="str">
        <f t="shared" si="479"/>
        <v/>
      </c>
      <c r="AV281" s="895" t="str">
        <f t="shared" si="479"/>
        <v/>
      </c>
      <c r="AW281" s="895" t="str">
        <f t="shared" si="479"/>
        <v/>
      </c>
      <c r="AX281" s="895" t="str">
        <f t="shared" si="479"/>
        <v/>
      </c>
      <c r="AY281" s="895" t="str">
        <f t="shared" si="479"/>
        <v/>
      </c>
      <c r="AZ281" s="895" t="str">
        <f t="shared" si="479"/>
        <v/>
      </c>
      <c r="BA281" s="895" t="str">
        <f t="shared" si="479"/>
        <v/>
      </c>
      <c r="BB281" s="895" t="str">
        <f t="shared" si="479"/>
        <v/>
      </c>
      <c r="BC281" s="883"/>
      <c r="BD281" s="895" t="str">
        <f t="shared" ref="BD281:BT281" si="480">IF(BD278="","",BD277*BD278*BD279*BD280)</f>
        <v/>
      </c>
      <c r="BE281" s="895" t="str">
        <f t="shared" si="480"/>
        <v/>
      </c>
      <c r="BF281" s="895" t="str">
        <f t="shared" si="480"/>
        <v/>
      </c>
      <c r="BG281" s="895" t="str">
        <f t="shared" si="480"/>
        <v/>
      </c>
      <c r="BH281" s="895" t="str">
        <f t="shared" si="480"/>
        <v/>
      </c>
      <c r="BI281" s="895" t="str">
        <f t="shared" si="480"/>
        <v/>
      </c>
      <c r="BJ281" s="895" t="str">
        <f t="shared" si="480"/>
        <v/>
      </c>
      <c r="BK281" s="895" t="str">
        <f t="shared" si="480"/>
        <v/>
      </c>
      <c r="BL281" s="895" t="str">
        <f t="shared" si="480"/>
        <v/>
      </c>
      <c r="BM281" s="895" t="str">
        <f t="shared" si="480"/>
        <v/>
      </c>
      <c r="BN281" s="895" t="str">
        <f t="shared" si="480"/>
        <v/>
      </c>
      <c r="BO281" s="895" t="str">
        <f t="shared" si="480"/>
        <v/>
      </c>
      <c r="BP281" s="895" t="str">
        <f t="shared" si="480"/>
        <v/>
      </c>
      <c r="BQ281" s="895" t="str">
        <f t="shared" si="480"/>
        <v/>
      </c>
      <c r="BR281" s="895" t="str">
        <f t="shared" si="480"/>
        <v/>
      </c>
      <c r="BS281" s="895" t="str">
        <f t="shared" si="480"/>
        <v/>
      </c>
      <c r="BT281" s="895" t="str">
        <f t="shared" si="480"/>
        <v/>
      </c>
      <c r="BU281" s="883"/>
      <c r="BV281" s="895" t="str">
        <f>IF(BV278="","",BV277*BV278*BV279*BV280)</f>
        <v/>
      </c>
      <c r="BW281" s="895" t="str">
        <f>IF(BW278="","",BW277*BW278*BW279*BW280)</f>
        <v/>
      </c>
      <c r="BX281" s="895" t="str">
        <f>IF(BX278="","",BX277*BX278*BX279*BX280)</f>
        <v/>
      </c>
      <c r="BY281" s="761" t="str">
        <f>IF(BY278="","",BY277*BY278*BY279*BY280)</f>
        <v/>
      </c>
      <c r="BZ281" s="889">
        <f>IF(DL281&lt;3,"",(SUM(B281:R281)-MIN(B281:R281)-MAX(B281:R281))/(DL281-2))</f>
        <v>0</v>
      </c>
      <c r="CA281" s="889" t="str">
        <f>IF(DM281&lt;3,"",(SUM(T281:AJ281)-MIN(T281:AJ281)-MAX(T281:AJ281))/(DM281-2))</f>
        <v/>
      </c>
      <c r="CB281" s="889" t="str">
        <f>IF(DN281&lt;3,"",(SUM(AL281:BB281)-MIN(AL281:BB281)-MAX(AL281:BB281))/(DN281-2))</f>
        <v/>
      </c>
      <c r="CC281" s="890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21" t="str">
        <f t="shared" si="474"/>
        <v/>
      </c>
      <c r="CU281" s="548" t="str">
        <f t="shared" si="475"/>
        <v/>
      </c>
      <c r="CV281" s="549" t="str">
        <f t="shared" si="475"/>
        <v/>
      </c>
      <c r="CW281" s="550" t="str">
        <f t="shared" si="475"/>
        <v/>
      </c>
      <c r="CX281" s="550" t="str">
        <f t="shared" si="475"/>
        <v/>
      </c>
      <c r="CY281" s="550" t="str">
        <f t="shared" si="475"/>
        <v/>
      </c>
      <c r="CZ281" s="550" t="str">
        <f t="shared" si="475"/>
        <v/>
      </c>
      <c r="DA281" s="550" t="str">
        <f t="shared" si="475"/>
        <v/>
      </c>
      <c r="DB281" s="551" t="str">
        <f t="shared" si="475"/>
        <v/>
      </c>
      <c r="DC281" s="551" t="str">
        <f t="shared" si="475"/>
        <v/>
      </c>
      <c r="DD281" s="551" t="str">
        <f t="shared" si="475"/>
        <v/>
      </c>
      <c r="DE281" s="550" t="str">
        <f t="shared" si="476"/>
        <v/>
      </c>
      <c r="DF281" s="550" t="str">
        <f t="shared" si="476"/>
        <v/>
      </c>
      <c r="DG281" s="550" t="str">
        <f t="shared" si="476"/>
        <v/>
      </c>
      <c r="DH281" s="550" t="str">
        <f t="shared" si="476"/>
        <v/>
      </c>
      <c r="DI281" s="550" t="str">
        <f t="shared" si="476"/>
        <v/>
      </c>
      <c r="DJ281" s="549" t="str">
        <f t="shared" si="476"/>
        <v/>
      </c>
      <c r="DK281" s="548" t="str">
        <f t="shared" si="476"/>
        <v/>
      </c>
      <c r="DL281" s="891">
        <f>COUNT(B281:R281)</f>
        <v>6</v>
      </c>
      <c r="DM281" s="846">
        <f>COUNT(T281:AJ281)</f>
        <v>0</v>
      </c>
      <c r="DN281" s="846">
        <f>COUNT(AL281:BB281)</f>
        <v>0</v>
      </c>
      <c r="DO281" s="847">
        <f>COUNT(BD281:BT281)</f>
        <v>0</v>
      </c>
      <c r="DP281" s="882"/>
      <c r="DQ281" s="892"/>
      <c r="DR281" s="892"/>
      <c r="DS281" s="892"/>
      <c r="DT281" s="892"/>
      <c r="DU281" s="892"/>
      <c r="DV281" s="892"/>
      <c r="DW281" s="893"/>
      <c r="DX281" s="892"/>
      <c r="DY281" s="61"/>
    </row>
    <row r="282" spans="1:129" ht="12.75" customHeight="1">
      <c r="A282" s="887" t="s">
        <v>678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3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3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3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3"/>
      <c r="BV282" s="669"/>
      <c r="BW282" s="669"/>
      <c r="BX282" s="669"/>
      <c r="BY282" s="669"/>
      <c r="BZ282" s="896"/>
      <c r="CA282" s="896"/>
      <c r="CB282" s="896"/>
      <c r="CC282" s="897"/>
      <c r="CD282" s="898"/>
      <c r="CE282" s="898"/>
      <c r="CF282" s="898"/>
      <c r="CG282" s="898"/>
      <c r="CH282" s="898"/>
      <c r="CI282" s="898"/>
      <c r="CJ282" s="898"/>
      <c r="CK282" s="898"/>
      <c r="CL282" s="898"/>
      <c r="CM282" s="898"/>
      <c r="CN282" s="898"/>
      <c r="CO282" s="898"/>
      <c r="CP282" s="898"/>
      <c r="CQ282" s="898"/>
      <c r="CR282" s="898"/>
      <c r="CS282" s="898"/>
      <c r="CT282" s="899"/>
      <c r="CU282" s="900"/>
      <c r="CV282" s="898"/>
      <c r="CW282" s="898"/>
      <c r="CX282" s="898"/>
      <c r="CY282" s="898"/>
      <c r="CZ282" s="898"/>
      <c r="DA282" s="898"/>
      <c r="DB282" s="898"/>
      <c r="DC282" s="898"/>
      <c r="DD282" s="898"/>
      <c r="DE282" s="898"/>
      <c r="DF282" s="898"/>
      <c r="DG282" s="898"/>
      <c r="DH282" s="898"/>
      <c r="DI282" s="898"/>
      <c r="DJ282" s="898"/>
      <c r="DK282" s="898"/>
      <c r="DL282" s="891"/>
      <c r="DM282" s="846"/>
      <c r="DN282" s="846"/>
      <c r="DO282" s="847"/>
      <c r="DP282" s="881"/>
      <c r="DQ282" s="881"/>
      <c r="DR282" s="881"/>
      <c r="DS282" s="881"/>
      <c r="DT282" s="881"/>
      <c r="DU282" s="881"/>
      <c r="DV282" s="881"/>
      <c r="DW282" s="880"/>
      <c r="DX282" s="881"/>
      <c r="DY282" s="61"/>
    </row>
    <row r="283" spans="1:129" ht="12.75" customHeight="1">
      <c r="A283" s="888" t="s">
        <v>276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3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3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3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3"/>
      <c r="BV283" s="669"/>
      <c r="BW283" s="669"/>
      <c r="BX283" s="669"/>
      <c r="BY283" s="669"/>
      <c r="BZ283" s="889" t="str">
        <f>IF(DL283&lt;3,"",(SUM(B283:R283)-MIN(B283:R283)-MAX(B283:R283))/(DL283-2))</f>
        <v/>
      </c>
      <c r="CA283" s="889" t="str">
        <f>IF(DM283&lt;3,"",(SUM(T283:AJ283)-MIN(T283:AJ283)-MAX(T283:AJ283))/(DM283-2))</f>
        <v/>
      </c>
      <c r="CB283" s="889" t="str">
        <f>IF(DN283&lt;3,"",(SUM(AL283:BB283)-MIN(AL283:BB283)-MAX(AL283:BB283))/(DN283-2))</f>
        <v/>
      </c>
      <c r="CC283" s="890" t="str">
        <f>IF(DO283&lt;3,"",(SUM(BD283:BT283)-MIN(BD283:BT283)-MAX(BD283:BT283))/(DO283-2))</f>
        <v/>
      </c>
      <c r="CD283" s="520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21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3"/>
        <v/>
      </c>
      <c r="CW283" s="550" t="str">
        <f t="shared" si="483"/>
        <v/>
      </c>
      <c r="CX283" s="550" t="str">
        <f t="shared" si="483"/>
        <v/>
      </c>
      <c r="CY283" s="550" t="str">
        <f t="shared" si="483"/>
        <v/>
      </c>
      <c r="CZ283" s="550" t="str">
        <f t="shared" si="483"/>
        <v/>
      </c>
      <c r="DA283" s="550" t="str">
        <f t="shared" si="483"/>
        <v/>
      </c>
      <c r="DB283" s="551" t="str">
        <f t="shared" si="483"/>
        <v/>
      </c>
      <c r="DC283" s="551" t="str">
        <f t="shared" si="483"/>
        <v/>
      </c>
      <c r="DD283" s="551" t="str">
        <f t="shared" si="483"/>
        <v/>
      </c>
      <c r="DE283" s="550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4"/>
        <v/>
      </c>
      <c r="DG283" s="550" t="str">
        <f t="shared" si="484"/>
        <v/>
      </c>
      <c r="DH283" s="550" t="str">
        <f t="shared" si="484"/>
        <v/>
      </c>
      <c r="DI283" s="550" t="str">
        <f t="shared" si="484"/>
        <v/>
      </c>
      <c r="DJ283" s="549" t="str">
        <f t="shared" si="484"/>
        <v/>
      </c>
      <c r="DK283" s="548" t="str">
        <f t="shared" si="484"/>
        <v/>
      </c>
      <c r="DL283" s="891">
        <f>COUNT(B283:R283)</f>
        <v>0</v>
      </c>
      <c r="DM283" s="846">
        <f>COUNT(T283:AJ283)</f>
        <v>0</v>
      </c>
      <c r="DN283" s="846">
        <f>COUNT(AL283:BB283)</f>
        <v>0</v>
      </c>
      <c r="DO283" s="847">
        <f>COUNT(BD283:BT283)</f>
        <v>0</v>
      </c>
      <c r="DP283" s="882"/>
      <c r="DQ283" s="892"/>
      <c r="DR283" s="892"/>
      <c r="DS283" s="892"/>
      <c r="DT283" s="892"/>
      <c r="DU283" s="892"/>
      <c r="DV283" s="892"/>
      <c r="DW283" s="893"/>
      <c r="DX283" s="892"/>
      <c r="DY283" s="61"/>
    </row>
    <row r="284" spans="1:129" ht="12.75" customHeight="1">
      <c r="A284" s="888" t="s">
        <v>277</v>
      </c>
      <c r="B284" s="296">
        <v>0</v>
      </c>
      <c r="C284" s="296">
        <v>0</v>
      </c>
      <c r="D284" s="296">
        <v>0</v>
      </c>
      <c r="E284" s="296">
        <v>0</v>
      </c>
      <c r="F284" s="296">
        <v>0</v>
      </c>
      <c r="G284" s="296">
        <v>0</v>
      </c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3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3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3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3"/>
      <c r="BV284" s="296"/>
      <c r="BW284" s="296"/>
      <c r="BX284" s="296"/>
      <c r="BY284" s="296"/>
      <c r="BZ284" s="889">
        <f>IF(DL284&lt;3,"",(SUM(B284:R284)-MIN(B284:R284)-MAX(B284:R284))/(DL284-2))</f>
        <v>0</v>
      </c>
      <c r="CA284" s="889" t="str">
        <f>IF(DM284&lt;3,"",(SUM(T284:AJ284)-MIN(T284:AJ284)-MAX(T284:AJ284))/(DM284-2))</f>
        <v/>
      </c>
      <c r="CB284" s="889" t="str">
        <f>IF(DN284&lt;3,"",(SUM(AL284:BB284)-MIN(AL284:BB284)-MAX(AL284:BB284))/(DN284-2))</f>
        <v/>
      </c>
      <c r="CC284" s="890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21" t="str">
        <f t="shared" si="482"/>
        <v/>
      </c>
      <c r="CU284" s="548" t="str">
        <f t="shared" si="483"/>
        <v/>
      </c>
      <c r="CV284" s="549" t="str">
        <f t="shared" si="483"/>
        <v/>
      </c>
      <c r="CW284" s="550" t="str">
        <f t="shared" si="483"/>
        <v/>
      </c>
      <c r="CX284" s="550" t="str">
        <f t="shared" si="483"/>
        <v/>
      </c>
      <c r="CY284" s="550" t="str">
        <f t="shared" si="483"/>
        <v/>
      </c>
      <c r="CZ284" s="550" t="str">
        <f t="shared" si="483"/>
        <v/>
      </c>
      <c r="DA284" s="550" t="str">
        <f t="shared" si="483"/>
        <v/>
      </c>
      <c r="DB284" s="551" t="str">
        <f t="shared" si="483"/>
        <v/>
      </c>
      <c r="DC284" s="551" t="str">
        <f t="shared" si="483"/>
        <v/>
      </c>
      <c r="DD284" s="551" t="str">
        <f t="shared" si="483"/>
        <v/>
      </c>
      <c r="DE284" s="550" t="str">
        <f t="shared" si="484"/>
        <v/>
      </c>
      <c r="DF284" s="550" t="str">
        <f t="shared" si="484"/>
        <v/>
      </c>
      <c r="DG284" s="550" t="str">
        <f t="shared" si="484"/>
        <v/>
      </c>
      <c r="DH284" s="550" t="str">
        <f t="shared" si="484"/>
        <v/>
      </c>
      <c r="DI284" s="550" t="str">
        <f t="shared" si="484"/>
        <v/>
      </c>
      <c r="DJ284" s="549" t="str">
        <f t="shared" si="484"/>
        <v/>
      </c>
      <c r="DK284" s="548" t="str">
        <f t="shared" si="484"/>
        <v/>
      </c>
      <c r="DL284" s="891">
        <f>COUNT(B284:R284)</f>
        <v>6</v>
      </c>
      <c r="DM284" s="846">
        <f>COUNT(T284:AJ284)</f>
        <v>0</v>
      </c>
      <c r="DN284" s="846">
        <f>COUNT(AL284:BB284)</f>
        <v>0</v>
      </c>
      <c r="DO284" s="847">
        <f>COUNT(BD284:BT284)</f>
        <v>0</v>
      </c>
      <c r="DP284" s="882"/>
      <c r="DQ284" s="892"/>
      <c r="DR284" s="892"/>
      <c r="DS284" s="892"/>
      <c r="DT284" s="892"/>
      <c r="DU284" s="892"/>
      <c r="DV284" s="892"/>
      <c r="DW284" s="893"/>
      <c r="DX284" s="892"/>
      <c r="DY284" s="61"/>
    </row>
    <row r="285" spans="1:129" ht="12.75" customHeight="1">
      <c r="A285" s="888" t="s">
        <v>265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3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3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3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3"/>
      <c r="BV285" s="296"/>
      <c r="BW285" s="296"/>
      <c r="BX285" s="296"/>
      <c r="BY285" s="296"/>
      <c r="BZ285" s="889" t="str">
        <f>IF(DL285&lt;3,"",(SUM(B285:R285)-MIN(B285:R285)-MAX(B285:R285))/(DL285-2))</f>
        <v/>
      </c>
      <c r="CA285" s="889" t="str">
        <f>IF(DM285&lt;3,"",(SUM(T285:AJ285)-MIN(T285:AJ285)-MAX(T285:AJ285))/(DM285-2))</f>
        <v/>
      </c>
      <c r="CB285" s="889" t="str">
        <f>IF(DN285&lt;3,"",(SUM(AL285:BB285)-MIN(AL285:BB285)-MAX(AL285:BB285))/(DN285-2))</f>
        <v/>
      </c>
      <c r="CC285" s="890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21" t="str">
        <f t="shared" si="482"/>
        <v/>
      </c>
      <c r="CU285" s="548" t="str">
        <f t="shared" si="483"/>
        <v/>
      </c>
      <c r="CV285" s="549" t="str">
        <f t="shared" si="483"/>
        <v/>
      </c>
      <c r="CW285" s="550" t="str">
        <f t="shared" si="483"/>
        <v/>
      </c>
      <c r="CX285" s="550" t="str">
        <f t="shared" si="483"/>
        <v/>
      </c>
      <c r="CY285" s="550" t="str">
        <f t="shared" si="483"/>
        <v/>
      </c>
      <c r="CZ285" s="550" t="str">
        <f t="shared" si="483"/>
        <v/>
      </c>
      <c r="DA285" s="550" t="str">
        <f t="shared" si="483"/>
        <v/>
      </c>
      <c r="DB285" s="551" t="str">
        <f t="shared" si="483"/>
        <v/>
      </c>
      <c r="DC285" s="551" t="str">
        <f t="shared" si="483"/>
        <v/>
      </c>
      <c r="DD285" s="551" t="str">
        <f t="shared" si="483"/>
        <v/>
      </c>
      <c r="DE285" s="550" t="str">
        <f t="shared" si="484"/>
        <v/>
      </c>
      <c r="DF285" s="550" t="str">
        <f t="shared" si="484"/>
        <v/>
      </c>
      <c r="DG285" s="550" t="str">
        <f t="shared" si="484"/>
        <v/>
      </c>
      <c r="DH285" s="550" t="str">
        <f t="shared" si="484"/>
        <v/>
      </c>
      <c r="DI285" s="550" t="str">
        <f t="shared" si="484"/>
        <v/>
      </c>
      <c r="DJ285" s="549" t="str">
        <f t="shared" si="484"/>
        <v/>
      </c>
      <c r="DK285" s="548" t="str">
        <f t="shared" si="484"/>
        <v/>
      </c>
      <c r="DL285" s="891">
        <f>COUNT(B285:R285)</f>
        <v>0</v>
      </c>
      <c r="DM285" s="846">
        <f>COUNT(T285:AJ285)</f>
        <v>0</v>
      </c>
      <c r="DN285" s="846">
        <f>COUNT(AL285:BB285)</f>
        <v>0</v>
      </c>
      <c r="DO285" s="847">
        <f>COUNT(BD285:BT285)</f>
        <v>0</v>
      </c>
      <c r="DP285" s="882"/>
      <c r="DQ285" s="892"/>
      <c r="DR285" s="892"/>
      <c r="DS285" s="892"/>
      <c r="DT285" s="892"/>
      <c r="DU285" s="892"/>
      <c r="DV285" s="892"/>
      <c r="DW285" s="893"/>
      <c r="DX285" s="892"/>
      <c r="DY285" s="61"/>
    </row>
    <row r="286" spans="1:129" ht="12.75" customHeight="1">
      <c r="A286" s="888" t="s">
        <v>294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3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3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3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3"/>
      <c r="BV286" s="224"/>
      <c r="BW286" s="224"/>
      <c r="BX286" s="224"/>
      <c r="BY286" s="224"/>
      <c r="BZ286" s="889" t="str">
        <f>IF(DL286&lt;3,"",(SUM(B286:R286)-MIN(B286:R286)-MAX(B286:R286))/(DL286-2))</f>
        <v/>
      </c>
      <c r="CA286" s="889" t="str">
        <f>IF(DM286&lt;3,"",(SUM(T286:AJ286)-MIN(T286:AJ286)-MAX(T286:AJ286))/(DM286-2))</f>
        <v/>
      </c>
      <c r="CB286" s="889" t="str">
        <f>IF(DN286&lt;3,"",(SUM(AL286:BB286)-MIN(AL286:BB286)-MAX(AL286:BB286))/(DN286-2))</f>
        <v/>
      </c>
      <c r="CC286" s="890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21" t="str">
        <f t="shared" si="482"/>
        <v/>
      </c>
      <c r="CU286" s="548" t="str">
        <f t="shared" si="483"/>
        <v/>
      </c>
      <c r="CV286" s="549" t="str">
        <f t="shared" si="483"/>
        <v/>
      </c>
      <c r="CW286" s="550" t="str">
        <f t="shared" si="483"/>
        <v/>
      </c>
      <c r="CX286" s="550" t="str">
        <f t="shared" si="483"/>
        <v/>
      </c>
      <c r="CY286" s="550" t="str">
        <f t="shared" si="483"/>
        <v/>
      </c>
      <c r="CZ286" s="550" t="str">
        <f t="shared" si="483"/>
        <v/>
      </c>
      <c r="DA286" s="550" t="str">
        <f t="shared" si="483"/>
        <v/>
      </c>
      <c r="DB286" s="551" t="str">
        <f t="shared" si="483"/>
        <v/>
      </c>
      <c r="DC286" s="551" t="str">
        <f t="shared" si="483"/>
        <v/>
      </c>
      <c r="DD286" s="551" t="str">
        <f t="shared" si="483"/>
        <v/>
      </c>
      <c r="DE286" s="550" t="str">
        <f t="shared" si="484"/>
        <v/>
      </c>
      <c r="DF286" s="550" t="str">
        <f t="shared" si="484"/>
        <v/>
      </c>
      <c r="DG286" s="550" t="str">
        <f t="shared" si="484"/>
        <v/>
      </c>
      <c r="DH286" s="550" t="str">
        <f t="shared" si="484"/>
        <v/>
      </c>
      <c r="DI286" s="550" t="str">
        <f t="shared" si="484"/>
        <v/>
      </c>
      <c r="DJ286" s="549" t="str">
        <f t="shared" si="484"/>
        <v/>
      </c>
      <c r="DK286" s="548" t="str">
        <f t="shared" si="484"/>
        <v/>
      </c>
      <c r="DL286" s="891">
        <f>COUNT(B286:R286)</f>
        <v>0</v>
      </c>
      <c r="DM286" s="846">
        <f>COUNT(T286:AJ286)</f>
        <v>0</v>
      </c>
      <c r="DN286" s="846">
        <f>COUNT(AL286:BB286)</f>
        <v>0</v>
      </c>
      <c r="DO286" s="847">
        <f>COUNT(BD286:BT286)</f>
        <v>0</v>
      </c>
      <c r="DP286" s="882"/>
      <c r="DQ286" s="892"/>
      <c r="DR286" s="892"/>
      <c r="DS286" s="892"/>
      <c r="DT286" s="892"/>
      <c r="DU286" s="892"/>
      <c r="DV286" s="892"/>
      <c r="DW286" s="893"/>
      <c r="DX286" s="892"/>
      <c r="DY286" s="61"/>
    </row>
    <row r="287" spans="1:129" ht="12.75" customHeight="1">
      <c r="A287" s="894" t="s">
        <v>295</v>
      </c>
      <c r="B287" s="895">
        <f t="shared" ref="B287:R287" si="485">IF(B284="","",B283*B284*B285*B286)</f>
        <v>0</v>
      </c>
      <c r="C287" s="895">
        <f t="shared" si="485"/>
        <v>0</v>
      </c>
      <c r="D287" s="895">
        <f t="shared" si="485"/>
        <v>0</v>
      </c>
      <c r="E287" s="895">
        <f t="shared" si="485"/>
        <v>0</v>
      </c>
      <c r="F287" s="895">
        <f t="shared" si="485"/>
        <v>0</v>
      </c>
      <c r="G287" s="895">
        <f t="shared" si="485"/>
        <v>0</v>
      </c>
      <c r="H287" s="895" t="str">
        <f t="shared" si="485"/>
        <v/>
      </c>
      <c r="I287" s="895" t="str">
        <f t="shared" si="485"/>
        <v/>
      </c>
      <c r="J287" s="895" t="str">
        <f t="shared" si="485"/>
        <v/>
      </c>
      <c r="K287" s="895" t="str">
        <f t="shared" si="485"/>
        <v/>
      </c>
      <c r="L287" s="895" t="str">
        <f t="shared" si="485"/>
        <v/>
      </c>
      <c r="M287" s="895" t="str">
        <f t="shared" si="485"/>
        <v/>
      </c>
      <c r="N287" s="895" t="str">
        <f t="shared" si="485"/>
        <v/>
      </c>
      <c r="O287" s="895" t="str">
        <f t="shared" si="485"/>
        <v/>
      </c>
      <c r="P287" s="895" t="str">
        <f t="shared" si="485"/>
        <v/>
      </c>
      <c r="Q287" s="895" t="str">
        <f t="shared" si="485"/>
        <v/>
      </c>
      <c r="R287" s="895" t="str">
        <f t="shared" si="485"/>
        <v/>
      </c>
      <c r="S287" s="883"/>
      <c r="T287" s="895" t="str">
        <f t="shared" ref="T287:AJ287" si="486">IF(T284="","",T283*T284*T285*T286)</f>
        <v/>
      </c>
      <c r="U287" s="895" t="str">
        <f t="shared" si="486"/>
        <v/>
      </c>
      <c r="V287" s="895" t="str">
        <f t="shared" si="486"/>
        <v/>
      </c>
      <c r="W287" s="895" t="str">
        <f t="shared" si="486"/>
        <v/>
      </c>
      <c r="X287" s="895" t="str">
        <f t="shared" si="486"/>
        <v/>
      </c>
      <c r="Y287" s="895" t="str">
        <f t="shared" si="486"/>
        <v/>
      </c>
      <c r="Z287" s="895" t="str">
        <f t="shared" si="486"/>
        <v/>
      </c>
      <c r="AA287" s="895" t="str">
        <f t="shared" si="486"/>
        <v/>
      </c>
      <c r="AB287" s="895" t="str">
        <f t="shared" si="486"/>
        <v/>
      </c>
      <c r="AC287" s="895" t="str">
        <f t="shared" si="486"/>
        <v/>
      </c>
      <c r="AD287" s="895" t="str">
        <f t="shared" si="486"/>
        <v/>
      </c>
      <c r="AE287" s="895" t="str">
        <f t="shared" si="486"/>
        <v/>
      </c>
      <c r="AF287" s="895" t="str">
        <f t="shared" si="486"/>
        <v/>
      </c>
      <c r="AG287" s="895" t="str">
        <f t="shared" si="486"/>
        <v/>
      </c>
      <c r="AH287" s="895" t="str">
        <f t="shared" si="486"/>
        <v/>
      </c>
      <c r="AI287" s="895" t="str">
        <f t="shared" si="486"/>
        <v/>
      </c>
      <c r="AJ287" s="895" t="str">
        <f t="shared" si="486"/>
        <v/>
      </c>
      <c r="AK287" s="883"/>
      <c r="AL287" s="895" t="str">
        <f t="shared" ref="AL287:BB287" si="487">IF(AL284="","",AL283*AL284*AL285*AL286)</f>
        <v/>
      </c>
      <c r="AM287" s="895" t="str">
        <f t="shared" si="487"/>
        <v/>
      </c>
      <c r="AN287" s="895" t="str">
        <f t="shared" si="487"/>
        <v/>
      </c>
      <c r="AO287" s="895" t="str">
        <f t="shared" si="487"/>
        <v/>
      </c>
      <c r="AP287" s="895" t="str">
        <f t="shared" si="487"/>
        <v/>
      </c>
      <c r="AQ287" s="895" t="str">
        <f t="shared" si="487"/>
        <v/>
      </c>
      <c r="AR287" s="895" t="str">
        <f t="shared" si="487"/>
        <v/>
      </c>
      <c r="AS287" s="895" t="str">
        <f t="shared" si="487"/>
        <v/>
      </c>
      <c r="AT287" s="895" t="str">
        <f t="shared" si="487"/>
        <v/>
      </c>
      <c r="AU287" s="895" t="str">
        <f t="shared" si="487"/>
        <v/>
      </c>
      <c r="AV287" s="895" t="str">
        <f t="shared" si="487"/>
        <v/>
      </c>
      <c r="AW287" s="895" t="str">
        <f t="shared" si="487"/>
        <v/>
      </c>
      <c r="AX287" s="895" t="str">
        <f t="shared" si="487"/>
        <v/>
      </c>
      <c r="AY287" s="895" t="str">
        <f t="shared" si="487"/>
        <v/>
      </c>
      <c r="AZ287" s="895" t="str">
        <f t="shared" si="487"/>
        <v/>
      </c>
      <c r="BA287" s="895" t="str">
        <f t="shared" si="487"/>
        <v/>
      </c>
      <c r="BB287" s="895" t="str">
        <f t="shared" si="487"/>
        <v/>
      </c>
      <c r="BC287" s="883"/>
      <c r="BD287" s="895" t="str">
        <f t="shared" ref="BD287:BT287" si="488">IF(BD284="","",BD283*BD284*BD285*BD286)</f>
        <v/>
      </c>
      <c r="BE287" s="895" t="str">
        <f t="shared" si="488"/>
        <v/>
      </c>
      <c r="BF287" s="895" t="str">
        <f t="shared" si="488"/>
        <v/>
      </c>
      <c r="BG287" s="895" t="str">
        <f t="shared" si="488"/>
        <v/>
      </c>
      <c r="BH287" s="895" t="str">
        <f t="shared" si="488"/>
        <v/>
      </c>
      <c r="BI287" s="895" t="str">
        <f t="shared" si="488"/>
        <v/>
      </c>
      <c r="BJ287" s="895" t="str">
        <f t="shared" si="488"/>
        <v/>
      </c>
      <c r="BK287" s="895" t="str">
        <f t="shared" si="488"/>
        <v/>
      </c>
      <c r="BL287" s="895" t="str">
        <f t="shared" si="488"/>
        <v/>
      </c>
      <c r="BM287" s="895" t="str">
        <f t="shared" si="488"/>
        <v/>
      </c>
      <c r="BN287" s="895" t="str">
        <f t="shared" si="488"/>
        <v/>
      </c>
      <c r="BO287" s="895" t="str">
        <f t="shared" si="488"/>
        <v/>
      </c>
      <c r="BP287" s="895" t="str">
        <f t="shared" si="488"/>
        <v/>
      </c>
      <c r="BQ287" s="895" t="str">
        <f t="shared" si="488"/>
        <v/>
      </c>
      <c r="BR287" s="895" t="str">
        <f t="shared" si="488"/>
        <v/>
      </c>
      <c r="BS287" s="895" t="str">
        <f t="shared" si="488"/>
        <v/>
      </c>
      <c r="BT287" s="895" t="str">
        <f t="shared" si="488"/>
        <v/>
      </c>
      <c r="BU287" s="883"/>
      <c r="BV287" s="895" t="str">
        <f>IF(BV284="","",BV283*BV284*BV285*BV286)</f>
        <v/>
      </c>
      <c r="BW287" s="895" t="str">
        <f>IF(BW284="","",BW283*BW284*BW285*BW286)</f>
        <v/>
      </c>
      <c r="BX287" s="895" t="str">
        <f>IF(BX284="","",BX283*BX284*BX285*BX286)</f>
        <v/>
      </c>
      <c r="BY287" s="761" t="str">
        <f>IF(BY284="","",BY283*BY284*BY285*BY286)</f>
        <v/>
      </c>
      <c r="BZ287" s="889">
        <f>IF(DL287&lt;3,"",(SUM(B287:R287)-MIN(B287:R287)-MAX(B287:R287))/(DL287-2))</f>
        <v>0</v>
      </c>
      <c r="CA287" s="889" t="str">
        <f>IF(DM287&lt;3,"",(SUM(T287:AJ287)-MIN(T287:AJ287)-MAX(T287:AJ287))/(DM287-2))</f>
        <v/>
      </c>
      <c r="CB287" s="889" t="str">
        <f>IF(DN287&lt;3,"",(SUM(AL287:BB287)-MIN(AL287:BB287)-MAX(AL287:BB287))/(DN287-2))</f>
        <v/>
      </c>
      <c r="CC287" s="890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21" t="str">
        <f t="shared" si="482"/>
        <v/>
      </c>
      <c r="CU287" s="548" t="str">
        <f t="shared" si="483"/>
        <v/>
      </c>
      <c r="CV287" s="549" t="str">
        <f t="shared" si="483"/>
        <v/>
      </c>
      <c r="CW287" s="550" t="str">
        <f t="shared" si="483"/>
        <v/>
      </c>
      <c r="CX287" s="550" t="str">
        <f t="shared" si="483"/>
        <v/>
      </c>
      <c r="CY287" s="550" t="str">
        <f t="shared" si="483"/>
        <v/>
      </c>
      <c r="CZ287" s="550" t="str">
        <f t="shared" si="483"/>
        <v/>
      </c>
      <c r="DA287" s="550" t="str">
        <f t="shared" si="483"/>
        <v/>
      </c>
      <c r="DB287" s="551" t="str">
        <f t="shared" si="483"/>
        <v/>
      </c>
      <c r="DC287" s="551" t="str">
        <f t="shared" si="483"/>
        <v/>
      </c>
      <c r="DD287" s="551" t="str">
        <f t="shared" si="483"/>
        <v/>
      </c>
      <c r="DE287" s="550" t="str">
        <f t="shared" si="484"/>
        <v/>
      </c>
      <c r="DF287" s="550" t="str">
        <f t="shared" si="484"/>
        <v/>
      </c>
      <c r="DG287" s="550" t="str">
        <f t="shared" si="484"/>
        <v/>
      </c>
      <c r="DH287" s="550" t="str">
        <f t="shared" si="484"/>
        <v/>
      </c>
      <c r="DI287" s="550" t="str">
        <f t="shared" si="484"/>
        <v/>
      </c>
      <c r="DJ287" s="549" t="str">
        <f t="shared" si="484"/>
        <v/>
      </c>
      <c r="DK287" s="548" t="str">
        <f t="shared" si="484"/>
        <v/>
      </c>
      <c r="DL287" s="891">
        <f>COUNT(B287:R287)</f>
        <v>6</v>
      </c>
      <c r="DM287" s="846">
        <f>COUNT(T287:AJ287)</f>
        <v>0</v>
      </c>
      <c r="DN287" s="846">
        <f>COUNT(AL287:BB287)</f>
        <v>0</v>
      </c>
      <c r="DO287" s="847">
        <f>COUNT(BD287:BT287)</f>
        <v>0</v>
      </c>
      <c r="DP287" s="882"/>
      <c r="DQ287" s="892"/>
      <c r="DR287" s="892"/>
      <c r="DS287" s="892"/>
      <c r="DT287" s="892"/>
      <c r="DU287" s="892"/>
      <c r="DV287" s="892"/>
      <c r="DW287" s="893"/>
      <c r="DX287" s="892"/>
      <c r="DY287" s="61"/>
    </row>
    <row r="288" spans="1:129" ht="12.75" customHeight="1">
      <c r="A288" s="887" t="s">
        <v>679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3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3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3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3"/>
      <c r="BV288" s="669"/>
      <c r="BW288" s="669"/>
      <c r="BX288" s="669"/>
      <c r="BY288" s="669"/>
      <c r="BZ288" s="896"/>
      <c r="CA288" s="896"/>
      <c r="CB288" s="896"/>
      <c r="CC288" s="897"/>
      <c r="CD288" s="898"/>
      <c r="CE288" s="898"/>
      <c r="CF288" s="898"/>
      <c r="CG288" s="898"/>
      <c r="CH288" s="898"/>
      <c r="CI288" s="898"/>
      <c r="CJ288" s="898"/>
      <c r="CK288" s="898"/>
      <c r="CL288" s="898"/>
      <c r="CM288" s="898"/>
      <c r="CN288" s="898"/>
      <c r="CO288" s="898"/>
      <c r="CP288" s="898"/>
      <c r="CQ288" s="898"/>
      <c r="CR288" s="898"/>
      <c r="CS288" s="898"/>
      <c r="CT288" s="899"/>
      <c r="CU288" s="900"/>
      <c r="CV288" s="898"/>
      <c r="CW288" s="898"/>
      <c r="CX288" s="898"/>
      <c r="CY288" s="898"/>
      <c r="CZ288" s="898"/>
      <c r="DA288" s="898"/>
      <c r="DB288" s="898"/>
      <c r="DC288" s="898"/>
      <c r="DD288" s="898"/>
      <c r="DE288" s="898"/>
      <c r="DF288" s="898"/>
      <c r="DG288" s="898"/>
      <c r="DH288" s="898"/>
      <c r="DI288" s="898"/>
      <c r="DJ288" s="898"/>
      <c r="DK288" s="898"/>
      <c r="DL288" s="891"/>
      <c r="DM288" s="846"/>
      <c r="DN288" s="846"/>
      <c r="DO288" s="847"/>
      <c r="DP288" s="881"/>
      <c r="DQ288" s="881"/>
      <c r="DR288" s="881"/>
      <c r="DS288" s="881"/>
      <c r="DT288" s="881"/>
      <c r="DU288" s="881"/>
      <c r="DV288" s="881"/>
      <c r="DW288" s="880"/>
      <c r="DX288" s="881"/>
      <c r="DY288" s="61"/>
    </row>
    <row r="289" spans="1:129" ht="12.75" customHeight="1">
      <c r="A289" s="888" t="s">
        <v>276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3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3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3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3"/>
      <c r="BV289" s="669"/>
      <c r="BW289" s="669"/>
      <c r="BX289" s="669"/>
      <c r="BY289" s="669"/>
      <c r="BZ289" s="889" t="str">
        <f>IF(DL289&lt;3,"",(SUM(B289:R289)-MIN(B289:R289)-MAX(B289:R289))/(DL289-2))</f>
        <v/>
      </c>
      <c r="CA289" s="889" t="str">
        <f>IF(DM289&lt;3,"",(SUM(T289:AJ289)-MIN(T289:AJ289)-MAX(T289:AJ289))/(DM289-2))</f>
        <v/>
      </c>
      <c r="CB289" s="889" t="str">
        <f>IF(DN289&lt;3,"",(SUM(AL289:BB289)-MIN(AL289:BB289)-MAX(AL289:BB289))/(DN289-2))</f>
        <v/>
      </c>
      <c r="CC289" s="890" t="str">
        <f>IF(DO289&lt;3,"",(SUM(BD289:BT289)-MIN(BD289:BT289)-MAX(BD289:BT289))/(DO289-2))</f>
        <v/>
      </c>
      <c r="CD289" s="520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21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91"/>
        <v/>
      </c>
      <c r="CW289" s="550" t="str">
        <f t="shared" si="491"/>
        <v/>
      </c>
      <c r="CX289" s="550" t="str">
        <f t="shared" si="491"/>
        <v/>
      </c>
      <c r="CY289" s="550" t="str">
        <f t="shared" si="491"/>
        <v/>
      </c>
      <c r="CZ289" s="550" t="str">
        <f t="shared" si="491"/>
        <v/>
      </c>
      <c r="DA289" s="550" t="str">
        <f t="shared" si="491"/>
        <v/>
      </c>
      <c r="DB289" s="551" t="str">
        <f t="shared" si="491"/>
        <v/>
      </c>
      <c r="DC289" s="551" t="str">
        <f t="shared" si="491"/>
        <v/>
      </c>
      <c r="DD289" s="551" t="str">
        <f t="shared" si="491"/>
        <v/>
      </c>
      <c r="DE289" s="550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92"/>
        <v/>
      </c>
      <c r="DG289" s="550" t="str">
        <f t="shared" si="492"/>
        <v/>
      </c>
      <c r="DH289" s="550" t="str">
        <f t="shared" si="492"/>
        <v/>
      </c>
      <c r="DI289" s="550" t="str">
        <f t="shared" si="492"/>
        <v/>
      </c>
      <c r="DJ289" s="549" t="str">
        <f t="shared" si="492"/>
        <v/>
      </c>
      <c r="DK289" s="548" t="str">
        <f t="shared" si="492"/>
        <v/>
      </c>
      <c r="DL289" s="891">
        <f>COUNT(B289:R289)</f>
        <v>0</v>
      </c>
      <c r="DM289" s="846">
        <f>COUNT(T289:AJ289)</f>
        <v>0</v>
      </c>
      <c r="DN289" s="846">
        <f>COUNT(AL289:BB289)</f>
        <v>0</v>
      </c>
      <c r="DO289" s="847">
        <f>COUNT(BD289:BT289)</f>
        <v>0</v>
      </c>
      <c r="DP289" s="882"/>
      <c r="DQ289" s="892"/>
      <c r="DR289" s="892"/>
      <c r="DS289" s="892"/>
      <c r="DT289" s="892"/>
      <c r="DU289" s="892"/>
      <c r="DV289" s="892"/>
      <c r="DW289" s="893"/>
      <c r="DX289" s="892"/>
      <c r="DY289" s="61"/>
    </row>
    <row r="290" spans="1:129" ht="12.75" customHeight="1">
      <c r="A290" s="888" t="s">
        <v>277</v>
      </c>
      <c r="B290" s="296">
        <v>0</v>
      </c>
      <c r="C290" s="296">
        <v>0</v>
      </c>
      <c r="D290" s="296">
        <v>0</v>
      </c>
      <c r="E290" s="296">
        <v>0</v>
      </c>
      <c r="F290" s="296">
        <v>0</v>
      </c>
      <c r="G290" s="296">
        <v>0</v>
      </c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3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3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3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3"/>
      <c r="BV290" s="296"/>
      <c r="BW290" s="296"/>
      <c r="BX290" s="296"/>
      <c r="BY290" s="296"/>
      <c r="BZ290" s="889">
        <f>IF(DL290&lt;3,"",(SUM(B290:R290)-MIN(B290:R290)-MAX(B290:R290))/(DL290-2))</f>
        <v>0</v>
      </c>
      <c r="CA290" s="889" t="str">
        <f>IF(DM290&lt;3,"",(SUM(T290:AJ290)-MIN(T290:AJ290)-MAX(T290:AJ290))/(DM290-2))</f>
        <v/>
      </c>
      <c r="CB290" s="889" t="str">
        <f>IF(DN290&lt;3,"",(SUM(AL290:BB290)-MIN(AL290:BB290)-MAX(AL290:BB290))/(DN290-2))</f>
        <v/>
      </c>
      <c r="CC290" s="890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21" t="str">
        <f t="shared" si="490"/>
        <v/>
      </c>
      <c r="CU290" s="548" t="str">
        <f t="shared" si="491"/>
        <v/>
      </c>
      <c r="CV290" s="549" t="str">
        <f t="shared" si="491"/>
        <v/>
      </c>
      <c r="CW290" s="550" t="str">
        <f t="shared" si="491"/>
        <v/>
      </c>
      <c r="CX290" s="550" t="str">
        <f t="shared" si="491"/>
        <v/>
      </c>
      <c r="CY290" s="550" t="str">
        <f t="shared" si="491"/>
        <v/>
      </c>
      <c r="CZ290" s="550" t="str">
        <f t="shared" si="491"/>
        <v/>
      </c>
      <c r="DA290" s="550" t="str">
        <f t="shared" si="491"/>
        <v/>
      </c>
      <c r="DB290" s="551" t="str">
        <f t="shared" si="491"/>
        <v/>
      </c>
      <c r="DC290" s="551" t="str">
        <f t="shared" si="491"/>
        <v/>
      </c>
      <c r="DD290" s="551" t="str">
        <f t="shared" si="491"/>
        <v/>
      </c>
      <c r="DE290" s="550" t="str">
        <f t="shared" si="492"/>
        <v/>
      </c>
      <c r="DF290" s="550" t="str">
        <f t="shared" si="492"/>
        <v/>
      </c>
      <c r="DG290" s="550" t="str">
        <f t="shared" si="492"/>
        <v/>
      </c>
      <c r="DH290" s="550" t="str">
        <f t="shared" si="492"/>
        <v/>
      </c>
      <c r="DI290" s="550" t="str">
        <f t="shared" si="492"/>
        <v/>
      </c>
      <c r="DJ290" s="549" t="str">
        <f t="shared" si="492"/>
        <v/>
      </c>
      <c r="DK290" s="548" t="str">
        <f t="shared" si="492"/>
        <v/>
      </c>
      <c r="DL290" s="891">
        <f>COUNT(B290:R290)</f>
        <v>6</v>
      </c>
      <c r="DM290" s="846">
        <f>COUNT(T290:AJ290)</f>
        <v>0</v>
      </c>
      <c r="DN290" s="846">
        <f>COUNT(AL290:BB290)</f>
        <v>0</v>
      </c>
      <c r="DO290" s="847">
        <f>COUNT(BD290:BT290)</f>
        <v>0</v>
      </c>
      <c r="DP290" s="882"/>
      <c r="DQ290" s="892"/>
      <c r="DR290" s="892"/>
      <c r="DS290" s="892"/>
      <c r="DT290" s="892"/>
      <c r="DU290" s="892"/>
      <c r="DV290" s="892"/>
      <c r="DW290" s="893"/>
      <c r="DX290" s="892"/>
      <c r="DY290" s="61"/>
    </row>
    <row r="291" spans="1:129" ht="12.75" customHeight="1">
      <c r="A291" s="888" t="s">
        <v>265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3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3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3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3"/>
      <c r="BV291" s="296"/>
      <c r="BW291" s="296"/>
      <c r="BX291" s="296"/>
      <c r="BY291" s="296"/>
      <c r="BZ291" s="889" t="str">
        <f>IF(DL291&lt;3,"",(SUM(B291:R291)-MIN(B291:R291)-MAX(B291:R291))/(DL291-2))</f>
        <v/>
      </c>
      <c r="CA291" s="889" t="str">
        <f>IF(DM291&lt;3,"",(SUM(T291:AJ291)-MIN(T291:AJ291)-MAX(T291:AJ291))/(DM291-2))</f>
        <v/>
      </c>
      <c r="CB291" s="889" t="str">
        <f>IF(DN291&lt;3,"",(SUM(AL291:BB291)-MIN(AL291:BB291)-MAX(AL291:BB291))/(DN291-2))</f>
        <v/>
      </c>
      <c r="CC291" s="890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21" t="str">
        <f t="shared" si="490"/>
        <v/>
      </c>
      <c r="CU291" s="548" t="str">
        <f t="shared" si="491"/>
        <v/>
      </c>
      <c r="CV291" s="549" t="str">
        <f t="shared" si="491"/>
        <v/>
      </c>
      <c r="CW291" s="550" t="str">
        <f t="shared" si="491"/>
        <v/>
      </c>
      <c r="CX291" s="550" t="str">
        <f t="shared" si="491"/>
        <v/>
      </c>
      <c r="CY291" s="550" t="str">
        <f t="shared" si="491"/>
        <v/>
      </c>
      <c r="CZ291" s="550" t="str">
        <f t="shared" si="491"/>
        <v/>
      </c>
      <c r="DA291" s="550" t="str">
        <f t="shared" si="491"/>
        <v/>
      </c>
      <c r="DB291" s="551" t="str">
        <f t="shared" si="491"/>
        <v/>
      </c>
      <c r="DC291" s="551" t="str">
        <f t="shared" si="491"/>
        <v/>
      </c>
      <c r="DD291" s="551" t="str">
        <f t="shared" si="491"/>
        <v/>
      </c>
      <c r="DE291" s="550" t="str">
        <f t="shared" si="492"/>
        <v/>
      </c>
      <c r="DF291" s="550" t="str">
        <f t="shared" si="492"/>
        <v/>
      </c>
      <c r="DG291" s="550" t="str">
        <f t="shared" si="492"/>
        <v/>
      </c>
      <c r="DH291" s="550" t="str">
        <f t="shared" si="492"/>
        <v/>
      </c>
      <c r="DI291" s="550" t="str">
        <f t="shared" si="492"/>
        <v/>
      </c>
      <c r="DJ291" s="549" t="str">
        <f t="shared" si="492"/>
        <v/>
      </c>
      <c r="DK291" s="548" t="str">
        <f t="shared" si="492"/>
        <v/>
      </c>
      <c r="DL291" s="891">
        <f>COUNT(B291:R291)</f>
        <v>0</v>
      </c>
      <c r="DM291" s="846">
        <f>COUNT(T291:AJ291)</f>
        <v>0</v>
      </c>
      <c r="DN291" s="846">
        <f>COUNT(AL291:BB291)</f>
        <v>0</v>
      </c>
      <c r="DO291" s="847">
        <f>COUNT(BD291:BT291)</f>
        <v>0</v>
      </c>
      <c r="DP291" s="882"/>
      <c r="DQ291" s="892"/>
      <c r="DR291" s="892"/>
      <c r="DS291" s="892"/>
      <c r="DT291" s="892"/>
      <c r="DU291" s="892"/>
      <c r="DV291" s="892"/>
      <c r="DW291" s="893"/>
      <c r="DX291" s="892"/>
      <c r="DY291" s="61"/>
    </row>
    <row r="292" spans="1:129" ht="12.75" customHeight="1">
      <c r="A292" s="888" t="s">
        <v>294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3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3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3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3"/>
      <c r="BV292" s="296"/>
      <c r="BW292" s="296"/>
      <c r="BX292" s="296"/>
      <c r="BY292" s="296"/>
      <c r="BZ292" s="889" t="str">
        <f>IF(DL292&lt;3,"",(SUM(B292:R292)-MIN(B292:R292)-MAX(B292:R292))/(DL292-2))</f>
        <v/>
      </c>
      <c r="CA292" s="889" t="str">
        <f>IF(DM292&lt;3,"",(SUM(T292:AJ292)-MIN(T292:AJ292)-MAX(T292:AJ292))/(DM292-2))</f>
        <v/>
      </c>
      <c r="CB292" s="889" t="str">
        <f>IF(DN292&lt;3,"",(SUM(AL292:BB292)-MIN(AL292:BB292)-MAX(AL292:BB292))/(DN292-2))</f>
        <v/>
      </c>
      <c r="CC292" s="890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21" t="str">
        <f t="shared" si="490"/>
        <v/>
      </c>
      <c r="CU292" s="548" t="str">
        <f t="shared" si="491"/>
        <v/>
      </c>
      <c r="CV292" s="549" t="str">
        <f t="shared" si="491"/>
        <v/>
      </c>
      <c r="CW292" s="550" t="str">
        <f t="shared" si="491"/>
        <v/>
      </c>
      <c r="CX292" s="550" t="str">
        <f t="shared" si="491"/>
        <v/>
      </c>
      <c r="CY292" s="550" t="str">
        <f t="shared" si="491"/>
        <v/>
      </c>
      <c r="CZ292" s="550" t="str">
        <f t="shared" si="491"/>
        <v/>
      </c>
      <c r="DA292" s="550" t="str">
        <f t="shared" si="491"/>
        <v/>
      </c>
      <c r="DB292" s="551" t="str">
        <f t="shared" si="491"/>
        <v/>
      </c>
      <c r="DC292" s="551" t="str">
        <f t="shared" si="491"/>
        <v/>
      </c>
      <c r="DD292" s="551" t="str">
        <f t="shared" si="491"/>
        <v/>
      </c>
      <c r="DE292" s="550" t="str">
        <f t="shared" si="492"/>
        <v/>
      </c>
      <c r="DF292" s="550" t="str">
        <f t="shared" si="492"/>
        <v/>
      </c>
      <c r="DG292" s="550" t="str">
        <f t="shared" si="492"/>
        <v/>
      </c>
      <c r="DH292" s="550" t="str">
        <f t="shared" si="492"/>
        <v/>
      </c>
      <c r="DI292" s="550" t="str">
        <f t="shared" si="492"/>
        <v/>
      </c>
      <c r="DJ292" s="549" t="str">
        <f t="shared" si="492"/>
        <v/>
      </c>
      <c r="DK292" s="548" t="str">
        <f t="shared" si="492"/>
        <v/>
      </c>
      <c r="DL292" s="891">
        <f>COUNT(B292:R292)</f>
        <v>0</v>
      </c>
      <c r="DM292" s="846">
        <f>COUNT(T292:AJ292)</f>
        <v>0</v>
      </c>
      <c r="DN292" s="846">
        <f>COUNT(AL292:BB292)</f>
        <v>0</v>
      </c>
      <c r="DO292" s="847">
        <f>COUNT(BD292:BT292)</f>
        <v>0</v>
      </c>
      <c r="DP292" s="882"/>
      <c r="DQ292" s="892"/>
      <c r="DR292" s="892"/>
      <c r="DS292" s="892"/>
      <c r="DT292" s="892"/>
      <c r="DU292" s="892"/>
      <c r="DV292" s="892"/>
      <c r="DW292" s="893"/>
      <c r="DX292" s="892"/>
      <c r="DY292" s="61"/>
    </row>
    <row r="293" spans="1:129" ht="12.75" customHeight="1">
      <c r="A293" s="894" t="s">
        <v>295</v>
      </c>
      <c r="B293" s="895">
        <f t="shared" ref="B293:R293" si="493">IF(B290="","",B289*B290*B291*B292)</f>
        <v>0</v>
      </c>
      <c r="C293" s="895">
        <f t="shared" si="493"/>
        <v>0</v>
      </c>
      <c r="D293" s="895">
        <f t="shared" si="493"/>
        <v>0</v>
      </c>
      <c r="E293" s="895">
        <f t="shared" si="493"/>
        <v>0</v>
      </c>
      <c r="F293" s="895">
        <f t="shared" si="493"/>
        <v>0</v>
      </c>
      <c r="G293" s="895">
        <f t="shared" si="493"/>
        <v>0</v>
      </c>
      <c r="H293" s="895" t="str">
        <f t="shared" si="493"/>
        <v/>
      </c>
      <c r="I293" s="895" t="str">
        <f t="shared" si="493"/>
        <v/>
      </c>
      <c r="J293" s="895" t="str">
        <f t="shared" si="493"/>
        <v/>
      </c>
      <c r="K293" s="895" t="str">
        <f t="shared" si="493"/>
        <v/>
      </c>
      <c r="L293" s="895" t="str">
        <f t="shared" si="493"/>
        <v/>
      </c>
      <c r="M293" s="895" t="str">
        <f t="shared" si="493"/>
        <v/>
      </c>
      <c r="N293" s="895" t="str">
        <f t="shared" si="493"/>
        <v/>
      </c>
      <c r="O293" s="895" t="str">
        <f t="shared" si="493"/>
        <v/>
      </c>
      <c r="P293" s="895" t="str">
        <f t="shared" si="493"/>
        <v/>
      </c>
      <c r="Q293" s="895" t="str">
        <f t="shared" si="493"/>
        <v/>
      </c>
      <c r="R293" s="895" t="str">
        <f t="shared" si="493"/>
        <v/>
      </c>
      <c r="S293" s="883"/>
      <c r="T293" s="895" t="str">
        <f t="shared" ref="T293:AJ293" si="494">IF(T290="","",T289*T290*T291*T292)</f>
        <v/>
      </c>
      <c r="U293" s="895" t="str">
        <f t="shared" si="494"/>
        <v/>
      </c>
      <c r="V293" s="895" t="str">
        <f t="shared" si="494"/>
        <v/>
      </c>
      <c r="W293" s="895" t="str">
        <f t="shared" si="494"/>
        <v/>
      </c>
      <c r="X293" s="895" t="str">
        <f t="shared" si="494"/>
        <v/>
      </c>
      <c r="Y293" s="895" t="str">
        <f t="shared" si="494"/>
        <v/>
      </c>
      <c r="Z293" s="895" t="str">
        <f t="shared" si="494"/>
        <v/>
      </c>
      <c r="AA293" s="895" t="str">
        <f t="shared" si="494"/>
        <v/>
      </c>
      <c r="AB293" s="895" t="str">
        <f t="shared" si="494"/>
        <v/>
      </c>
      <c r="AC293" s="895" t="str">
        <f t="shared" si="494"/>
        <v/>
      </c>
      <c r="AD293" s="895" t="str">
        <f t="shared" si="494"/>
        <v/>
      </c>
      <c r="AE293" s="895" t="str">
        <f t="shared" si="494"/>
        <v/>
      </c>
      <c r="AF293" s="895" t="str">
        <f t="shared" si="494"/>
        <v/>
      </c>
      <c r="AG293" s="895" t="str">
        <f t="shared" si="494"/>
        <v/>
      </c>
      <c r="AH293" s="895" t="str">
        <f t="shared" si="494"/>
        <v/>
      </c>
      <c r="AI293" s="895" t="str">
        <f t="shared" si="494"/>
        <v/>
      </c>
      <c r="AJ293" s="895" t="str">
        <f t="shared" si="494"/>
        <v/>
      </c>
      <c r="AK293" s="883"/>
      <c r="AL293" s="895" t="str">
        <f t="shared" ref="AL293:BB293" si="495">IF(AL290="","",AL289*AL290*AL291*AL292)</f>
        <v/>
      </c>
      <c r="AM293" s="895" t="str">
        <f t="shared" si="495"/>
        <v/>
      </c>
      <c r="AN293" s="895" t="str">
        <f t="shared" si="495"/>
        <v/>
      </c>
      <c r="AO293" s="895" t="str">
        <f t="shared" si="495"/>
        <v/>
      </c>
      <c r="AP293" s="895" t="str">
        <f t="shared" si="495"/>
        <v/>
      </c>
      <c r="AQ293" s="895" t="str">
        <f t="shared" si="495"/>
        <v/>
      </c>
      <c r="AR293" s="895" t="str">
        <f t="shared" si="495"/>
        <v/>
      </c>
      <c r="AS293" s="895" t="str">
        <f t="shared" si="495"/>
        <v/>
      </c>
      <c r="AT293" s="895" t="str">
        <f t="shared" si="495"/>
        <v/>
      </c>
      <c r="AU293" s="895" t="str">
        <f t="shared" si="495"/>
        <v/>
      </c>
      <c r="AV293" s="895" t="str">
        <f t="shared" si="495"/>
        <v/>
      </c>
      <c r="AW293" s="895" t="str">
        <f t="shared" si="495"/>
        <v/>
      </c>
      <c r="AX293" s="895" t="str">
        <f t="shared" si="495"/>
        <v/>
      </c>
      <c r="AY293" s="895" t="str">
        <f t="shared" si="495"/>
        <v/>
      </c>
      <c r="AZ293" s="895" t="str">
        <f t="shared" si="495"/>
        <v/>
      </c>
      <c r="BA293" s="895" t="str">
        <f t="shared" si="495"/>
        <v/>
      </c>
      <c r="BB293" s="895" t="str">
        <f t="shared" si="495"/>
        <v/>
      </c>
      <c r="BC293" s="883"/>
      <c r="BD293" s="895" t="str">
        <f t="shared" ref="BD293:BT293" si="496">IF(BD290="","",BD289*BD290*BD291*BD292)</f>
        <v/>
      </c>
      <c r="BE293" s="895" t="str">
        <f t="shared" si="496"/>
        <v/>
      </c>
      <c r="BF293" s="895" t="str">
        <f t="shared" si="496"/>
        <v/>
      </c>
      <c r="BG293" s="895" t="str">
        <f t="shared" si="496"/>
        <v/>
      </c>
      <c r="BH293" s="895" t="str">
        <f t="shared" si="496"/>
        <v/>
      </c>
      <c r="BI293" s="895" t="str">
        <f t="shared" si="496"/>
        <v/>
      </c>
      <c r="BJ293" s="895" t="str">
        <f t="shared" si="496"/>
        <v/>
      </c>
      <c r="BK293" s="895" t="str">
        <f t="shared" si="496"/>
        <v/>
      </c>
      <c r="BL293" s="895" t="str">
        <f t="shared" si="496"/>
        <v/>
      </c>
      <c r="BM293" s="895" t="str">
        <f t="shared" si="496"/>
        <v/>
      </c>
      <c r="BN293" s="895" t="str">
        <f t="shared" si="496"/>
        <v/>
      </c>
      <c r="BO293" s="895" t="str">
        <f t="shared" si="496"/>
        <v/>
      </c>
      <c r="BP293" s="895" t="str">
        <f t="shared" si="496"/>
        <v/>
      </c>
      <c r="BQ293" s="895" t="str">
        <f t="shared" si="496"/>
        <v/>
      </c>
      <c r="BR293" s="895" t="str">
        <f t="shared" si="496"/>
        <v/>
      </c>
      <c r="BS293" s="895" t="str">
        <f t="shared" si="496"/>
        <v/>
      </c>
      <c r="BT293" s="895" t="str">
        <f t="shared" si="496"/>
        <v/>
      </c>
      <c r="BU293" s="883"/>
      <c r="BV293" s="895" t="str">
        <f>IF(BV290="","",BV289*BV290*BV291*BV292)</f>
        <v/>
      </c>
      <c r="BW293" s="895" t="str">
        <f>IF(BW290="","",BW289*BW290*BW291*BW292)</f>
        <v/>
      </c>
      <c r="BX293" s="895" t="str">
        <f>IF(BX290="","",BX289*BX290*BX291*BX292)</f>
        <v/>
      </c>
      <c r="BY293" s="761" t="str">
        <f>IF(BY290="","",BY289*BY290*BY291*BY292)</f>
        <v/>
      </c>
      <c r="BZ293" s="889">
        <f>IF(DL293&lt;3,"",(SUM(B293:R293)-MIN(B293:R293)-MAX(B293:R293))/(DL293-2))</f>
        <v>0</v>
      </c>
      <c r="CA293" s="889" t="str">
        <f>IF(DM293&lt;3,"",(SUM(T293:AJ293)-MIN(T293:AJ293)-MAX(T293:AJ293))/(DM293-2))</f>
        <v/>
      </c>
      <c r="CB293" s="889" t="str">
        <f>IF(DN293&lt;3,"",(SUM(AL293:BB293)-MIN(AL293:BB293)-MAX(AL293:BB293))/(DN293-2))</f>
        <v/>
      </c>
      <c r="CC293" s="890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21" t="str">
        <f t="shared" si="490"/>
        <v/>
      </c>
      <c r="CU293" s="548" t="str">
        <f t="shared" si="491"/>
        <v/>
      </c>
      <c r="CV293" s="549" t="str">
        <f t="shared" si="491"/>
        <v/>
      </c>
      <c r="CW293" s="550" t="str">
        <f t="shared" si="491"/>
        <v/>
      </c>
      <c r="CX293" s="550" t="str">
        <f t="shared" si="491"/>
        <v/>
      </c>
      <c r="CY293" s="550" t="str">
        <f t="shared" si="491"/>
        <v/>
      </c>
      <c r="CZ293" s="550" t="str">
        <f t="shared" si="491"/>
        <v/>
      </c>
      <c r="DA293" s="550" t="str">
        <f t="shared" si="491"/>
        <v/>
      </c>
      <c r="DB293" s="551" t="str">
        <f t="shared" si="491"/>
        <v/>
      </c>
      <c r="DC293" s="551" t="str">
        <f t="shared" si="491"/>
        <v/>
      </c>
      <c r="DD293" s="551" t="str">
        <f t="shared" si="491"/>
        <v/>
      </c>
      <c r="DE293" s="550" t="str">
        <f t="shared" si="492"/>
        <v/>
      </c>
      <c r="DF293" s="550" t="str">
        <f t="shared" si="492"/>
        <v/>
      </c>
      <c r="DG293" s="550" t="str">
        <f t="shared" si="492"/>
        <v/>
      </c>
      <c r="DH293" s="550" t="str">
        <f t="shared" si="492"/>
        <v/>
      </c>
      <c r="DI293" s="550" t="str">
        <f t="shared" si="492"/>
        <v/>
      </c>
      <c r="DJ293" s="549" t="str">
        <f t="shared" si="492"/>
        <v/>
      </c>
      <c r="DK293" s="548" t="str">
        <f t="shared" si="492"/>
        <v/>
      </c>
      <c r="DL293" s="891">
        <f>COUNT(B293:R293)</f>
        <v>6</v>
      </c>
      <c r="DM293" s="846">
        <f>COUNT(T293:AJ293)</f>
        <v>0</v>
      </c>
      <c r="DN293" s="846">
        <f>COUNT(AL293:BB293)</f>
        <v>0</v>
      </c>
      <c r="DO293" s="847">
        <f>COUNT(BD293:BT293)</f>
        <v>0</v>
      </c>
      <c r="DP293" s="882"/>
      <c r="DQ293" s="892"/>
      <c r="DR293" s="892"/>
      <c r="DS293" s="892"/>
      <c r="DT293" s="892"/>
      <c r="DU293" s="892"/>
      <c r="DV293" s="892"/>
      <c r="DW293" s="893"/>
      <c r="DX293" s="892"/>
      <c r="DY293" s="61"/>
    </row>
    <row r="294" spans="1:129" ht="12.75" customHeight="1">
      <c r="A294" s="887" t="s">
        <v>416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3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3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3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3"/>
      <c r="BV294" s="669"/>
      <c r="BW294" s="669"/>
      <c r="BX294" s="669"/>
      <c r="BY294" s="669"/>
      <c r="BZ294" s="896"/>
      <c r="CA294" s="896"/>
      <c r="CB294" s="896"/>
      <c r="CC294" s="897"/>
      <c r="CD294" s="898"/>
      <c r="CE294" s="898"/>
      <c r="CF294" s="898"/>
      <c r="CG294" s="898"/>
      <c r="CH294" s="898"/>
      <c r="CI294" s="898"/>
      <c r="CJ294" s="898"/>
      <c r="CK294" s="898"/>
      <c r="CL294" s="898"/>
      <c r="CM294" s="898"/>
      <c r="CN294" s="898"/>
      <c r="CO294" s="898"/>
      <c r="CP294" s="898"/>
      <c r="CQ294" s="898"/>
      <c r="CR294" s="898"/>
      <c r="CS294" s="898"/>
      <c r="CT294" s="899"/>
      <c r="CU294" s="900"/>
      <c r="CV294" s="898"/>
      <c r="CW294" s="898"/>
      <c r="CX294" s="898"/>
      <c r="CY294" s="898"/>
      <c r="CZ294" s="898"/>
      <c r="DA294" s="898"/>
      <c r="DB294" s="898"/>
      <c r="DC294" s="898"/>
      <c r="DD294" s="898"/>
      <c r="DE294" s="898"/>
      <c r="DF294" s="898"/>
      <c r="DG294" s="898"/>
      <c r="DH294" s="898"/>
      <c r="DI294" s="898"/>
      <c r="DJ294" s="898"/>
      <c r="DK294" s="898"/>
      <c r="DL294" s="891"/>
      <c r="DM294" s="846"/>
      <c r="DN294" s="846"/>
      <c r="DO294" s="847"/>
      <c r="DP294" s="881"/>
      <c r="DQ294" s="881"/>
      <c r="DR294" s="881"/>
      <c r="DS294" s="881"/>
      <c r="DT294" s="881"/>
      <c r="DU294" s="881"/>
      <c r="DV294" s="881"/>
      <c r="DW294" s="880"/>
      <c r="DX294" s="881"/>
      <c r="DY294" s="61"/>
    </row>
    <row r="295" spans="1:129" ht="12.75" customHeight="1">
      <c r="A295" s="888" t="s">
        <v>276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3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3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3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3"/>
      <c r="BV295" s="669"/>
      <c r="BW295" s="669"/>
      <c r="BX295" s="669"/>
      <c r="BY295" s="669"/>
      <c r="BZ295" s="889" t="str">
        <f t="shared" ref="BZ295:BZ300" si="497">IF(DL295&lt;3,"",(SUM(B295:R295)-MIN(B295:R295)-MAX(B295:R295))/(DL295-2))</f>
        <v/>
      </c>
      <c r="CA295" s="889" t="str">
        <f t="shared" ref="CA295:CA300" si="498">IF(DM295&lt;3,"",(SUM(T295:AJ295)-MIN(T295:AJ295)-MAX(T295:AJ295))/(DM295-2))</f>
        <v/>
      </c>
      <c r="CB295" s="889" t="str">
        <f t="shared" ref="CB295:CB300" si="499">IF(DN295&lt;3,"",(SUM(AL295:BB295)-MIN(AL295:BB295)-MAX(AL295:BB295))/(DN295-2))</f>
        <v/>
      </c>
      <c r="CC295" s="890" t="str">
        <f t="shared" ref="CC295:CC300" si="500">IF(DO295&lt;3,"",(SUM(BD295:BT295)-MIN(BD295:BT295)-MAX(BD295:BT295))/(DO295-2))</f>
        <v/>
      </c>
      <c r="CD295" s="520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21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1">
        <f t="shared" ref="DL295:DL300" si="520">COUNT(B295:R295)</f>
        <v>0</v>
      </c>
      <c r="DM295" s="846">
        <f t="shared" ref="DM295:DM300" si="521">COUNT(T295:AJ295)</f>
        <v>0</v>
      </c>
      <c r="DN295" s="846">
        <f t="shared" ref="DN295:DN300" si="522">COUNT(AL295:BB295)</f>
        <v>0</v>
      </c>
      <c r="DO295" s="847">
        <f t="shared" ref="DO295:DO300" si="523">COUNT(BD295:BT295)</f>
        <v>0</v>
      </c>
      <c r="DP295" s="882"/>
      <c r="DQ295" s="892"/>
      <c r="DR295" s="892"/>
      <c r="DS295" s="892"/>
      <c r="DT295" s="892"/>
      <c r="DU295" s="892"/>
      <c r="DV295" s="892"/>
      <c r="DW295" s="893"/>
      <c r="DX295" s="892"/>
      <c r="DY295" s="61"/>
    </row>
    <row r="296" spans="1:129" ht="12.75" customHeight="1">
      <c r="A296" s="888" t="s">
        <v>277</v>
      </c>
      <c r="B296" s="296">
        <v>0</v>
      </c>
      <c r="C296" s="296">
        <v>0</v>
      </c>
      <c r="D296" s="296">
        <v>0</v>
      </c>
      <c r="E296" s="296">
        <v>0</v>
      </c>
      <c r="F296" s="296">
        <v>0</v>
      </c>
      <c r="G296" s="296">
        <v>0</v>
      </c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3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3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3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3"/>
      <c r="BV296" s="296"/>
      <c r="BW296" s="296"/>
      <c r="BX296" s="296"/>
      <c r="BY296" s="296"/>
      <c r="BZ296" s="889">
        <f t="shared" si="497"/>
        <v>0</v>
      </c>
      <c r="CA296" s="889" t="str">
        <f t="shared" si="498"/>
        <v/>
      </c>
      <c r="CB296" s="889" t="str">
        <f t="shared" si="499"/>
        <v/>
      </c>
      <c r="CC296" s="890" t="str">
        <f t="shared" si="500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21" t="str">
        <f t="shared" si="502"/>
        <v/>
      </c>
      <c r="CU296" s="548" t="str">
        <f t="shared" si="503"/>
        <v/>
      </c>
      <c r="CV296" s="549" t="str">
        <f t="shared" si="504"/>
        <v/>
      </c>
      <c r="CW296" s="550" t="str">
        <f t="shared" si="505"/>
        <v/>
      </c>
      <c r="CX296" s="550" t="str">
        <f t="shared" si="506"/>
        <v/>
      </c>
      <c r="CY296" s="550" t="str">
        <f t="shared" si="507"/>
        <v/>
      </c>
      <c r="CZ296" s="550" t="str">
        <f t="shared" si="508"/>
        <v/>
      </c>
      <c r="DA296" s="550" t="str">
        <f t="shared" si="509"/>
        <v/>
      </c>
      <c r="DB296" s="551" t="str">
        <f t="shared" si="510"/>
        <v/>
      </c>
      <c r="DC296" s="551" t="str">
        <f t="shared" si="511"/>
        <v/>
      </c>
      <c r="DD296" s="551" t="str">
        <f t="shared" si="512"/>
        <v/>
      </c>
      <c r="DE296" s="550" t="str">
        <f t="shared" si="513"/>
        <v/>
      </c>
      <c r="DF296" s="550" t="str">
        <f t="shared" si="514"/>
        <v/>
      </c>
      <c r="DG296" s="550" t="str">
        <f t="shared" si="515"/>
        <v/>
      </c>
      <c r="DH296" s="550" t="str">
        <f t="shared" si="516"/>
        <v/>
      </c>
      <c r="DI296" s="550" t="str">
        <f t="shared" si="517"/>
        <v/>
      </c>
      <c r="DJ296" s="549" t="str">
        <f t="shared" si="518"/>
        <v/>
      </c>
      <c r="DK296" s="548" t="str">
        <f t="shared" si="519"/>
        <v/>
      </c>
      <c r="DL296" s="891">
        <f t="shared" si="520"/>
        <v>6</v>
      </c>
      <c r="DM296" s="846">
        <f t="shared" si="521"/>
        <v>0</v>
      </c>
      <c r="DN296" s="846">
        <f t="shared" si="522"/>
        <v>0</v>
      </c>
      <c r="DO296" s="847">
        <f t="shared" si="523"/>
        <v>0</v>
      </c>
      <c r="DP296" s="882"/>
      <c r="DQ296" s="892"/>
      <c r="DR296" s="892"/>
      <c r="DS296" s="892"/>
      <c r="DT296" s="892"/>
      <c r="DU296" s="892"/>
      <c r="DV296" s="892"/>
      <c r="DW296" s="893"/>
      <c r="DX296" s="892"/>
      <c r="DY296" s="61"/>
    </row>
    <row r="297" spans="1:129" ht="12.75" customHeight="1">
      <c r="A297" s="888" t="s">
        <v>265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3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3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3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3"/>
      <c r="BV297" s="296"/>
      <c r="BW297" s="296"/>
      <c r="BX297" s="296"/>
      <c r="BY297" s="296"/>
      <c r="BZ297" s="889" t="str">
        <f t="shared" si="497"/>
        <v/>
      </c>
      <c r="CA297" s="889" t="str">
        <f t="shared" si="498"/>
        <v/>
      </c>
      <c r="CB297" s="889" t="str">
        <f t="shared" si="499"/>
        <v/>
      </c>
      <c r="CC297" s="890" t="str">
        <f t="shared" si="500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21" t="str">
        <f t="shared" si="502"/>
        <v/>
      </c>
      <c r="CU297" s="548" t="str">
        <f t="shared" si="503"/>
        <v/>
      </c>
      <c r="CV297" s="549" t="str">
        <f t="shared" si="504"/>
        <v/>
      </c>
      <c r="CW297" s="550" t="str">
        <f t="shared" si="505"/>
        <v/>
      </c>
      <c r="CX297" s="550" t="str">
        <f t="shared" si="506"/>
        <v/>
      </c>
      <c r="CY297" s="550" t="str">
        <f t="shared" si="507"/>
        <v/>
      </c>
      <c r="CZ297" s="550" t="str">
        <f t="shared" si="508"/>
        <v/>
      </c>
      <c r="DA297" s="550" t="str">
        <f t="shared" si="509"/>
        <v/>
      </c>
      <c r="DB297" s="551" t="str">
        <f t="shared" si="510"/>
        <v/>
      </c>
      <c r="DC297" s="551" t="str">
        <f t="shared" si="511"/>
        <v/>
      </c>
      <c r="DD297" s="551" t="str">
        <f t="shared" si="512"/>
        <v/>
      </c>
      <c r="DE297" s="550" t="str">
        <f t="shared" si="513"/>
        <v/>
      </c>
      <c r="DF297" s="550" t="str">
        <f t="shared" si="514"/>
        <v/>
      </c>
      <c r="DG297" s="550" t="str">
        <f t="shared" si="515"/>
        <v/>
      </c>
      <c r="DH297" s="550" t="str">
        <f t="shared" si="516"/>
        <v/>
      </c>
      <c r="DI297" s="550" t="str">
        <f t="shared" si="517"/>
        <v/>
      </c>
      <c r="DJ297" s="549" t="str">
        <f t="shared" si="518"/>
        <v/>
      </c>
      <c r="DK297" s="548" t="str">
        <f t="shared" si="519"/>
        <v/>
      </c>
      <c r="DL297" s="891">
        <f t="shared" si="520"/>
        <v>0</v>
      </c>
      <c r="DM297" s="846">
        <f t="shared" si="521"/>
        <v>0</v>
      </c>
      <c r="DN297" s="846">
        <f t="shared" si="522"/>
        <v>0</v>
      </c>
      <c r="DO297" s="847">
        <f t="shared" si="523"/>
        <v>0</v>
      </c>
      <c r="DP297" s="882"/>
      <c r="DQ297" s="892"/>
      <c r="DR297" s="892"/>
      <c r="DS297" s="892"/>
      <c r="DT297" s="892"/>
      <c r="DU297" s="892"/>
      <c r="DV297" s="892"/>
      <c r="DW297" s="893"/>
      <c r="DX297" s="892"/>
      <c r="DY297" s="61"/>
    </row>
    <row r="298" spans="1:129" ht="12.75" customHeight="1">
      <c r="A298" s="888" t="s">
        <v>294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3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3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3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3"/>
      <c r="BV298" s="296"/>
      <c r="BW298" s="296"/>
      <c r="BX298" s="296"/>
      <c r="BY298" s="296"/>
      <c r="BZ298" s="889" t="str">
        <f t="shared" si="497"/>
        <v/>
      </c>
      <c r="CA298" s="889" t="str">
        <f t="shared" si="498"/>
        <v/>
      </c>
      <c r="CB298" s="889" t="str">
        <f t="shared" si="499"/>
        <v/>
      </c>
      <c r="CC298" s="890" t="str">
        <f t="shared" si="500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21" t="str">
        <f t="shared" si="502"/>
        <v/>
      </c>
      <c r="CU298" s="548" t="str">
        <f t="shared" si="503"/>
        <v/>
      </c>
      <c r="CV298" s="549" t="str">
        <f t="shared" si="504"/>
        <v/>
      </c>
      <c r="CW298" s="550" t="str">
        <f t="shared" si="505"/>
        <v/>
      </c>
      <c r="CX298" s="550" t="str">
        <f t="shared" si="506"/>
        <v/>
      </c>
      <c r="CY298" s="550" t="str">
        <f t="shared" si="507"/>
        <v/>
      </c>
      <c r="CZ298" s="550" t="str">
        <f t="shared" si="508"/>
        <v/>
      </c>
      <c r="DA298" s="550" t="str">
        <f t="shared" si="509"/>
        <v/>
      </c>
      <c r="DB298" s="551" t="str">
        <f t="shared" si="510"/>
        <v/>
      </c>
      <c r="DC298" s="551" t="str">
        <f t="shared" si="511"/>
        <v/>
      </c>
      <c r="DD298" s="551" t="str">
        <f t="shared" si="512"/>
        <v/>
      </c>
      <c r="DE298" s="550" t="str">
        <f t="shared" si="513"/>
        <v/>
      </c>
      <c r="DF298" s="550" t="str">
        <f t="shared" si="514"/>
        <v/>
      </c>
      <c r="DG298" s="550" t="str">
        <f t="shared" si="515"/>
        <v/>
      </c>
      <c r="DH298" s="550" t="str">
        <f t="shared" si="516"/>
        <v/>
      </c>
      <c r="DI298" s="550" t="str">
        <f t="shared" si="517"/>
        <v/>
      </c>
      <c r="DJ298" s="549" t="str">
        <f t="shared" si="518"/>
        <v/>
      </c>
      <c r="DK298" s="548" t="str">
        <f t="shared" si="519"/>
        <v/>
      </c>
      <c r="DL298" s="891">
        <f t="shared" si="520"/>
        <v>0</v>
      </c>
      <c r="DM298" s="846">
        <f t="shared" si="521"/>
        <v>0</v>
      </c>
      <c r="DN298" s="846">
        <f t="shared" si="522"/>
        <v>0</v>
      </c>
      <c r="DO298" s="847">
        <f t="shared" si="523"/>
        <v>0</v>
      </c>
      <c r="DP298" s="882"/>
      <c r="DQ298" s="892"/>
      <c r="DR298" s="892"/>
      <c r="DS298" s="892"/>
      <c r="DT298" s="892"/>
      <c r="DU298" s="892"/>
      <c r="DV298" s="892"/>
      <c r="DW298" s="893"/>
      <c r="DX298" s="892"/>
      <c r="DY298" s="61"/>
    </row>
    <row r="299" spans="1:129" ht="14" customHeight="1">
      <c r="A299" s="894" t="s">
        <v>295</v>
      </c>
      <c r="B299" s="895">
        <f t="shared" ref="B299:R299" si="524">IF(B296="","",B295*B296*B297*B298)</f>
        <v>0</v>
      </c>
      <c r="C299" s="895">
        <f t="shared" si="524"/>
        <v>0</v>
      </c>
      <c r="D299" s="895">
        <f t="shared" si="524"/>
        <v>0</v>
      </c>
      <c r="E299" s="895">
        <f t="shared" si="524"/>
        <v>0</v>
      </c>
      <c r="F299" s="895">
        <f t="shared" si="524"/>
        <v>0</v>
      </c>
      <c r="G299" s="895">
        <f t="shared" si="524"/>
        <v>0</v>
      </c>
      <c r="H299" s="895" t="str">
        <f t="shared" si="524"/>
        <v/>
      </c>
      <c r="I299" s="895" t="str">
        <f t="shared" si="524"/>
        <v/>
      </c>
      <c r="J299" s="895" t="str">
        <f t="shared" si="524"/>
        <v/>
      </c>
      <c r="K299" s="895" t="str">
        <f t="shared" si="524"/>
        <v/>
      </c>
      <c r="L299" s="895" t="str">
        <f t="shared" si="524"/>
        <v/>
      </c>
      <c r="M299" s="895" t="str">
        <f t="shared" si="524"/>
        <v/>
      </c>
      <c r="N299" s="895" t="str">
        <f t="shared" si="524"/>
        <v/>
      </c>
      <c r="O299" s="895" t="str">
        <f t="shared" si="524"/>
        <v/>
      </c>
      <c r="P299" s="895" t="str">
        <f t="shared" si="524"/>
        <v/>
      </c>
      <c r="Q299" s="895" t="str">
        <f t="shared" si="524"/>
        <v/>
      </c>
      <c r="R299" s="895" t="str">
        <f t="shared" si="524"/>
        <v/>
      </c>
      <c r="S299" s="883"/>
      <c r="T299" s="895" t="str">
        <f t="shared" ref="T299:AJ299" si="525">IF(T296="","",T295*T296*T297*T298)</f>
        <v/>
      </c>
      <c r="U299" s="895" t="str">
        <f t="shared" si="525"/>
        <v/>
      </c>
      <c r="V299" s="895" t="str">
        <f t="shared" si="525"/>
        <v/>
      </c>
      <c r="W299" s="895" t="str">
        <f t="shared" si="525"/>
        <v/>
      </c>
      <c r="X299" s="895" t="str">
        <f t="shared" si="525"/>
        <v/>
      </c>
      <c r="Y299" s="895" t="str">
        <f t="shared" si="525"/>
        <v/>
      </c>
      <c r="Z299" s="895" t="str">
        <f t="shared" si="525"/>
        <v/>
      </c>
      <c r="AA299" s="895" t="str">
        <f t="shared" si="525"/>
        <v/>
      </c>
      <c r="AB299" s="895" t="str">
        <f t="shared" si="525"/>
        <v/>
      </c>
      <c r="AC299" s="895" t="str">
        <f t="shared" si="525"/>
        <v/>
      </c>
      <c r="AD299" s="895" t="str">
        <f t="shared" si="525"/>
        <v/>
      </c>
      <c r="AE299" s="895" t="str">
        <f t="shared" si="525"/>
        <v/>
      </c>
      <c r="AF299" s="895" t="str">
        <f t="shared" si="525"/>
        <v/>
      </c>
      <c r="AG299" s="895" t="str">
        <f t="shared" si="525"/>
        <v/>
      </c>
      <c r="AH299" s="895" t="str">
        <f t="shared" si="525"/>
        <v/>
      </c>
      <c r="AI299" s="895" t="str">
        <f t="shared" si="525"/>
        <v/>
      </c>
      <c r="AJ299" s="895" t="str">
        <f t="shared" si="525"/>
        <v/>
      </c>
      <c r="AK299" s="883"/>
      <c r="AL299" s="895" t="str">
        <f t="shared" ref="AL299:BB299" si="526">IF(AL296="","",AL295*AL296*AL297*AL298)</f>
        <v/>
      </c>
      <c r="AM299" s="895" t="str">
        <f t="shared" si="526"/>
        <v/>
      </c>
      <c r="AN299" s="895" t="str">
        <f t="shared" si="526"/>
        <v/>
      </c>
      <c r="AO299" s="895" t="str">
        <f t="shared" si="526"/>
        <v/>
      </c>
      <c r="AP299" s="895" t="str">
        <f t="shared" si="526"/>
        <v/>
      </c>
      <c r="AQ299" s="895" t="str">
        <f t="shared" si="526"/>
        <v/>
      </c>
      <c r="AR299" s="895" t="str">
        <f t="shared" si="526"/>
        <v/>
      </c>
      <c r="AS299" s="895" t="str">
        <f t="shared" si="526"/>
        <v/>
      </c>
      <c r="AT299" s="895" t="str">
        <f t="shared" si="526"/>
        <v/>
      </c>
      <c r="AU299" s="895" t="str">
        <f t="shared" si="526"/>
        <v/>
      </c>
      <c r="AV299" s="895" t="str">
        <f t="shared" si="526"/>
        <v/>
      </c>
      <c r="AW299" s="895" t="str">
        <f t="shared" si="526"/>
        <v/>
      </c>
      <c r="AX299" s="895" t="str">
        <f t="shared" si="526"/>
        <v/>
      </c>
      <c r="AY299" s="895" t="str">
        <f t="shared" si="526"/>
        <v/>
      </c>
      <c r="AZ299" s="895" t="str">
        <f t="shared" si="526"/>
        <v/>
      </c>
      <c r="BA299" s="895" t="str">
        <f t="shared" si="526"/>
        <v/>
      </c>
      <c r="BB299" s="895" t="str">
        <f t="shared" si="526"/>
        <v/>
      </c>
      <c r="BC299" s="883"/>
      <c r="BD299" s="895" t="str">
        <f t="shared" ref="BD299:BT299" si="527">IF(BD296="","",BD295*BD296*BD297*BD298)</f>
        <v/>
      </c>
      <c r="BE299" s="895" t="str">
        <f t="shared" si="527"/>
        <v/>
      </c>
      <c r="BF299" s="895" t="str">
        <f t="shared" si="527"/>
        <v/>
      </c>
      <c r="BG299" s="895" t="str">
        <f t="shared" si="527"/>
        <v/>
      </c>
      <c r="BH299" s="895" t="str">
        <f t="shared" si="527"/>
        <v/>
      </c>
      <c r="BI299" s="895" t="str">
        <f t="shared" si="527"/>
        <v/>
      </c>
      <c r="BJ299" s="895" t="str">
        <f t="shared" si="527"/>
        <v/>
      </c>
      <c r="BK299" s="895" t="str">
        <f t="shared" si="527"/>
        <v/>
      </c>
      <c r="BL299" s="895" t="str">
        <f t="shared" si="527"/>
        <v/>
      </c>
      <c r="BM299" s="895" t="str">
        <f t="shared" si="527"/>
        <v/>
      </c>
      <c r="BN299" s="895" t="str">
        <f t="shared" si="527"/>
        <v/>
      </c>
      <c r="BO299" s="895" t="str">
        <f t="shared" si="527"/>
        <v/>
      </c>
      <c r="BP299" s="895" t="str">
        <f t="shared" si="527"/>
        <v/>
      </c>
      <c r="BQ299" s="895" t="str">
        <f t="shared" si="527"/>
        <v/>
      </c>
      <c r="BR299" s="895" t="str">
        <f t="shared" si="527"/>
        <v/>
      </c>
      <c r="BS299" s="895" t="str">
        <f t="shared" si="527"/>
        <v/>
      </c>
      <c r="BT299" s="895" t="str">
        <f t="shared" si="527"/>
        <v/>
      </c>
      <c r="BU299" s="883"/>
      <c r="BV299" s="895" t="str">
        <f>IF(BV296="","",BV295*BV296*BV297*BV298)</f>
        <v/>
      </c>
      <c r="BW299" s="895" t="str">
        <f>IF(BW296="","",BW295*BW296*BW297*BW298)</f>
        <v/>
      </c>
      <c r="BX299" s="895" t="str">
        <f>IF(BX296="","",BX295*BX296*BX297*BX298)</f>
        <v/>
      </c>
      <c r="BY299" s="761" t="str">
        <f>IF(BY296="","",BY295*BY296*BY297*BY298)</f>
        <v/>
      </c>
      <c r="BZ299" s="889">
        <f t="shared" si="497"/>
        <v>0</v>
      </c>
      <c r="CA299" s="889" t="str">
        <f t="shared" si="498"/>
        <v/>
      </c>
      <c r="CB299" s="889" t="str">
        <f t="shared" si="499"/>
        <v/>
      </c>
      <c r="CC299" s="890" t="str">
        <f t="shared" si="500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21" t="str">
        <f t="shared" si="502"/>
        <v/>
      </c>
      <c r="CU299" s="548" t="str">
        <f t="shared" si="503"/>
        <v/>
      </c>
      <c r="CV299" s="549" t="str">
        <f t="shared" si="504"/>
        <v/>
      </c>
      <c r="CW299" s="550" t="str">
        <f t="shared" si="505"/>
        <v/>
      </c>
      <c r="CX299" s="550" t="str">
        <f t="shared" si="506"/>
        <v/>
      </c>
      <c r="CY299" s="550" t="str">
        <f t="shared" si="507"/>
        <v/>
      </c>
      <c r="CZ299" s="550" t="str">
        <f t="shared" si="508"/>
        <v/>
      </c>
      <c r="DA299" s="550" t="str">
        <f t="shared" si="509"/>
        <v/>
      </c>
      <c r="DB299" s="551" t="str">
        <f t="shared" si="510"/>
        <v/>
      </c>
      <c r="DC299" s="551" t="str">
        <f t="shared" si="511"/>
        <v/>
      </c>
      <c r="DD299" s="551" t="str">
        <f t="shared" si="512"/>
        <v/>
      </c>
      <c r="DE299" s="550" t="str">
        <f t="shared" si="513"/>
        <v/>
      </c>
      <c r="DF299" s="550" t="str">
        <f t="shared" si="514"/>
        <v/>
      </c>
      <c r="DG299" s="550" t="str">
        <f t="shared" si="515"/>
        <v/>
      </c>
      <c r="DH299" s="550" t="str">
        <f t="shared" si="516"/>
        <v/>
      </c>
      <c r="DI299" s="550" t="str">
        <f t="shared" si="517"/>
        <v/>
      </c>
      <c r="DJ299" s="549" t="str">
        <f t="shared" si="518"/>
        <v/>
      </c>
      <c r="DK299" s="548" t="str">
        <f t="shared" si="519"/>
        <v/>
      </c>
      <c r="DL299" s="891">
        <f t="shared" si="520"/>
        <v>6</v>
      </c>
      <c r="DM299" s="846">
        <f t="shared" si="521"/>
        <v>0</v>
      </c>
      <c r="DN299" s="846">
        <f t="shared" si="522"/>
        <v>0</v>
      </c>
      <c r="DO299" s="847">
        <f t="shared" si="523"/>
        <v>0</v>
      </c>
      <c r="DP299" s="882"/>
      <c r="DQ299" s="892"/>
      <c r="DR299" s="892"/>
      <c r="DS299" s="892"/>
      <c r="DT299" s="892"/>
      <c r="DU299" s="892"/>
      <c r="DV299" s="892"/>
      <c r="DW299" s="893"/>
      <c r="DX299" s="892"/>
      <c r="DY299" s="61"/>
    </row>
    <row r="300" spans="1:129" ht="14" customHeight="1">
      <c r="A300" s="848" t="s">
        <v>451</v>
      </c>
      <c r="B300" s="919">
        <f t="shared" ref="B300:R300" si="528">SUM(B257,B263,B269,B275,B281,B287,B293,B299)</f>
        <v>0</v>
      </c>
      <c r="C300" s="919">
        <f t="shared" si="528"/>
        <v>0</v>
      </c>
      <c r="D300" s="919">
        <f t="shared" si="528"/>
        <v>0</v>
      </c>
      <c r="E300" s="919">
        <f t="shared" si="528"/>
        <v>0</v>
      </c>
      <c r="F300" s="919">
        <f t="shared" si="528"/>
        <v>0</v>
      </c>
      <c r="G300" s="919">
        <f t="shared" si="528"/>
        <v>0</v>
      </c>
      <c r="H300" s="919">
        <f t="shared" si="528"/>
        <v>0</v>
      </c>
      <c r="I300" s="919">
        <f t="shared" si="528"/>
        <v>0</v>
      </c>
      <c r="J300" s="919">
        <f t="shared" si="528"/>
        <v>0</v>
      </c>
      <c r="K300" s="919">
        <f t="shared" si="528"/>
        <v>0</v>
      </c>
      <c r="L300" s="919">
        <f t="shared" si="528"/>
        <v>0</v>
      </c>
      <c r="M300" s="919">
        <f t="shared" si="528"/>
        <v>0</v>
      </c>
      <c r="N300" s="919">
        <f t="shared" si="528"/>
        <v>0</v>
      </c>
      <c r="O300" s="919">
        <f t="shared" si="528"/>
        <v>0</v>
      </c>
      <c r="P300" s="919">
        <f t="shared" si="528"/>
        <v>0</v>
      </c>
      <c r="Q300" s="919">
        <f t="shared" si="528"/>
        <v>0</v>
      </c>
      <c r="R300" s="919">
        <f t="shared" si="528"/>
        <v>0</v>
      </c>
      <c r="S300" s="903"/>
      <c r="T300" s="919">
        <f t="shared" ref="T300:AJ300" si="529">SUM(T257,T263,T269,T275,T281,T287,T293,T299)</f>
        <v>0</v>
      </c>
      <c r="U300" s="919">
        <f t="shared" si="529"/>
        <v>0</v>
      </c>
      <c r="V300" s="919">
        <f t="shared" si="529"/>
        <v>0</v>
      </c>
      <c r="W300" s="919">
        <f t="shared" si="529"/>
        <v>0</v>
      </c>
      <c r="X300" s="919">
        <v>0</v>
      </c>
      <c r="Y300" s="919">
        <f t="shared" si="529"/>
        <v>0</v>
      </c>
      <c r="Z300" s="919">
        <f t="shared" si="529"/>
        <v>0</v>
      </c>
      <c r="AA300" s="919">
        <f t="shared" si="529"/>
        <v>0</v>
      </c>
      <c r="AB300" s="919">
        <v>0</v>
      </c>
      <c r="AC300" s="919">
        <f t="shared" si="529"/>
        <v>0</v>
      </c>
      <c r="AD300" s="919">
        <f t="shared" si="529"/>
        <v>0</v>
      </c>
      <c r="AE300" s="919">
        <f t="shared" si="529"/>
        <v>0</v>
      </c>
      <c r="AF300" s="919">
        <f t="shared" si="529"/>
        <v>0</v>
      </c>
      <c r="AG300" s="919">
        <f t="shared" si="529"/>
        <v>0</v>
      </c>
      <c r="AH300" s="919">
        <f t="shared" si="529"/>
        <v>0</v>
      </c>
      <c r="AI300" s="919">
        <f t="shared" si="529"/>
        <v>0</v>
      </c>
      <c r="AJ300" s="919">
        <f t="shared" si="529"/>
        <v>0</v>
      </c>
      <c r="AK300" s="903"/>
      <c r="AL300" s="919">
        <f t="shared" ref="AL300:BB300" si="530">SUM(AL257,AL263,AL269,AL275,AL281,AL287,AL293,AL299)</f>
        <v>0</v>
      </c>
      <c r="AM300" s="919">
        <f t="shared" si="530"/>
        <v>0</v>
      </c>
      <c r="AN300" s="919">
        <f t="shared" si="530"/>
        <v>0</v>
      </c>
      <c r="AO300" s="919">
        <f t="shared" si="530"/>
        <v>0</v>
      </c>
      <c r="AP300" s="919">
        <f t="shared" si="530"/>
        <v>0</v>
      </c>
      <c r="AQ300" s="919">
        <v>0</v>
      </c>
      <c r="AR300" s="919">
        <v>0</v>
      </c>
      <c r="AS300" s="919">
        <f t="shared" si="530"/>
        <v>0</v>
      </c>
      <c r="AT300" s="919">
        <f t="shared" si="530"/>
        <v>0</v>
      </c>
      <c r="AU300" s="919">
        <f t="shared" si="530"/>
        <v>0</v>
      </c>
      <c r="AV300" s="919">
        <f t="shared" si="530"/>
        <v>0</v>
      </c>
      <c r="AW300" s="919">
        <f t="shared" si="530"/>
        <v>0</v>
      </c>
      <c r="AX300" s="919">
        <f t="shared" si="530"/>
        <v>0</v>
      </c>
      <c r="AY300" s="919">
        <f t="shared" si="530"/>
        <v>0</v>
      </c>
      <c r="AZ300" s="919">
        <f t="shared" si="530"/>
        <v>0</v>
      </c>
      <c r="BA300" s="919">
        <f t="shared" si="530"/>
        <v>0</v>
      </c>
      <c r="BB300" s="919">
        <f t="shared" si="530"/>
        <v>0</v>
      </c>
      <c r="BC300" s="903"/>
      <c r="BD300" s="919">
        <f t="shared" ref="BD300:BT300" si="531">SUM(BD257,BD263,BD269,BD275,BD281,BD287,BD293,BD299)</f>
        <v>0</v>
      </c>
      <c r="BE300" s="919">
        <f t="shared" si="531"/>
        <v>0</v>
      </c>
      <c r="BF300" s="919">
        <f t="shared" si="531"/>
        <v>0</v>
      </c>
      <c r="BG300" s="919">
        <v>0</v>
      </c>
      <c r="BH300" s="919">
        <f t="shared" si="531"/>
        <v>0</v>
      </c>
      <c r="BI300" s="919">
        <f t="shared" si="531"/>
        <v>0</v>
      </c>
      <c r="BJ300" s="919">
        <f t="shared" si="531"/>
        <v>0</v>
      </c>
      <c r="BK300" s="919">
        <v>0</v>
      </c>
      <c r="BL300" s="919">
        <f t="shared" si="531"/>
        <v>0</v>
      </c>
      <c r="BM300" s="919">
        <f t="shared" si="531"/>
        <v>0</v>
      </c>
      <c r="BN300" s="919">
        <f t="shared" si="531"/>
        <v>0</v>
      </c>
      <c r="BO300" s="919">
        <f t="shared" si="531"/>
        <v>0</v>
      </c>
      <c r="BP300" s="919">
        <f t="shared" si="531"/>
        <v>0</v>
      </c>
      <c r="BQ300" s="919">
        <f t="shared" si="531"/>
        <v>0</v>
      </c>
      <c r="BR300" s="919">
        <f t="shared" si="531"/>
        <v>0</v>
      </c>
      <c r="BS300" s="919">
        <f t="shared" si="531"/>
        <v>0</v>
      </c>
      <c r="BT300" s="919">
        <f t="shared" si="531"/>
        <v>0</v>
      </c>
      <c r="BU300" s="903"/>
      <c r="BV300" s="919">
        <f>SUM(BV257,BV263,BV269,BV275,BV281,BV287,BV293,BV299)</f>
        <v>0</v>
      </c>
      <c r="BW300" s="919">
        <f>SUM(BW257,BW263,BW269,BW275,BW281,BW287,BW293,BW299)</f>
        <v>0</v>
      </c>
      <c r="BX300" s="919">
        <f>SUM(BX257,BX263,BX269,BX275,BX281,BX287,BX293,BX299)</f>
        <v>0</v>
      </c>
      <c r="BY300" s="919">
        <f>SUM(BY257,BY263,BY269,BY275,BY281,BY287,BY293,BY299)</f>
        <v>0</v>
      </c>
      <c r="BZ300" s="889">
        <f t="shared" si="497"/>
        <v>0</v>
      </c>
      <c r="CA300" s="889">
        <f t="shared" si="498"/>
        <v>0</v>
      </c>
      <c r="CB300" s="889">
        <f t="shared" si="499"/>
        <v>0</v>
      </c>
      <c r="CC300" s="890">
        <f t="shared" si="500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21">
        <f t="shared" si="502"/>
        <v>0</v>
      </c>
      <c r="CU300" s="548">
        <f t="shared" si="503"/>
        <v>0</v>
      </c>
      <c r="CV300" s="549">
        <f t="shared" si="504"/>
        <v>0</v>
      </c>
      <c r="CW300" s="550">
        <f t="shared" si="505"/>
        <v>0</v>
      </c>
      <c r="CX300" s="550">
        <f t="shared" si="506"/>
        <v>0</v>
      </c>
      <c r="CY300" s="550">
        <f t="shared" si="507"/>
        <v>0</v>
      </c>
      <c r="CZ300" s="550">
        <f t="shared" si="508"/>
        <v>0</v>
      </c>
      <c r="DA300" s="550">
        <f t="shared" si="509"/>
        <v>0</v>
      </c>
      <c r="DB300" s="551">
        <f t="shared" si="510"/>
        <v>0</v>
      </c>
      <c r="DC300" s="551">
        <f t="shared" si="511"/>
        <v>0</v>
      </c>
      <c r="DD300" s="551">
        <f t="shared" si="512"/>
        <v>0</v>
      </c>
      <c r="DE300" s="550">
        <f t="shared" si="513"/>
        <v>0</v>
      </c>
      <c r="DF300" s="550">
        <f t="shared" si="514"/>
        <v>0</v>
      </c>
      <c r="DG300" s="550">
        <f t="shared" si="515"/>
        <v>0</v>
      </c>
      <c r="DH300" s="550">
        <f t="shared" si="516"/>
        <v>0</v>
      </c>
      <c r="DI300" s="550">
        <f t="shared" si="517"/>
        <v>0</v>
      </c>
      <c r="DJ300" s="549">
        <f t="shared" si="518"/>
        <v>0</v>
      </c>
      <c r="DK300" s="548">
        <f t="shared" si="519"/>
        <v>0</v>
      </c>
      <c r="DL300" s="891">
        <f t="shared" si="520"/>
        <v>17</v>
      </c>
      <c r="DM300" s="846">
        <f t="shared" si="521"/>
        <v>17</v>
      </c>
      <c r="DN300" s="846">
        <f t="shared" si="522"/>
        <v>17</v>
      </c>
      <c r="DO300" s="847">
        <f t="shared" si="523"/>
        <v>17</v>
      </c>
      <c r="DP300" s="882"/>
      <c r="DQ300" s="892"/>
      <c r="DR300" s="892"/>
      <c r="DS300" s="892"/>
      <c r="DT300" s="892"/>
      <c r="DU300" s="892"/>
      <c r="DV300" s="892"/>
      <c r="DW300" s="893"/>
      <c r="DX300" s="89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3"/>
      <c r="BV301" s="447"/>
      <c r="BW301" s="447"/>
      <c r="BX301" s="447"/>
      <c r="BY301" s="447"/>
      <c r="BZ301" s="904"/>
      <c r="CA301" s="904"/>
      <c r="CB301" s="904"/>
      <c r="CC301" s="905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1"/>
      <c r="CU301" s="846"/>
      <c r="CV301" s="846"/>
      <c r="CW301" s="84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1"/>
      <c r="DM301" s="846"/>
      <c r="DN301" s="846"/>
      <c r="DO301" s="847"/>
      <c r="DP301" s="447"/>
      <c r="DQ301" s="447"/>
      <c r="DR301" s="447"/>
      <c r="DS301" s="447"/>
      <c r="DT301" s="447"/>
      <c r="DU301" s="447"/>
      <c r="DV301" s="447"/>
      <c r="DW301" s="906"/>
      <c r="DX301" s="447"/>
      <c r="DY301" s="61"/>
    </row>
    <row r="302" spans="1:129" ht="12.75" customHeight="1">
      <c r="A302" s="885" t="s">
        <v>452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3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3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6"/>
      <c r="AY302" s="886"/>
      <c r="AZ302" s="886"/>
      <c r="BA302" s="886"/>
      <c r="BB302" s="886"/>
      <c r="BC302" s="883"/>
      <c r="BD302" s="886"/>
      <c r="BE302" s="886"/>
      <c r="BF302" s="886"/>
      <c r="BG302" s="886"/>
      <c r="BH302" s="886"/>
      <c r="BI302" s="886"/>
      <c r="BJ302" s="886"/>
      <c r="BK302" s="886"/>
      <c r="BL302" s="886"/>
      <c r="BM302" s="886"/>
      <c r="BN302" s="886"/>
      <c r="BO302" s="886"/>
      <c r="BP302" s="886"/>
      <c r="BQ302" s="886"/>
      <c r="BR302" s="886"/>
      <c r="BS302" s="886"/>
      <c r="BT302" s="886"/>
      <c r="BU302" s="883"/>
      <c r="BV302" s="886"/>
      <c r="BW302" s="886"/>
      <c r="BX302" s="886"/>
      <c r="BY302" s="886"/>
      <c r="BZ302" s="904"/>
      <c r="CA302" s="904"/>
      <c r="CB302" s="904"/>
      <c r="CC302" s="905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1"/>
      <c r="DM302" s="846"/>
      <c r="DN302" s="846"/>
      <c r="DO302" s="847"/>
      <c r="DP302" s="447"/>
      <c r="DQ302" s="447"/>
      <c r="DR302" s="447"/>
      <c r="DS302" s="447"/>
      <c r="DT302" s="447"/>
      <c r="DU302" s="447"/>
      <c r="DV302" s="447"/>
      <c r="DW302" s="906"/>
      <c r="DX302" s="447"/>
      <c r="DY302" s="61"/>
    </row>
    <row r="303" spans="1:129" ht="12.75" customHeight="1">
      <c r="A303" s="887" t="s">
        <v>453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3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3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3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3"/>
      <c r="BV303" s="669"/>
      <c r="BW303" s="669"/>
      <c r="BX303" s="669"/>
      <c r="BY303" s="669"/>
      <c r="BZ303" s="896"/>
      <c r="CA303" s="896"/>
      <c r="CB303" s="896"/>
      <c r="CC303" s="897"/>
      <c r="CD303" s="898"/>
      <c r="CE303" s="898"/>
      <c r="CF303" s="898"/>
      <c r="CG303" s="898"/>
      <c r="CH303" s="898"/>
      <c r="CI303" s="898"/>
      <c r="CJ303" s="898"/>
      <c r="CK303" s="898"/>
      <c r="CL303" s="898"/>
      <c r="CM303" s="898"/>
      <c r="CN303" s="898"/>
      <c r="CO303" s="898"/>
      <c r="CP303" s="898"/>
      <c r="CQ303" s="898"/>
      <c r="CR303" s="898"/>
      <c r="CS303" s="898"/>
      <c r="CT303" s="899"/>
      <c r="CU303" s="900"/>
      <c r="CV303" s="898"/>
      <c r="CW303" s="898"/>
      <c r="CX303" s="898"/>
      <c r="CY303" s="898"/>
      <c r="CZ303" s="898"/>
      <c r="DA303" s="898"/>
      <c r="DB303" s="898"/>
      <c r="DC303" s="898"/>
      <c r="DD303" s="898"/>
      <c r="DE303" s="898"/>
      <c r="DF303" s="898"/>
      <c r="DG303" s="898"/>
      <c r="DH303" s="898"/>
      <c r="DI303" s="898"/>
      <c r="DJ303" s="898"/>
      <c r="DK303" s="898"/>
      <c r="DL303" s="891"/>
      <c r="DM303" s="846"/>
      <c r="DN303" s="846"/>
      <c r="DO303" s="847"/>
      <c r="DP303" s="881"/>
      <c r="DQ303" s="881"/>
      <c r="DR303" s="881"/>
      <c r="DS303" s="881"/>
      <c r="DT303" s="881"/>
      <c r="DU303" s="881"/>
      <c r="DV303" s="881"/>
      <c r="DW303" s="880"/>
      <c r="DX303" s="881"/>
      <c r="DY303" s="61"/>
    </row>
    <row r="304" spans="1:129" ht="12.75" customHeight="1">
      <c r="A304" s="888" t="s">
        <v>276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3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3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3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3"/>
      <c r="BV304" s="669"/>
      <c r="BW304" s="669"/>
      <c r="BX304" s="669"/>
      <c r="BY304" s="669"/>
      <c r="BZ304" s="889" t="str">
        <f>IF(DL304&lt;3,"",(SUM(B304:R304)-MIN(B304:R304)-MAX(B304:R304))/(DL304-2))</f>
        <v/>
      </c>
      <c r="CA304" s="889" t="str">
        <f>IF(DM304&lt;3,"",(SUM(T304:AJ304)-MIN(T304:AJ304)-MAX(T304:AJ304))/(DM304-2))</f>
        <v/>
      </c>
      <c r="CB304" s="889" t="str">
        <f>IF(DN304&lt;3,"",(SUM(AL304:BB304)-MIN(AL304:BB304)-MAX(AL304:BB304))/(DN304-2))</f>
        <v/>
      </c>
      <c r="CC304" s="890" t="str">
        <f>IF(DO304&lt;3,"",(SUM(BD304:BT304)-MIN(BD304:BT304)-MAX(BD304:BT304))/(DO304-2))</f>
        <v/>
      </c>
      <c r="CD304" s="520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21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4"/>
        <v/>
      </c>
      <c r="CW304" s="550" t="str">
        <f t="shared" si="534"/>
        <v/>
      </c>
      <c r="CX304" s="550" t="str">
        <f t="shared" si="534"/>
        <v/>
      </c>
      <c r="CY304" s="550" t="str">
        <f t="shared" si="534"/>
        <v/>
      </c>
      <c r="CZ304" s="550" t="str">
        <f t="shared" si="534"/>
        <v/>
      </c>
      <c r="DA304" s="550" t="str">
        <f t="shared" si="534"/>
        <v/>
      </c>
      <c r="DB304" s="551" t="str">
        <f t="shared" si="534"/>
        <v/>
      </c>
      <c r="DC304" s="551" t="str">
        <f t="shared" si="534"/>
        <v/>
      </c>
      <c r="DD304" s="551" t="str">
        <f t="shared" si="534"/>
        <v/>
      </c>
      <c r="DE304" s="550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5"/>
        <v/>
      </c>
      <c r="DG304" s="550" t="str">
        <f t="shared" si="535"/>
        <v/>
      </c>
      <c r="DH304" s="550" t="str">
        <f t="shared" si="535"/>
        <v/>
      </c>
      <c r="DI304" s="550" t="str">
        <f t="shared" si="535"/>
        <v/>
      </c>
      <c r="DJ304" s="549" t="str">
        <f t="shared" si="535"/>
        <v/>
      </c>
      <c r="DK304" s="548" t="str">
        <f t="shared" si="535"/>
        <v/>
      </c>
      <c r="DL304" s="891">
        <f>COUNT(B304:R304)</f>
        <v>0</v>
      </c>
      <c r="DM304" s="846">
        <f>COUNT(T304:AJ304)</f>
        <v>0</v>
      </c>
      <c r="DN304" s="846">
        <f>COUNT(AL304:BB304)</f>
        <v>0</v>
      </c>
      <c r="DO304" s="847">
        <f>COUNT(BD304:BT304)</f>
        <v>0</v>
      </c>
      <c r="DP304" s="882"/>
      <c r="DQ304" s="892"/>
      <c r="DR304" s="892"/>
      <c r="DS304" s="892"/>
      <c r="DT304" s="892"/>
      <c r="DU304" s="892"/>
      <c r="DV304" s="892"/>
      <c r="DW304" s="893"/>
      <c r="DX304" s="892"/>
      <c r="DY304" s="61"/>
    </row>
    <row r="305" spans="1:129" ht="12.75" customHeight="1">
      <c r="A305" s="888" t="s">
        <v>277</v>
      </c>
      <c r="B305" s="296">
        <v>0</v>
      </c>
      <c r="C305" s="296">
        <v>0</v>
      </c>
      <c r="D305" s="296">
        <v>0</v>
      </c>
      <c r="E305" s="669">
        <v>0</v>
      </c>
      <c r="F305" s="669">
        <v>0</v>
      </c>
      <c r="G305" s="669">
        <v>0</v>
      </c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3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3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3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3"/>
      <c r="BV305" s="296"/>
      <c r="BW305" s="296"/>
      <c r="BX305" s="296"/>
      <c r="BY305" s="296"/>
      <c r="BZ305" s="889">
        <f>IF(DL305&lt;3,"",(SUM(B305:R305)-MIN(B305:R305)-MAX(B305:R305))/(DL305-2))</f>
        <v>0</v>
      </c>
      <c r="CA305" s="889" t="str">
        <f>IF(DM305&lt;3,"",(SUM(T305:AJ305)-MIN(T305:AJ305)-MAX(T305:AJ305))/(DM305-2))</f>
        <v/>
      </c>
      <c r="CB305" s="889" t="str">
        <f>IF(DN305&lt;3,"",(SUM(AL305:BB305)-MIN(AL305:BB305)-MAX(AL305:BB305))/(DN305-2))</f>
        <v/>
      </c>
      <c r="CC305" s="890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21" t="str">
        <f t="shared" si="533"/>
        <v/>
      </c>
      <c r="CU305" s="548" t="str">
        <f t="shared" si="534"/>
        <v/>
      </c>
      <c r="CV305" s="549" t="str">
        <f t="shared" si="534"/>
        <v/>
      </c>
      <c r="CW305" s="550" t="str">
        <f t="shared" si="534"/>
        <v/>
      </c>
      <c r="CX305" s="550" t="str">
        <f t="shared" si="534"/>
        <v/>
      </c>
      <c r="CY305" s="550" t="str">
        <f t="shared" si="534"/>
        <v/>
      </c>
      <c r="CZ305" s="550" t="str">
        <f t="shared" si="534"/>
        <v/>
      </c>
      <c r="DA305" s="550" t="str">
        <f t="shared" si="534"/>
        <v/>
      </c>
      <c r="DB305" s="551" t="str">
        <f t="shared" si="534"/>
        <v/>
      </c>
      <c r="DC305" s="551" t="str">
        <f t="shared" si="534"/>
        <v/>
      </c>
      <c r="DD305" s="551" t="str">
        <f t="shared" si="534"/>
        <v/>
      </c>
      <c r="DE305" s="550" t="str">
        <f t="shared" si="535"/>
        <v/>
      </c>
      <c r="DF305" s="550" t="str">
        <f t="shared" si="535"/>
        <v/>
      </c>
      <c r="DG305" s="550" t="str">
        <f t="shared" si="535"/>
        <v/>
      </c>
      <c r="DH305" s="550" t="str">
        <f t="shared" si="535"/>
        <v/>
      </c>
      <c r="DI305" s="550" t="str">
        <f t="shared" si="535"/>
        <v/>
      </c>
      <c r="DJ305" s="549" t="str">
        <f t="shared" si="535"/>
        <v/>
      </c>
      <c r="DK305" s="548" t="str">
        <f t="shared" si="535"/>
        <v/>
      </c>
      <c r="DL305" s="891">
        <f>COUNT(B305:R305)</f>
        <v>6</v>
      </c>
      <c r="DM305" s="846">
        <f>COUNT(T305:AJ305)</f>
        <v>0</v>
      </c>
      <c r="DN305" s="846">
        <f>COUNT(AL305:BB305)</f>
        <v>0</v>
      </c>
      <c r="DO305" s="847">
        <f>COUNT(BD305:BT305)</f>
        <v>0</v>
      </c>
      <c r="DP305" s="882"/>
      <c r="DQ305" s="892"/>
      <c r="DR305" s="892"/>
      <c r="DS305" s="892"/>
      <c r="DT305" s="892"/>
      <c r="DU305" s="892"/>
      <c r="DV305" s="892"/>
      <c r="DW305" s="893"/>
      <c r="DX305" s="892"/>
      <c r="DY305" s="61"/>
    </row>
    <row r="306" spans="1:129" ht="12.75" customHeight="1">
      <c r="A306" s="888" t="s">
        <v>265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3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3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3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3"/>
      <c r="BV306" s="296"/>
      <c r="BW306" s="296"/>
      <c r="BX306" s="296"/>
      <c r="BY306" s="296"/>
      <c r="BZ306" s="889" t="str">
        <f>IF(DL306&lt;3,"",(SUM(B306:R306)-MIN(B306:R306)-MAX(B306:R306))/(DL306-2))</f>
        <v/>
      </c>
      <c r="CA306" s="889" t="str">
        <f>IF(DM306&lt;3,"",(SUM(T306:AJ306)-MIN(T306:AJ306)-MAX(T306:AJ306))/(DM306-2))</f>
        <v/>
      </c>
      <c r="CB306" s="889" t="str">
        <f>IF(DN306&lt;3,"",(SUM(AL306:BB306)-MIN(AL306:BB306)-MAX(AL306:BB306))/(DN306-2))</f>
        <v/>
      </c>
      <c r="CC306" s="890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21" t="str">
        <f t="shared" si="533"/>
        <v/>
      </c>
      <c r="CU306" s="548" t="str">
        <f t="shared" si="534"/>
        <v/>
      </c>
      <c r="CV306" s="549" t="str">
        <f t="shared" si="534"/>
        <v/>
      </c>
      <c r="CW306" s="550" t="str">
        <f t="shared" si="534"/>
        <v/>
      </c>
      <c r="CX306" s="550" t="str">
        <f t="shared" si="534"/>
        <v/>
      </c>
      <c r="CY306" s="550" t="str">
        <f t="shared" si="534"/>
        <v/>
      </c>
      <c r="CZ306" s="550" t="str">
        <f t="shared" si="534"/>
        <v/>
      </c>
      <c r="DA306" s="550" t="str">
        <f t="shared" si="534"/>
        <v/>
      </c>
      <c r="DB306" s="551" t="str">
        <f t="shared" si="534"/>
        <v/>
      </c>
      <c r="DC306" s="551" t="str">
        <f t="shared" si="534"/>
        <v/>
      </c>
      <c r="DD306" s="551" t="str">
        <f t="shared" si="534"/>
        <v/>
      </c>
      <c r="DE306" s="550" t="str">
        <f t="shared" si="535"/>
        <v/>
      </c>
      <c r="DF306" s="550" t="str">
        <f t="shared" si="535"/>
        <v/>
      </c>
      <c r="DG306" s="550" t="str">
        <f t="shared" si="535"/>
        <v/>
      </c>
      <c r="DH306" s="550" t="str">
        <f t="shared" si="535"/>
        <v/>
      </c>
      <c r="DI306" s="550" t="str">
        <f t="shared" si="535"/>
        <v/>
      </c>
      <c r="DJ306" s="549" t="str">
        <f t="shared" si="535"/>
        <v/>
      </c>
      <c r="DK306" s="548" t="str">
        <f t="shared" si="535"/>
        <v/>
      </c>
      <c r="DL306" s="891">
        <f>COUNT(B306:R306)</f>
        <v>0</v>
      </c>
      <c r="DM306" s="846">
        <f>COUNT(T306:AJ306)</f>
        <v>0</v>
      </c>
      <c r="DN306" s="846">
        <f>COUNT(AL306:BB306)</f>
        <v>0</v>
      </c>
      <c r="DO306" s="847">
        <f>COUNT(BD306:BT306)</f>
        <v>0</v>
      </c>
      <c r="DP306" s="882"/>
      <c r="DQ306" s="892"/>
      <c r="DR306" s="892"/>
      <c r="DS306" s="892"/>
      <c r="DT306" s="892"/>
      <c r="DU306" s="892"/>
      <c r="DV306" s="892"/>
      <c r="DW306" s="893"/>
      <c r="DX306" s="892"/>
      <c r="DY306" s="61"/>
    </row>
    <row r="307" spans="1:129" ht="12.75" customHeight="1">
      <c r="A307" s="888" t="s">
        <v>294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3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3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3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3"/>
      <c r="BV307" s="296"/>
      <c r="BW307" s="296"/>
      <c r="BX307" s="296"/>
      <c r="BY307" s="296"/>
      <c r="BZ307" s="889" t="str">
        <f>IF(DL307&lt;3,"",(SUM(B307:R307)-MIN(B307:R307)-MAX(B307:R307))/(DL307-2))</f>
        <v/>
      </c>
      <c r="CA307" s="889" t="str">
        <f>IF(DM307&lt;3,"",(SUM(T307:AJ307)-MIN(T307:AJ307)-MAX(T307:AJ307))/(DM307-2))</f>
        <v/>
      </c>
      <c r="CB307" s="889" t="str">
        <f>IF(DN307&lt;3,"",(SUM(AL307:BB307)-MIN(AL307:BB307)-MAX(AL307:BB307))/(DN307-2))</f>
        <v/>
      </c>
      <c r="CC307" s="890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21" t="str">
        <f t="shared" si="533"/>
        <v/>
      </c>
      <c r="CU307" s="548" t="str">
        <f t="shared" si="534"/>
        <v/>
      </c>
      <c r="CV307" s="549" t="str">
        <f t="shared" si="534"/>
        <v/>
      </c>
      <c r="CW307" s="550" t="str">
        <f t="shared" si="534"/>
        <v/>
      </c>
      <c r="CX307" s="550" t="str">
        <f t="shared" si="534"/>
        <v/>
      </c>
      <c r="CY307" s="550" t="str">
        <f t="shared" si="534"/>
        <v/>
      </c>
      <c r="CZ307" s="550" t="str">
        <f t="shared" si="534"/>
        <v/>
      </c>
      <c r="DA307" s="550" t="str">
        <f t="shared" si="534"/>
        <v/>
      </c>
      <c r="DB307" s="551" t="str">
        <f t="shared" si="534"/>
        <v/>
      </c>
      <c r="DC307" s="551" t="str">
        <f t="shared" si="534"/>
        <v/>
      </c>
      <c r="DD307" s="551" t="str">
        <f t="shared" si="534"/>
        <v/>
      </c>
      <c r="DE307" s="550" t="str">
        <f t="shared" si="535"/>
        <v/>
      </c>
      <c r="DF307" s="550" t="str">
        <f t="shared" si="535"/>
        <v/>
      </c>
      <c r="DG307" s="550" t="str">
        <f t="shared" si="535"/>
        <v/>
      </c>
      <c r="DH307" s="550" t="str">
        <f t="shared" si="535"/>
        <v/>
      </c>
      <c r="DI307" s="550" t="str">
        <f t="shared" si="535"/>
        <v/>
      </c>
      <c r="DJ307" s="549" t="str">
        <f t="shared" si="535"/>
        <v/>
      </c>
      <c r="DK307" s="548" t="str">
        <f t="shared" si="535"/>
        <v/>
      </c>
      <c r="DL307" s="891">
        <f>COUNT(B307:R307)</f>
        <v>0</v>
      </c>
      <c r="DM307" s="846">
        <f>COUNT(T307:AJ307)</f>
        <v>0</v>
      </c>
      <c r="DN307" s="846">
        <f>COUNT(AL307:BB307)</f>
        <v>0</v>
      </c>
      <c r="DO307" s="847">
        <f>COUNT(BD307:BT307)</f>
        <v>0</v>
      </c>
      <c r="DP307" s="882"/>
      <c r="DQ307" s="892"/>
      <c r="DR307" s="892"/>
      <c r="DS307" s="892"/>
      <c r="DT307" s="892"/>
      <c r="DU307" s="892"/>
      <c r="DV307" s="892"/>
      <c r="DW307" s="893"/>
      <c r="DX307" s="892"/>
      <c r="DY307" s="61"/>
    </row>
    <row r="308" spans="1:129" ht="12.75" customHeight="1">
      <c r="A308" s="894" t="s">
        <v>295</v>
      </c>
      <c r="B308" s="895">
        <f t="shared" ref="B308:R308" si="536">IF(B305="","",B304*B305*B306*B307)</f>
        <v>0</v>
      </c>
      <c r="C308" s="895">
        <f t="shared" si="536"/>
        <v>0</v>
      </c>
      <c r="D308" s="895">
        <f t="shared" si="536"/>
        <v>0</v>
      </c>
      <c r="E308" s="895">
        <f t="shared" si="536"/>
        <v>0</v>
      </c>
      <c r="F308" s="895">
        <f t="shared" si="536"/>
        <v>0</v>
      </c>
      <c r="G308" s="895">
        <f t="shared" si="536"/>
        <v>0</v>
      </c>
      <c r="H308" s="895" t="str">
        <f t="shared" si="536"/>
        <v/>
      </c>
      <c r="I308" s="895" t="str">
        <f t="shared" si="536"/>
        <v/>
      </c>
      <c r="J308" s="895" t="str">
        <f t="shared" si="536"/>
        <v/>
      </c>
      <c r="K308" s="895" t="str">
        <f t="shared" si="536"/>
        <v/>
      </c>
      <c r="L308" s="895" t="str">
        <f t="shared" si="536"/>
        <v/>
      </c>
      <c r="M308" s="895" t="str">
        <f t="shared" si="536"/>
        <v/>
      </c>
      <c r="N308" s="895" t="str">
        <f t="shared" si="536"/>
        <v/>
      </c>
      <c r="O308" s="895" t="str">
        <f t="shared" si="536"/>
        <v/>
      </c>
      <c r="P308" s="895" t="str">
        <f t="shared" si="536"/>
        <v/>
      </c>
      <c r="Q308" s="895" t="str">
        <f t="shared" si="536"/>
        <v/>
      </c>
      <c r="R308" s="895" t="str">
        <f t="shared" si="536"/>
        <v/>
      </c>
      <c r="S308" s="883"/>
      <c r="T308" s="895" t="str">
        <f t="shared" ref="T308:AJ308" si="537">IF(T305="","",T304*T305*T306*T307)</f>
        <v/>
      </c>
      <c r="U308" s="895" t="str">
        <f t="shared" si="537"/>
        <v/>
      </c>
      <c r="V308" s="895" t="str">
        <f t="shared" si="537"/>
        <v/>
      </c>
      <c r="W308" s="895" t="str">
        <f t="shared" si="537"/>
        <v/>
      </c>
      <c r="X308" s="895" t="str">
        <f t="shared" si="537"/>
        <v/>
      </c>
      <c r="Y308" s="895" t="str">
        <f t="shared" si="537"/>
        <v/>
      </c>
      <c r="Z308" s="895" t="str">
        <f t="shared" si="537"/>
        <v/>
      </c>
      <c r="AA308" s="895" t="str">
        <f t="shared" si="537"/>
        <v/>
      </c>
      <c r="AB308" s="895" t="str">
        <f t="shared" si="537"/>
        <v/>
      </c>
      <c r="AC308" s="895" t="str">
        <f t="shared" si="537"/>
        <v/>
      </c>
      <c r="AD308" s="895" t="str">
        <f t="shared" si="537"/>
        <v/>
      </c>
      <c r="AE308" s="895" t="str">
        <f t="shared" si="537"/>
        <v/>
      </c>
      <c r="AF308" s="895" t="str">
        <f t="shared" si="537"/>
        <v/>
      </c>
      <c r="AG308" s="895" t="str">
        <f t="shared" si="537"/>
        <v/>
      </c>
      <c r="AH308" s="895" t="str">
        <f t="shared" si="537"/>
        <v/>
      </c>
      <c r="AI308" s="895" t="str">
        <f t="shared" si="537"/>
        <v/>
      </c>
      <c r="AJ308" s="895" t="str">
        <f t="shared" si="537"/>
        <v/>
      </c>
      <c r="AK308" s="883"/>
      <c r="AL308" s="895" t="str">
        <f t="shared" ref="AL308:BB308" si="538">IF(AL305="","",AL304*AL305*AL306*AL307)</f>
        <v/>
      </c>
      <c r="AM308" s="895" t="str">
        <f t="shared" si="538"/>
        <v/>
      </c>
      <c r="AN308" s="895" t="str">
        <f t="shared" si="538"/>
        <v/>
      </c>
      <c r="AO308" s="895" t="str">
        <f t="shared" si="538"/>
        <v/>
      </c>
      <c r="AP308" s="895" t="str">
        <f t="shared" si="538"/>
        <v/>
      </c>
      <c r="AQ308" s="895" t="str">
        <f t="shared" si="538"/>
        <v/>
      </c>
      <c r="AR308" s="895" t="str">
        <f t="shared" si="538"/>
        <v/>
      </c>
      <c r="AS308" s="895" t="str">
        <f t="shared" si="538"/>
        <v/>
      </c>
      <c r="AT308" s="895" t="str">
        <f t="shared" si="538"/>
        <v/>
      </c>
      <c r="AU308" s="895" t="str">
        <f t="shared" si="538"/>
        <v/>
      </c>
      <c r="AV308" s="895" t="str">
        <f t="shared" si="538"/>
        <v/>
      </c>
      <c r="AW308" s="895" t="str">
        <f t="shared" si="538"/>
        <v/>
      </c>
      <c r="AX308" s="895" t="str">
        <f t="shared" si="538"/>
        <v/>
      </c>
      <c r="AY308" s="895" t="str">
        <f t="shared" si="538"/>
        <v/>
      </c>
      <c r="AZ308" s="895" t="str">
        <f t="shared" si="538"/>
        <v/>
      </c>
      <c r="BA308" s="895" t="str">
        <f t="shared" si="538"/>
        <v/>
      </c>
      <c r="BB308" s="895" t="str">
        <f t="shared" si="538"/>
        <v/>
      </c>
      <c r="BC308" s="883"/>
      <c r="BD308" s="895" t="str">
        <f t="shared" ref="BD308:BT308" si="539">IF(BD305="","",BD304*BD305*BD306*BD307)</f>
        <v/>
      </c>
      <c r="BE308" s="895" t="str">
        <f t="shared" si="539"/>
        <v/>
      </c>
      <c r="BF308" s="895" t="str">
        <f t="shared" si="539"/>
        <v/>
      </c>
      <c r="BG308" s="895" t="str">
        <f t="shared" si="539"/>
        <v/>
      </c>
      <c r="BH308" s="895" t="str">
        <f t="shared" si="539"/>
        <v/>
      </c>
      <c r="BI308" s="895" t="str">
        <f t="shared" si="539"/>
        <v/>
      </c>
      <c r="BJ308" s="895" t="str">
        <f t="shared" si="539"/>
        <v/>
      </c>
      <c r="BK308" s="895" t="str">
        <f t="shared" si="539"/>
        <v/>
      </c>
      <c r="BL308" s="895" t="str">
        <f t="shared" si="539"/>
        <v/>
      </c>
      <c r="BM308" s="895" t="str">
        <f t="shared" si="539"/>
        <v/>
      </c>
      <c r="BN308" s="895" t="str">
        <f t="shared" si="539"/>
        <v/>
      </c>
      <c r="BO308" s="895" t="str">
        <f t="shared" si="539"/>
        <v/>
      </c>
      <c r="BP308" s="895" t="str">
        <f t="shared" si="539"/>
        <v/>
      </c>
      <c r="BQ308" s="895" t="str">
        <f t="shared" si="539"/>
        <v/>
      </c>
      <c r="BR308" s="895" t="str">
        <f t="shared" si="539"/>
        <v/>
      </c>
      <c r="BS308" s="895" t="str">
        <f t="shared" si="539"/>
        <v/>
      </c>
      <c r="BT308" s="895" t="str">
        <f t="shared" si="539"/>
        <v/>
      </c>
      <c r="BU308" s="883"/>
      <c r="BV308" s="895" t="str">
        <f>IF(BV305="","",BV304*BV305*BV306*BV307)</f>
        <v/>
      </c>
      <c r="BW308" s="895" t="str">
        <f>IF(BW305="","",BW304*BW305*BW306*BW307)</f>
        <v/>
      </c>
      <c r="BX308" s="895" t="str">
        <f>IF(BX305="","",BX304*BX305*BX306*BX307)</f>
        <v/>
      </c>
      <c r="BY308" s="761" t="str">
        <f>IF(BY305="","",BY304*BY305*BY306*BY307)</f>
        <v/>
      </c>
      <c r="BZ308" s="889">
        <f>IF(DL308&lt;3,"",(SUM(B308:R308)-MIN(B308:R308)-MAX(B308:R308))/(DL308-2))</f>
        <v>0</v>
      </c>
      <c r="CA308" s="889" t="str">
        <f>IF(DM308&lt;3,"",(SUM(T308:AJ308)-MIN(T308:AJ308)-MAX(T308:AJ308))/(DM308-2))</f>
        <v/>
      </c>
      <c r="CB308" s="889" t="str">
        <f>IF(DN308&lt;3,"",(SUM(AL308:BB308)-MIN(AL308:BB308)-MAX(AL308:BB308))/(DN308-2))</f>
        <v/>
      </c>
      <c r="CC308" s="890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21" t="str">
        <f t="shared" si="533"/>
        <v/>
      </c>
      <c r="CU308" s="548" t="str">
        <f t="shared" si="534"/>
        <v/>
      </c>
      <c r="CV308" s="549" t="str">
        <f t="shared" si="534"/>
        <v/>
      </c>
      <c r="CW308" s="550" t="str">
        <f t="shared" si="534"/>
        <v/>
      </c>
      <c r="CX308" s="550" t="str">
        <f t="shared" si="534"/>
        <v/>
      </c>
      <c r="CY308" s="550" t="str">
        <f t="shared" si="534"/>
        <v/>
      </c>
      <c r="CZ308" s="550" t="str">
        <f t="shared" si="534"/>
        <v/>
      </c>
      <c r="DA308" s="550" t="str">
        <f t="shared" si="534"/>
        <v/>
      </c>
      <c r="DB308" s="551" t="str">
        <f t="shared" si="534"/>
        <v/>
      </c>
      <c r="DC308" s="551" t="str">
        <f t="shared" si="534"/>
        <v/>
      </c>
      <c r="DD308" s="551" t="str">
        <f t="shared" si="534"/>
        <v/>
      </c>
      <c r="DE308" s="550" t="str">
        <f t="shared" si="535"/>
        <v/>
      </c>
      <c r="DF308" s="550" t="str">
        <f t="shared" si="535"/>
        <v/>
      </c>
      <c r="DG308" s="550" t="str">
        <f t="shared" si="535"/>
        <v/>
      </c>
      <c r="DH308" s="550" t="str">
        <f t="shared" si="535"/>
        <v/>
      </c>
      <c r="DI308" s="550" t="str">
        <f t="shared" si="535"/>
        <v/>
      </c>
      <c r="DJ308" s="549" t="str">
        <f t="shared" si="535"/>
        <v/>
      </c>
      <c r="DK308" s="548" t="str">
        <f t="shared" si="535"/>
        <v/>
      </c>
      <c r="DL308" s="891">
        <f>COUNT(B308:R308)</f>
        <v>6</v>
      </c>
      <c r="DM308" s="846">
        <f>COUNT(T308:AJ308)</f>
        <v>0</v>
      </c>
      <c r="DN308" s="846">
        <f>COUNT(AL308:BB308)</f>
        <v>0</v>
      </c>
      <c r="DO308" s="847">
        <f>COUNT(BD308:BT308)</f>
        <v>0</v>
      </c>
      <c r="DP308" s="882"/>
      <c r="DQ308" s="892"/>
      <c r="DR308" s="892"/>
      <c r="DS308" s="892"/>
      <c r="DT308" s="892"/>
      <c r="DU308" s="892"/>
      <c r="DV308" s="892"/>
      <c r="DW308" s="893"/>
      <c r="DX308" s="892"/>
      <c r="DY308" s="61"/>
    </row>
    <row r="309" spans="1:129" ht="12.75" customHeight="1">
      <c r="A309" s="887" t="s">
        <v>454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3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3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3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3"/>
      <c r="BV309" s="669"/>
      <c r="BW309" s="669"/>
      <c r="BX309" s="669"/>
      <c r="BY309" s="669"/>
      <c r="BZ309" s="896"/>
      <c r="CA309" s="896"/>
      <c r="CB309" s="896"/>
      <c r="CC309" s="897"/>
      <c r="CD309" s="898"/>
      <c r="CE309" s="898"/>
      <c r="CF309" s="898"/>
      <c r="CG309" s="898"/>
      <c r="CH309" s="898"/>
      <c r="CI309" s="898"/>
      <c r="CJ309" s="898"/>
      <c r="CK309" s="898"/>
      <c r="CL309" s="898"/>
      <c r="CM309" s="898"/>
      <c r="CN309" s="898"/>
      <c r="CO309" s="898"/>
      <c r="CP309" s="898"/>
      <c r="CQ309" s="898"/>
      <c r="CR309" s="898"/>
      <c r="CS309" s="898"/>
      <c r="CT309" s="899"/>
      <c r="CU309" s="900"/>
      <c r="CV309" s="898"/>
      <c r="CW309" s="898"/>
      <c r="CX309" s="898"/>
      <c r="CY309" s="898"/>
      <c r="CZ309" s="898"/>
      <c r="DA309" s="898"/>
      <c r="DB309" s="898"/>
      <c r="DC309" s="898"/>
      <c r="DD309" s="898"/>
      <c r="DE309" s="898"/>
      <c r="DF309" s="898"/>
      <c r="DG309" s="898"/>
      <c r="DH309" s="898"/>
      <c r="DI309" s="898"/>
      <c r="DJ309" s="898"/>
      <c r="DK309" s="898"/>
      <c r="DL309" s="891"/>
      <c r="DM309" s="846"/>
      <c r="DN309" s="846"/>
      <c r="DO309" s="847"/>
      <c r="DP309" s="881"/>
      <c r="DQ309" s="881"/>
      <c r="DR309" s="881"/>
      <c r="DS309" s="881"/>
      <c r="DT309" s="881"/>
      <c r="DU309" s="881"/>
      <c r="DV309" s="881"/>
      <c r="DW309" s="880"/>
      <c r="DX309" s="881"/>
      <c r="DY309" s="61"/>
    </row>
    <row r="310" spans="1:129" ht="12.75" customHeight="1">
      <c r="A310" s="888" t="s">
        <v>276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3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3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3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3"/>
      <c r="BV310" s="669"/>
      <c r="BW310" s="669"/>
      <c r="BX310" s="669"/>
      <c r="BY310" s="669"/>
      <c r="BZ310" s="889" t="str">
        <f>IF(DL310&lt;3,"",(SUM(B310:R310)-MIN(B310:R310)-MAX(B310:R310))/(DL310-2))</f>
        <v/>
      </c>
      <c r="CA310" s="889" t="str">
        <f>IF(DM310&lt;3,"",(SUM(T310:AJ310)-MIN(T310:AJ310)-MAX(T310:AJ310))/(DM310-2))</f>
        <v/>
      </c>
      <c r="CB310" s="889" t="str">
        <f>IF(DN310&lt;3,"",(SUM(AL310:BB310)-MIN(AL310:BB310)-MAX(AL310:BB310))/(DN310-2))</f>
        <v/>
      </c>
      <c r="CC310" s="890" t="str">
        <f>IF(DO310&lt;3,"",(SUM(BD310:BT310)-MIN(BD310:BT310)-MAX(BD310:BT310))/(DO310-2))</f>
        <v/>
      </c>
      <c r="CD310" s="520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21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42"/>
        <v/>
      </c>
      <c r="CW310" s="550" t="str">
        <f t="shared" si="542"/>
        <v/>
      </c>
      <c r="CX310" s="550" t="str">
        <f t="shared" si="542"/>
        <v/>
      </c>
      <c r="CY310" s="550" t="str">
        <f t="shared" si="542"/>
        <v/>
      </c>
      <c r="CZ310" s="550" t="str">
        <f t="shared" si="542"/>
        <v/>
      </c>
      <c r="DA310" s="550" t="str">
        <f t="shared" si="542"/>
        <v/>
      </c>
      <c r="DB310" s="551" t="str">
        <f t="shared" si="542"/>
        <v/>
      </c>
      <c r="DC310" s="551" t="str">
        <f t="shared" si="542"/>
        <v/>
      </c>
      <c r="DD310" s="551" t="str">
        <f t="shared" si="542"/>
        <v/>
      </c>
      <c r="DE310" s="550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3"/>
        <v/>
      </c>
      <c r="DG310" s="550" t="str">
        <f t="shared" si="543"/>
        <v/>
      </c>
      <c r="DH310" s="550" t="str">
        <f t="shared" si="543"/>
        <v/>
      </c>
      <c r="DI310" s="550" t="str">
        <f t="shared" si="543"/>
        <v/>
      </c>
      <c r="DJ310" s="549" t="str">
        <f t="shared" si="543"/>
        <v/>
      </c>
      <c r="DK310" s="548" t="str">
        <f t="shared" si="543"/>
        <v/>
      </c>
      <c r="DL310" s="891">
        <f>COUNT(B310:R310)</f>
        <v>0</v>
      </c>
      <c r="DM310" s="846">
        <f>COUNT(T310:AJ310)</f>
        <v>0</v>
      </c>
      <c r="DN310" s="846">
        <f>COUNT(AL310:BB310)</f>
        <v>0</v>
      </c>
      <c r="DO310" s="847">
        <f>COUNT(BD310:BT310)</f>
        <v>0</v>
      </c>
      <c r="DP310" s="882"/>
      <c r="DQ310" s="892"/>
      <c r="DR310" s="892"/>
      <c r="DS310" s="892"/>
      <c r="DT310" s="892"/>
      <c r="DU310" s="892"/>
      <c r="DV310" s="892"/>
      <c r="DW310" s="893"/>
      <c r="DX310" s="892"/>
      <c r="DY310" s="61"/>
    </row>
    <row r="311" spans="1:129" ht="12.75" customHeight="1">
      <c r="A311" s="888" t="s">
        <v>277</v>
      </c>
      <c r="B311" s="296">
        <v>0</v>
      </c>
      <c r="C311" s="296">
        <v>0</v>
      </c>
      <c r="D311" s="296">
        <v>0</v>
      </c>
      <c r="E311" s="669">
        <v>0</v>
      </c>
      <c r="F311" s="669">
        <v>0</v>
      </c>
      <c r="G311" s="669">
        <v>0</v>
      </c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3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3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3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3"/>
      <c r="BV311" s="296"/>
      <c r="BW311" s="296"/>
      <c r="BX311" s="296"/>
      <c r="BY311" s="296"/>
      <c r="BZ311" s="889">
        <f>IF(DL311&lt;3,"",(SUM(B311:R311)-MIN(B311:R311)-MAX(B311:R311))/(DL311-2))</f>
        <v>0</v>
      </c>
      <c r="CA311" s="889" t="str">
        <f>IF(DM311&lt;3,"",(SUM(T311:AJ311)-MIN(T311:AJ311)-MAX(T311:AJ311))/(DM311-2))</f>
        <v/>
      </c>
      <c r="CB311" s="889" t="str">
        <f>IF(DN311&lt;3,"",(SUM(AL311:BB311)-MIN(AL311:BB311)-MAX(AL311:BB311))/(DN311-2))</f>
        <v/>
      </c>
      <c r="CC311" s="890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21" t="str">
        <f t="shared" si="541"/>
        <v/>
      </c>
      <c r="CU311" s="548" t="str">
        <f t="shared" si="542"/>
        <v/>
      </c>
      <c r="CV311" s="549" t="str">
        <f t="shared" si="542"/>
        <v/>
      </c>
      <c r="CW311" s="550" t="str">
        <f t="shared" si="542"/>
        <v/>
      </c>
      <c r="CX311" s="550" t="str">
        <f t="shared" si="542"/>
        <v/>
      </c>
      <c r="CY311" s="550" t="str">
        <f t="shared" si="542"/>
        <v/>
      </c>
      <c r="CZ311" s="550" t="str">
        <f t="shared" si="542"/>
        <v/>
      </c>
      <c r="DA311" s="550" t="str">
        <f t="shared" si="542"/>
        <v/>
      </c>
      <c r="DB311" s="551" t="str">
        <f t="shared" si="542"/>
        <v/>
      </c>
      <c r="DC311" s="551" t="str">
        <f t="shared" si="542"/>
        <v/>
      </c>
      <c r="DD311" s="551" t="str">
        <f t="shared" si="542"/>
        <v/>
      </c>
      <c r="DE311" s="550" t="str">
        <f t="shared" si="543"/>
        <v/>
      </c>
      <c r="DF311" s="550" t="str">
        <f t="shared" si="543"/>
        <v/>
      </c>
      <c r="DG311" s="550" t="str">
        <f t="shared" si="543"/>
        <v/>
      </c>
      <c r="DH311" s="550" t="str">
        <f t="shared" si="543"/>
        <v/>
      </c>
      <c r="DI311" s="550" t="str">
        <f t="shared" si="543"/>
        <v/>
      </c>
      <c r="DJ311" s="549" t="str">
        <f t="shared" si="543"/>
        <v/>
      </c>
      <c r="DK311" s="548" t="str">
        <f t="shared" si="543"/>
        <v/>
      </c>
      <c r="DL311" s="891">
        <f>COUNT(B311:R311)</f>
        <v>6</v>
      </c>
      <c r="DM311" s="846">
        <f>COUNT(T311:AJ311)</f>
        <v>0</v>
      </c>
      <c r="DN311" s="846">
        <f>COUNT(AL311:BB311)</f>
        <v>0</v>
      </c>
      <c r="DO311" s="847">
        <f>COUNT(BD311:BT311)</f>
        <v>0</v>
      </c>
      <c r="DP311" s="882"/>
      <c r="DQ311" s="892"/>
      <c r="DR311" s="892"/>
      <c r="DS311" s="892"/>
      <c r="DT311" s="892"/>
      <c r="DU311" s="892"/>
      <c r="DV311" s="892"/>
      <c r="DW311" s="893"/>
      <c r="DX311" s="892"/>
      <c r="DY311" s="61"/>
    </row>
    <row r="312" spans="1:129" ht="12.75" customHeight="1">
      <c r="A312" s="888" t="s">
        <v>265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3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3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3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3"/>
      <c r="BV312" s="296"/>
      <c r="BW312" s="296"/>
      <c r="BX312" s="296"/>
      <c r="BY312" s="296"/>
      <c r="BZ312" s="889" t="str">
        <f>IF(DL312&lt;3,"",(SUM(B312:R312)-MIN(B312:R312)-MAX(B312:R312))/(DL312-2))</f>
        <v/>
      </c>
      <c r="CA312" s="889" t="str">
        <f>IF(DM312&lt;3,"",(SUM(T312:AJ312)-MIN(T312:AJ312)-MAX(T312:AJ312))/(DM312-2))</f>
        <v/>
      </c>
      <c r="CB312" s="889" t="str">
        <f>IF(DN312&lt;3,"",(SUM(AL312:BB312)-MIN(AL312:BB312)-MAX(AL312:BB312))/(DN312-2))</f>
        <v/>
      </c>
      <c r="CC312" s="890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21" t="str">
        <f t="shared" si="541"/>
        <v/>
      </c>
      <c r="CU312" s="548" t="str">
        <f t="shared" si="542"/>
        <v/>
      </c>
      <c r="CV312" s="549" t="str">
        <f t="shared" si="542"/>
        <v/>
      </c>
      <c r="CW312" s="550" t="str">
        <f t="shared" si="542"/>
        <v/>
      </c>
      <c r="CX312" s="550" t="str">
        <f t="shared" si="542"/>
        <v/>
      </c>
      <c r="CY312" s="550" t="str">
        <f t="shared" si="542"/>
        <v/>
      </c>
      <c r="CZ312" s="550" t="str">
        <f t="shared" si="542"/>
        <v/>
      </c>
      <c r="DA312" s="550" t="str">
        <f t="shared" si="542"/>
        <v/>
      </c>
      <c r="DB312" s="551" t="str">
        <f t="shared" si="542"/>
        <v/>
      </c>
      <c r="DC312" s="551" t="str">
        <f t="shared" si="542"/>
        <v/>
      </c>
      <c r="DD312" s="551" t="str">
        <f t="shared" si="542"/>
        <v/>
      </c>
      <c r="DE312" s="550" t="str">
        <f t="shared" si="543"/>
        <v/>
      </c>
      <c r="DF312" s="550" t="str">
        <f t="shared" si="543"/>
        <v/>
      </c>
      <c r="DG312" s="550" t="str">
        <f t="shared" si="543"/>
        <v/>
      </c>
      <c r="DH312" s="550" t="str">
        <f t="shared" si="543"/>
        <v/>
      </c>
      <c r="DI312" s="550" t="str">
        <f t="shared" si="543"/>
        <v/>
      </c>
      <c r="DJ312" s="549" t="str">
        <f t="shared" si="543"/>
        <v/>
      </c>
      <c r="DK312" s="548" t="str">
        <f t="shared" si="543"/>
        <v/>
      </c>
      <c r="DL312" s="891">
        <f>COUNT(B312:R312)</f>
        <v>0</v>
      </c>
      <c r="DM312" s="846">
        <f>COUNT(T312:AJ312)</f>
        <v>0</v>
      </c>
      <c r="DN312" s="846">
        <f>COUNT(AL312:BB312)</f>
        <v>0</v>
      </c>
      <c r="DO312" s="847">
        <f>COUNT(BD312:BT312)</f>
        <v>0</v>
      </c>
      <c r="DP312" s="882"/>
      <c r="DQ312" s="892"/>
      <c r="DR312" s="892"/>
      <c r="DS312" s="892"/>
      <c r="DT312" s="892"/>
      <c r="DU312" s="892"/>
      <c r="DV312" s="892"/>
      <c r="DW312" s="893"/>
      <c r="DX312" s="892"/>
      <c r="DY312" s="61"/>
    </row>
    <row r="313" spans="1:129" ht="12.75" customHeight="1">
      <c r="A313" s="888" t="s">
        <v>294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3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3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3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3"/>
      <c r="BV313" s="296"/>
      <c r="BW313" s="296"/>
      <c r="BX313" s="296"/>
      <c r="BY313" s="296"/>
      <c r="BZ313" s="889" t="str">
        <f>IF(DL313&lt;3,"",(SUM(B313:R313)-MIN(B313:R313)-MAX(B313:R313))/(DL313-2))</f>
        <v/>
      </c>
      <c r="CA313" s="889" t="str">
        <f>IF(DM313&lt;3,"",(SUM(T313:AJ313)-MIN(T313:AJ313)-MAX(T313:AJ313))/(DM313-2))</f>
        <v/>
      </c>
      <c r="CB313" s="889" t="str">
        <f>IF(DN313&lt;3,"",(SUM(AL313:BB313)-MIN(AL313:BB313)-MAX(AL313:BB313))/(DN313-2))</f>
        <v/>
      </c>
      <c r="CC313" s="890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21" t="str">
        <f t="shared" si="541"/>
        <v/>
      </c>
      <c r="CU313" s="548" t="str">
        <f t="shared" si="542"/>
        <v/>
      </c>
      <c r="CV313" s="549" t="str">
        <f t="shared" si="542"/>
        <v/>
      </c>
      <c r="CW313" s="550" t="str">
        <f t="shared" si="542"/>
        <v/>
      </c>
      <c r="CX313" s="550" t="str">
        <f t="shared" si="542"/>
        <v/>
      </c>
      <c r="CY313" s="550" t="str">
        <f t="shared" si="542"/>
        <v/>
      </c>
      <c r="CZ313" s="550" t="str">
        <f t="shared" si="542"/>
        <v/>
      </c>
      <c r="DA313" s="550" t="str">
        <f t="shared" si="542"/>
        <v/>
      </c>
      <c r="DB313" s="551" t="str">
        <f t="shared" si="542"/>
        <v/>
      </c>
      <c r="DC313" s="551" t="str">
        <f t="shared" si="542"/>
        <v/>
      </c>
      <c r="DD313" s="551" t="str">
        <f t="shared" si="542"/>
        <v/>
      </c>
      <c r="DE313" s="550" t="str">
        <f t="shared" si="543"/>
        <v/>
      </c>
      <c r="DF313" s="550" t="str">
        <f t="shared" si="543"/>
        <v/>
      </c>
      <c r="DG313" s="550" t="str">
        <f t="shared" si="543"/>
        <v/>
      </c>
      <c r="DH313" s="550" t="str">
        <f t="shared" si="543"/>
        <v/>
      </c>
      <c r="DI313" s="550" t="str">
        <f t="shared" si="543"/>
        <v/>
      </c>
      <c r="DJ313" s="549" t="str">
        <f t="shared" si="543"/>
        <v/>
      </c>
      <c r="DK313" s="548" t="str">
        <f t="shared" si="543"/>
        <v/>
      </c>
      <c r="DL313" s="891">
        <f>COUNT(B313:R313)</f>
        <v>0</v>
      </c>
      <c r="DM313" s="846">
        <f>COUNT(T313:AJ313)</f>
        <v>0</v>
      </c>
      <c r="DN313" s="846">
        <f>COUNT(AL313:BB313)</f>
        <v>0</v>
      </c>
      <c r="DO313" s="847">
        <f>COUNT(BD313:BT313)</f>
        <v>0</v>
      </c>
      <c r="DP313" s="882"/>
      <c r="DQ313" s="892"/>
      <c r="DR313" s="892"/>
      <c r="DS313" s="892"/>
      <c r="DT313" s="892"/>
      <c r="DU313" s="892"/>
      <c r="DV313" s="892"/>
      <c r="DW313" s="893"/>
      <c r="DX313" s="892"/>
      <c r="DY313" s="61"/>
    </row>
    <row r="314" spans="1:129" ht="12.75" customHeight="1">
      <c r="A314" s="894" t="s">
        <v>295</v>
      </c>
      <c r="B314" s="895">
        <f t="shared" ref="B314:R314" si="544">IF(B311="","",B310*B311*B312*B313)</f>
        <v>0</v>
      </c>
      <c r="C314" s="895">
        <f t="shared" si="544"/>
        <v>0</v>
      </c>
      <c r="D314" s="895">
        <f t="shared" si="544"/>
        <v>0</v>
      </c>
      <c r="E314" s="895">
        <f t="shared" si="544"/>
        <v>0</v>
      </c>
      <c r="F314" s="895">
        <f t="shared" si="544"/>
        <v>0</v>
      </c>
      <c r="G314" s="895">
        <f t="shared" si="544"/>
        <v>0</v>
      </c>
      <c r="H314" s="895" t="str">
        <f t="shared" si="544"/>
        <v/>
      </c>
      <c r="I314" s="895" t="str">
        <f t="shared" si="544"/>
        <v/>
      </c>
      <c r="J314" s="895" t="str">
        <f t="shared" si="544"/>
        <v/>
      </c>
      <c r="K314" s="895" t="str">
        <f t="shared" si="544"/>
        <v/>
      </c>
      <c r="L314" s="895" t="str">
        <f t="shared" si="544"/>
        <v/>
      </c>
      <c r="M314" s="895" t="str">
        <f t="shared" si="544"/>
        <v/>
      </c>
      <c r="N314" s="895" t="str">
        <f t="shared" si="544"/>
        <v/>
      </c>
      <c r="O314" s="895" t="str">
        <f t="shared" si="544"/>
        <v/>
      </c>
      <c r="P314" s="895" t="str">
        <f t="shared" si="544"/>
        <v/>
      </c>
      <c r="Q314" s="895" t="str">
        <f t="shared" si="544"/>
        <v/>
      </c>
      <c r="R314" s="895" t="str">
        <f t="shared" si="544"/>
        <v/>
      </c>
      <c r="S314" s="883"/>
      <c r="T314" s="895" t="str">
        <f t="shared" ref="T314:AJ314" si="545">IF(T311="","",T310*T311*T312*T313)</f>
        <v/>
      </c>
      <c r="U314" s="895" t="str">
        <f t="shared" si="545"/>
        <v/>
      </c>
      <c r="V314" s="895" t="str">
        <f t="shared" si="545"/>
        <v/>
      </c>
      <c r="W314" s="895" t="str">
        <f t="shared" si="545"/>
        <v/>
      </c>
      <c r="X314" s="895" t="str">
        <f t="shared" si="545"/>
        <v/>
      </c>
      <c r="Y314" s="895" t="str">
        <f t="shared" si="545"/>
        <v/>
      </c>
      <c r="Z314" s="895" t="str">
        <f t="shared" si="545"/>
        <v/>
      </c>
      <c r="AA314" s="895" t="str">
        <f t="shared" si="545"/>
        <v/>
      </c>
      <c r="AB314" s="895" t="str">
        <f t="shared" si="545"/>
        <v/>
      </c>
      <c r="AC314" s="895" t="str">
        <f t="shared" si="545"/>
        <v/>
      </c>
      <c r="AD314" s="895" t="str">
        <f t="shared" si="545"/>
        <v/>
      </c>
      <c r="AE314" s="895" t="str">
        <f t="shared" si="545"/>
        <v/>
      </c>
      <c r="AF314" s="895" t="str">
        <f t="shared" si="545"/>
        <v/>
      </c>
      <c r="AG314" s="895" t="str">
        <f t="shared" si="545"/>
        <v/>
      </c>
      <c r="AH314" s="895" t="str">
        <f t="shared" si="545"/>
        <v/>
      </c>
      <c r="AI314" s="895" t="str">
        <f t="shared" si="545"/>
        <v/>
      </c>
      <c r="AJ314" s="895" t="str">
        <f t="shared" si="545"/>
        <v/>
      </c>
      <c r="AK314" s="883"/>
      <c r="AL314" s="895" t="str">
        <f t="shared" ref="AL314:BB314" si="546">IF(AL311="","",AL310*AL311*AL312*AL313)</f>
        <v/>
      </c>
      <c r="AM314" s="895" t="str">
        <f t="shared" si="546"/>
        <v/>
      </c>
      <c r="AN314" s="895" t="str">
        <f t="shared" si="546"/>
        <v/>
      </c>
      <c r="AO314" s="895" t="str">
        <f t="shared" si="546"/>
        <v/>
      </c>
      <c r="AP314" s="895" t="str">
        <f t="shared" si="546"/>
        <v/>
      </c>
      <c r="AQ314" s="895" t="str">
        <f t="shared" si="546"/>
        <v/>
      </c>
      <c r="AR314" s="895" t="str">
        <f t="shared" si="546"/>
        <v/>
      </c>
      <c r="AS314" s="895" t="str">
        <f t="shared" si="546"/>
        <v/>
      </c>
      <c r="AT314" s="895" t="str">
        <f t="shared" si="546"/>
        <v/>
      </c>
      <c r="AU314" s="895" t="str">
        <f t="shared" si="546"/>
        <v/>
      </c>
      <c r="AV314" s="895" t="str">
        <f t="shared" si="546"/>
        <v/>
      </c>
      <c r="AW314" s="895" t="str">
        <f t="shared" si="546"/>
        <v/>
      </c>
      <c r="AX314" s="895" t="str">
        <f t="shared" si="546"/>
        <v/>
      </c>
      <c r="AY314" s="895" t="str">
        <f t="shared" si="546"/>
        <v/>
      </c>
      <c r="AZ314" s="895" t="str">
        <f t="shared" si="546"/>
        <v/>
      </c>
      <c r="BA314" s="895" t="str">
        <f t="shared" si="546"/>
        <v/>
      </c>
      <c r="BB314" s="895" t="str">
        <f t="shared" si="546"/>
        <v/>
      </c>
      <c r="BC314" s="883"/>
      <c r="BD314" s="895" t="str">
        <f t="shared" ref="BD314:BT314" si="547">IF(BD311="","",BD310*BD311*BD312*BD313)</f>
        <v/>
      </c>
      <c r="BE314" s="895" t="str">
        <f t="shared" si="547"/>
        <v/>
      </c>
      <c r="BF314" s="895" t="str">
        <f t="shared" si="547"/>
        <v/>
      </c>
      <c r="BG314" s="895" t="str">
        <f t="shared" si="547"/>
        <v/>
      </c>
      <c r="BH314" s="895" t="str">
        <f t="shared" si="547"/>
        <v/>
      </c>
      <c r="BI314" s="895" t="str">
        <f t="shared" si="547"/>
        <v/>
      </c>
      <c r="BJ314" s="895" t="str">
        <f t="shared" si="547"/>
        <v/>
      </c>
      <c r="BK314" s="895" t="str">
        <f t="shared" si="547"/>
        <v/>
      </c>
      <c r="BL314" s="895" t="str">
        <f t="shared" si="547"/>
        <v/>
      </c>
      <c r="BM314" s="895" t="str">
        <f t="shared" si="547"/>
        <v/>
      </c>
      <c r="BN314" s="895" t="str">
        <f t="shared" si="547"/>
        <v/>
      </c>
      <c r="BO314" s="895" t="str">
        <f t="shared" si="547"/>
        <v/>
      </c>
      <c r="BP314" s="895" t="str">
        <f t="shared" si="547"/>
        <v/>
      </c>
      <c r="BQ314" s="895" t="str">
        <f t="shared" si="547"/>
        <v/>
      </c>
      <c r="BR314" s="895" t="str">
        <f t="shared" si="547"/>
        <v/>
      </c>
      <c r="BS314" s="895" t="str">
        <f t="shared" si="547"/>
        <v/>
      </c>
      <c r="BT314" s="895" t="str">
        <f t="shared" si="547"/>
        <v/>
      </c>
      <c r="BU314" s="883"/>
      <c r="BV314" s="895" t="str">
        <f>IF(BV311="","",BV310*BV311*BV312*BV313)</f>
        <v/>
      </c>
      <c r="BW314" s="895" t="str">
        <f>IF(BW311="","",BW310*BW311*BW312*BW313)</f>
        <v/>
      </c>
      <c r="BX314" s="895" t="str">
        <f>IF(BX311="","",BX310*BX311*BX312*BX313)</f>
        <v/>
      </c>
      <c r="BY314" s="761" t="str">
        <f>IF(BY311="","",BY310*BY311*BY312*BY313)</f>
        <v/>
      </c>
      <c r="BZ314" s="889">
        <f>IF(DL314&lt;3,"",(SUM(B314:R314)-MIN(B314:R314)-MAX(B314:R314))/(DL314-2))</f>
        <v>0</v>
      </c>
      <c r="CA314" s="889" t="str">
        <f>IF(DM314&lt;3,"",(SUM(T314:AJ314)-MIN(T314:AJ314)-MAX(T314:AJ314))/(DM314-2))</f>
        <v/>
      </c>
      <c r="CB314" s="889" t="str">
        <f>IF(DN314&lt;3,"",(SUM(AL314:BB314)-MIN(AL314:BB314)-MAX(AL314:BB314))/(DN314-2))</f>
        <v/>
      </c>
      <c r="CC314" s="890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21" t="str">
        <f t="shared" si="541"/>
        <v/>
      </c>
      <c r="CU314" s="548" t="str">
        <f t="shared" si="542"/>
        <v/>
      </c>
      <c r="CV314" s="549" t="str">
        <f t="shared" si="542"/>
        <v/>
      </c>
      <c r="CW314" s="550" t="str">
        <f t="shared" si="542"/>
        <v/>
      </c>
      <c r="CX314" s="550" t="str">
        <f t="shared" si="542"/>
        <v/>
      </c>
      <c r="CY314" s="550" t="str">
        <f t="shared" si="542"/>
        <v/>
      </c>
      <c r="CZ314" s="550" t="str">
        <f t="shared" si="542"/>
        <v/>
      </c>
      <c r="DA314" s="550" t="str">
        <f t="shared" si="542"/>
        <v/>
      </c>
      <c r="DB314" s="551" t="str">
        <f t="shared" si="542"/>
        <v/>
      </c>
      <c r="DC314" s="551" t="str">
        <f t="shared" si="542"/>
        <v/>
      </c>
      <c r="DD314" s="551" t="str">
        <f t="shared" si="542"/>
        <v/>
      </c>
      <c r="DE314" s="550" t="str">
        <f t="shared" si="543"/>
        <v/>
      </c>
      <c r="DF314" s="550" t="str">
        <f t="shared" si="543"/>
        <v/>
      </c>
      <c r="DG314" s="550" t="str">
        <f t="shared" si="543"/>
        <v/>
      </c>
      <c r="DH314" s="550" t="str">
        <f t="shared" si="543"/>
        <v/>
      </c>
      <c r="DI314" s="550" t="str">
        <f t="shared" si="543"/>
        <v/>
      </c>
      <c r="DJ314" s="549" t="str">
        <f t="shared" si="543"/>
        <v/>
      </c>
      <c r="DK314" s="548" t="str">
        <f t="shared" si="543"/>
        <v/>
      </c>
      <c r="DL314" s="891">
        <f>COUNT(B314:R314)</f>
        <v>6</v>
      </c>
      <c r="DM314" s="846">
        <f>COUNT(T314:AJ314)</f>
        <v>0</v>
      </c>
      <c r="DN314" s="846">
        <f>COUNT(AL314:BB314)</f>
        <v>0</v>
      </c>
      <c r="DO314" s="847">
        <f>COUNT(BD314:BT314)</f>
        <v>0</v>
      </c>
      <c r="DP314" s="882"/>
      <c r="DQ314" s="892"/>
      <c r="DR314" s="892"/>
      <c r="DS314" s="892"/>
      <c r="DT314" s="892"/>
      <c r="DU314" s="892"/>
      <c r="DV314" s="892"/>
      <c r="DW314" s="893"/>
      <c r="DX314" s="892"/>
      <c r="DY314" s="61"/>
    </row>
    <row r="315" spans="1:129" ht="12.75" customHeight="1">
      <c r="A315" s="887" t="s">
        <v>416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3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3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3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3"/>
      <c r="BV315" s="669"/>
      <c r="BW315" s="669"/>
      <c r="BX315" s="669"/>
      <c r="BY315" s="669"/>
      <c r="BZ315" s="896"/>
      <c r="CA315" s="896"/>
      <c r="CB315" s="896"/>
      <c r="CC315" s="897"/>
      <c r="CD315" s="898"/>
      <c r="CE315" s="898"/>
      <c r="CF315" s="898"/>
      <c r="CG315" s="898"/>
      <c r="CH315" s="898"/>
      <c r="CI315" s="898"/>
      <c r="CJ315" s="898"/>
      <c r="CK315" s="898"/>
      <c r="CL315" s="898"/>
      <c r="CM315" s="898"/>
      <c r="CN315" s="898"/>
      <c r="CO315" s="898"/>
      <c r="CP315" s="898"/>
      <c r="CQ315" s="898"/>
      <c r="CR315" s="898"/>
      <c r="CS315" s="898"/>
      <c r="CT315" s="899"/>
      <c r="CU315" s="900"/>
      <c r="CV315" s="898"/>
      <c r="CW315" s="898"/>
      <c r="CX315" s="898"/>
      <c r="CY315" s="898"/>
      <c r="CZ315" s="898"/>
      <c r="DA315" s="898"/>
      <c r="DB315" s="898"/>
      <c r="DC315" s="898"/>
      <c r="DD315" s="898"/>
      <c r="DE315" s="898"/>
      <c r="DF315" s="898"/>
      <c r="DG315" s="898"/>
      <c r="DH315" s="898"/>
      <c r="DI315" s="898"/>
      <c r="DJ315" s="898"/>
      <c r="DK315" s="898"/>
      <c r="DL315" s="891"/>
      <c r="DM315" s="846"/>
      <c r="DN315" s="846"/>
      <c r="DO315" s="847"/>
      <c r="DP315" s="881"/>
      <c r="DQ315" s="881"/>
      <c r="DR315" s="881"/>
      <c r="DS315" s="881"/>
      <c r="DT315" s="881"/>
      <c r="DU315" s="881"/>
      <c r="DV315" s="881"/>
      <c r="DW315" s="880"/>
      <c r="DX315" s="881"/>
      <c r="DY315" s="61"/>
    </row>
    <row r="316" spans="1:129" ht="12.75" customHeight="1">
      <c r="A316" s="888" t="s">
        <v>276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3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3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3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3"/>
      <c r="BV316" s="669"/>
      <c r="BW316" s="669"/>
      <c r="BX316" s="669"/>
      <c r="BY316" s="669"/>
      <c r="BZ316" s="889" t="str">
        <f>IF(DL316&lt;3,"",(SUM(B316:R316)-MIN(B316:R316)-MAX(B316:R316))/(DL316-2))</f>
        <v/>
      </c>
      <c r="CA316" s="889" t="str">
        <f>IF(DM316&lt;3,"",(SUM(T316:AJ316)-MIN(T316:AJ316)-MAX(T316:AJ316))/(DM316-2))</f>
        <v/>
      </c>
      <c r="CB316" s="889" t="str">
        <f>IF(DN316&lt;3,"",(SUM(AL316:BB316)-MIN(AL316:BB316)-MAX(AL316:BB316))/(DN316-2))</f>
        <v/>
      </c>
      <c r="CC316" s="890" t="str">
        <f>IF(DO316&lt;3,"",(SUM(BD316:BT316)-MIN(BD316:BT316)-MAX(BD316:BT316))/(DO316-2))</f>
        <v/>
      </c>
      <c r="CD316" s="520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21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50"/>
        <v/>
      </c>
      <c r="CW316" s="550" t="str">
        <f t="shared" si="550"/>
        <v/>
      </c>
      <c r="CX316" s="550" t="str">
        <f t="shared" si="550"/>
        <v/>
      </c>
      <c r="CY316" s="550" t="str">
        <f t="shared" si="550"/>
        <v/>
      </c>
      <c r="CZ316" s="550" t="str">
        <f t="shared" si="550"/>
        <v/>
      </c>
      <c r="DA316" s="550" t="str">
        <f t="shared" si="550"/>
        <v/>
      </c>
      <c r="DB316" s="551" t="str">
        <f t="shared" si="550"/>
        <v/>
      </c>
      <c r="DC316" s="551" t="str">
        <f t="shared" si="550"/>
        <v/>
      </c>
      <c r="DD316" s="551" t="str">
        <f t="shared" si="550"/>
        <v/>
      </c>
      <c r="DE316" s="550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51"/>
        <v/>
      </c>
      <c r="DG316" s="550" t="str">
        <f t="shared" si="551"/>
        <v/>
      </c>
      <c r="DH316" s="550" t="str">
        <f t="shared" si="551"/>
        <v/>
      </c>
      <c r="DI316" s="550" t="str">
        <f t="shared" si="551"/>
        <v/>
      </c>
      <c r="DJ316" s="549" t="str">
        <f t="shared" si="551"/>
        <v/>
      </c>
      <c r="DK316" s="548" t="str">
        <f t="shared" si="551"/>
        <v/>
      </c>
      <c r="DL316" s="891">
        <f>COUNT(B316:R316)</f>
        <v>0</v>
      </c>
      <c r="DM316" s="846">
        <f>COUNT(T316:AJ316)</f>
        <v>0</v>
      </c>
      <c r="DN316" s="846">
        <f>COUNT(AL316:BB316)</f>
        <v>0</v>
      </c>
      <c r="DO316" s="847">
        <f>COUNT(BD316:BT316)</f>
        <v>0</v>
      </c>
      <c r="DP316" s="882"/>
      <c r="DQ316" s="892"/>
      <c r="DR316" s="892"/>
      <c r="DS316" s="892"/>
      <c r="DT316" s="892"/>
      <c r="DU316" s="892"/>
      <c r="DV316" s="892"/>
      <c r="DW316" s="893"/>
      <c r="DX316" s="892"/>
      <c r="DY316" s="61"/>
    </row>
    <row r="317" spans="1:129" ht="12.75" customHeight="1">
      <c r="A317" s="888" t="s">
        <v>277</v>
      </c>
      <c r="B317" s="296">
        <v>0</v>
      </c>
      <c r="C317" s="296">
        <v>0</v>
      </c>
      <c r="D317" s="296">
        <v>0</v>
      </c>
      <c r="E317" s="669">
        <v>0</v>
      </c>
      <c r="F317" s="669">
        <v>0</v>
      </c>
      <c r="G317" s="669">
        <v>0</v>
      </c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3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3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3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3"/>
      <c r="BV317" s="296"/>
      <c r="BW317" s="296"/>
      <c r="BX317" s="296"/>
      <c r="BY317" s="296"/>
      <c r="BZ317" s="889">
        <f>IF(DL317&lt;3,"",(SUM(B317:R317)-MIN(B317:R317)-MAX(B317:R317))/(DL317-2))</f>
        <v>0</v>
      </c>
      <c r="CA317" s="889" t="str">
        <f>IF(DM317&lt;3,"",(SUM(T317:AJ317)-MIN(T317:AJ317)-MAX(T317:AJ317))/(DM317-2))</f>
        <v/>
      </c>
      <c r="CB317" s="889" t="str">
        <f>IF(DN317&lt;3,"",(SUM(AL317:BB317)-MIN(AL317:BB317)-MAX(AL317:BB317))/(DN317-2))</f>
        <v/>
      </c>
      <c r="CC317" s="890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21" t="str">
        <f t="shared" si="549"/>
        <v/>
      </c>
      <c r="CU317" s="548" t="str">
        <f t="shared" si="550"/>
        <v/>
      </c>
      <c r="CV317" s="549" t="str">
        <f t="shared" si="550"/>
        <v/>
      </c>
      <c r="CW317" s="550" t="str">
        <f t="shared" si="550"/>
        <v/>
      </c>
      <c r="CX317" s="550" t="str">
        <f t="shared" si="550"/>
        <v/>
      </c>
      <c r="CY317" s="550" t="str">
        <f t="shared" si="550"/>
        <v/>
      </c>
      <c r="CZ317" s="550" t="str">
        <f t="shared" si="550"/>
        <v/>
      </c>
      <c r="DA317" s="550" t="str">
        <f t="shared" si="550"/>
        <v/>
      </c>
      <c r="DB317" s="551" t="str">
        <f t="shared" si="550"/>
        <v/>
      </c>
      <c r="DC317" s="551" t="str">
        <f t="shared" si="550"/>
        <v/>
      </c>
      <c r="DD317" s="551" t="str">
        <f t="shared" si="550"/>
        <v/>
      </c>
      <c r="DE317" s="550" t="str">
        <f t="shared" si="551"/>
        <v/>
      </c>
      <c r="DF317" s="550" t="str">
        <f t="shared" si="551"/>
        <v/>
      </c>
      <c r="DG317" s="550" t="str">
        <f t="shared" si="551"/>
        <v/>
      </c>
      <c r="DH317" s="550" t="str">
        <f t="shared" si="551"/>
        <v/>
      </c>
      <c r="DI317" s="550" t="str">
        <f t="shared" si="551"/>
        <v/>
      </c>
      <c r="DJ317" s="549" t="str">
        <f t="shared" si="551"/>
        <v/>
      </c>
      <c r="DK317" s="548" t="str">
        <f t="shared" si="551"/>
        <v/>
      </c>
      <c r="DL317" s="891">
        <f>COUNT(B317:R317)</f>
        <v>6</v>
      </c>
      <c r="DM317" s="846">
        <f>COUNT(T317:AJ317)</f>
        <v>0</v>
      </c>
      <c r="DN317" s="846">
        <f>COUNT(AL317:BB317)</f>
        <v>0</v>
      </c>
      <c r="DO317" s="847">
        <f>COUNT(BD317:BT317)</f>
        <v>0</v>
      </c>
      <c r="DP317" s="882"/>
      <c r="DQ317" s="892"/>
      <c r="DR317" s="892"/>
      <c r="DS317" s="892"/>
      <c r="DT317" s="892"/>
      <c r="DU317" s="892"/>
      <c r="DV317" s="892"/>
      <c r="DW317" s="893"/>
      <c r="DX317" s="892"/>
      <c r="DY317" s="61"/>
    </row>
    <row r="318" spans="1:129" ht="12.75" customHeight="1">
      <c r="A318" s="888" t="s">
        <v>265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3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3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3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3"/>
      <c r="BV318" s="296"/>
      <c r="BW318" s="296"/>
      <c r="BX318" s="296"/>
      <c r="BY318" s="296"/>
      <c r="BZ318" s="889" t="str">
        <f>IF(DL318&lt;3,"",(SUM(B318:R318)-MIN(B318:R318)-MAX(B318:R318))/(DL318-2))</f>
        <v/>
      </c>
      <c r="CA318" s="889" t="str">
        <f>IF(DM318&lt;3,"",(SUM(T318:AJ318)-MIN(T318:AJ318)-MAX(T318:AJ318))/(DM318-2))</f>
        <v/>
      </c>
      <c r="CB318" s="889" t="str">
        <f>IF(DN318&lt;3,"",(SUM(AL318:BB318)-MIN(AL318:BB318)-MAX(AL318:BB318))/(DN318-2))</f>
        <v/>
      </c>
      <c r="CC318" s="890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21" t="str">
        <f t="shared" si="549"/>
        <v/>
      </c>
      <c r="CU318" s="548" t="str">
        <f t="shared" si="550"/>
        <v/>
      </c>
      <c r="CV318" s="549" t="str">
        <f t="shared" si="550"/>
        <v/>
      </c>
      <c r="CW318" s="550" t="str">
        <f t="shared" si="550"/>
        <v/>
      </c>
      <c r="CX318" s="550" t="str">
        <f t="shared" si="550"/>
        <v/>
      </c>
      <c r="CY318" s="550" t="str">
        <f t="shared" si="550"/>
        <v/>
      </c>
      <c r="CZ318" s="550" t="str">
        <f t="shared" si="550"/>
        <v/>
      </c>
      <c r="DA318" s="550" t="str">
        <f t="shared" si="550"/>
        <v/>
      </c>
      <c r="DB318" s="551" t="str">
        <f t="shared" si="550"/>
        <v/>
      </c>
      <c r="DC318" s="551" t="str">
        <f t="shared" si="550"/>
        <v/>
      </c>
      <c r="DD318" s="551" t="str">
        <f t="shared" si="550"/>
        <v/>
      </c>
      <c r="DE318" s="550" t="str">
        <f t="shared" si="551"/>
        <v/>
      </c>
      <c r="DF318" s="550" t="str">
        <f t="shared" si="551"/>
        <v/>
      </c>
      <c r="DG318" s="550" t="str">
        <f t="shared" si="551"/>
        <v/>
      </c>
      <c r="DH318" s="550" t="str">
        <f t="shared" si="551"/>
        <v/>
      </c>
      <c r="DI318" s="550" t="str">
        <f t="shared" si="551"/>
        <v/>
      </c>
      <c r="DJ318" s="549" t="str">
        <f t="shared" si="551"/>
        <v/>
      </c>
      <c r="DK318" s="548" t="str">
        <f t="shared" si="551"/>
        <v/>
      </c>
      <c r="DL318" s="891">
        <f>COUNT(B318:R318)</f>
        <v>0</v>
      </c>
      <c r="DM318" s="846">
        <f>COUNT(T318:AJ318)</f>
        <v>0</v>
      </c>
      <c r="DN318" s="846">
        <f>COUNT(AL318:BB318)</f>
        <v>0</v>
      </c>
      <c r="DO318" s="847">
        <f>COUNT(BD318:BT318)</f>
        <v>0</v>
      </c>
      <c r="DP318" s="882"/>
      <c r="DQ318" s="892"/>
      <c r="DR318" s="892"/>
      <c r="DS318" s="892"/>
      <c r="DT318" s="892"/>
      <c r="DU318" s="892"/>
      <c r="DV318" s="892"/>
      <c r="DW318" s="893"/>
      <c r="DX318" s="892"/>
      <c r="DY318" s="61"/>
    </row>
    <row r="319" spans="1:129" ht="12.75" customHeight="1">
      <c r="A319" s="888" t="s">
        <v>294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3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3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3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3"/>
      <c r="BV319" s="296"/>
      <c r="BW319" s="296"/>
      <c r="BX319" s="296"/>
      <c r="BY319" s="296"/>
      <c r="BZ319" s="889" t="str">
        <f>IF(DL319&lt;3,"",(SUM(B319:R319)-MIN(B319:R319)-MAX(B319:R319))/(DL319-2))</f>
        <v/>
      </c>
      <c r="CA319" s="889" t="str">
        <f>IF(DM319&lt;3,"",(SUM(T319:AJ319)-MIN(T319:AJ319)-MAX(T319:AJ319))/(DM319-2))</f>
        <v/>
      </c>
      <c r="CB319" s="889" t="str">
        <f>IF(DN319&lt;3,"",(SUM(AL319:BB319)-MIN(AL319:BB319)-MAX(AL319:BB319))/(DN319-2))</f>
        <v/>
      </c>
      <c r="CC319" s="890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21" t="str">
        <f t="shared" si="549"/>
        <v/>
      </c>
      <c r="CU319" s="548" t="str">
        <f t="shared" si="550"/>
        <v/>
      </c>
      <c r="CV319" s="549" t="str">
        <f t="shared" si="550"/>
        <v/>
      </c>
      <c r="CW319" s="550" t="str">
        <f t="shared" si="550"/>
        <v/>
      </c>
      <c r="CX319" s="550" t="str">
        <f t="shared" si="550"/>
        <v/>
      </c>
      <c r="CY319" s="550" t="str">
        <f t="shared" si="550"/>
        <v/>
      </c>
      <c r="CZ319" s="550" t="str">
        <f t="shared" si="550"/>
        <v/>
      </c>
      <c r="DA319" s="550" t="str">
        <f t="shared" si="550"/>
        <v/>
      </c>
      <c r="DB319" s="551" t="str">
        <f t="shared" si="550"/>
        <v/>
      </c>
      <c r="DC319" s="551" t="str">
        <f t="shared" si="550"/>
        <v/>
      </c>
      <c r="DD319" s="551" t="str">
        <f t="shared" si="550"/>
        <v/>
      </c>
      <c r="DE319" s="550" t="str">
        <f t="shared" si="551"/>
        <v/>
      </c>
      <c r="DF319" s="550" t="str">
        <f t="shared" si="551"/>
        <v/>
      </c>
      <c r="DG319" s="550" t="str">
        <f t="shared" si="551"/>
        <v/>
      </c>
      <c r="DH319" s="550" t="str">
        <f t="shared" si="551"/>
        <v/>
      </c>
      <c r="DI319" s="550" t="str">
        <f t="shared" si="551"/>
        <v/>
      </c>
      <c r="DJ319" s="549" t="str">
        <f t="shared" si="551"/>
        <v/>
      </c>
      <c r="DK319" s="548" t="str">
        <f t="shared" si="551"/>
        <v/>
      </c>
      <c r="DL319" s="891">
        <f>COUNT(B319:R319)</f>
        <v>0</v>
      </c>
      <c r="DM319" s="846">
        <f>COUNT(T319:AJ319)</f>
        <v>0</v>
      </c>
      <c r="DN319" s="846">
        <f>COUNT(AL319:BB319)</f>
        <v>0</v>
      </c>
      <c r="DO319" s="847">
        <f>COUNT(BD319:BT319)</f>
        <v>0</v>
      </c>
      <c r="DP319" s="882"/>
      <c r="DQ319" s="892"/>
      <c r="DR319" s="892"/>
      <c r="DS319" s="892"/>
      <c r="DT319" s="892"/>
      <c r="DU319" s="892"/>
      <c r="DV319" s="892"/>
      <c r="DW319" s="893"/>
      <c r="DX319" s="892"/>
      <c r="DY319" s="61"/>
    </row>
    <row r="320" spans="1:129" ht="12.75" customHeight="1">
      <c r="A320" s="894" t="s">
        <v>295</v>
      </c>
      <c r="B320" s="895">
        <f t="shared" ref="B320:R320" si="552">IF(B317="","",B316*B317*B318*B319)</f>
        <v>0</v>
      </c>
      <c r="C320" s="895">
        <f t="shared" si="552"/>
        <v>0</v>
      </c>
      <c r="D320" s="895">
        <f t="shared" si="552"/>
        <v>0</v>
      </c>
      <c r="E320" s="895">
        <f t="shared" si="552"/>
        <v>0</v>
      </c>
      <c r="F320" s="895">
        <f t="shared" si="552"/>
        <v>0</v>
      </c>
      <c r="G320" s="895">
        <f t="shared" si="552"/>
        <v>0</v>
      </c>
      <c r="H320" s="895" t="str">
        <f t="shared" si="552"/>
        <v/>
      </c>
      <c r="I320" s="895" t="str">
        <f t="shared" si="552"/>
        <v/>
      </c>
      <c r="J320" s="895" t="str">
        <f t="shared" si="552"/>
        <v/>
      </c>
      <c r="K320" s="895" t="str">
        <f t="shared" si="552"/>
        <v/>
      </c>
      <c r="L320" s="895" t="str">
        <f t="shared" si="552"/>
        <v/>
      </c>
      <c r="M320" s="895" t="str">
        <f t="shared" si="552"/>
        <v/>
      </c>
      <c r="N320" s="895" t="str">
        <f t="shared" si="552"/>
        <v/>
      </c>
      <c r="O320" s="895" t="str">
        <f t="shared" si="552"/>
        <v/>
      </c>
      <c r="P320" s="895" t="str">
        <f t="shared" si="552"/>
        <v/>
      </c>
      <c r="Q320" s="895" t="str">
        <f t="shared" si="552"/>
        <v/>
      </c>
      <c r="R320" s="895" t="str">
        <f t="shared" si="552"/>
        <v/>
      </c>
      <c r="S320" s="883"/>
      <c r="T320" s="895" t="str">
        <f t="shared" ref="T320:AJ320" si="553">IF(T317="","",T316*T317*T318*T319)</f>
        <v/>
      </c>
      <c r="U320" s="895" t="str">
        <f t="shared" si="553"/>
        <v/>
      </c>
      <c r="V320" s="895" t="str">
        <f t="shared" si="553"/>
        <v/>
      </c>
      <c r="W320" s="895" t="str">
        <f t="shared" si="553"/>
        <v/>
      </c>
      <c r="X320" s="895" t="str">
        <f t="shared" si="553"/>
        <v/>
      </c>
      <c r="Y320" s="895" t="str">
        <f t="shared" si="553"/>
        <v/>
      </c>
      <c r="Z320" s="895" t="str">
        <f t="shared" si="553"/>
        <v/>
      </c>
      <c r="AA320" s="895" t="str">
        <f t="shared" si="553"/>
        <v/>
      </c>
      <c r="AB320" s="895" t="str">
        <f t="shared" si="553"/>
        <v/>
      </c>
      <c r="AC320" s="895" t="str">
        <f t="shared" si="553"/>
        <v/>
      </c>
      <c r="AD320" s="895" t="str">
        <f t="shared" si="553"/>
        <v/>
      </c>
      <c r="AE320" s="895" t="str">
        <f t="shared" si="553"/>
        <v/>
      </c>
      <c r="AF320" s="895" t="str">
        <f t="shared" si="553"/>
        <v/>
      </c>
      <c r="AG320" s="895" t="str">
        <f t="shared" si="553"/>
        <v/>
      </c>
      <c r="AH320" s="895" t="str">
        <f t="shared" si="553"/>
        <v/>
      </c>
      <c r="AI320" s="895" t="str">
        <f t="shared" si="553"/>
        <v/>
      </c>
      <c r="AJ320" s="895" t="str">
        <f t="shared" si="553"/>
        <v/>
      </c>
      <c r="AK320" s="883"/>
      <c r="AL320" s="895" t="str">
        <f t="shared" ref="AL320:BB320" si="554">IF(AL317="","",AL316*AL317*AL318*AL319)</f>
        <v/>
      </c>
      <c r="AM320" s="895" t="str">
        <f t="shared" si="554"/>
        <v/>
      </c>
      <c r="AN320" s="895" t="str">
        <f t="shared" si="554"/>
        <v/>
      </c>
      <c r="AO320" s="895" t="str">
        <f t="shared" si="554"/>
        <v/>
      </c>
      <c r="AP320" s="895" t="str">
        <f t="shared" si="554"/>
        <v/>
      </c>
      <c r="AQ320" s="895" t="str">
        <f t="shared" si="554"/>
        <v/>
      </c>
      <c r="AR320" s="895" t="str">
        <f t="shared" si="554"/>
        <v/>
      </c>
      <c r="AS320" s="895" t="str">
        <f t="shared" si="554"/>
        <v/>
      </c>
      <c r="AT320" s="895" t="str">
        <f t="shared" si="554"/>
        <v/>
      </c>
      <c r="AU320" s="895" t="str">
        <f t="shared" si="554"/>
        <v/>
      </c>
      <c r="AV320" s="895" t="str">
        <f t="shared" si="554"/>
        <v/>
      </c>
      <c r="AW320" s="895" t="str">
        <f t="shared" si="554"/>
        <v/>
      </c>
      <c r="AX320" s="895" t="str">
        <f t="shared" si="554"/>
        <v/>
      </c>
      <c r="AY320" s="895" t="str">
        <f t="shared" si="554"/>
        <v/>
      </c>
      <c r="AZ320" s="895" t="str">
        <f t="shared" si="554"/>
        <v/>
      </c>
      <c r="BA320" s="895" t="str">
        <f t="shared" si="554"/>
        <v/>
      </c>
      <c r="BB320" s="895" t="str">
        <f t="shared" si="554"/>
        <v/>
      </c>
      <c r="BC320" s="883"/>
      <c r="BD320" s="895" t="str">
        <f t="shared" ref="BD320:BT320" si="555">IF(BD317="","",BD316*BD317*BD318*BD319)</f>
        <v/>
      </c>
      <c r="BE320" s="895" t="str">
        <f t="shared" si="555"/>
        <v/>
      </c>
      <c r="BF320" s="895" t="str">
        <f t="shared" si="555"/>
        <v/>
      </c>
      <c r="BG320" s="895" t="str">
        <f t="shared" si="555"/>
        <v/>
      </c>
      <c r="BH320" s="895" t="str">
        <f t="shared" si="555"/>
        <v/>
      </c>
      <c r="BI320" s="895" t="str">
        <f t="shared" si="555"/>
        <v/>
      </c>
      <c r="BJ320" s="895" t="str">
        <f t="shared" si="555"/>
        <v/>
      </c>
      <c r="BK320" s="895" t="str">
        <f t="shared" si="555"/>
        <v/>
      </c>
      <c r="BL320" s="895" t="str">
        <f t="shared" si="555"/>
        <v/>
      </c>
      <c r="BM320" s="895" t="str">
        <f t="shared" si="555"/>
        <v/>
      </c>
      <c r="BN320" s="895" t="str">
        <f t="shared" si="555"/>
        <v/>
      </c>
      <c r="BO320" s="895" t="str">
        <f t="shared" si="555"/>
        <v/>
      </c>
      <c r="BP320" s="895" t="str">
        <f t="shared" si="555"/>
        <v/>
      </c>
      <c r="BQ320" s="895" t="str">
        <f t="shared" si="555"/>
        <v/>
      </c>
      <c r="BR320" s="895" t="str">
        <f t="shared" si="555"/>
        <v/>
      </c>
      <c r="BS320" s="895" t="str">
        <f t="shared" si="555"/>
        <v/>
      </c>
      <c r="BT320" s="895" t="str">
        <f t="shared" si="555"/>
        <v/>
      </c>
      <c r="BU320" s="883"/>
      <c r="BV320" s="895" t="str">
        <f>IF(BV317="","",BV316*BV317*BV318*BV319)</f>
        <v/>
      </c>
      <c r="BW320" s="895" t="str">
        <f>IF(BW317="","",BW316*BW317*BW318*BW319)</f>
        <v/>
      </c>
      <c r="BX320" s="895" t="str">
        <f>IF(BX317="","",BX316*BX317*BX318*BX319)</f>
        <v/>
      </c>
      <c r="BY320" s="761" t="str">
        <f>IF(BY317="","",BY316*BY317*BY318*BY319)</f>
        <v/>
      </c>
      <c r="BZ320" s="889">
        <f>IF(DL320&lt;3,"",(SUM(B320:R320)-MIN(B320:R320)-MAX(B320:R320))/(DL320-2))</f>
        <v>0</v>
      </c>
      <c r="CA320" s="889" t="str">
        <f>IF(DM320&lt;3,"",(SUM(T320:AJ320)-MIN(T320:AJ320)-MAX(T320:AJ320))/(DM320-2))</f>
        <v/>
      </c>
      <c r="CB320" s="889" t="str">
        <f>IF(DN320&lt;3,"",(SUM(AL320:BB320)-MIN(AL320:BB320)-MAX(AL320:BB320))/(DN320-2))</f>
        <v/>
      </c>
      <c r="CC320" s="890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21" t="str">
        <f t="shared" si="549"/>
        <v/>
      </c>
      <c r="CU320" s="548" t="str">
        <f t="shared" si="550"/>
        <v/>
      </c>
      <c r="CV320" s="549" t="str">
        <f t="shared" si="550"/>
        <v/>
      </c>
      <c r="CW320" s="550" t="str">
        <f t="shared" si="550"/>
        <v/>
      </c>
      <c r="CX320" s="550" t="str">
        <f t="shared" si="550"/>
        <v/>
      </c>
      <c r="CY320" s="550" t="str">
        <f t="shared" si="550"/>
        <v/>
      </c>
      <c r="CZ320" s="550" t="str">
        <f t="shared" si="550"/>
        <v/>
      </c>
      <c r="DA320" s="550" t="str">
        <f t="shared" si="550"/>
        <v/>
      </c>
      <c r="DB320" s="551" t="str">
        <f t="shared" si="550"/>
        <v/>
      </c>
      <c r="DC320" s="551" t="str">
        <f t="shared" si="550"/>
        <v/>
      </c>
      <c r="DD320" s="551" t="str">
        <f t="shared" si="550"/>
        <v/>
      </c>
      <c r="DE320" s="550" t="str">
        <f t="shared" si="551"/>
        <v/>
      </c>
      <c r="DF320" s="550" t="str">
        <f t="shared" si="551"/>
        <v/>
      </c>
      <c r="DG320" s="550" t="str">
        <f t="shared" si="551"/>
        <v/>
      </c>
      <c r="DH320" s="550" t="str">
        <f t="shared" si="551"/>
        <v/>
      </c>
      <c r="DI320" s="550" t="str">
        <f t="shared" si="551"/>
        <v/>
      </c>
      <c r="DJ320" s="549" t="str">
        <f t="shared" si="551"/>
        <v/>
      </c>
      <c r="DK320" s="548" t="str">
        <f t="shared" si="551"/>
        <v/>
      </c>
      <c r="DL320" s="891">
        <f>COUNT(B320:R320)</f>
        <v>6</v>
      </c>
      <c r="DM320" s="846">
        <f>COUNT(T320:AJ320)</f>
        <v>0</v>
      </c>
      <c r="DN320" s="846">
        <f>COUNT(AL320:BB320)</f>
        <v>0</v>
      </c>
      <c r="DO320" s="847">
        <f>COUNT(BD320:BT320)</f>
        <v>0</v>
      </c>
      <c r="DP320" s="882"/>
      <c r="DQ320" s="892"/>
      <c r="DR320" s="892"/>
      <c r="DS320" s="892"/>
      <c r="DT320" s="892"/>
      <c r="DU320" s="892"/>
      <c r="DV320" s="892"/>
      <c r="DW320" s="893"/>
      <c r="DX320" s="892"/>
      <c r="DY320" s="61"/>
    </row>
    <row r="321" spans="1:256" ht="12.75" customHeight="1">
      <c r="A321" s="887" t="s">
        <v>416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3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3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3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3"/>
      <c r="BV321" s="669"/>
      <c r="BW321" s="669"/>
      <c r="BX321" s="669"/>
      <c r="BY321" s="669"/>
      <c r="BZ321" s="896"/>
      <c r="CA321" s="896"/>
      <c r="CB321" s="896"/>
      <c r="CC321" s="897"/>
      <c r="CD321" s="898"/>
      <c r="CE321" s="898"/>
      <c r="CF321" s="898"/>
      <c r="CG321" s="898"/>
      <c r="CH321" s="898"/>
      <c r="CI321" s="898"/>
      <c r="CJ321" s="898"/>
      <c r="CK321" s="898"/>
      <c r="CL321" s="898"/>
      <c r="CM321" s="898"/>
      <c r="CN321" s="898"/>
      <c r="CO321" s="898"/>
      <c r="CP321" s="898"/>
      <c r="CQ321" s="898"/>
      <c r="CR321" s="898"/>
      <c r="CS321" s="898"/>
      <c r="CT321" s="899"/>
      <c r="CU321" s="900"/>
      <c r="CV321" s="898"/>
      <c r="CW321" s="898"/>
      <c r="CX321" s="898"/>
      <c r="CY321" s="898"/>
      <c r="CZ321" s="898"/>
      <c r="DA321" s="898"/>
      <c r="DB321" s="898"/>
      <c r="DC321" s="898"/>
      <c r="DD321" s="898"/>
      <c r="DE321" s="898"/>
      <c r="DF321" s="898"/>
      <c r="DG321" s="898"/>
      <c r="DH321" s="898"/>
      <c r="DI321" s="898"/>
      <c r="DJ321" s="898"/>
      <c r="DK321" s="898"/>
      <c r="DL321" s="891"/>
      <c r="DM321" s="846"/>
      <c r="DN321" s="846"/>
      <c r="DO321" s="847"/>
      <c r="DP321" s="881"/>
      <c r="DQ321" s="881"/>
      <c r="DR321" s="881"/>
      <c r="DS321" s="881"/>
      <c r="DT321" s="881"/>
      <c r="DU321" s="881"/>
      <c r="DV321" s="881"/>
      <c r="DW321" s="880"/>
      <c r="DX321" s="881"/>
      <c r="DY321" s="61"/>
    </row>
    <row r="322" spans="1:256" ht="12.75" customHeight="1">
      <c r="A322" s="888" t="s">
        <v>276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3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3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3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3"/>
      <c r="BV322" s="669"/>
      <c r="BW322" s="669"/>
      <c r="BX322" s="669"/>
      <c r="BY322" s="669"/>
      <c r="BZ322" s="889" t="str">
        <f t="shared" ref="BZ322:BZ327" si="556">IF(DL322&lt;3,"",(SUM(B322:R322)-MIN(B322:R322)-MAX(B322:R322))/(DL322-2))</f>
        <v/>
      </c>
      <c r="CA322" s="889" t="str">
        <f t="shared" ref="CA322:CA327" si="557">IF(DM322&lt;3,"",(SUM(T322:AJ322)-MIN(T322:AJ322)-MAX(T322:AJ322))/(DM322-2))</f>
        <v/>
      </c>
      <c r="CB322" s="889" t="str">
        <f t="shared" ref="CB322:CB327" si="558">IF(DN322&lt;3,"",(SUM(AL322:BB322)-MIN(AL322:BB322)-MAX(AL322:BB322))/(DN322-2))</f>
        <v/>
      </c>
      <c r="CC322" s="890" t="str">
        <f t="shared" ref="CC322:CC327" si="559">IF(DO322&lt;3,"",(SUM(BD322:BT322)-MIN(BD322:BT322)-MAX(BD322:BT322))/(DO322-2))</f>
        <v/>
      </c>
      <c r="CD322" s="520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21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1">
        <f t="shared" ref="DL322:DL327" si="579">COUNT(B322:R322)</f>
        <v>0</v>
      </c>
      <c r="DM322" s="846">
        <f t="shared" ref="DM322:DM327" si="580">COUNT(T322:AJ322)</f>
        <v>0</v>
      </c>
      <c r="DN322" s="846">
        <f t="shared" ref="DN322:DN327" si="581">COUNT(AL322:BB322)</f>
        <v>0</v>
      </c>
      <c r="DO322" s="847">
        <f t="shared" ref="DO322:DO327" si="582">COUNT(BD322:BT322)</f>
        <v>0</v>
      </c>
      <c r="DP322" s="882"/>
      <c r="DQ322" s="892"/>
      <c r="DR322" s="892"/>
      <c r="DS322" s="892"/>
      <c r="DT322" s="892"/>
      <c r="DU322" s="892"/>
      <c r="DV322" s="892"/>
      <c r="DW322" s="893"/>
      <c r="DX322" s="892"/>
      <c r="DY322" s="61"/>
    </row>
    <row r="323" spans="1:256" ht="12.75" customHeight="1">
      <c r="A323" s="888" t="s">
        <v>277</v>
      </c>
      <c r="B323" s="296">
        <v>0</v>
      </c>
      <c r="C323" s="296">
        <v>0</v>
      </c>
      <c r="D323" s="296">
        <v>0</v>
      </c>
      <c r="E323" s="296">
        <v>0</v>
      </c>
      <c r="F323" s="296">
        <v>0</v>
      </c>
      <c r="G323" s="296">
        <v>0</v>
      </c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3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3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3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3"/>
      <c r="BV323" s="296"/>
      <c r="BW323" s="296"/>
      <c r="BX323" s="296"/>
      <c r="BY323" s="296"/>
      <c r="BZ323" s="889">
        <f t="shared" si="556"/>
        <v>0</v>
      </c>
      <c r="CA323" s="889" t="str">
        <f t="shared" si="557"/>
        <v/>
      </c>
      <c r="CB323" s="889" t="str">
        <f t="shared" si="558"/>
        <v/>
      </c>
      <c r="CC323" s="890" t="str">
        <f t="shared" si="559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21" t="str">
        <f t="shared" si="561"/>
        <v/>
      </c>
      <c r="CU323" s="548" t="str">
        <f t="shared" si="562"/>
        <v/>
      </c>
      <c r="CV323" s="549" t="str">
        <f t="shared" si="563"/>
        <v/>
      </c>
      <c r="CW323" s="550" t="str">
        <f t="shared" si="564"/>
        <v/>
      </c>
      <c r="CX323" s="550" t="str">
        <f t="shared" si="565"/>
        <v/>
      </c>
      <c r="CY323" s="550" t="str">
        <f t="shared" si="566"/>
        <v/>
      </c>
      <c r="CZ323" s="550" t="str">
        <f t="shared" si="567"/>
        <v/>
      </c>
      <c r="DA323" s="550" t="str">
        <f t="shared" si="568"/>
        <v/>
      </c>
      <c r="DB323" s="551" t="str">
        <f t="shared" si="569"/>
        <v/>
      </c>
      <c r="DC323" s="551" t="str">
        <f t="shared" si="570"/>
        <v/>
      </c>
      <c r="DD323" s="551" t="str">
        <f t="shared" si="571"/>
        <v/>
      </c>
      <c r="DE323" s="550" t="str">
        <f t="shared" si="572"/>
        <v/>
      </c>
      <c r="DF323" s="550" t="str">
        <f t="shared" si="573"/>
        <v/>
      </c>
      <c r="DG323" s="550" t="str">
        <f t="shared" si="574"/>
        <v/>
      </c>
      <c r="DH323" s="550" t="str">
        <f t="shared" si="575"/>
        <v/>
      </c>
      <c r="DI323" s="550" t="str">
        <f t="shared" si="576"/>
        <v/>
      </c>
      <c r="DJ323" s="549" t="str">
        <f t="shared" si="577"/>
        <v/>
      </c>
      <c r="DK323" s="548" t="str">
        <f t="shared" si="578"/>
        <v/>
      </c>
      <c r="DL323" s="891">
        <f t="shared" si="579"/>
        <v>6</v>
      </c>
      <c r="DM323" s="846">
        <f t="shared" si="580"/>
        <v>0</v>
      </c>
      <c r="DN323" s="846">
        <f t="shared" si="581"/>
        <v>0</v>
      </c>
      <c r="DO323" s="847">
        <f t="shared" si="582"/>
        <v>0</v>
      </c>
      <c r="DP323" s="882"/>
      <c r="DQ323" s="892"/>
      <c r="DR323" s="892"/>
      <c r="DS323" s="892"/>
      <c r="DT323" s="892"/>
      <c r="DU323" s="892"/>
      <c r="DV323" s="892"/>
      <c r="DW323" s="893"/>
      <c r="DX323" s="892"/>
      <c r="DY323" s="61"/>
    </row>
    <row r="324" spans="1:256" ht="12.75" customHeight="1">
      <c r="A324" s="888" t="s">
        <v>265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3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3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3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3"/>
      <c r="BV324" s="296"/>
      <c r="BW324" s="296"/>
      <c r="BX324" s="296"/>
      <c r="BY324" s="296"/>
      <c r="BZ324" s="889" t="str">
        <f t="shared" si="556"/>
        <v/>
      </c>
      <c r="CA324" s="889" t="str">
        <f t="shared" si="557"/>
        <v/>
      </c>
      <c r="CB324" s="889" t="str">
        <f t="shared" si="558"/>
        <v/>
      </c>
      <c r="CC324" s="890" t="str">
        <f t="shared" si="559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21" t="str">
        <f t="shared" si="561"/>
        <v/>
      </c>
      <c r="CU324" s="548" t="str">
        <f t="shared" si="562"/>
        <v/>
      </c>
      <c r="CV324" s="549" t="str">
        <f t="shared" si="563"/>
        <v/>
      </c>
      <c r="CW324" s="550" t="str">
        <f t="shared" si="564"/>
        <v/>
      </c>
      <c r="CX324" s="550" t="str">
        <f t="shared" si="565"/>
        <v/>
      </c>
      <c r="CY324" s="550" t="str">
        <f t="shared" si="566"/>
        <v/>
      </c>
      <c r="CZ324" s="550" t="str">
        <f t="shared" si="567"/>
        <v/>
      </c>
      <c r="DA324" s="550" t="str">
        <f t="shared" si="568"/>
        <v/>
      </c>
      <c r="DB324" s="551" t="str">
        <f t="shared" si="569"/>
        <v/>
      </c>
      <c r="DC324" s="551" t="str">
        <f t="shared" si="570"/>
        <v/>
      </c>
      <c r="DD324" s="551" t="str">
        <f t="shared" si="571"/>
        <v/>
      </c>
      <c r="DE324" s="550" t="str">
        <f t="shared" si="572"/>
        <v/>
      </c>
      <c r="DF324" s="550" t="str">
        <f t="shared" si="573"/>
        <v/>
      </c>
      <c r="DG324" s="550" t="str">
        <f t="shared" si="574"/>
        <v/>
      </c>
      <c r="DH324" s="550" t="str">
        <f t="shared" si="575"/>
        <v/>
      </c>
      <c r="DI324" s="550" t="str">
        <f t="shared" si="576"/>
        <v/>
      </c>
      <c r="DJ324" s="549" t="str">
        <f t="shared" si="577"/>
        <v/>
      </c>
      <c r="DK324" s="548" t="str">
        <f t="shared" si="578"/>
        <v/>
      </c>
      <c r="DL324" s="891">
        <f t="shared" si="579"/>
        <v>0</v>
      </c>
      <c r="DM324" s="846">
        <f t="shared" si="580"/>
        <v>0</v>
      </c>
      <c r="DN324" s="846">
        <f t="shared" si="581"/>
        <v>0</v>
      </c>
      <c r="DO324" s="847">
        <f t="shared" si="582"/>
        <v>0</v>
      </c>
      <c r="DP324" s="882"/>
      <c r="DQ324" s="892"/>
      <c r="DR324" s="892"/>
      <c r="DS324" s="892"/>
      <c r="DT324" s="892"/>
      <c r="DU324" s="892"/>
      <c r="DV324" s="892"/>
      <c r="DW324" s="893"/>
      <c r="DX324" s="892"/>
      <c r="DY324" s="61"/>
    </row>
    <row r="325" spans="1:256" ht="12.75" customHeight="1">
      <c r="A325" s="888" t="s">
        <v>294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3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3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3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3"/>
      <c r="BV325" s="296"/>
      <c r="BW325" s="296"/>
      <c r="BX325" s="296"/>
      <c r="BY325" s="296"/>
      <c r="BZ325" s="889" t="str">
        <f t="shared" si="556"/>
        <v/>
      </c>
      <c r="CA325" s="889" t="str">
        <f t="shared" si="557"/>
        <v/>
      </c>
      <c r="CB325" s="889" t="str">
        <f t="shared" si="558"/>
        <v/>
      </c>
      <c r="CC325" s="890" t="str">
        <f t="shared" si="559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21" t="str">
        <f t="shared" si="561"/>
        <v/>
      </c>
      <c r="CU325" s="548" t="str">
        <f t="shared" si="562"/>
        <v/>
      </c>
      <c r="CV325" s="549" t="str">
        <f t="shared" si="563"/>
        <v/>
      </c>
      <c r="CW325" s="550" t="str">
        <f t="shared" si="564"/>
        <v/>
      </c>
      <c r="CX325" s="550" t="str">
        <f t="shared" si="565"/>
        <v/>
      </c>
      <c r="CY325" s="550" t="str">
        <f t="shared" si="566"/>
        <v/>
      </c>
      <c r="CZ325" s="550" t="str">
        <f t="shared" si="567"/>
        <v/>
      </c>
      <c r="DA325" s="550" t="str">
        <f t="shared" si="568"/>
        <v/>
      </c>
      <c r="DB325" s="551" t="str">
        <f t="shared" si="569"/>
        <v/>
      </c>
      <c r="DC325" s="551" t="str">
        <f t="shared" si="570"/>
        <v/>
      </c>
      <c r="DD325" s="551" t="str">
        <f t="shared" si="571"/>
        <v/>
      </c>
      <c r="DE325" s="550" t="str">
        <f t="shared" si="572"/>
        <v/>
      </c>
      <c r="DF325" s="550" t="str">
        <f t="shared" si="573"/>
        <v/>
      </c>
      <c r="DG325" s="550" t="str">
        <f t="shared" si="574"/>
        <v/>
      </c>
      <c r="DH325" s="550" t="str">
        <f t="shared" si="575"/>
        <v/>
      </c>
      <c r="DI325" s="550" t="str">
        <f t="shared" si="576"/>
        <v/>
      </c>
      <c r="DJ325" s="549" t="str">
        <f t="shared" si="577"/>
        <v/>
      </c>
      <c r="DK325" s="548" t="str">
        <f t="shared" si="578"/>
        <v/>
      </c>
      <c r="DL325" s="891">
        <f t="shared" si="579"/>
        <v>0</v>
      </c>
      <c r="DM325" s="846">
        <f t="shared" si="580"/>
        <v>0</v>
      </c>
      <c r="DN325" s="846">
        <f t="shared" si="581"/>
        <v>0</v>
      </c>
      <c r="DO325" s="847">
        <f t="shared" si="582"/>
        <v>0</v>
      </c>
      <c r="DP325" s="882"/>
      <c r="DQ325" s="892"/>
      <c r="DR325" s="892"/>
      <c r="DS325" s="892"/>
      <c r="DT325" s="892"/>
      <c r="DU325" s="892"/>
      <c r="DV325" s="892"/>
      <c r="DW325" s="893"/>
      <c r="DX325" s="892"/>
      <c r="DY325" s="61"/>
    </row>
    <row r="326" spans="1:256" ht="14" customHeight="1">
      <c r="A326" s="894" t="s">
        <v>295</v>
      </c>
      <c r="B326" s="895">
        <f t="shared" ref="B326:R326" si="583">IF(B323="","",B322*B323*B324*B325)</f>
        <v>0</v>
      </c>
      <c r="C326" s="895">
        <f t="shared" si="583"/>
        <v>0</v>
      </c>
      <c r="D326" s="895">
        <f t="shared" si="583"/>
        <v>0</v>
      </c>
      <c r="E326" s="895">
        <f t="shared" si="583"/>
        <v>0</v>
      </c>
      <c r="F326" s="895">
        <f t="shared" si="583"/>
        <v>0</v>
      </c>
      <c r="G326" s="895">
        <f t="shared" si="583"/>
        <v>0</v>
      </c>
      <c r="H326" s="895" t="str">
        <f t="shared" si="583"/>
        <v/>
      </c>
      <c r="I326" s="895" t="str">
        <f t="shared" si="583"/>
        <v/>
      </c>
      <c r="J326" s="895" t="str">
        <f t="shared" si="583"/>
        <v/>
      </c>
      <c r="K326" s="895" t="str">
        <f t="shared" si="583"/>
        <v/>
      </c>
      <c r="L326" s="895" t="str">
        <f t="shared" si="583"/>
        <v/>
      </c>
      <c r="M326" s="895" t="str">
        <f t="shared" si="583"/>
        <v/>
      </c>
      <c r="N326" s="895" t="str">
        <f t="shared" si="583"/>
        <v/>
      </c>
      <c r="O326" s="895" t="str">
        <f t="shared" si="583"/>
        <v/>
      </c>
      <c r="P326" s="895" t="str">
        <f t="shared" si="583"/>
        <v/>
      </c>
      <c r="Q326" s="895" t="str">
        <f t="shared" si="583"/>
        <v/>
      </c>
      <c r="R326" s="895" t="str">
        <f t="shared" si="583"/>
        <v/>
      </c>
      <c r="S326" s="883"/>
      <c r="T326" s="895" t="str">
        <f t="shared" ref="T326:AJ326" si="584">IF(T323="","",T322*T323*T324*T325)</f>
        <v/>
      </c>
      <c r="U326" s="895" t="str">
        <f t="shared" si="584"/>
        <v/>
      </c>
      <c r="V326" s="895" t="str">
        <f t="shared" si="584"/>
        <v/>
      </c>
      <c r="W326" s="895" t="str">
        <f t="shared" si="584"/>
        <v/>
      </c>
      <c r="X326" s="895" t="str">
        <f t="shared" si="584"/>
        <v/>
      </c>
      <c r="Y326" s="895" t="str">
        <f t="shared" si="584"/>
        <v/>
      </c>
      <c r="Z326" s="895" t="str">
        <f t="shared" si="584"/>
        <v/>
      </c>
      <c r="AA326" s="895" t="str">
        <f t="shared" si="584"/>
        <v/>
      </c>
      <c r="AB326" s="895" t="str">
        <f t="shared" si="584"/>
        <v/>
      </c>
      <c r="AC326" s="895" t="str">
        <f t="shared" si="584"/>
        <v/>
      </c>
      <c r="AD326" s="895" t="str">
        <f t="shared" si="584"/>
        <v/>
      </c>
      <c r="AE326" s="895" t="str">
        <f t="shared" si="584"/>
        <v/>
      </c>
      <c r="AF326" s="895" t="str">
        <f t="shared" si="584"/>
        <v/>
      </c>
      <c r="AG326" s="895" t="str">
        <f t="shared" si="584"/>
        <v/>
      </c>
      <c r="AH326" s="895" t="str">
        <f t="shared" si="584"/>
        <v/>
      </c>
      <c r="AI326" s="895" t="str">
        <f t="shared" si="584"/>
        <v/>
      </c>
      <c r="AJ326" s="895" t="str">
        <f t="shared" si="584"/>
        <v/>
      </c>
      <c r="AK326" s="883"/>
      <c r="AL326" s="895" t="str">
        <f t="shared" ref="AL326:BB326" si="585">IF(AL323="","",AL322*AL323*AL324*AL325)</f>
        <v/>
      </c>
      <c r="AM326" s="895" t="str">
        <f t="shared" si="585"/>
        <v/>
      </c>
      <c r="AN326" s="895" t="str">
        <f t="shared" si="585"/>
        <v/>
      </c>
      <c r="AO326" s="895" t="str">
        <f t="shared" si="585"/>
        <v/>
      </c>
      <c r="AP326" s="895" t="str">
        <f t="shared" si="585"/>
        <v/>
      </c>
      <c r="AQ326" s="895" t="str">
        <f t="shared" si="585"/>
        <v/>
      </c>
      <c r="AR326" s="895" t="str">
        <f t="shared" si="585"/>
        <v/>
      </c>
      <c r="AS326" s="895" t="str">
        <f t="shared" si="585"/>
        <v/>
      </c>
      <c r="AT326" s="895" t="str">
        <f t="shared" si="585"/>
        <v/>
      </c>
      <c r="AU326" s="895" t="str">
        <f t="shared" si="585"/>
        <v/>
      </c>
      <c r="AV326" s="895" t="str">
        <f t="shared" si="585"/>
        <v/>
      </c>
      <c r="AW326" s="895" t="str">
        <f t="shared" si="585"/>
        <v/>
      </c>
      <c r="AX326" s="895" t="str">
        <f t="shared" si="585"/>
        <v/>
      </c>
      <c r="AY326" s="895" t="str">
        <f t="shared" si="585"/>
        <v/>
      </c>
      <c r="AZ326" s="895" t="str">
        <f t="shared" si="585"/>
        <v/>
      </c>
      <c r="BA326" s="895" t="str">
        <f t="shared" si="585"/>
        <v/>
      </c>
      <c r="BB326" s="895" t="str">
        <f t="shared" si="585"/>
        <v/>
      </c>
      <c r="BC326" s="883"/>
      <c r="BD326" s="895" t="str">
        <f t="shared" ref="BD326:BT326" si="586">IF(BD323="","",BD322*BD323*BD324*BD325)</f>
        <v/>
      </c>
      <c r="BE326" s="895" t="str">
        <f t="shared" si="586"/>
        <v/>
      </c>
      <c r="BF326" s="895" t="str">
        <f t="shared" si="586"/>
        <v/>
      </c>
      <c r="BG326" s="895" t="str">
        <f t="shared" si="586"/>
        <v/>
      </c>
      <c r="BH326" s="895" t="str">
        <f t="shared" si="586"/>
        <v/>
      </c>
      <c r="BI326" s="895" t="str">
        <f t="shared" si="586"/>
        <v/>
      </c>
      <c r="BJ326" s="895" t="str">
        <f t="shared" si="586"/>
        <v/>
      </c>
      <c r="BK326" s="895" t="str">
        <f t="shared" si="586"/>
        <v/>
      </c>
      <c r="BL326" s="895" t="str">
        <f t="shared" si="586"/>
        <v/>
      </c>
      <c r="BM326" s="895" t="str">
        <f t="shared" si="586"/>
        <v/>
      </c>
      <c r="BN326" s="895" t="str">
        <f t="shared" si="586"/>
        <v/>
      </c>
      <c r="BO326" s="895" t="str">
        <f t="shared" si="586"/>
        <v/>
      </c>
      <c r="BP326" s="895" t="str">
        <f t="shared" si="586"/>
        <v/>
      </c>
      <c r="BQ326" s="895" t="str">
        <f t="shared" si="586"/>
        <v/>
      </c>
      <c r="BR326" s="895" t="str">
        <f t="shared" si="586"/>
        <v/>
      </c>
      <c r="BS326" s="895" t="str">
        <f t="shared" si="586"/>
        <v/>
      </c>
      <c r="BT326" s="895" t="str">
        <f t="shared" si="586"/>
        <v/>
      </c>
      <c r="BU326" s="883"/>
      <c r="BV326" s="895" t="str">
        <f>IF(BV323="","",BV322*BV323*BV324*BV325)</f>
        <v/>
      </c>
      <c r="BW326" s="895" t="str">
        <f>IF(BW323="","",BW322*BW323*BW324*BW325)</f>
        <v/>
      </c>
      <c r="BX326" s="895" t="str">
        <f>IF(BX323="","",BX322*BX323*BX324*BX325)</f>
        <v/>
      </c>
      <c r="BY326" s="761" t="str">
        <f>IF(BY323="","",BY322*BY323*BY324*BY325)</f>
        <v/>
      </c>
      <c r="BZ326" s="889">
        <f t="shared" si="556"/>
        <v>0</v>
      </c>
      <c r="CA326" s="889" t="str">
        <f t="shared" si="557"/>
        <v/>
      </c>
      <c r="CB326" s="889" t="str">
        <f t="shared" si="558"/>
        <v/>
      </c>
      <c r="CC326" s="890" t="str">
        <f t="shared" si="559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21" t="str">
        <f t="shared" si="561"/>
        <v/>
      </c>
      <c r="CU326" s="548" t="str">
        <f t="shared" si="562"/>
        <v/>
      </c>
      <c r="CV326" s="549" t="str">
        <f t="shared" si="563"/>
        <v/>
      </c>
      <c r="CW326" s="550" t="str">
        <f t="shared" si="564"/>
        <v/>
      </c>
      <c r="CX326" s="550" t="str">
        <f t="shared" si="565"/>
        <v/>
      </c>
      <c r="CY326" s="550" t="str">
        <f t="shared" si="566"/>
        <v/>
      </c>
      <c r="CZ326" s="550" t="str">
        <f t="shared" si="567"/>
        <v/>
      </c>
      <c r="DA326" s="550" t="str">
        <f t="shared" si="568"/>
        <v/>
      </c>
      <c r="DB326" s="551" t="str">
        <f t="shared" si="569"/>
        <v/>
      </c>
      <c r="DC326" s="551" t="str">
        <f t="shared" si="570"/>
        <v/>
      </c>
      <c r="DD326" s="551" t="str">
        <f t="shared" si="571"/>
        <v/>
      </c>
      <c r="DE326" s="550" t="str">
        <f t="shared" si="572"/>
        <v/>
      </c>
      <c r="DF326" s="550" t="str">
        <f t="shared" si="573"/>
        <v/>
      </c>
      <c r="DG326" s="550" t="str">
        <f t="shared" si="574"/>
        <v/>
      </c>
      <c r="DH326" s="550" t="str">
        <f t="shared" si="575"/>
        <v/>
      </c>
      <c r="DI326" s="550" t="str">
        <f t="shared" si="576"/>
        <v/>
      </c>
      <c r="DJ326" s="549" t="str">
        <f t="shared" si="577"/>
        <v/>
      </c>
      <c r="DK326" s="548" t="str">
        <f t="shared" si="578"/>
        <v/>
      </c>
      <c r="DL326" s="891">
        <f t="shared" si="579"/>
        <v>6</v>
      </c>
      <c r="DM326" s="846">
        <f t="shared" si="580"/>
        <v>0</v>
      </c>
      <c r="DN326" s="846">
        <f t="shared" si="581"/>
        <v>0</v>
      </c>
      <c r="DO326" s="847">
        <f t="shared" si="582"/>
        <v>0</v>
      </c>
      <c r="DP326" s="882"/>
      <c r="DQ326" s="892"/>
      <c r="DR326" s="892"/>
      <c r="DS326" s="892"/>
      <c r="DT326" s="892"/>
      <c r="DU326" s="892"/>
      <c r="DV326" s="892"/>
      <c r="DW326" s="893"/>
      <c r="DX326" s="892"/>
      <c r="DY326" s="61"/>
    </row>
    <row r="327" spans="1:256" ht="14" customHeight="1">
      <c r="A327" s="901" t="s">
        <v>455</v>
      </c>
      <c r="B327" s="902">
        <f t="shared" ref="B327:R327" si="587">SUM(B308,B314,B320,B326)</f>
        <v>0</v>
      </c>
      <c r="C327" s="902">
        <f t="shared" si="587"/>
        <v>0</v>
      </c>
      <c r="D327" s="902">
        <f t="shared" si="587"/>
        <v>0</v>
      </c>
      <c r="E327" s="902">
        <f t="shared" si="587"/>
        <v>0</v>
      </c>
      <c r="F327" s="902">
        <f t="shared" si="587"/>
        <v>0</v>
      </c>
      <c r="G327" s="902">
        <f t="shared" si="587"/>
        <v>0</v>
      </c>
      <c r="H327" s="902">
        <f t="shared" si="587"/>
        <v>0</v>
      </c>
      <c r="I327" s="902">
        <f t="shared" si="587"/>
        <v>0</v>
      </c>
      <c r="J327" s="902">
        <f t="shared" si="587"/>
        <v>0</v>
      </c>
      <c r="K327" s="902">
        <f t="shared" si="587"/>
        <v>0</v>
      </c>
      <c r="L327" s="902">
        <f t="shared" si="587"/>
        <v>0</v>
      </c>
      <c r="M327" s="902">
        <f t="shared" si="587"/>
        <v>0</v>
      </c>
      <c r="N327" s="902">
        <f t="shared" si="587"/>
        <v>0</v>
      </c>
      <c r="O327" s="902">
        <f t="shared" si="587"/>
        <v>0</v>
      </c>
      <c r="P327" s="902">
        <f t="shared" si="587"/>
        <v>0</v>
      </c>
      <c r="Q327" s="902">
        <f t="shared" si="587"/>
        <v>0</v>
      </c>
      <c r="R327" s="902">
        <f t="shared" si="587"/>
        <v>0</v>
      </c>
      <c r="S327" s="903"/>
      <c r="T327" s="902">
        <f t="shared" ref="T327:AJ327" si="588">SUM(T308,T314,T320,T326)</f>
        <v>0</v>
      </c>
      <c r="U327" s="902">
        <f t="shared" si="588"/>
        <v>0</v>
      </c>
      <c r="V327" s="902">
        <f t="shared" si="588"/>
        <v>0</v>
      </c>
      <c r="W327" s="902">
        <f t="shared" si="588"/>
        <v>0</v>
      </c>
      <c r="X327" s="902">
        <f t="shared" si="588"/>
        <v>0</v>
      </c>
      <c r="Y327" s="902">
        <f t="shared" si="588"/>
        <v>0</v>
      </c>
      <c r="Z327" s="902">
        <f t="shared" si="588"/>
        <v>0</v>
      </c>
      <c r="AA327" s="902">
        <f t="shared" si="588"/>
        <v>0</v>
      </c>
      <c r="AB327" s="902">
        <f t="shared" si="588"/>
        <v>0</v>
      </c>
      <c r="AC327" s="902">
        <f t="shared" si="588"/>
        <v>0</v>
      </c>
      <c r="AD327" s="902">
        <f t="shared" si="588"/>
        <v>0</v>
      </c>
      <c r="AE327" s="902">
        <f t="shared" si="588"/>
        <v>0</v>
      </c>
      <c r="AF327" s="902">
        <f t="shared" si="588"/>
        <v>0</v>
      </c>
      <c r="AG327" s="902">
        <f t="shared" si="588"/>
        <v>0</v>
      </c>
      <c r="AH327" s="902">
        <f t="shared" si="588"/>
        <v>0</v>
      </c>
      <c r="AI327" s="902">
        <f t="shared" si="588"/>
        <v>0</v>
      </c>
      <c r="AJ327" s="902">
        <f t="shared" si="588"/>
        <v>0</v>
      </c>
      <c r="AK327" s="903"/>
      <c r="AL327" s="902">
        <f t="shared" ref="AL327:BB327" si="589">SUM(AL308,AL314,AL320,AL326)</f>
        <v>0</v>
      </c>
      <c r="AM327" s="902">
        <f t="shared" si="589"/>
        <v>0</v>
      </c>
      <c r="AN327" s="902">
        <f t="shared" si="589"/>
        <v>0</v>
      </c>
      <c r="AO327" s="902">
        <f t="shared" si="589"/>
        <v>0</v>
      </c>
      <c r="AP327" s="902">
        <f t="shared" si="589"/>
        <v>0</v>
      </c>
      <c r="AQ327" s="902">
        <f t="shared" si="589"/>
        <v>0</v>
      </c>
      <c r="AR327" s="902">
        <f t="shared" si="589"/>
        <v>0</v>
      </c>
      <c r="AS327" s="902">
        <f t="shared" si="589"/>
        <v>0</v>
      </c>
      <c r="AT327" s="902">
        <f t="shared" si="589"/>
        <v>0</v>
      </c>
      <c r="AU327" s="902">
        <f t="shared" si="589"/>
        <v>0</v>
      </c>
      <c r="AV327" s="902">
        <f t="shared" si="589"/>
        <v>0</v>
      </c>
      <c r="AW327" s="902">
        <f t="shared" si="589"/>
        <v>0</v>
      </c>
      <c r="AX327" s="902">
        <f t="shared" si="589"/>
        <v>0</v>
      </c>
      <c r="AY327" s="902">
        <f t="shared" si="589"/>
        <v>0</v>
      </c>
      <c r="AZ327" s="902">
        <f t="shared" si="589"/>
        <v>0</v>
      </c>
      <c r="BA327" s="902">
        <f t="shared" si="589"/>
        <v>0</v>
      </c>
      <c r="BB327" s="902">
        <f t="shared" si="589"/>
        <v>0</v>
      </c>
      <c r="BC327" s="903"/>
      <c r="BD327" s="902">
        <f t="shared" ref="BD327:BT327" si="590">SUM(BD308,BD314,BD320,BD326)</f>
        <v>0</v>
      </c>
      <c r="BE327" s="902">
        <f t="shared" si="590"/>
        <v>0</v>
      </c>
      <c r="BF327" s="902">
        <f t="shared" si="590"/>
        <v>0</v>
      </c>
      <c r="BG327" s="902">
        <f t="shared" si="590"/>
        <v>0</v>
      </c>
      <c r="BH327" s="902">
        <f t="shared" si="590"/>
        <v>0</v>
      </c>
      <c r="BI327" s="902">
        <f t="shared" si="590"/>
        <v>0</v>
      </c>
      <c r="BJ327" s="902">
        <f t="shared" si="590"/>
        <v>0</v>
      </c>
      <c r="BK327" s="902">
        <f t="shared" si="590"/>
        <v>0</v>
      </c>
      <c r="BL327" s="902">
        <f t="shared" si="590"/>
        <v>0</v>
      </c>
      <c r="BM327" s="902">
        <f t="shared" si="590"/>
        <v>0</v>
      </c>
      <c r="BN327" s="902">
        <f t="shared" si="590"/>
        <v>0</v>
      </c>
      <c r="BO327" s="902">
        <f t="shared" si="590"/>
        <v>0</v>
      </c>
      <c r="BP327" s="902">
        <f t="shared" si="590"/>
        <v>0</v>
      </c>
      <c r="BQ327" s="902">
        <f t="shared" si="590"/>
        <v>0</v>
      </c>
      <c r="BR327" s="902">
        <f t="shared" si="590"/>
        <v>0</v>
      </c>
      <c r="BS327" s="902">
        <f t="shared" si="590"/>
        <v>0</v>
      </c>
      <c r="BT327" s="902">
        <f t="shared" si="590"/>
        <v>0</v>
      </c>
      <c r="BU327" s="903"/>
      <c r="BV327" s="902">
        <f>SUM(BV308,BV314,BV320,BV326)</f>
        <v>0</v>
      </c>
      <c r="BW327" s="902">
        <f>SUM(BW308,BW314,BW320,BW326)</f>
        <v>0</v>
      </c>
      <c r="BX327" s="902">
        <f>SUM(BX308,BX314,BX320,BX326)</f>
        <v>0</v>
      </c>
      <c r="BY327" s="902">
        <f>SUM(BY308,BY314,BY320,BY326)</f>
        <v>0</v>
      </c>
      <c r="BZ327" s="889">
        <f t="shared" si="556"/>
        <v>0</v>
      </c>
      <c r="CA327" s="889">
        <f t="shared" si="557"/>
        <v>0</v>
      </c>
      <c r="CB327" s="889">
        <f t="shared" si="558"/>
        <v>0</v>
      </c>
      <c r="CC327" s="890">
        <f t="shared" si="559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21">
        <f t="shared" si="561"/>
        <v>0</v>
      </c>
      <c r="CU327" s="548">
        <f t="shared" si="562"/>
        <v>0</v>
      </c>
      <c r="CV327" s="549">
        <f t="shared" si="563"/>
        <v>0</v>
      </c>
      <c r="CW327" s="550">
        <f t="shared" si="564"/>
        <v>0</v>
      </c>
      <c r="CX327" s="550">
        <f t="shared" si="565"/>
        <v>0</v>
      </c>
      <c r="CY327" s="550">
        <f t="shared" si="566"/>
        <v>0</v>
      </c>
      <c r="CZ327" s="550">
        <f t="shared" si="567"/>
        <v>0</v>
      </c>
      <c r="DA327" s="550">
        <f t="shared" si="568"/>
        <v>0</v>
      </c>
      <c r="DB327" s="551">
        <f t="shared" si="569"/>
        <v>0</v>
      </c>
      <c r="DC327" s="551">
        <f t="shared" si="570"/>
        <v>0</v>
      </c>
      <c r="DD327" s="551">
        <f t="shared" si="571"/>
        <v>0</v>
      </c>
      <c r="DE327" s="550">
        <f t="shared" si="572"/>
        <v>0</v>
      </c>
      <c r="DF327" s="550">
        <f t="shared" si="573"/>
        <v>0</v>
      </c>
      <c r="DG327" s="550">
        <f t="shared" si="574"/>
        <v>0</v>
      </c>
      <c r="DH327" s="550">
        <f t="shared" si="575"/>
        <v>0</v>
      </c>
      <c r="DI327" s="550">
        <f t="shared" si="576"/>
        <v>0</v>
      </c>
      <c r="DJ327" s="549">
        <f t="shared" si="577"/>
        <v>0</v>
      </c>
      <c r="DK327" s="548">
        <f t="shared" si="578"/>
        <v>0</v>
      </c>
      <c r="DL327" s="891">
        <f t="shared" si="579"/>
        <v>17</v>
      </c>
      <c r="DM327" s="846">
        <f t="shared" si="580"/>
        <v>17</v>
      </c>
      <c r="DN327" s="846">
        <f t="shared" si="581"/>
        <v>17</v>
      </c>
      <c r="DO327" s="847">
        <f t="shared" si="582"/>
        <v>17</v>
      </c>
      <c r="DP327" s="882"/>
      <c r="DQ327" s="892"/>
      <c r="DR327" s="892"/>
      <c r="DS327" s="892"/>
      <c r="DT327" s="892"/>
      <c r="DU327" s="892"/>
      <c r="DV327" s="892"/>
      <c r="DW327" s="893"/>
      <c r="DX327" s="89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3" t="s">
        <v>456</v>
      </c>
      <c r="B1" s="61"/>
      <c r="C1" s="61"/>
      <c r="D1" s="1439" t="s">
        <v>701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707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62"/>
      <c r="T3" s="849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62"/>
      <c r="AL3" s="849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62"/>
      <c r="BD3" s="849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62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ht="26" customHeight="1">
      <c r="A4" s="860" t="s">
        <v>114</v>
      </c>
      <c r="B4" s="928" t="str">
        <f>IF(WB!T4="","",WB!T4)</f>
        <v>Lundazi</v>
      </c>
      <c r="C4" s="876" t="str">
        <f>IF(WB!U4="","",WB!U4)</f>
        <v>Lundazi</v>
      </c>
      <c r="D4" s="876" t="str">
        <f>IF(WB!V4="","",WB!V4)</f>
        <v>Lundazi</v>
      </c>
      <c r="E4" s="876" t="str">
        <f>IF(WB!W4="","",WB!W4)</f>
        <v>Lundazi</v>
      </c>
      <c r="F4" s="876" t="str">
        <f>IF(WB!X4="","",WB!X4)</f>
        <v>Lundazi</v>
      </c>
      <c r="G4" s="876" t="str">
        <f>IF(WB!Y4="","",WB!Y4)</f>
        <v>Lundazi</v>
      </c>
      <c r="H4" s="876" t="str">
        <f>IF(WB!Z4="","",WB!Z4)</f>
        <v>District</v>
      </c>
      <c r="I4" s="876" t="str">
        <f>IF(WB!AA4="","",WB!AA4)</f>
        <v>District</v>
      </c>
      <c r="J4" s="876" t="str">
        <f>IF(WB!AB4="","",WB!AB4)</f>
        <v>District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2"/>
      <c r="T4" s="876" t="str">
        <f>IF(WB!AK4="","",WB!AK4)</f>
        <v>Lundazi</v>
      </c>
      <c r="U4" s="876" t="str">
        <f>IF(WB!AL4="","",WB!AL4)</f>
        <v>Lundazi</v>
      </c>
      <c r="V4" s="876" t="str">
        <f>IF(WB!AM4="","",WB!AM4)</f>
        <v>Lundazi</v>
      </c>
      <c r="W4" s="876" t="str">
        <f>IF(WB!AN4="","",WB!AN4)</f>
        <v>Lundazi</v>
      </c>
      <c r="X4" s="876" t="str">
        <f>IF(WB!AO4="","",WB!AO4)</f>
        <v>Lundazi</v>
      </c>
      <c r="Y4" s="876" t="str">
        <f>IF(WB!AP4="","",WB!AP4)</f>
        <v>Lundazi</v>
      </c>
      <c r="Z4" s="876" t="str">
        <f>IF(WB!AQ4="","",WB!AQ4)</f>
        <v>District</v>
      </c>
      <c r="AA4" s="876" t="str">
        <f>IF(WB!AR4="","",WB!AR4)</f>
        <v>District</v>
      </c>
      <c r="AB4" s="876" t="str">
        <f>IF(WB!AS4="","",WB!AS4)</f>
        <v>District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2"/>
      <c r="AL4" s="876" t="str">
        <f>IF(WB!BB4="","",WB!BB4)</f>
        <v>Lundazi</v>
      </c>
      <c r="AM4" s="876" t="str">
        <f>IF(WB!BC4="","",WB!BC4)</f>
        <v>Lundazi</v>
      </c>
      <c r="AN4" s="876" t="str">
        <f>IF(WB!BD4="","",WB!BD4)</f>
        <v>Lundazi</v>
      </c>
      <c r="AO4" s="876" t="str">
        <f>IF(WB!BE4="","",WB!BE4)</f>
        <v>Lundazi</v>
      </c>
      <c r="AP4" s="876" t="str">
        <f>IF(WB!BF4="","",WB!BF4)</f>
        <v>Lundazi</v>
      </c>
      <c r="AQ4" s="876" t="str">
        <f>IF(WB!BG4="","",WB!BG4)</f>
        <v>Lundazi</v>
      </c>
      <c r="AR4" s="876" t="str">
        <f>IF(WB!BH4="","",WB!BH4)</f>
        <v>District</v>
      </c>
      <c r="AS4" s="876" t="str">
        <f>IF(WB!BI4="","",WB!BI4)</f>
        <v>District</v>
      </c>
      <c r="AT4" s="876" t="str">
        <f>IF(WB!BJ4="","",WB!BJ4)</f>
        <v>District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2"/>
      <c r="BD4" s="876" t="str">
        <f>IF(WB!BS4="","",WB!BS4)</f>
        <v>Lundazi</v>
      </c>
      <c r="BE4" s="876" t="str">
        <f>IF(WB!BT4="","",WB!BT4)</f>
        <v>Lundazi</v>
      </c>
      <c r="BF4" s="876" t="str">
        <f>IF(WB!BU4="","",WB!BU4)</f>
        <v>Lundazi</v>
      </c>
      <c r="BG4" s="876" t="str">
        <f>IF(WB!BV4="","",WB!BV4)</f>
        <v>Lundazi</v>
      </c>
      <c r="BH4" s="876" t="str">
        <f>IF(WB!BW4="","",WB!BW4)</f>
        <v>Lundazi</v>
      </c>
      <c r="BI4" s="876" t="str">
        <f>IF(WB!BX4="","",WB!BX4)</f>
        <v>Lundazi</v>
      </c>
      <c r="BJ4" s="876" t="str">
        <f>IF(WB!BY4="","",WB!BY4)</f>
        <v>District</v>
      </c>
      <c r="BK4" s="876" t="str">
        <f>IF(WB!BZ4="","",WB!BZ4)</f>
        <v>District</v>
      </c>
      <c r="BL4" s="876" t="str">
        <f>IF(WB!CA4="","",WB!CA4)</f>
        <v>District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929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846"/>
      <c r="DV4" s="882"/>
    </row>
    <row r="5" spans="1:127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934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938"/>
      <c r="BZ6" s="879"/>
      <c r="CA6" s="879"/>
      <c r="CB6" s="879"/>
      <c r="CC6" s="880"/>
      <c r="CD6" s="1577" t="s">
        <v>47</v>
      </c>
      <c r="CE6" s="1577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8" t="s">
        <v>48</v>
      </c>
      <c r="CT6" s="1578"/>
      <c r="CU6" s="1574" t="s">
        <v>47</v>
      </c>
      <c r="CV6" s="1574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5" t="s">
        <v>48</v>
      </c>
      <c r="DK6" s="1575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942" t="s">
        <v>64</v>
      </c>
      <c r="B7" s="876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944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5"/>
      <c r="BV8" s="61"/>
      <c r="BW8" s="61"/>
      <c r="BX8" s="61"/>
      <c r="BY8" s="61"/>
      <c r="BZ8" s="879"/>
      <c r="CA8" s="879"/>
      <c r="CB8" s="879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58"/>
      <c r="DM8" s="846"/>
      <c r="DN8" s="846"/>
      <c r="DO8" s="846"/>
      <c r="DP8" s="946"/>
      <c r="DQ8" s="947"/>
      <c r="DR8" s="948"/>
      <c r="DS8" s="949"/>
      <c r="DT8" s="892"/>
      <c r="DU8" s="846"/>
      <c r="DV8" s="882"/>
      <c r="DW8" s="882"/>
    </row>
    <row r="9" spans="1:127" ht="14" customHeight="1">
      <c r="A9" s="885" t="s">
        <v>459</v>
      </c>
      <c r="B9" s="886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886"/>
      <c r="P9" s="88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886"/>
      <c r="AG9" s="886"/>
      <c r="AH9" s="886"/>
      <c r="AI9" s="886"/>
      <c r="AJ9" s="886"/>
      <c r="AK9" s="950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950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950"/>
      <c r="BV9" s="886"/>
      <c r="BW9" s="886"/>
      <c r="BX9" s="886"/>
      <c r="BY9" s="951"/>
      <c r="BZ9" s="879"/>
      <c r="CA9" s="879"/>
      <c r="CB9" s="879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92"/>
      <c r="DU9" s="846"/>
      <c r="DV9" s="882"/>
      <c r="DW9" s="882"/>
    </row>
    <row r="10" spans="1:127" ht="12.75" customHeight="1">
      <c r="A10" s="887" t="s">
        <v>742</v>
      </c>
      <c r="B10" s="956">
        <v>0</v>
      </c>
      <c r="C10" s="956">
        <v>0</v>
      </c>
      <c r="D10" s="956">
        <v>0</v>
      </c>
      <c r="E10" s="956">
        <v>0</v>
      </c>
      <c r="F10" s="956">
        <v>0</v>
      </c>
      <c r="G10" s="956">
        <v>0</v>
      </c>
      <c r="H10" s="956">
        <v>0</v>
      </c>
      <c r="I10" s="956">
        <v>0</v>
      </c>
      <c r="J10" s="956">
        <v>0</v>
      </c>
      <c r="K10" s="296"/>
      <c r="L10" s="296"/>
      <c r="M10" s="296"/>
      <c r="N10" s="296"/>
      <c r="O10" s="296"/>
      <c r="P10" s="296"/>
      <c r="Q10" s="296"/>
      <c r="R10" s="296"/>
      <c r="S10" s="957"/>
      <c r="T10" s="956">
        <v>0</v>
      </c>
      <c r="U10" s="956">
        <v>0</v>
      </c>
      <c r="V10" s="956">
        <v>0</v>
      </c>
      <c r="W10" s="956">
        <v>0</v>
      </c>
      <c r="X10" s="956">
        <v>0</v>
      </c>
      <c r="Y10" s="956">
        <v>0</v>
      </c>
      <c r="Z10" s="956">
        <v>0</v>
      </c>
      <c r="AA10" s="956">
        <v>0</v>
      </c>
      <c r="AB10" s="956">
        <v>0</v>
      </c>
      <c r="AC10" s="956"/>
      <c r="AD10" s="956"/>
      <c r="AE10" s="956"/>
      <c r="AF10" s="956"/>
      <c r="AG10" s="956"/>
      <c r="AH10" s="956"/>
      <c r="AI10" s="956"/>
      <c r="AJ10" s="956"/>
      <c r="AK10" s="957"/>
      <c r="AL10" s="956">
        <v>0</v>
      </c>
      <c r="AM10" s="956">
        <v>0</v>
      </c>
      <c r="AN10" s="956">
        <v>0</v>
      </c>
      <c r="AO10" s="956">
        <v>0</v>
      </c>
      <c r="AP10" s="956">
        <v>0</v>
      </c>
      <c r="AQ10" s="956">
        <v>0</v>
      </c>
      <c r="AR10" s="956">
        <v>0</v>
      </c>
      <c r="AS10" s="956">
        <v>0</v>
      </c>
      <c r="AT10" s="956">
        <v>0</v>
      </c>
      <c r="AU10" s="956"/>
      <c r="AV10" s="956"/>
      <c r="AW10" s="956"/>
      <c r="AX10" s="956"/>
      <c r="AY10" s="956"/>
      <c r="AZ10" s="956"/>
      <c r="BA10" s="956"/>
      <c r="BB10" s="956"/>
      <c r="BC10" s="957"/>
      <c r="BD10" s="956">
        <v>0</v>
      </c>
      <c r="BE10" s="956">
        <v>0</v>
      </c>
      <c r="BF10" s="956">
        <v>0</v>
      </c>
      <c r="BG10" s="956">
        <v>0</v>
      </c>
      <c r="BH10" s="956">
        <v>0</v>
      </c>
      <c r="BI10" s="956">
        <v>0</v>
      </c>
      <c r="BJ10" s="956">
        <v>0</v>
      </c>
      <c r="BK10" s="956">
        <v>0</v>
      </c>
      <c r="BL10" s="956">
        <v>0</v>
      </c>
      <c r="BM10" s="956"/>
      <c r="BN10" s="956"/>
      <c r="BO10" s="956"/>
      <c r="BP10" s="956"/>
      <c r="BQ10" s="956"/>
      <c r="BR10" s="956"/>
      <c r="BS10" s="956"/>
      <c r="BT10" s="956"/>
      <c r="BU10" s="957"/>
      <c r="BV10" s="956"/>
      <c r="BW10" s="956"/>
      <c r="BX10" s="956"/>
      <c r="BY10" s="956"/>
      <c r="BZ10" s="889">
        <f t="shared" ref="BZ10:BZ46" si="0">IF(DL10&lt;3,"",(SUM(B10:R10)-MIN(B10:R10)-MAX(B10:R10))/(DL10-2))</f>
        <v>0</v>
      </c>
      <c r="CA10" s="889">
        <f t="shared" ref="CA10:CA46" si="1">IF(DM10&lt;3,"",(SUM(T10:AJ10)-MIN(T10:AJ10)-MAX(T10:AJ10))/(DM10-2))</f>
        <v>0</v>
      </c>
      <c r="CB10" s="889">
        <f t="shared" ref="CB10:CB46" si="2">IF(DN10&lt;3,"",(SUM(AL10:BB10)-MIN(AL10:BB10)-MAX(AL10:BB10))/(DN10-2))</f>
        <v>0</v>
      </c>
      <c r="CC10" s="890">
        <f t="shared" ref="CC10:CC46" si="3">IF(DO10&lt;3,"",(SUM(BD10:BT10)-MIN(BD10:BT10)-MAX(BD10:BT10))/(DO10-2))</f>
        <v>0</v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0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0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51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51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51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0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0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0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1">
        <f t="shared" ref="DL10:DL46" si="23">COUNT(B10:R10)</f>
        <v>9</v>
      </c>
      <c r="DM10" s="846">
        <f t="shared" ref="DM10:DM46" si="24">COUNT(T10:AJ10)</f>
        <v>9</v>
      </c>
      <c r="DN10" s="846">
        <f t="shared" ref="DN10:DN46" si="25">COUNT(AL10:BB10)</f>
        <v>9</v>
      </c>
      <c r="DO10" s="846">
        <f t="shared" ref="DO10:DO46" si="26">COUNT(BD10:BT10)</f>
        <v>9</v>
      </c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92"/>
      <c r="DU10" s="846"/>
      <c r="DV10" s="882"/>
      <c r="DW10" s="882"/>
    </row>
    <row r="11" spans="1:127" ht="12.75" customHeight="1">
      <c r="A11" s="961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2"/>
      <c r="BV11" s="284"/>
      <c r="BW11" s="284"/>
      <c r="BX11" s="284"/>
      <c r="BY11" s="284"/>
      <c r="BZ11" s="889" t="str">
        <f t="shared" si="0"/>
        <v/>
      </c>
      <c r="CA11" s="889" t="str">
        <f t="shared" si="1"/>
        <v/>
      </c>
      <c r="CB11" s="889" t="str">
        <f t="shared" si="2"/>
        <v/>
      </c>
      <c r="CC11" s="890" t="str">
        <f t="shared" si="3"/>
        <v/>
      </c>
      <c r="CD11" s="520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1">
        <f t="shared" si="23"/>
        <v>0</v>
      </c>
      <c r="DM11" s="846">
        <f t="shared" si="24"/>
        <v>0</v>
      </c>
      <c r="DN11" s="846">
        <f t="shared" si="25"/>
        <v>0</v>
      </c>
      <c r="DO11" s="846">
        <f t="shared" si="26"/>
        <v>0</v>
      </c>
      <c r="DP11" s="963"/>
      <c r="DQ11" s="964"/>
      <c r="DR11" s="964"/>
      <c r="DS11" s="965"/>
      <c r="DT11" s="966"/>
      <c r="DU11" s="61"/>
    </row>
    <row r="12" spans="1:127" ht="12.75" customHeight="1">
      <c r="A12" s="967" t="s">
        <v>243</v>
      </c>
      <c r="B12" s="684">
        <v>0</v>
      </c>
      <c r="C12" s="684"/>
      <c r="D12" s="684"/>
      <c r="E12" s="684">
        <v>0</v>
      </c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2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2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2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2"/>
      <c r="BV12" s="684"/>
      <c r="BW12" s="684"/>
      <c r="BX12" s="684"/>
      <c r="BY12" s="684"/>
      <c r="BZ12" s="889" t="str">
        <f t="shared" si="0"/>
        <v/>
      </c>
      <c r="CA12" s="889" t="str">
        <f t="shared" si="1"/>
        <v/>
      </c>
      <c r="CB12" s="889" t="str">
        <f t="shared" si="2"/>
        <v/>
      </c>
      <c r="CC12" s="890" t="str">
        <f t="shared" si="3"/>
        <v/>
      </c>
      <c r="CD12" s="520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1">
        <f t="shared" si="23"/>
        <v>2</v>
      </c>
      <c r="DM12" s="846">
        <f t="shared" si="24"/>
        <v>0</v>
      </c>
      <c r="DN12" s="846">
        <f t="shared" si="25"/>
        <v>0</v>
      </c>
      <c r="DO12" s="846">
        <f t="shared" si="26"/>
        <v>0</v>
      </c>
      <c r="DP12" s="968" t="str">
        <f>IF(SUM(BV12)&gt;0,(BV10-DP15-SUM(BV15)*(DP15=""))*'Exp factors'!C$23,"")</f>
        <v/>
      </c>
      <c r="DQ12" s="969" t="str">
        <f>IF(SUM(BW12)&gt;0,(BW10-DQ15-SUM(BW15)*(DQ15=""))*'Exp factors'!D$23,"")</f>
        <v/>
      </c>
      <c r="DR12" s="969" t="str">
        <f>IF(SUM(BX12)&gt;0,(BX10-DR15-SUM(BX15)*(DR15=""))*'Exp factors'!E$23,"")</f>
        <v/>
      </c>
      <c r="DS12" s="970" t="str">
        <f>IF(SUM(BY12)&gt;0,(BY10-DS15-SUM(BY15)*(DS15=""))*'Exp factors'!F$23,"")</f>
        <v/>
      </c>
      <c r="DT12" s="966"/>
      <c r="DU12" s="61"/>
    </row>
    <row r="13" spans="1:127" ht="12.75" customHeight="1">
      <c r="A13" s="971" t="s">
        <v>179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2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2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2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2"/>
      <c r="BV13" s="707"/>
      <c r="BW13" s="707"/>
      <c r="BX13" s="707"/>
      <c r="BY13" s="707"/>
      <c r="BZ13" s="889" t="str">
        <f t="shared" si="0"/>
        <v/>
      </c>
      <c r="CA13" s="889" t="str">
        <f t="shared" si="1"/>
        <v/>
      </c>
      <c r="CB13" s="889" t="str">
        <f t="shared" si="2"/>
        <v/>
      </c>
      <c r="CC13" s="890" t="str">
        <f t="shared" si="3"/>
        <v/>
      </c>
      <c r="CD13" s="520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1">
        <f t="shared" si="23"/>
        <v>0</v>
      </c>
      <c r="DM13" s="846">
        <f t="shared" si="24"/>
        <v>0</v>
      </c>
      <c r="DN13" s="846">
        <f t="shared" si="25"/>
        <v>0</v>
      </c>
      <c r="DO13" s="846">
        <f t="shared" si="26"/>
        <v>0</v>
      </c>
      <c r="DP13" s="963"/>
      <c r="DQ13" s="964"/>
      <c r="DR13" s="964"/>
      <c r="DS13" s="965"/>
      <c r="DT13" s="966"/>
      <c r="DU13" s="61"/>
    </row>
    <row r="14" spans="1:127" ht="12.75" customHeight="1">
      <c r="A14" s="971" t="s">
        <v>181</v>
      </c>
      <c r="B14" s="761">
        <f t="shared" ref="B14:R14" si="27">IF(B12="","",B12*B13)</f>
        <v>0</v>
      </c>
      <c r="C14" s="761" t="str">
        <f t="shared" si="27"/>
        <v/>
      </c>
      <c r="D14" s="761" t="str">
        <f t="shared" si="27"/>
        <v/>
      </c>
      <c r="E14" s="761">
        <f t="shared" si="27"/>
        <v>0</v>
      </c>
      <c r="F14" s="761" t="str">
        <f t="shared" si="27"/>
        <v/>
      </c>
      <c r="G14" s="761" t="str">
        <f t="shared" si="27"/>
        <v/>
      </c>
      <c r="H14" s="761" t="str">
        <f t="shared" si="27"/>
        <v/>
      </c>
      <c r="I14" s="761" t="str">
        <f t="shared" si="27"/>
        <v/>
      </c>
      <c r="J14" s="761" t="str">
        <f t="shared" si="27"/>
        <v/>
      </c>
      <c r="K14" s="761" t="str">
        <f t="shared" si="27"/>
        <v/>
      </c>
      <c r="L14" s="761" t="str">
        <f t="shared" si="27"/>
        <v/>
      </c>
      <c r="M14" s="761" t="str">
        <f t="shared" si="27"/>
        <v/>
      </c>
      <c r="N14" s="761" t="str">
        <f t="shared" si="27"/>
        <v/>
      </c>
      <c r="O14" s="761" t="str">
        <f t="shared" si="27"/>
        <v/>
      </c>
      <c r="P14" s="761" t="str">
        <f t="shared" si="27"/>
        <v/>
      </c>
      <c r="Q14" s="761" t="str">
        <f t="shared" si="27"/>
        <v/>
      </c>
      <c r="R14" s="761" t="str">
        <f t="shared" si="27"/>
        <v/>
      </c>
      <c r="S14" s="957"/>
      <c r="T14" s="761" t="str">
        <f t="shared" ref="T14:AJ14" si="28">IF(T12="","",T12*T13)</f>
        <v/>
      </c>
      <c r="U14" s="761" t="str">
        <f t="shared" si="28"/>
        <v/>
      </c>
      <c r="V14" s="761" t="str">
        <f t="shared" si="28"/>
        <v/>
      </c>
      <c r="W14" s="761" t="str">
        <f t="shared" si="28"/>
        <v/>
      </c>
      <c r="X14" s="761" t="str">
        <f t="shared" si="28"/>
        <v/>
      </c>
      <c r="Y14" s="761" t="str">
        <f t="shared" si="28"/>
        <v/>
      </c>
      <c r="Z14" s="761" t="str">
        <f t="shared" si="28"/>
        <v/>
      </c>
      <c r="AA14" s="761" t="str">
        <f t="shared" si="28"/>
        <v/>
      </c>
      <c r="AB14" s="761" t="str">
        <f t="shared" si="28"/>
        <v/>
      </c>
      <c r="AC14" s="761" t="str">
        <f t="shared" si="28"/>
        <v/>
      </c>
      <c r="AD14" s="761" t="str">
        <f t="shared" si="28"/>
        <v/>
      </c>
      <c r="AE14" s="761" t="str">
        <f t="shared" si="28"/>
        <v/>
      </c>
      <c r="AF14" s="761" t="str">
        <f t="shared" si="28"/>
        <v/>
      </c>
      <c r="AG14" s="761" t="str">
        <f t="shared" si="28"/>
        <v/>
      </c>
      <c r="AH14" s="761" t="str">
        <f t="shared" si="28"/>
        <v/>
      </c>
      <c r="AI14" s="761" t="str">
        <f t="shared" si="28"/>
        <v/>
      </c>
      <c r="AJ14" s="761" t="str">
        <f t="shared" si="28"/>
        <v/>
      </c>
      <c r="AK14" s="767"/>
      <c r="AL14" s="761" t="str">
        <f t="shared" ref="AL14:BB14" si="29">IF(AL12="","",AL12*AL13)</f>
        <v/>
      </c>
      <c r="AM14" s="761" t="str">
        <f t="shared" si="29"/>
        <v/>
      </c>
      <c r="AN14" s="761" t="str">
        <f t="shared" si="29"/>
        <v/>
      </c>
      <c r="AO14" s="761" t="str">
        <f t="shared" si="29"/>
        <v/>
      </c>
      <c r="AP14" s="761" t="str">
        <f t="shared" si="29"/>
        <v/>
      </c>
      <c r="AQ14" s="761" t="str">
        <f t="shared" si="29"/>
        <v/>
      </c>
      <c r="AR14" s="761" t="str">
        <f t="shared" si="29"/>
        <v/>
      </c>
      <c r="AS14" s="761" t="str">
        <f t="shared" si="29"/>
        <v/>
      </c>
      <c r="AT14" s="761" t="str">
        <f t="shared" si="29"/>
        <v/>
      </c>
      <c r="AU14" s="761" t="str">
        <f t="shared" si="29"/>
        <v/>
      </c>
      <c r="AV14" s="761" t="str">
        <f t="shared" si="29"/>
        <v/>
      </c>
      <c r="AW14" s="761" t="str">
        <f t="shared" si="29"/>
        <v/>
      </c>
      <c r="AX14" s="761" t="str">
        <f t="shared" si="29"/>
        <v/>
      </c>
      <c r="AY14" s="761" t="str">
        <f t="shared" si="29"/>
        <v/>
      </c>
      <c r="AZ14" s="761" t="str">
        <f t="shared" si="29"/>
        <v/>
      </c>
      <c r="BA14" s="761" t="str">
        <f t="shared" si="29"/>
        <v/>
      </c>
      <c r="BB14" s="761" t="str">
        <f t="shared" si="29"/>
        <v/>
      </c>
      <c r="BC14" s="767"/>
      <c r="BD14" s="761" t="str">
        <f t="shared" ref="BD14:BT14" si="30">IF(BD12="","",BD12*BD13)</f>
        <v/>
      </c>
      <c r="BE14" s="761" t="str">
        <f t="shared" si="30"/>
        <v/>
      </c>
      <c r="BF14" s="761" t="str">
        <f t="shared" si="30"/>
        <v/>
      </c>
      <c r="BG14" s="761" t="str">
        <f t="shared" si="30"/>
        <v/>
      </c>
      <c r="BH14" s="761" t="str">
        <f t="shared" si="30"/>
        <v/>
      </c>
      <c r="BI14" s="761" t="str">
        <f t="shared" si="30"/>
        <v/>
      </c>
      <c r="BJ14" s="761" t="str">
        <f t="shared" si="30"/>
        <v/>
      </c>
      <c r="BK14" s="761" t="str">
        <f t="shared" si="30"/>
        <v/>
      </c>
      <c r="BL14" s="761" t="str">
        <f t="shared" si="30"/>
        <v/>
      </c>
      <c r="BM14" s="761" t="str">
        <f t="shared" si="30"/>
        <v/>
      </c>
      <c r="BN14" s="761" t="str">
        <f t="shared" si="30"/>
        <v/>
      </c>
      <c r="BO14" s="761" t="str">
        <f t="shared" si="30"/>
        <v/>
      </c>
      <c r="BP14" s="761" t="str">
        <f t="shared" si="30"/>
        <v/>
      </c>
      <c r="BQ14" s="761" t="str">
        <f t="shared" si="30"/>
        <v/>
      </c>
      <c r="BR14" s="761" t="str">
        <f t="shared" si="30"/>
        <v/>
      </c>
      <c r="BS14" s="761" t="str">
        <f t="shared" si="30"/>
        <v/>
      </c>
      <c r="BT14" s="761" t="str">
        <f t="shared" si="30"/>
        <v/>
      </c>
      <c r="BU14" s="767"/>
      <c r="BV14" s="761" t="str">
        <f>IF(BV12="","",BV12*BV13)</f>
        <v/>
      </c>
      <c r="BW14" s="761" t="str">
        <f>IF(BW12="","",BW12*BW13)</f>
        <v/>
      </c>
      <c r="BX14" s="761" t="str">
        <f>IF(BX12="","",BX12*BX13)</f>
        <v/>
      </c>
      <c r="BY14" s="761" t="str">
        <f>IF(BY12="","",BY12*BY13)</f>
        <v/>
      </c>
      <c r="BZ14" s="889" t="str">
        <f t="shared" si="0"/>
        <v/>
      </c>
      <c r="CA14" s="889" t="str">
        <f t="shared" si="1"/>
        <v/>
      </c>
      <c r="CB14" s="889" t="str">
        <f t="shared" si="2"/>
        <v/>
      </c>
      <c r="CC14" s="890" t="str">
        <f t="shared" si="3"/>
        <v/>
      </c>
      <c r="CD14" s="520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1">
        <f t="shared" si="23"/>
        <v>2</v>
      </c>
      <c r="DM14" s="846">
        <f t="shared" si="24"/>
        <v>0</v>
      </c>
      <c r="DN14" s="846">
        <f t="shared" si="25"/>
        <v>0</v>
      </c>
      <c r="DO14" s="846">
        <f t="shared" si="26"/>
        <v>0</v>
      </c>
      <c r="DP14" s="972" t="str">
        <f>IF(DP12="","",DP12*BV13)</f>
        <v/>
      </c>
      <c r="DQ14" s="973" t="str">
        <f>IF(DQ12="","",DQ12*BW13)</f>
        <v/>
      </c>
      <c r="DR14" s="973" t="str">
        <f>IF(DR12="","",DR12*BX13)</f>
        <v/>
      </c>
      <c r="DS14" s="974" t="str">
        <f>IF(DS12="","",DS12*BY13)</f>
        <v/>
      </c>
      <c r="DT14" s="966"/>
      <c r="DU14" s="61"/>
    </row>
    <row r="15" spans="1:127" ht="12.75" customHeight="1">
      <c r="A15" s="971" t="s">
        <v>244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7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7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7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7"/>
      <c r="BV15" s="643"/>
      <c r="BW15" s="643"/>
      <c r="BX15" s="643"/>
      <c r="BY15" s="643"/>
      <c r="BZ15" s="889" t="str">
        <f t="shared" si="0"/>
        <v/>
      </c>
      <c r="CA15" s="889" t="str">
        <f t="shared" si="1"/>
        <v/>
      </c>
      <c r="CB15" s="889" t="str">
        <f t="shared" si="2"/>
        <v/>
      </c>
      <c r="CC15" s="890" t="str">
        <f t="shared" si="3"/>
        <v/>
      </c>
      <c r="CD15" s="520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1">
        <f t="shared" si="23"/>
        <v>0</v>
      </c>
      <c r="DM15" s="846">
        <f t="shared" si="24"/>
        <v>0</v>
      </c>
      <c r="DN15" s="846">
        <f t="shared" si="25"/>
        <v>0</v>
      </c>
      <c r="DO15" s="846">
        <f t="shared" si="26"/>
        <v>0</v>
      </c>
      <c r="DP15" s="975"/>
      <c r="DQ15" s="296"/>
      <c r="DR15" s="296"/>
      <c r="DS15" s="976"/>
      <c r="DT15" s="966"/>
      <c r="DU15" s="61"/>
    </row>
    <row r="16" spans="1:127" ht="12.75" customHeight="1">
      <c r="A16" s="888" t="str">
        <f>$H$1 &amp; " (%)"</f>
        <v>kcal (%)</v>
      </c>
      <c r="B16" s="766">
        <f t="shared" ref="B16:R16" si="31">IF(B10="","",(B10-B12-B15)*B11/B$7/365/$G$1)</f>
        <v>0</v>
      </c>
      <c r="C16" s="766">
        <f t="shared" si="31"/>
        <v>0</v>
      </c>
      <c r="D16" s="766">
        <f t="shared" si="31"/>
        <v>0</v>
      </c>
      <c r="E16" s="766">
        <f t="shared" si="31"/>
        <v>0</v>
      </c>
      <c r="F16" s="766">
        <f t="shared" si="31"/>
        <v>0</v>
      </c>
      <c r="G16" s="766">
        <f t="shared" si="31"/>
        <v>0</v>
      </c>
      <c r="H16" s="766">
        <f t="shared" si="31"/>
        <v>0</v>
      </c>
      <c r="I16" s="766">
        <f t="shared" si="31"/>
        <v>0</v>
      </c>
      <c r="J16" s="766">
        <f t="shared" si="31"/>
        <v>0</v>
      </c>
      <c r="K16" s="766" t="str">
        <f t="shared" si="31"/>
        <v/>
      </c>
      <c r="L16" s="766" t="str">
        <f t="shared" si="31"/>
        <v/>
      </c>
      <c r="M16" s="766" t="str">
        <f t="shared" si="31"/>
        <v/>
      </c>
      <c r="N16" s="766" t="str">
        <f t="shared" si="31"/>
        <v/>
      </c>
      <c r="O16" s="766" t="str">
        <f t="shared" si="31"/>
        <v/>
      </c>
      <c r="P16" s="766" t="str">
        <f t="shared" si="31"/>
        <v/>
      </c>
      <c r="Q16" s="766" t="str">
        <f t="shared" si="31"/>
        <v/>
      </c>
      <c r="R16" s="766" t="str">
        <f t="shared" si="31"/>
        <v/>
      </c>
      <c r="S16" s="977"/>
      <c r="T16" s="766">
        <f t="shared" ref="T16:AJ16" si="32">IF(T10="","",(T10-T12-T15)*T11/T$7/365/$G$1)</f>
        <v>0</v>
      </c>
      <c r="U16" s="766">
        <f t="shared" si="32"/>
        <v>0</v>
      </c>
      <c r="V16" s="766">
        <f t="shared" si="32"/>
        <v>0</v>
      </c>
      <c r="W16" s="766">
        <f t="shared" si="32"/>
        <v>0</v>
      </c>
      <c r="X16" s="766">
        <f t="shared" si="32"/>
        <v>0</v>
      </c>
      <c r="Y16" s="766">
        <f t="shared" si="32"/>
        <v>0</v>
      </c>
      <c r="Z16" s="766">
        <f t="shared" si="32"/>
        <v>0</v>
      </c>
      <c r="AA16" s="766">
        <f t="shared" si="32"/>
        <v>0</v>
      </c>
      <c r="AB16" s="766">
        <f t="shared" si="32"/>
        <v>0</v>
      </c>
      <c r="AC16" s="766" t="str">
        <f t="shared" si="32"/>
        <v/>
      </c>
      <c r="AD16" s="766" t="str">
        <f t="shared" si="32"/>
        <v/>
      </c>
      <c r="AE16" s="766" t="str">
        <f t="shared" si="32"/>
        <v/>
      </c>
      <c r="AF16" s="766" t="str">
        <f t="shared" si="32"/>
        <v/>
      </c>
      <c r="AG16" s="766" t="str">
        <f t="shared" si="32"/>
        <v/>
      </c>
      <c r="AH16" s="766" t="str">
        <f t="shared" si="32"/>
        <v/>
      </c>
      <c r="AI16" s="766" t="str">
        <f t="shared" si="32"/>
        <v/>
      </c>
      <c r="AJ16" s="766" t="str">
        <f t="shared" si="32"/>
        <v/>
      </c>
      <c r="AK16" s="977"/>
      <c r="AL16" s="766">
        <f t="shared" ref="AL16:BB16" si="33">IF(AL10="","",(AL10-AL12-AL15)*AL11/AL$7/365/$G$1)</f>
        <v>0</v>
      </c>
      <c r="AM16" s="766">
        <f t="shared" si="33"/>
        <v>0</v>
      </c>
      <c r="AN16" s="766">
        <f t="shared" si="33"/>
        <v>0</v>
      </c>
      <c r="AO16" s="766">
        <f t="shared" si="33"/>
        <v>0</v>
      </c>
      <c r="AP16" s="766">
        <f t="shared" si="33"/>
        <v>0</v>
      </c>
      <c r="AQ16" s="766">
        <f t="shared" si="33"/>
        <v>0</v>
      </c>
      <c r="AR16" s="766">
        <f t="shared" si="33"/>
        <v>0</v>
      </c>
      <c r="AS16" s="766">
        <f t="shared" si="33"/>
        <v>0</v>
      </c>
      <c r="AT16" s="766">
        <f t="shared" si="33"/>
        <v>0</v>
      </c>
      <c r="AU16" s="766" t="str">
        <f t="shared" si="33"/>
        <v/>
      </c>
      <c r="AV16" s="766" t="str">
        <f t="shared" si="33"/>
        <v/>
      </c>
      <c r="AW16" s="766" t="str">
        <f t="shared" si="33"/>
        <v/>
      </c>
      <c r="AX16" s="766" t="str">
        <f t="shared" si="33"/>
        <v/>
      </c>
      <c r="AY16" s="766" t="str">
        <f t="shared" si="33"/>
        <v/>
      </c>
      <c r="AZ16" s="766" t="str">
        <f t="shared" si="33"/>
        <v/>
      </c>
      <c r="BA16" s="766" t="str">
        <f t="shared" si="33"/>
        <v/>
      </c>
      <c r="BB16" s="766" t="str">
        <f t="shared" si="33"/>
        <v/>
      </c>
      <c r="BC16" s="977"/>
      <c r="BD16" s="766">
        <f t="shared" ref="BD16:BT16" si="34">IF(BD10="","",(BD10-BD12-BD15)*BD11/BD$7/365/$G$1)</f>
        <v>0</v>
      </c>
      <c r="BE16" s="766">
        <f t="shared" si="34"/>
        <v>0</v>
      </c>
      <c r="BF16" s="766">
        <f t="shared" si="34"/>
        <v>0</v>
      </c>
      <c r="BG16" s="766">
        <f t="shared" si="34"/>
        <v>0</v>
      </c>
      <c r="BH16" s="766">
        <f t="shared" si="34"/>
        <v>0</v>
      </c>
      <c r="BI16" s="766">
        <f t="shared" si="34"/>
        <v>0</v>
      </c>
      <c r="BJ16" s="766">
        <f t="shared" si="34"/>
        <v>0</v>
      </c>
      <c r="BK16" s="766">
        <f t="shared" si="34"/>
        <v>0</v>
      </c>
      <c r="BL16" s="766">
        <f t="shared" si="34"/>
        <v>0</v>
      </c>
      <c r="BM16" s="766" t="str">
        <f t="shared" si="34"/>
        <v/>
      </c>
      <c r="BN16" s="766" t="str">
        <f t="shared" si="34"/>
        <v/>
      </c>
      <c r="BO16" s="766" t="str">
        <f t="shared" si="34"/>
        <v/>
      </c>
      <c r="BP16" s="766" t="str">
        <f t="shared" si="34"/>
        <v/>
      </c>
      <c r="BQ16" s="766" t="str">
        <f t="shared" si="34"/>
        <v/>
      </c>
      <c r="BR16" s="766" t="str">
        <f t="shared" si="34"/>
        <v/>
      </c>
      <c r="BS16" s="766" t="str">
        <f t="shared" si="34"/>
        <v/>
      </c>
      <c r="BT16" s="766" t="str">
        <f t="shared" si="34"/>
        <v/>
      </c>
      <c r="BU16" s="977"/>
      <c r="BV16" s="766" t="str">
        <f>IF(BV10="","",(BV10-BV12-BV15)*BV11/BV$7/365/$G$1)</f>
        <v/>
      </c>
      <c r="BW16" s="766" t="str">
        <f>IF(BW10="","",(BW10-BW12-BW15)*BW11/BW$7/365/$G$1)</f>
        <v/>
      </c>
      <c r="BX16" s="766" t="str">
        <f>IF(BX10="","",(BX10-BX12-BX15)*BX11/BX$7/365/$G$1)</f>
        <v/>
      </c>
      <c r="BY16" s="766" t="str">
        <f>IF(BY10="","",(BY10-BY12-BY15)*BY11/BY$7/365/$G$1)</f>
        <v/>
      </c>
      <c r="BZ16" s="978">
        <f t="shared" si="0"/>
        <v>0</v>
      </c>
      <c r="CA16" s="978">
        <f t="shared" si="1"/>
        <v>0</v>
      </c>
      <c r="CB16" s="978">
        <f t="shared" si="2"/>
        <v>0</v>
      </c>
      <c r="CC16" s="979">
        <f t="shared" si="3"/>
        <v>0</v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>
        <f t="shared" si="5"/>
        <v>0</v>
      </c>
      <c r="CI16" s="538">
        <f t="shared" si="5"/>
        <v>0</v>
      </c>
      <c r="CJ16" s="538">
        <f t="shared" si="5"/>
        <v>0</v>
      </c>
      <c r="CK16" s="539">
        <f t="shared" si="5"/>
        <v>0</v>
      </c>
      <c r="CL16" s="539">
        <f t="shared" si="5"/>
        <v>0</v>
      </c>
      <c r="CM16" s="539">
        <f t="shared" si="5"/>
        <v>0</v>
      </c>
      <c r="CN16" s="538">
        <f t="shared" si="5"/>
        <v>0</v>
      </c>
      <c r="CO16" s="538">
        <f t="shared" si="5"/>
        <v>0</v>
      </c>
      <c r="CP16" s="538">
        <f t="shared" si="5"/>
        <v>0</v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>
        <f t="shared" si="10"/>
        <v>0</v>
      </c>
      <c r="CZ16" s="538">
        <f t="shared" si="11"/>
        <v>0</v>
      </c>
      <c r="DA16" s="538">
        <f t="shared" si="12"/>
        <v>0</v>
      </c>
      <c r="DB16" s="539">
        <f t="shared" si="13"/>
        <v>0</v>
      </c>
      <c r="DC16" s="539">
        <f t="shared" si="14"/>
        <v>0</v>
      </c>
      <c r="DD16" s="539">
        <f t="shared" si="15"/>
        <v>0</v>
      </c>
      <c r="DE16" s="538">
        <f t="shared" si="16"/>
        <v>0</v>
      </c>
      <c r="DF16" s="538">
        <f t="shared" si="17"/>
        <v>0</v>
      </c>
      <c r="DG16" s="538">
        <f t="shared" si="18"/>
        <v>0</v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1">
        <f t="shared" si="23"/>
        <v>9</v>
      </c>
      <c r="DM16" s="846">
        <f t="shared" si="24"/>
        <v>9</v>
      </c>
      <c r="DN16" s="846">
        <f t="shared" si="25"/>
        <v>9</v>
      </c>
      <c r="DO16" s="846">
        <f t="shared" si="26"/>
        <v>9</v>
      </c>
      <c r="DP16" s="980" t="str">
        <f>IF(DP10="","",(DP10+SUM(BV10)*(DP10="")-SUM(DP12)-DP15-SUM(BV15)*(DP15=""))*BV11/DP$7/365/$G$1)</f>
        <v/>
      </c>
      <c r="DQ16" s="766" t="str">
        <f>IF(DQ10="","",(DQ10+SUM(BW10)*(DQ10="")-SUM(DQ12)-DQ15-SUM(BW15)*(DQ15=""))*BW11/DQ$7/365/$G$1)</f>
        <v/>
      </c>
      <c r="DR16" s="766" t="str">
        <f>IF(DR10="","",(DR10+SUM(BX10)*(DR10="")-SUM(DR12)-DR15-SUM(BX15)*(DR15=""))*BX11/DR$7/365/$G$1)</f>
        <v/>
      </c>
      <c r="DS16" s="981" t="str">
        <f>IF(DS10="","",(DS10+SUM(BY10)*(DS10="")-SUM(DS12)-DS15-SUM(BY15)*(DS15=""))*BY11/DS$7/365/$G$1)</f>
        <v/>
      </c>
      <c r="DT16" s="966"/>
      <c r="DU16" s="61"/>
    </row>
    <row r="17" spans="1:125" ht="12.75" customHeight="1">
      <c r="A17" s="887" t="s">
        <v>946</v>
      </c>
      <c r="B17" s="956">
        <v>0</v>
      </c>
      <c r="C17" s="956">
        <v>0</v>
      </c>
      <c r="D17" s="956">
        <v>0</v>
      </c>
      <c r="E17" s="956">
        <v>0</v>
      </c>
      <c r="F17" s="956">
        <v>0</v>
      </c>
      <c r="G17" s="956">
        <v>0</v>
      </c>
      <c r="H17" s="956">
        <v>0</v>
      </c>
      <c r="I17" s="956">
        <v>0</v>
      </c>
      <c r="J17" s="956">
        <v>0</v>
      </c>
      <c r="K17" s="956"/>
      <c r="L17" s="956"/>
      <c r="M17" s="956"/>
      <c r="N17" s="956"/>
      <c r="O17" s="956"/>
      <c r="P17" s="956"/>
      <c r="Q17" s="956"/>
      <c r="R17" s="956"/>
      <c r="S17" s="957"/>
      <c r="T17" s="956">
        <v>0</v>
      </c>
      <c r="U17" s="956">
        <v>0</v>
      </c>
      <c r="V17" s="956">
        <v>0</v>
      </c>
      <c r="W17" s="956">
        <v>0</v>
      </c>
      <c r="X17" s="956">
        <v>0</v>
      </c>
      <c r="Y17" s="956">
        <v>0</v>
      </c>
      <c r="Z17" s="956">
        <v>0</v>
      </c>
      <c r="AA17" s="956">
        <v>0</v>
      </c>
      <c r="AB17" s="956">
        <v>0</v>
      </c>
      <c r="AC17" s="956"/>
      <c r="AD17" s="956"/>
      <c r="AE17" s="956"/>
      <c r="AF17" s="956"/>
      <c r="AG17" s="956"/>
      <c r="AH17" s="956"/>
      <c r="AI17" s="956"/>
      <c r="AJ17" s="956"/>
      <c r="AK17" s="957"/>
      <c r="AL17" s="956">
        <v>0</v>
      </c>
      <c r="AM17" s="956">
        <v>0</v>
      </c>
      <c r="AN17" s="956">
        <v>0</v>
      </c>
      <c r="AO17" s="956">
        <v>0</v>
      </c>
      <c r="AP17" s="956">
        <v>0</v>
      </c>
      <c r="AQ17" s="956">
        <v>0</v>
      </c>
      <c r="AR17" s="956">
        <v>0</v>
      </c>
      <c r="AS17" s="956">
        <v>0</v>
      </c>
      <c r="AT17" s="956">
        <v>0</v>
      </c>
      <c r="AU17" s="956"/>
      <c r="AV17" s="956"/>
      <c r="AW17" s="956"/>
      <c r="AX17" s="956"/>
      <c r="AY17" s="956"/>
      <c r="AZ17" s="956"/>
      <c r="BA17" s="956"/>
      <c r="BB17" s="956"/>
      <c r="BC17" s="957"/>
      <c r="BD17" s="956">
        <v>0</v>
      </c>
      <c r="BE17" s="956">
        <v>0</v>
      </c>
      <c r="BF17" s="956">
        <v>0</v>
      </c>
      <c r="BG17" s="956">
        <v>0</v>
      </c>
      <c r="BH17" s="956">
        <v>0</v>
      </c>
      <c r="BI17" s="956">
        <v>0</v>
      </c>
      <c r="BJ17" s="956">
        <v>0</v>
      </c>
      <c r="BK17" s="956">
        <v>0</v>
      </c>
      <c r="BL17" s="956">
        <v>0</v>
      </c>
      <c r="BM17" s="956"/>
      <c r="BN17" s="956"/>
      <c r="BO17" s="956"/>
      <c r="BP17" s="956"/>
      <c r="BQ17" s="956"/>
      <c r="BR17" s="956"/>
      <c r="BS17" s="956"/>
      <c r="BT17" s="956"/>
      <c r="BU17" s="957"/>
      <c r="BV17" s="956"/>
      <c r="BW17" s="956"/>
      <c r="BX17" s="956"/>
      <c r="BY17" s="956"/>
      <c r="BZ17" s="889">
        <f t="shared" si="0"/>
        <v>0</v>
      </c>
      <c r="CA17" s="889">
        <f t="shared" si="1"/>
        <v>0</v>
      </c>
      <c r="CB17" s="889">
        <f t="shared" si="2"/>
        <v>0</v>
      </c>
      <c r="CC17" s="890">
        <f t="shared" si="3"/>
        <v>0</v>
      </c>
      <c r="CD17" s="520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548" t="str">
        <f t="shared" si="6"/>
        <v/>
      </c>
      <c r="CV17" s="549" t="str">
        <f t="shared" si="7"/>
        <v/>
      </c>
      <c r="CW17" s="550" t="str">
        <f t="shared" si="8"/>
        <v/>
      </c>
      <c r="CX17" s="550" t="str">
        <f t="shared" si="9"/>
        <v/>
      </c>
      <c r="CY17" s="550">
        <f t="shared" si="10"/>
        <v>0</v>
      </c>
      <c r="CZ17" s="550">
        <f t="shared" si="11"/>
        <v>0</v>
      </c>
      <c r="DA17" s="550">
        <f t="shared" si="12"/>
        <v>0</v>
      </c>
      <c r="DB17" s="551">
        <f t="shared" si="13"/>
        <v>0</v>
      </c>
      <c r="DC17" s="551">
        <f t="shared" si="14"/>
        <v>0</v>
      </c>
      <c r="DD17" s="551">
        <f t="shared" si="15"/>
        <v>0</v>
      </c>
      <c r="DE17" s="550">
        <f t="shared" si="16"/>
        <v>0</v>
      </c>
      <c r="DF17" s="550">
        <f t="shared" si="17"/>
        <v>0</v>
      </c>
      <c r="DG17" s="550">
        <f t="shared" si="18"/>
        <v>0</v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1">
        <f t="shared" si="23"/>
        <v>9</v>
      </c>
      <c r="DM17" s="846">
        <f t="shared" si="24"/>
        <v>9</v>
      </c>
      <c r="DN17" s="846">
        <f t="shared" si="25"/>
        <v>9</v>
      </c>
      <c r="DO17" s="846">
        <f t="shared" si="26"/>
        <v>9</v>
      </c>
      <c r="DP17" s="982" t="str">
        <f>IF(SUM(BV17)&gt;0,BV17*'Exp factors'!C$21,"")</f>
        <v/>
      </c>
      <c r="DQ17" s="983" t="str">
        <f>IF(SUM(BW17)&gt;0,BW17*'Exp factors'!D$21,"")</f>
        <v/>
      </c>
      <c r="DR17" s="983" t="str">
        <f>IF(SUM(BX17)&gt;0,BX17*'Exp factors'!E$21,"")</f>
        <v/>
      </c>
      <c r="DS17" s="984" t="str">
        <f>IF(SUM(BY17)&gt;0,BY17*'Exp factors'!F$21,"")</f>
        <v/>
      </c>
      <c r="DT17" s="966"/>
      <c r="DU17" s="61"/>
    </row>
    <row r="18" spans="1:125" ht="12.75" customHeight="1">
      <c r="A18" s="961" t="str">
        <f>$H$1 &amp; " per kg"</f>
        <v>kcal per kg</v>
      </c>
      <c r="B18" s="284"/>
      <c r="C18" s="284"/>
      <c r="D18" s="284"/>
      <c r="E18" s="284"/>
      <c r="F18" s="284"/>
      <c r="G18" s="6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962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2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962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962"/>
      <c r="BV18" s="284"/>
      <c r="BW18" s="284"/>
      <c r="BX18" s="284"/>
      <c r="BY18" s="284"/>
      <c r="BZ18" s="889" t="str">
        <f t="shared" si="0"/>
        <v/>
      </c>
      <c r="CA18" s="889" t="str">
        <f t="shared" si="1"/>
        <v/>
      </c>
      <c r="CB18" s="889" t="str">
        <f t="shared" si="2"/>
        <v/>
      </c>
      <c r="CC18" s="890" t="str">
        <f t="shared" si="3"/>
        <v/>
      </c>
      <c r="CD18" s="520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548" t="str">
        <f t="shared" si="6"/>
        <v/>
      </c>
      <c r="CV18" s="549" t="str">
        <f t="shared" si="7"/>
        <v/>
      </c>
      <c r="CW18" s="550" t="str">
        <f t="shared" si="8"/>
        <v/>
      </c>
      <c r="CX18" s="550" t="str">
        <f t="shared" si="9"/>
        <v/>
      </c>
      <c r="CY18" s="550" t="str">
        <f t="shared" si="10"/>
        <v/>
      </c>
      <c r="CZ18" s="550" t="str">
        <f t="shared" si="11"/>
        <v/>
      </c>
      <c r="DA18" s="550" t="str">
        <f t="shared" si="12"/>
        <v/>
      </c>
      <c r="DB18" s="551" t="str">
        <f t="shared" si="13"/>
        <v/>
      </c>
      <c r="DC18" s="551" t="str">
        <f t="shared" si="14"/>
        <v/>
      </c>
      <c r="DD18" s="551" t="str">
        <f t="shared" si="15"/>
        <v/>
      </c>
      <c r="DE18" s="550" t="str">
        <f t="shared" si="16"/>
        <v/>
      </c>
      <c r="DF18" s="550" t="str">
        <f t="shared" si="17"/>
        <v/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1">
        <f t="shared" si="23"/>
        <v>0</v>
      </c>
      <c r="DM18" s="846">
        <f t="shared" si="24"/>
        <v>0</v>
      </c>
      <c r="DN18" s="846">
        <f t="shared" si="25"/>
        <v>0</v>
      </c>
      <c r="DO18" s="846">
        <f t="shared" si="26"/>
        <v>0</v>
      </c>
      <c r="DP18" s="963"/>
      <c r="DQ18" s="964"/>
      <c r="DR18" s="964"/>
      <c r="DS18" s="965"/>
      <c r="DT18" s="966"/>
      <c r="DU18" s="61"/>
    </row>
    <row r="19" spans="1:125" ht="12.75" customHeight="1">
      <c r="A19" s="967" t="s">
        <v>243</v>
      </c>
      <c r="B19" s="684">
        <v>0</v>
      </c>
      <c r="C19" s="684"/>
      <c r="D19" s="684"/>
      <c r="E19" s="684">
        <v>0</v>
      </c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2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2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2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2"/>
      <c r="BV19" s="684"/>
      <c r="BW19" s="684"/>
      <c r="BX19" s="684"/>
      <c r="BY19" s="684"/>
      <c r="BZ19" s="889" t="str">
        <f t="shared" si="0"/>
        <v/>
      </c>
      <c r="CA19" s="889" t="str">
        <f t="shared" si="1"/>
        <v/>
      </c>
      <c r="CB19" s="889" t="str">
        <f t="shared" si="2"/>
        <v/>
      </c>
      <c r="CC19" s="890" t="str">
        <f t="shared" si="3"/>
        <v/>
      </c>
      <c r="CD19" s="520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548" t="str">
        <f t="shared" si="6"/>
        <v/>
      </c>
      <c r="CV19" s="549" t="str">
        <f t="shared" si="7"/>
        <v/>
      </c>
      <c r="CW19" s="550" t="str">
        <f t="shared" si="8"/>
        <v/>
      </c>
      <c r="CX19" s="550" t="str">
        <f t="shared" si="9"/>
        <v/>
      </c>
      <c r="CY19" s="550" t="str">
        <f t="shared" si="10"/>
        <v/>
      </c>
      <c r="CZ19" s="550" t="str">
        <f t="shared" si="11"/>
        <v/>
      </c>
      <c r="DA19" s="550" t="str">
        <f t="shared" si="12"/>
        <v/>
      </c>
      <c r="DB19" s="551" t="str">
        <f t="shared" si="13"/>
        <v/>
      </c>
      <c r="DC19" s="551" t="str">
        <f t="shared" si="14"/>
        <v/>
      </c>
      <c r="DD19" s="551" t="str">
        <f t="shared" si="15"/>
        <v/>
      </c>
      <c r="DE19" s="550" t="str">
        <f t="shared" si="16"/>
        <v/>
      </c>
      <c r="DF19" s="550" t="str">
        <f t="shared" si="17"/>
        <v/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1">
        <f t="shared" si="23"/>
        <v>2</v>
      </c>
      <c r="DM19" s="846">
        <f t="shared" si="24"/>
        <v>0</v>
      </c>
      <c r="DN19" s="846">
        <f t="shared" si="25"/>
        <v>0</v>
      </c>
      <c r="DO19" s="846">
        <f t="shared" si="26"/>
        <v>0</v>
      </c>
      <c r="DP19" s="968" t="str">
        <f>IF(SUM(BV19)&gt;0,(BV17-DP22-SUM(BV22)*(DP22=""))*'Exp factors'!C$23,"")</f>
        <v/>
      </c>
      <c r="DQ19" s="969" t="str">
        <f>IF(SUM(BW19)&gt;0,(BW17-DQ22-SUM(BW22)*(DQ22=""))*'Exp factors'!D$23,"")</f>
        <v/>
      </c>
      <c r="DR19" s="969" t="str">
        <f>IF(SUM(BX19)&gt;0,(BX17-DR22-SUM(BX22)*(DR22=""))*'Exp factors'!E$23,"")</f>
        <v/>
      </c>
      <c r="DS19" s="970" t="str">
        <f>IF(SUM(BY19)&gt;0,(BY17-DS22-SUM(BY22)*(DS22=""))*'Exp factors'!F$23,"")</f>
        <v/>
      </c>
      <c r="DT19" s="966"/>
      <c r="DU19" s="61"/>
    </row>
    <row r="20" spans="1:125" ht="12.75" customHeight="1">
      <c r="A20" s="971" t="s">
        <v>179</v>
      </c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962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2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962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962"/>
      <c r="BV20" s="707"/>
      <c r="BW20" s="707"/>
      <c r="BX20" s="707"/>
      <c r="BY20" s="707"/>
      <c r="BZ20" s="889" t="str">
        <f t="shared" si="0"/>
        <v/>
      </c>
      <c r="CA20" s="889" t="str">
        <f t="shared" si="1"/>
        <v/>
      </c>
      <c r="CB20" s="889" t="str">
        <f t="shared" si="2"/>
        <v/>
      </c>
      <c r="CC20" s="890" t="str">
        <f t="shared" si="3"/>
        <v/>
      </c>
      <c r="CD20" s="520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1" t="str">
        <f t="shared" si="5"/>
        <v/>
      </c>
      <c r="CU20" s="548" t="str">
        <f t="shared" si="6"/>
        <v/>
      </c>
      <c r="CV20" s="549" t="str">
        <f t="shared" si="7"/>
        <v/>
      </c>
      <c r="CW20" s="550" t="str">
        <f t="shared" si="8"/>
        <v/>
      </c>
      <c r="CX20" s="550" t="str">
        <f t="shared" si="9"/>
        <v/>
      </c>
      <c r="CY20" s="550" t="str">
        <f t="shared" si="10"/>
        <v/>
      </c>
      <c r="CZ20" s="550" t="str">
        <f t="shared" si="11"/>
        <v/>
      </c>
      <c r="DA20" s="550" t="str">
        <f t="shared" si="12"/>
        <v/>
      </c>
      <c r="DB20" s="551" t="str">
        <f t="shared" si="13"/>
        <v/>
      </c>
      <c r="DC20" s="551" t="str">
        <f t="shared" si="14"/>
        <v/>
      </c>
      <c r="DD20" s="551" t="str">
        <f t="shared" si="15"/>
        <v/>
      </c>
      <c r="DE20" s="550" t="str">
        <f t="shared" si="16"/>
        <v/>
      </c>
      <c r="DF20" s="550" t="str">
        <f t="shared" si="17"/>
        <v/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1">
        <f t="shared" si="23"/>
        <v>0</v>
      </c>
      <c r="DM20" s="846">
        <f t="shared" si="24"/>
        <v>0</v>
      </c>
      <c r="DN20" s="846">
        <f t="shared" si="25"/>
        <v>0</v>
      </c>
      <c r="DO20" s="846">
        <f t="shared" si="26"/>
        <v>0</v>
      </c>
      <c r="DP20" s="963"/>
      <c r="DQ20" s="964"/>
      <c r="DR20" s="964"/>
      <c r="DS20" s="965"/>
      <c r="DT20" s="966"/>
      <c r="DU20" s="61"/>
    </row>
    <row r="21" spans="1:125" ht="12.75" customHeight="1">
      <c r="A21" s="971" t="s">
        <v>181</v>
      </c>
      <c r="B21" s="761">
        <f t="shared" ref="B21:I21" si="35">IF(B19="","",B19*B20)</f>
        <v>0</v>
      </c>
      <c r="C21" s="761" t="str">
        <f t="shared" si="35"/>
        <v/>
      </c>
      <c r="D21" s="761" t="str">
        <f t="shared" si="35"/>
        <v/>
      </c>
      <c r="E21" s="761">
        <f t="shared" si="35"/>
        <v>0</v>
      </c>
      <c r="F21" s="761" t="str">
        <f t="shared" si="35"/>
        <v/>
      </c>
      <c r="G21" s="761" t="str">
        <f t="shared" si="35"/>
        <v/>
      </c>
      <c r="H21" s="761" t="str">
        <f t="shared" si="35"/>
        <v/>
      </c>
      <c r="I21" s="761" t="str">
        <f t="shared" si="35"/>
        <v/>
      </c>
      <c r="J21" s="761"/>
      <c r="K21" s="761" t="str">
        <f t="shared" ref="K21:R21" si="36">IF(K19="","",K19*K20)</f>
        <v/>
      </c>
      <c r="L21" s="761" t="str">
        <f t="shared" si="36"/>
        <v/>
      </c>
      <c r="M21" s="761" t="str">
        <f t="shared" si="36"/>
        <v/>
      </c>
      <c r="N21" s="761" t="str">
        <f t="shared" si="36"/>
        <v/>
      </c>
      <c r="O21" s="761" t="str">
        <f t="shared" si="36"/>
        <v/>
      </c>
      <c r="P21" s="761" t="str">
        <f t="shared" si="36"/>
        <v/>
      </c>
      <c r="Q21" s="761" t="str">
        <f t="shared" si="36"/>
        <v/>
      </c>
      <c r="R21" s="761" t="str">
        <f t="shared" si="36"/>
        <v/>
      </c>
      <c r="S21" s="767"/>
      <c r="T21" s="761" t="str">
        <f t="shared" ref="T21:AJ21" si="37">IF(T19="","",T19*T20)</f>
        <v/>
      </c>
      <c r="U21" s="761" t="str">
        <f t="shared" si="37"/>
        <v/>
      </c>
      <c r="V21" s="761" t="str">
        <f t="shared" si="37"/>
        <v/>
      </c>
      <c r="W21" s="761" t="str">
        <f t="shared" si="37"/>
        <v/>
      </c>
      <c r="X21" s="761" t="str">
        <f t="shared" si="37"/>
        <v/>
      </c>
      <c r="Y21" s="761" t="str">
        <f t="shared" si="37"/>
        <v/>
      </c>
      <c r="Z21" s="761" t="str">
        <f t="shared" si="37"/>
        <v/>
      </c>
      <c r="AA21" s="761" t="str">
        <f t="shared" si="37"/>
        <v/>
      </c>
      <c r="AB21" s="761" t="str">
        <f t="shared" si="37"/>
        <v/>
      </c>
      <c r="AC21" s="761" t="str">
        <f t="shared" si="37"/>
        <v/>
      </c>
      <c r="AD21" s="761" t="str">
        <f t="shared" si="37"/>
        <v/>
      </c>
      <c r="AE21" s="761" t="str">
        <f t="shared" si="37"/>
        <v/>
      </c>
      <c r="AF21" s="761" t="str">
        <f t="shared" si="37"/>
        <v/>
      </c>
      <c r="AG21" s="761" t="str">
        <f t="shared" si="37"/>
        <v/>
      </c>
      <c r="AH21" s="761" t="str">
        <f t="shared" si="37"/>
        <v/>
      </c>
      <c r="AI21" s="761" t="str">
        <f t="shared" si="37"/>
        <v/>
      </c>
      <c r="AJ21" s="761" t="str">
        <f t="shared" si="37"/>
        <v/>
      </c>
      <c r="AK21" s="767"/>
      <c r="AL21" s="761" t="str">
        <f t="shared" ref="AL21:BB21" si="38">IF(AL19="","",AL19*AL20)</f>
        <v/>
      </c>
      <c r="AM21" s="761" t="str">
        <f t="shared" si="38"/>
        <v/>
      </c>
      <c r="AN21" s="761" t="str">
        <f t="shared" si="38"/>
        <v/>
      </c>
      <c r="AO21" s="761" t="str">
        <f t="shared" si="38"/>
        <v/>
      </c>
      <c r="AP21" s="761" t="str">
        <f t="shared" si="38"/>
        <v/>
      </c>
      <c r="AQ21" s="761" t="str">
        <f t="shared" si="38"/>
        <v/>
      </c>
      <c r="AR21" s="761" t="str">
        <f t="shared" si="38"/>
        <v/>
      </c>
      <c r="AS21" s="761" t="str">
        <f t="shared" si="38"/>
        <v/>
      </c>
      <c r="AT21" s="761" t="str">
        <f t="shared" si="38"/>
        <v/>
      </c>
      <c r="AU21" s="761" t="str">
        <f t="shared" si="38"/>
        <v/>
      </c>
      <c r="AV21" s="761" t="str">
        <f t="shared" si="38"/>
        <v/>
      </c>
      <c r="AW21" s="761" t="str">
        <f t="shared" si="38"/>
        <v/>
      </c>
      <c r="AX21" s="761" t="str">
        <f t="shared" si="38"/>
        <v/>
      </c>
      <c r="AY21" s="761" t="str">
        <f t="shared" si="38"/>
        <v/>
      </c>
      <c r="AZ21" s="761" t="str">
        <f t="shared" si="38"/>
        <v/>
      </c>
      <c r="BA21" s="761" t="str">
        <f t="shared" si="38"/>
        <v/>
      </c>
      <c r="BB21" s="761" t="str">
        <f t="shared" si="38"/>
        <v/>
      </c>
      <c r="BC21" s="767"/>
      <c r="BD21" s="761" t="str">
        <f t="shared" ref="BD21:BT21" si="39">IF(BD19="","",BD19*BD20)</f>
        <v/>
      </c>
      <c r="BE21" s="761" t="str">
        <f t="shared" si="39"/>
        <v/>
      </c>
      <c r="BF21" s="761" t="str">
        <f t="shared" si="39"/>
        <v/>
      </c>
      <c r="BG21" s="761" t="str">
        <f t="shared" si="39"/>
        <v/>
      </c>
      <c r="BH21" s="761" t="str">
        <f t="shared" si="39"/>
        <v/>
      </c>
      <c r="BI21" s="761" t="str">
        <f t="shared" si="39"/>
        <v/>
      </c>
      <c r="BJ21" s="761" t="str">
        <f t="shared" si="39"/>
        <v/>
      </c>
      <c r="BK21" s="761" t="str">
        <f t="shared" si="39"/>
        <v/>
      </c>
      <c r="BL21" s="761" t="str">
        <f t="shared" si="39"/>
        <v/>
      </c>
      <c r="BM21" s="761" t="str">
        <f t="shared" si="39"/>
        <v/>
      </c>
      <c r="BN21" s="761" t="str">
        <f t="shared" si="39"/>
        <v/>
      </c>
      <c r="BO21" s="761" t="str">
        <f t="shared" si="39"/>
        <v/>
      </c>
      <c r="BP21" s="761" t="str">
        <f t="shared" si="39"/>
        <v/>
      </c>
      <c r="BQ21" s="761" t="str">
        <f t="shared" si="39"/>
        <v/>
      </c>
      <c r="BR21" s="761" t="str">
        <f t="shared" si="39"/>
        <v/>
      </c>
      <c r="BS21" s="761" t="str">
        <f t="shared" si="39"/>
        <v/>
      </c>
      <c r="BT21" s="761" t="str">
        <f t="shared" si="39"/>
        <v/>
      </c>
      <c r="BU21" s="767"/>
      <c r="BV21" s="761" t="str">
        <f>IF(BV19="","",BV19*BV20)</f>
        <v/>
      </c>
      <c r="BW21" s="761" t="str">
        <f>IF(BW19="","",BW19*BW20)</f>
        <v/>
      </c>
      <c r="BX21" s="761" t="str">
        <f>IF(BX19="","",BX19*BX20)</f>
        <v/>
      </c>
      <c r="BY21" s="761" t="str">
        <f>IF(BY19="","",BY19*BY20)</f>
        <v/>
      </c>
      <c r="BZ21" s="889" t="str">
        <f t="shared" si="0"/>
        <v/>
      </c>
      <c r="CA21" s="889" t="str">
        <f t="shared" si="1"/>
        <v/>
      </c>
      <c r="CB21" s="889" t="str">
        <f t="shared" si="2"/>
        <v/>
      </c>
      <c r="CC21" s="890" t="str">
        <f t="shared" si="3"/>
        <v/>
      </c>
      <c r="CD21" s="520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 t="str">
        <f t="shared" si="11"/>
        <v/>
      </c>
      <c r="DA21" s="550" t="str">
        <f t="shared" si="12"/>
        <v/>
      </c>
      <c r="DB21" s="551" t="str">
        <f t="shared" si="13"/>
        <v/>
      </c>
      <c r="DC21" s="551" t="str">
        <f t="shared" si="14"/>
        <v/>
      </c>
      <c r="DD21" s="551" t="str">
        <f t="shared" si="15"/>
        <v/>
      </c>
      <c r="DE21" s="550" t="str">
        <f t="shared" si="16"/>
        <v/>
      </c>
      <c r="DF21" s="550" t="str">
        <f t="shared" si="17"/>
        <v/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1">
        <f t="shared" si="23"/>
        <v>2</v>
      </c>
      <c r="DM21" s="846">
        <f t="shared" si="24"/>
        <v>0</v>
      </c>
      <c r="DN21" s="846">
        <f t="shared" si="25"/>
        <v>0</v>
      </c>
      <c r="DO21" s="846">
        <f t="shared" si="26"/>
        <v>0</v>
      </c>
      <c r="DP21" s="972" t="str">
        <f>IF(DP19="","",DP19*BV20)</f>
        <v/>
      </c>
      <c r="DQ21" s="973" t="str">
        <f>IF(DQ19="","",DQ19*BW20)</f>
        <v/>
      </c>
      <c r="DR21" s="973" t="str">
        <f>IF(DR19="","",DR19*BX20)</f>
        <v/>
      </c>
      <c r="DS21" s="974" t="str">
        <f>IF(DS19="","",DS19*BY20)</f>
        <v/>
      </c>
      <c r="DT21" s="966"/>
      <c r="DU21" s="61"/>
    </row>
    <row r="22" spans="1:125" ht="12.75" customHeight="1">
      <c r="A22" s="971" t="s">
        <v>244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57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7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57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57"/>
      <c r="BV22" s="643"/>
      <c r="BW22" s="643"/>
      <c r="BX22" s="643"/>
      <c r="BY22" s="643"/>
      <c r="BZ22" s="889" t="str">
        <f t="shared" si="0"/>
        <v/>
      </c>
      <c r="CA22" s="889" t="str">
        <f t="shared" si="1"/>
        <v/>
      </c>
      <c r="CB22" s="889" t="str">
        <f t="shared" si="2"/>
        <v/>
      </c>
      <c r="CC22" s="890" t="str">
        <f t="shared" si="3"/>
        <v/>
      </c>
      <c r="CD22" s="520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 t="str">
        <f t="shared" si="11"/>
        <v/>
      </c>
      <c r="DA22" s="550" t="str">
        <f t="shared" si="12"/>
        <v/>
      </c>
      <c r="DB22" s="551" t="str">
        <f t="shared" si="13"/>
        <v/>
      </c>
      <c r="DC22" s="551" t="str">
        <f t="shared" si="14"/>
        <v/>
      </c>
      <c r="DD22" s="551" t="str">
        <f t="shared" si="15"/>
        <v/>
      </c>
      <c r="DE22" s="550" t="str">
        <f t="shared" si="16"/>
        <v/>
      </c>
      <c r="DF22" s="550" t="str">
        <f t="shared" si="17"/>
        <v/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1">
        <f t="shared" si="23"/>
        <v>0</v>
      </c>
      <c r="DM22" s="846">
        <f t="shared" si="24"/>
        <v>0</v>
      </c>
      <c r="DN22" s="846">
        <f t="shared" si="25"/>
        <v>0</v>
      </c>
      <c r="DO22" s="846">
        <f t="shared" si="26"/>
        <v>0</v>
      </c>
      <c r="DP22" s="975"/>
      <c r="DQ22" s="296"/>
      <c r="DR22" s="296"/>
      <c r="DS22" s="976"/>
      <c r="DT22" s="966"/>
      <c r="DU22" s="61"/>
    </row>
    <row r="23" spans="1:125" ht="12.75" customHeight="1">
      <c r="A23" s="888" t="str">
        <f>$H$1 &amp; " (%)"</f>
        <v>kcal (%)</v>
      </c>
      <c r="B23" s="766">
        <f t="shared" ref="B23:I23" si="40">IF(B17="","",(B17-B19-B22)*B18/B$7/365/$G$1)</f>
        <v>0</v>
      </c>
      <c r="C23" s="766">
        <f t="shared" si="40"/>
        <v>0</v>
      </c>
      <c r="D23" s="766">
        <f t="shared" si="40"/>
        <v>0</v>
      </c>
      <c r="E23" s="766">
        <f t="shared" si="40"/>
        <v>0</v>
      </c>
      <c r="F23" s="766">
        <f t="shared" si="40"/>
        <v>0</v>
      </c>
      <c r="G23" s="766">
        <f t="shared" si="40"/>
        <v>0</v>
      </c>
      <c r="H23" s="766">
        <f t="shared" si="40"/>
        <v>0</v>
      </c>
      <c r="I23" s="766">
        <f t="shared" si="40"/>
        <v>0</v>
      </c>
      <c r="J23" s="766"/>
      <c r="K23" s="766" t="str">
        <f t="shared" ref="K23:R23" si="41">IF(K17="","",(K17-K19-K22)*K18/K$7/365/$G$1)</f>
        <v/>
      </c>
      <c r="L23" s="766" t="str">
        <f t="shared" si="41"/>
        <v/>
      </c>
      <c r="M23" s="766" t="str">
        <f t="shared" si="41"/>
        <v/>
      </c>
      <c r="N23" s="766" t="str">
        <f t="shared" si="41"/>
        <v/>
      </c>
      <c r="O23" s="766" t="str">
        <f t="shared" si="41"/>
        <v/>
      </c>
      <c r="P23" s="766" t="str">
        <f t="shared" si="41"/>
        <v/>
      </c>
      <c r="Q23" s="766" t="str">
        <f t="shared" si="41"/>
        <v/>
      </c>
      <c r="R23" s="766" t="str">
        <f t="shared" si="41"/>
        <v/>
      </c>
      <c r="S23" s="977"/>
      <c r="T23" s="766">
        <f t="shared" ref="T23:AJ23" si="42">IF(T17="","",(T17-T19-T22)*T18/T$7/365/$G$1)</f>
        <v>0</v>
      </c>
      <c r="U23" s="766">
        <f t="shared" si="42"/>
        <v>0</v>
      </c>
      <c r="V23" s="766">
        <f t="shared" si="42"/>
        <v>0</v>
      </c>
      <c r="W23" s="766">
        <f t="shared" si="42"/>
        <v>0</v>
      </c>
      <c r="X23" s="766">
        <f t="shared" si="42"/>
        <v>0</v>
      </c>
      <c r="Y23" s="766">
        <f t="shared" si="42"/>
        <v>0</v>
      </c>
      <c r="Z23" s="766">
        <f t="shared" si="42"/>
        <v>0</v>
      </c>
      <c r="AA23" s="766">
        <f t="shared" si="42"/>
        <v>0</v>
      </c>
      <c r="AB23" s="766">
        <f t="shared" si="42"/>
        <v>0</v>
      </c>
      <c r="AC23" s="766" t="str">
        <f t="shared" si="42"/>
        <v/>
      </c>
      <c r="AD23" s="766" t="str">
        <f t="shared" si="42"/>
        <v/>
      </c>
      <c r="AE23" s="766" t="str">
        <f t="shared" si="42"/>
        <v/>
      </c>
      <c r="AF23" s="766" t="str">
        <f t="shared" si="42"/>
        <v/>
      </c>
      <c r="AG23" s="766" t="str">
        <f t="shared" si="42"/>
        <v/>
      </c>
      <c r="AH23" s="766" t="str">
        <f t="shared" si="42"/>
        <v/>
      </c>
      <c r="AI23" s="766" t="str">
        <f t="shared" si="42"/>
        <v/>
      </c>
      <c r="AJ23" s="766" t="str">
        <f t="shared" si="42"/>
        <v/>
      </c>
      <c r="AK23" s="977"/>
      <c r="AL23" s="766">
        <f t="shared" ref="AL23:BB23" si="43">IF(AL17="","",(AL17-AL19-AL22)*AL18/AL$7/365/$G$1)</f>
        <v>0</v>
      </c>
      <c r="AM23" s="766">
        <f t="shared" si="43"/>
        <v>0</v>
      </c>
      <c r="AN23" s="766">
        <f t="shared" si="43"/>
        <v>0</v>
      </c>
      <c r="AO23" s="766">
        <f t="shared" si="43"/>
        <v>0</v>
      </c>
      <c r="AP23" s="766">
        <f t="shared" si="43"/>
        <v>0</v>
      </c>
      <c r="AQ23" s="766">
        <f t="shared" si="43"/>
        <v>0</v>
      </c>
      <c r="AR23" s="766">
        <f t="shared" si="43"/>
        <v>0</v>
      </c>
      <c r="AS23" s="766">
        <f t="shared" si="43"/>
        <v>0</v>
      </c>
      <c r="AT23" s="766">
        <f t="shared" si="43"/>
        <v>0</v>
      </c>
      <c r="AU23" s="766" t="str">
        <f t="shared" si="43"/>
        <v/>
      </c>
      <c r="AV23" s="766" t="str">
        <f t="shared" si="43"/>
        <v/>
      </c>
      <c r="AW23" s="766" t="str">
        <f t="shared" si="43"/>
        <v/>
      </c>
      <c r="AX23" s="766" t="str">
        <f t="shared" si="43"/>
        <v/>
      </c>
      <c r="AY23" s="766" t="str">
        <f t="shared" si="43"/>
        <v/>
      </c>
      <c r="AZ23" s="766" t="str">
        <f t="shared" si="43"/>
        <v/>
      </c>
      <c r="BA23" s="766" t="str">
        <f t="shared" si="43"/>
        <v/>
      </c>
      <c r="BB23" s="766" t="str">
        <f t="shared" si="43"/>
        <v/>
      </c>
      <c r="BC23" s="977"/>
      <c r="BD23" s="766">
        <f t="shared" ref="BD23:BT23" si="44">IF(BD17="","",(BD17-BD19-BD22)*BD18/BD$7/365/$G$1)</f>
        <v>0</v>
      </c>
      <c r="BE23" s="766">
        <f t="shared" si="44"/>
        <v>0</v>
      </c>
      <c r="BF23" s="766">
        <f t="shared" si="44"/>
        <v>0</v>
      </c>
      <c r="BG23" s="766">
        <f t="shared" si="44"/>
        <v>0</v>
      </c>
      <c r="BH23" s="766">
        <f t="shared" si="44"/>
        <v>0</v>
      </c>
      <c r="BI23" s="766">
        <f t="shared" si="44"/>
        <v>0</v>
      </c>
      <c r="BJ23" s="766">
        <f t="shared" si="44"/>
        <v>0</v>
      </c>
      <c r="BK23" s="766">
        <f t="shared" si="44"/>
        <v>0</v>
      </c>
      <c r="BL23" s="766">
        <f t="shared" si="44"/>
        <v>0</v>
      </c>
      <c r="BM23" s="766" t="str">
        <f t="shared" si="44"/>
        <v/>
      </c>
      <c r="BN23" s="766" t="str">
        <f t="shared" si="44"/>
        <v/>
      </c>
      <c r="BO23" s="766" t="str">
        <f t="shared" si="44"/>
        <v/>
      </c>
      <c r="BP23" s="766" t="str">
        <f t="shared" si="44"/>
        <v/>
      </c>
      <c r="BQ23" s="766" t="str">
        <f t="shared" si="44"/>
        <v/>
      </c>
      <c r="BR23" s="766" t="str">
        <f t="shared" si="44"/>
        <v/>
      </c>
      <c r="BS23" s="766" t="str">
        <f t="shared" si="44"/>
        <v/>
      </c>
      <c r="BT23" s="766" t="str">
        <f t="shared" si="44"/>
        <v/>
      </c>
      <c r="BU23" s="977"/>
      <c r="BV23" s="766" t="str">
        <f>IF(BV17="","",(BV17-BV19-BV22)*BV18/BV$7/365/$G$1)</f>
        <v/>
      </c>
      <c r="BW23" s="766" t="str">
        <f>IF(BW17="","",(BW17-BW19-BW22)*BW18/BW$7/365/$G$1)</f>
        <v/>
      </c>
      <c r="BX23" s="766" t="str">
        <f>IF(BX17="","",(BX17-BX19-BX22)*BX18/BX$7/365/$G$1)</f>
        <v/>
      </c>
      <c r="BY23" s="766" t="str">
        <f>IF(BY17="","",(BY17-BY19-BY22)*BY18/BY$7/365/$G$1)</f>
        <v/>
      </c>
      <c r="BZ23" s="978">
        <f t="shared" si="0"/>
        <v>0</v>
      </c>
      <c r="CA23" s="978">
        <f t="shared" si="1"/>
        <v>0</v>
      </c>
      <c r="CB23" s="978">
        <f t="shared" si="2"/>
        <v>0</v>
      </c>
      <c r="CC23" s="979">
        <f t="shared" si="3"/>
        <v>0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>
        <f t="shared" si="5"/>
        <v>0</v>
      </c>
      <c r="CI23" s="538">
        <f t="shared" si="5"/>
        <v>0</v>
      </c>
      <c r="CJ23" s="538">
        <f t="shared" si="5"/>
        <v>0</v>
      </c>
      <c r="CK23" s="539">
        <f t="shared" si="5"/>
        <v>0</v>
      </c>
      <c r="CL23" s="539">
        <f t="shared" si="5"/>
        <v>0</v>
      </c>
      <c r="CM23" s="539">
        <f t="shared" si="5"/>
        <v>0</v>
      </c>
      <c r="CN23" s="538">
        <f t="shared" si="5"/>
        <v>0</v>
      </c>
      <c r="CO23" s="538">
        <f t="shared" si="5"/>
        <v>0</v>
      </c>
      <c r="CP23" s="538">
        <f t="shared" si="5"/>
        <v>0</v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>
        <f t="shared" si="10"/>
        <v>0</v>
      </c>
      <c r="CZ23" s="538">
        <f t="shared" si="11"/>
        <v>0</v>
      </c>
      <c r="DA23" s="538">
        <f t="shared" si="12"/>
        <v>0</v>
      </c>
      <c r="DB23" s="539">
        <f t="shared" si="13"/>
        <v>0</v>
      </c>
      <c r="DC23" s="539">
        <f t="shared" si="14"/>
        <v>0</v>
      </c>
      <c r="DD23" s="539">
        <f t="shared" si="15"/>
        <v>0</v>
      </c>
      <c r="DE23" s="538">
        <f t="shared" si="16"/>
        <v>0</v>
      </c>
      <c r="DF23" s="538">
        <f t="shared" si="17"/>
        <v>0</v>
      </c>
      <c r="DG23" s="538">
        <f t="shared" si="18"/>
        <v>0</v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1">
        <f t="shared" si="23"/>
        <v>8</v>
      </c>
      <c r="DM23" s="846">
        <f t="shared" si="24"/>
        <v>9</v>
      </c>
      <c r="DN23" s="846">
        <f t="shared" si="25"/>
        <v>9</v>
      </c>
      <c r="DO23" s="846">
        <f t="shared" si="26"/>
        <v>9</v>
      </c>
      <c r="DP23" s="980" t="str">
        <f>IF(DP17="","",(DP17+SUM(BV17)*(DP17="")-SUM(DP19)-DP22-SUM(BV22)*(DP22=""))*BV18/DP$7/365/$G$1)</f>
        <v/>
      </c>
      <c r="DQ23" s="766" t="str">
        <f>IF(DQ17="","",(DQ17+SUM(BW17)*(DQ17="")-SUM(DQ19)-DQ22-SUM(BW22)*(DQ22=""))*BW18/DQ$7/365/$G$1)</f>
        <v/>
      </c>
      <c r="DR23" s="766" t="str">
        <f>IF(DR17="","",(DR17+SUM(BX17)*(DR17="")-SUM(DR19)-DR22-SUM(BX22)*(DR22=""))*BX18/DR$7/365/$G$1)</f>
        <v/>
      </c>
      <c r="DS23" s="981" t="str">
        <f>IF(DS17="","",(DS17+SUM(BY17)*(DS17="")-SUM(DS19)-DS22-SUM(BY22)*(DS22=""))*BY18/DS$7/365/$G$1)</f>
        <v/>
      </c>
      <c r="DT23" s="966"/>
      <c r="DU23" s="61"/>
    </row>
    <row r="24" spans="1:125" ht="12.75" customHeight="1">
      <c r="A24" s="887" t="s">
        <v>945</v>
      </c>
      <c r="B24" s="956">
        <v>0</v>
      </c>
      <c r="C24" s="956">
        <v>0</v>
      </c>
      <c r="D24" s="956">
        <v>0</v>
      </c>
      <c r="E24" s="956">
        <v>0</v>
      </c>
      <c r="F24" s="956">
        <v>0</v>
      </c>
      <c r="G24" s="956">
        <v>0</v>
      </c>
      <c r="H24" s="956">
        <v>0</v>
      </c>
      <c r="I24" s="956">
        <v>0</v>
      </c>
      <c r="J24" s="956">
        <v>0</v>
      </c>
      <c r="K24" s="956"/>
      <c r="L24" s="956"/>
      <c r="M24" s="956"/>
      <c r="N24" s="956"/>
      <c r="O24" s="956"/>
      <c r="P24" s="956"/>
      <c r="Q24" s="956"/>
      <c r="R24" s="956"/>
      <c r="S24" s="957"/>
      <c r="T24" s="956">
        <v>0</v>
      </c>
      <c r="U24" s="956">
        <v>0</v>
      </c>
      <c r="V24" s="956">
        <v>0</v>
      </c>
      <c r="W24" s="956">
        <v>0</v>
      </c>
      <c r="X24" s="956">
        <v>0</v>
      </c>
      <c r="Y24" s="956">
        <v>0</v>
      </c>
      <c r="Z24" s="956">
        <v>0</v>
      </c>
      <c r="AA24" s="956">
        <v>0</v>
      </c>
      <c r="AB24" s="956">
        <v>0</v>
      </c>
      <c r="AC24" s="956"/>
      <c r="AD24" s="956"/>
      <c r="AE24" s="956"/>
      <c r="AF24" s="956"/>
      <c r="AG24" s="956"/>
      <c r="AH24" s="956"/>
      <c r="AI24" s="956"/>
      <c r="AJ24" s="956"/>
      <c r="AK24" s="957"/>
      <c r="AL24" s="684">
        <v>0</v>
      </c>
      <c r="AM24" s="684">
        <v>0</v>
      </c>
      <c r="AN24" s="684">
        <v>0</v>
      </c>
      <c r="AO24" s="684">
        <v>0</v>
      </c>
      <c r="AP24" s="684">
        <v>0</v>
      </c>
      <c r="AQ24" s="956">
        <v>0</v>
      </c>
      <c r="AR24" s="956">
        <v>0</v>
      </c>
      <c r="AS24" s="956">
        <v>0</v>
      </c>
      <c r="AT24" s="956">
        <v>0</v>
      </c>
      <c r="AU24" s="956"/>
      <c r="AV24" s="956"/>
      <c r="AW24" s="956"/>
      <c r="AX24" s="956"/>
      <c r="AY24" s="956"/>
      <c r="AZ24" s="956"/>
      <c r="BA24" s="956"/>
      <c r="BB24" s="956"/>
      <c r="BC24" s="957"/>
      <c r="BD24" s="956">
        <v>0</v>
      </c>
      <c r="BE24" s="956">
        <v>0</v>
      </c>
      <c r="BF24" s="956">
        <v>0</v>
      </c>
      <c r="BG24" s="956">
        <v>0</v>
      </c>
      <c r="BH24" s="956">
        <v>0</v>
      </c>
      <c r="BI24" s="956">
        <v>0</v>
      </c>
      <c r="BJ24" s="956">
        <v>0</v>
      </c>
      <c r="BK24" s="956">
        <v>0</v>
      </c>
      <c r="BL24" s="956">
        <v>0</v>
      </c>
      <c r="BM24" s="956"/>
      <c r="BN24" s="956"/>
      <c r="BO24" s="956"/>
      <c r="BP24" s="956"/>
      <c r="BQ24" s="956"/>
      <c r="BR24" s="956"/>
      <c r="BS24" s="956"/>
      <c r="BT24" s="956"/>
      <c r="BU24" s="957"/>
      <c r="BV24" s="956"/>
      <c r="BW24" s="956"/>
      <c r="BX24" s="956"/>
      <c r="BY24" s="956"/>
      <c r="BZ24" s="889">
        <f t="shared" si="0"/>
        <v>0</v>
      </c>
      <c r="CA24" s="889">
        <f t="shared" si="1"/>
        <v>0</v>
      </c>
      <c r="CB24" s="889">
        <f t="shared" si="2"/>
        <v>0</v>
      </c>
      <c r="CC24" s="890">
        <f t="shared" si="3"/>
        <v>0</v>
      </c>
      <c r="CD24" s="520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>
        <f t="shared" si="10"/>
        <v>0</v>
      </c>
      <c r="CZ24" s="550">
        <f t="shared" si="11"/>
        <v>0</v>
      </c>
      <c r="DA24" s="550">
        <f t="shared" si="12"/>
        <v>0</v>
      </c>
      <c r="DB24" s="551">
        <f t="shared" si="13"/>
        <v>0</v>
      </c>
      <c r="DC24" s="551">
        <f t="shared" si="14"/>
        <v>0</v>
      </c>
      <c r="DD24" s="551">
        <f t="shared" si="15"/>
        <v>0</v>
      </c>
      <c r="DE24" s="550">
        <f t="shared" si="16"/>
        <v>0</v>
      </c>
      <c r="DF24" s="550">
        <f t="shared" si="17"/>
        <v>0</v>
      </c>
      <c r="DG24" s="550">
        <f t="shared" si="18"/>
        <v>0</v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1">
        <f t="shared" si="23"/>
        <v>9</v>
      </c>
      <c r="DM24" s="846">
        <f t="shared" si="24"/>
        <v>9</v>
      </c>
      <c r="DN24" s="846">
        <f t="shared" si="25"/>
        <v>9</v>
      </c>
      <c r="DO24" s="846">
        <f t="shared" si="26"/>
        <v>9</v>
      </c>
      <c r="DP24" s="982" t="str">
        <f>IF(SUM(BV24)&gt;0,BV24*'Exp factors'!C$21,"")</f>
        <v/>
      </c>
      <c r="DQ24" s="983" t="str">
        <f>IF(SUM(BW24)&gt;0,BW24*'Exp factors'!D$21,"")</f>
        <v/>
      </c>
      <c r="DR24" s="983" t="str">
        <f>IF(SUM(BX24)&gt;0,BX24*'Exp factors'!E$21,"")</f>
        <v/>
      </c>
      <c r="DS24" s="984" t="str">
        <f>IF(SUM(BY24)&gt;0,BY24*'Exp factors'!F$21,"")</f>
        <v/>
      </c>
      <c r="DT24" s="966"/>
      <c r="DU24" s="61"/>
    </row>
    <row r="25" spans="1:125" ht="12.75" customHeight="1">
      <c r="A25" s="961" t="str">
        <f>$H$1 &amp; " per kg"</f>
        <v>kcal per kg</v>
      </c>
      <c r="B25" s="284"/>
      <c r="C25" s="284"/>
      <c r="D25" s="284"/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2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2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2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962"/>
      <c r="BV25" s="284"/>
      <c r="BW25" s="284"/>
      <c r="BX25" s="284"/>
      <c r="BY25" s="284"/>
      <c r="BZ25" s="889" t="str">
        <f t="shared" si="0"/>
        <v/>
      </c>
      <c r="CA25" s="889" t="str">
        <f t="shared" si="1"/>
        <v/>
      </c>
      <c r="CB25" s="889" t="str">
        <f t="shared" si="2"/>
        <v/>
      </c>
      <c r="CC25" s="890" t="str">
        <f t="shared" si="3"/>
        <v/>
      </c>
      <c r="CD25" s="520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 t="str">
        <f t="shared" si="14"/>
        <v/>
      </c>
      <c r="DD25" s="551" t="str">
        <f t="shared" si="15"/>
        <v/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1">
        <f t="shared" si="23"/>
        <v>0</v>
      </c>
      <c r="DM25" s="846">
        <f t="shared" si="24"/>
        <v>0</v>
      </c>
      <c r="DN25" s="846">
        <f t="shared" si="25"/>
        <v>0</v>
      </c>
      <c r="DO25" s="846">
        <f t="shared" si="26"/>
        <v>0</v>
      </c>
      <c r="DP25" s="963"/>
      <c r="DQ25" s="964"/>
      <c r="DR25" s="964"/>
      <c r="DS25" s="965"/>
      <c r="DT25" s="966"/>
      <c r="DU25" s="61"/>
    </row>
    <row r="26" spans="1:125" ht="12.75" customHeight="1">
      <c r="A26" s="967" t="s">
        <v>243</v>
      </c>
      <c r="B26" s="684">
        <v>0</v>
      </c>
      <c r="C26" s="684"/>
      <c r="D26" s="684"/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2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2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2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2"/>
      <c r="BV26" s="684"/>
      <c r="BW26" s="684"/>
      <c r="BX26" s="684"/>
      <c r="BY26" s="684"/>
      <c r="BZ26" s="889" t="str">
        <f t="shared" si="0"/>
        <v/>
      </c>
      <c r="CA26" s="889" t="str">
        <f t="shared" si="1"/>
        <v/>
      </c>
      <c r="CB26" s="889" t="str">
        <f t="shared" si="2"/>
        <v/>
      </c>
      <c r="CC26" s="890" t="str">
        <f t="shared" si="3"/>
        <v/>
      </c>
      <c r="CD26" s="520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1" t="str">
        <f t="shared" si="45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 t="str">
        <f t="shared" si="14"/>
        <v/>
      </c>
      <c r="DD26" s="551" t="str">
        <f t="shared" si="15"/>
        <v/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1">
        <f t="shared" si="23"/>
        <v>1</v>
      </c>
      <c r="DM26" s="846">
        <f t="shared" si="24"/>
        <v>0</v>
      </c>
      <c r="DN26" s="846">
        <f t="shared" si="25"/>
        <v>0</v>
      </c>
      <c r="DO26" s="846">
        <f t="shared" si="26"/>
        <v>0</v>
      </c>
      <c r="DP26" s="968" t="str">
        <f>IF(SUM(BV26)&gt;0,(BV24-DP29-SUM(BV29)*(DP29=""))*'Exp factors'!C$23,"")</f>
        <v/>
      </c>
      <c r="DQ26" s="969" t="str">
        <f>IF(SUM(BW26)&gt;0,(BW24-DQ29-SUM(BW29)*(DQ29=""))*'Exp factors'!D$23,"")</f>
        <v/>
      </c>
      <c r="DR26" s="969" t="str">
        <f>IF(SUM(BX26)&gt;0,(BX24-DR29-SUM(BX29)*(DR29=""))*'Exp factors'!E$23,"")</f>
        <v/>
      </c>
      <c r="DS26" s="970" t="str">
        <f>IF(SUM(BY26)&gt;0,(BY24-DS29-SUM(BY29)*(DS29=""))*'Exp factors'!F$23,"")</f>
        <v/>
      </c>
      <c r="DT26" s="966"/>
      <c r="DU26" s="61"/>
    </row>
    <row r="27" spans="1:125" ht="12.75" customHeight="1">
      <c r="A27" s="971" t="s">
        <v>179</v>
      </c>
      <c r="B27" s="707"/>
      <c r="C27" s="707"/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2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2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2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962"/>
      <c r="BV27" s="707"/>
      <c r="BW27" s="707"/>
      <c r="BX27" s="707"/>
      <c r="BY27" s="707"/>
      <c r="BZ27" s="889" t="str">
        <f t="shared" si="0"/>
        <v/>
      </c>
      <c r="CA27" s="889" t="str">
        <f t="shared" si="1"/>
        <v/>
      </c>
      <c r="CB27" s="889" t="str">
        <f t="shared" si="2"/>
        <v/>
      </c>
      <c r="CC27" s="890" t="str">
        <f t="shared" si="3"/>
        <v/>
      </c>
      <c r="CD27" s="520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1" t="str">
        <f t="shared" si="45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 t="str">
        <f t="shared" si="14"/>
        <v/>
      </c>
      <c r="DD27" s="551" t="str">
        <f t="shared" si="15"/>
        <v/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1">
        <f t="shared" si="23"/>
        <v>0</v>
      </c>
      <c r="DM27" s="846">
        <f t="shared" si="24"/>
        <v>0</v>
      </c>
      <c r="DN27" s="846">
        <f t="shared" si="25"/>
        <v>0</v>
      </c>
      <c r="DO27" s="846">
        <f t="shared" si="26"/>
        <v>0</v>
      </c>
      <c r="DP27" s="963"/>
      <c r="DQ27" s="964"/>
      <c r="DR27" s="964"/>
      <c r="DS27" s="965"/>
      <c r="DT27" s="966"/>
      <c r="DU27" s="61"/>
    </row>
    <row r="28" spans="1:125" ht="12.75" customHeight="1">
      <c r="A28" s="971" t="s">
        <v>181</v>
      </c>
      <c r="B28" s="761">
        <f t="shared" ref="B28:R28" si="46">IF(B26="","",B26*B27)</f>
        <v>0</v>
      </c>
      <c r="C28" s="761" t="str">
        <f t="shared" si="46"/>
        <v/>
      </c>
      <c r="D28" s="761" t="str">
        <f t="shared" si="46"/>
        <v/>
      </c>
      <c r="E28" s="761" t="str">
        <f t="shared" si="46"/>
        <v/>
      </c>
      <c r="F28" s="761" t="str">
        <f t="shared" si="46"/>
        <v/>
      </c>
      <c r="G28" s="761" t="str">
        <f t="shared" si="46"/>
        <v/>
      </c>
      <c r="H28" s="761" t="str">
        <f t="shared" si="46"/>
        <v/>
      </c>
      <c r="I28" s="761" t="str">
        <f t="shared" si="46"/>
        <v/>
      </c>
      <c r="J28" s="761" t="str">
        <f t="shared" si="46"/>
        <v/>
      </c>
      <c r="K28" s="761" t="str">
        <f t="shared" si="46"/>
        <v/>
      </c>
      <c r="L28" s="761" t="str">
        <f t="shared" si="46"/>
        <v/>
      </c>
      <c r="M28" s="761" t="str">
        <f t="shared" si="46"/>
        <v/>
      </c>
      <c r="N28" s="761" t="str">
        <f t="shared" si="46"/>
        <v/>
      </c>
      <c r="O28" s="761" t="str">
        <f t="shared" si="46"/>
        <v/>
      </c>
      <c r="P28" s="761" t="str">
        <f t="shared" si="46"/>
        <v/>
      </c>
      <c r="Q28" s="761" t="str">
        <f t="shared" si="46"/>
        <v/>
      </c>
      <c r="R28" s="761" t="str">
        <f t="shared" si="46"/>
        <v/>
      </c>
      <c r="S28" s="767"/>
      <c r="T28" s="761" t="str">
        <f t="shared" ref="T28:AJ28" si="47">IF(T26="","",T26*T27)</f>
        <v/>
      </c>
      <c r="U28" s="761" t="str">
        <f t="shared" si="47"/>
        <v/>
      </c>
      <c r="V28" s="761" t="str">
        <f t="shared" si="47"/>
        <v/>
      </c>
      <c r="W28" s="761" t="str">
        <f t="shared" si="47"/>
        <v/>
      </c>
      <c r="X28" s="761" t="str">
        <f t="shared" si="47"/>
        <v/>
      </c>
      <c r="Y28" s="761" t="str">
        <f t="shared" si="47"/>
        <v/>
      </c>
      <c r="Z28" s="761" t="str">
        <f t="shared" si="47"/>
        <v/>
      </c>
      <c r="AA28" s="761" t="str">
        <f t="shared" si="47"/>
        <v/>
      </c>
      <c r="AB28" s="761" t="str">
        <f t="shared" si="47"/>
        <v/>
      </c>
      <c r="AC28" s="761" t="str">
        <f t="shared" si="47"/>
        <v/>
      </c>
      <c r="AD28" s="761" t="str">
        <f t="shared" si="47"/>
        <v/>
      </c>
      <c r="AE28" s="761" t="str">
        <f t="shared" si="47"/>
        <v/>
      </c>
      <c r="AF28" s="761" t="str">
        <f t="shared" si="47"/>
        <v/>
      </c>
      <c r="AG28" s="761" t="str">
        <f t="shared" si="47"/>
        <v/>
      </c>
      <c r="AH28" s="761" t="str">
        <f t="shared" si="47"/>
        <v/>
      </c>
      <c r="AI28" s="761" t="str">
        <f t="shared" si="47"/>
        <v/>
      </c>
      <c r="AJ28" s="761" t="str">
        <f t="shared" si="47"/>
        <v/>
      </c>
      <c r="AK28" s="767"/>
      <c r="AL28" s="761" t="str">
        <f t="shared" ref="AL28:BB28" si="48">IF(AL26="","",AL26*AL27)</f>
        <v/>
      </c>
      <c r="AM28" s="761" t="str">
        <f t="shared" si="48"/>
        <v/>
      </c>
      <c r="AN28" s="761" t="str">
        <f t="shared" si="48"/>
        <v/>
      </c>
      <c r="AO28" s="761" t="str">
        <f t="shared" si="48"/>
        <v/>
      </c>
      <c r="AP28" s="761" t="str">
        <f t="shared" si="48"/>
        <v/>
      </c>
      <c r="AQ28" s="761" t="str">
        <f t="shared" si="48"/>
        <v/>
      </c>
      <c r="AR28" s="761" t="str">
        <f t="shared" si="48"/>
        <v/>
      </c>
      <c r="AS28" s="761" t="str">
        <f t="shared" si="48"/>
        <v/>
      </c>
      <c r="AT28" s="761" t="str">
        <f t="shared" si="48"/>
        <v/>
      </c>
      <c r="AU28" s="761" t="str">
        <f t="shared" si="48"/>
        <v/>
      </c>
      <c r="AV28" s="761" t="str">
        <f t="shared" si="48"/>
        <v/>
      </c>
      <c r="AW28" s="761" t="str">
        <f t="shared" si="48"/>
        <v/>
      </c>
      <c r="AX28" s="761" t="str">
        <f t="shared" si="48"/>
        <v/>
      </c>
      <c r="AY28" s="761" t="str">
        <f t="shared" si="48"/>
        <v/>
      </c>
      <c r="AZ28" s="761" t="str">
        <f t="shared" si="48"/>
        <v/>
      </c>
      <c r="BA28" s="761" t="str">
        <f t="shared" si="48"/>
        <v/>
      </c>
      <c r="BB28" s="761" t="str">
        <f t="shared" si="48"/>
        <v/>
      </c>
      <c r="BC28" s="767"/>
      <c r="BD28" s="761" t="str">
        <f t="shared" ref="BD28:BT28" si="49">IF(BD26="","",BD26*BD27)</f>
        <v/>
      </c>
      <c r="BE28" s="761" t="str">
        <f t="shared" si="49"/>
        <v/>
      </c>
      <c r="BF28" s="761" t="str">
        <f t="shared" si="49"/>
        <v/>
      </c>
      <c r="BG28" s="761" t="str">
        <f t="shared" si="49"/>
        <v/>
      </c>
      <c r="BH28" s="761" t="str">
        <f t="shared" si="49"/>
        <v/>
      </c>
      <c r="BI28" s="761" t="str">
        <f t="shared" si="49"/>
        <v/>
      </c>
      <c r="BJ28" s="761" t="str">
        <f t="shared" si="49"/>
        <v/>
      </c>
      <c r="BK28" s="761" t="str">
        <f t="shared" si="49"/>
        <v/>
      </c>
      <c r="BL28" s="761" t="str">
        <f t="shared" si="49"/>
        <v/>
      </c>
      <c r="BM28" s="761" t="str">
        <f t="shared" si="49"/>
        <v/>
      </c>
      <c r="BN28" s="761" t="str">
        <f t="shared" si="49"/>
        <v/>
      </c>
      <c r="BO28" s="761" t="str">
        <f t="shared" si="49"/>
        <v/>
      </c>
      <c r="BP28" s="761" t="str">
        <f t="shared" si="49"/>
        <v/>
      </c>
      <c r="BQ28" s="761" t="str">
        <f t="shared" si="49"/>
        <v/>
      </c>
      <c r="BR28" s="761" t="str">
        <f t="shared" si="49"/>
        <v/>
      </c>
      <c r="BS28" s="761" t="str">
        <f t="shared" si="49"/>
        <v/>
      </c>
      <c r="BT28" s="761" t="str">
        <f t="shared" si="49"/>
        <v/>
      </c>
      <c r="BU28" s="767"/>
      <c r="BV28" s="761" t="str">
        <f>IF(BV26="","",BV26*BV27)</f>
        <v/>
      </c>
      <c r="BW28" s="761" t="str">
        <f>IF(BW26="","",BW26*BW27)</f>
        <v/>
      </c>
      <c r="BX28" s="761" t="str">
        <f>IF(BX26="","",BX26*BX27)</f>
        <v/>
      </c>
      <c r="BY28" s="761" t="str">
        <f>IF(BY26="","",BY26*BY27)</f>
        <v/>
      </c>
      <c r="BZ28" s="889" t="str">
        <f t="shared" si="0"/>
        <v/>
      </c>
      <c r="CA28" s="889" t="str">
        <f t="shared" si="1"/>
        <v/>
      </c>
      <c r="CB28" s="889" t="str">
        <f t="shared" si="2"/>
        <v/>
      </c>
      <c r="CC28" s="890" t="str">
        <f t="shared" si="3"/>
        <v/>
      </c>
      <c r="CD28" s="520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1" t="str">
        <f t="shared" si="45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 t="str">
        <f t="shared" si="14"/>
        <v/>
      </c>
      <c r="DD28" s="551" t="str">
        <f t="shared" si="15"/>
        <v/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1">
        <f t="shared" si="23"/>
        <v>1</v>
      </c>
      <c r="DM28" s="846">
        <f t="shared" si="24"/>
        <v>0</v>
      </c>
      <c r="DN28" s="846">
        <f t="shared" si="25"/>
        <v>0</v>
      </c>
      <c r="DO28" s="846">
        <f t="shared" si="26"/>
        <v>0</v>
      </c>
      <c r="DP28" s="972" t="str">
        <f>IF(DP26="","",DP26*BV27)</f>
        <v/>
      </c>
      <c r="DQ28" s="973" t="str">
        <f>IF(DQ26="","",DQ26*BW27)</f>
        <v/>
      </c>
      <c r="DR28" s="973" t="str">
        <f>IF(DR26="","",DR26*BX27)</f>
        <v/>
      </c>
      <c r="DS28" s="974" t="str">
        <f>IF(DS26="","",DS26*BY27)</f>
        <v/>
      </c>
      <c r="DT28" s="966"/>
      <c r="DU28" s="61"/>
    </row>
    <row r="29" spans="1:125" ht="12.75" customHeight="1">
      <c r="A29" s="971" t="s">
        <v>244</v>
      </c>
      <c r="B29" s="643"/>
      <c r="C29" s="643"/>
      <c r="D29" s="643"/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7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7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7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57"/>
      <c r="BV29" s="643"/>
      <c r="BW29" s="643"/>
      <c r="BX29" s="643"/>
      <c r="BY29" s="643"/>
      <c r="BZ29" s="889" t="str">
        <f t="shared" si="0"/>
        <v/>
      </c>
      <c r="CA29" s="889" t="str">
        <f t="shared" si="1"/>
        <v/>
      </c>
      <c r="CB29" s="889" t="str">
        <f t="shared" si="2"/>
        <v/>
      </c>
      <c r="CC29" s="890" t="str">
        <f t="shared" si="3"/>
        <v/>
      </c>
      <c r="CD29" s="520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1" t="str">
        <f t="shared" si="45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 t="str">
        <f t="shared" si="14"/>
        <v/>
      </c>
      <c r="DD29" s="551" t="str">
        <f t="shared" si="15"/>
        <v/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1">
        <f t="shared" si="23"/>
        <v>0</v>
      </c>
      <c r="DM29" s="846">
        <f t="shared" si="24"/>
        <v>0</v>
      </c>
      <c r="DN29" s="846">
        <f t="shared" si="25"/>
        <v>0</v>
      </c>
      <c r="DO29" s="846">
        <f t="shared" si="26"/>
        <v>0</v>
      </c>
      <c r="DP29" s="975"/>
      <c r="DQ29" s="296"/>
      <c r="DR29" s="296"/>
      <c r="DS29" s="976"/>
      <c r="DT29" s="966"/>
      <c r="DU29" s="61"/>
    </row>
    <row r="30" spans="1:125" ht="12.75" customHeight="1">
      <c r="A30" s="888" t="str">
        <f>$H$1 &amp; " (%)"</f>
        <v>kcal (%)</v>
      </c>
      <c r="B30" s="766">
        <f t="shared" ref="B30:R30" si="50">IF(B24="","",(B24-B26-B29)*B25/B$7/365/$G$1)</f>
        <v>0</v>
      </c>
      <c r="C30" s="766">
        <f t="shared" si="50"/>
        <v>0</v>
      </c>
      <c r="D30" s="766">
        <f t="shared" si="50"/>
        <v>0</v>
      </c>
      <c r="E30" s="766">
        <f t="shared" si="50"/>
        <v>0</v>
      </c>
      <c r="F30" s="766">
        <f t="shared" si="50"/>
        <v>0</v>
      </c>
      <c r="G30" s="766">
        <f t="shared" si="50"/>
        <v>0</v>
      </c>
      <c r="H30" s="766">
        <f t="shared" si="50"/>
        <v>0</v>
      </c>
      <c r="I30" s="766">
        <f t="shared" si="50"/>
        <v>0</v>
      </c>
      <c r="J30" s="766">
        <f t="shared" si="50"/>
        <v>0</v>
      </c>
      <c r="K30" s="766" t="str">
        <f t="shared" si="50"/>
        <v/>
      </c>
      <c r="L30" s="766" t="str">
        <f t="shared" si="50"/>
        <v/>
      </c>
      <c r="M30" s="766" t="str">
        <f t="shared" si="50"/>
        <v/>
      </c>
      <c r="N30" s="766" t="str">
        <f t="shared" si="50"/>
        <v/>
      </c>
      <c r="O30" s="766" t="str">
        <f t="shared" si="50"/>
        <v/>
      </c>
      <c r="P30" s="766" t="str">
        <f t="shared" si="50"/>
        <v/>
      </c>
      <c r="Q30" s="766" t="str">
        <f t="shared" si="50"/>
        <v/>
      </c>
      <c r="R30" s="766" t="str">
        <f t="shared" si="50"/>
        <v/>
      </c>
      <c r="S30" s="977"/>
      <c r="T30" s="766">
        <f t="shared" ref="T30:AJ30" si="51">IF(T24="","",(T24-T26-T29)*T25/T$7/365/$G$1)</f>
        <v>0</v>
      </c>
      <c r="U30" s="766">
        <f t="shared" si="51"/>
        <v>0</v>
      </c>
      <c r="V30" s="766">
        <f t="shared" si="51"/>
        <v>0</v>
      </c>
      <c r="W30" s="766">
        <f t="shared" si="51"/>
        <v>0</v>
      </c>
      <c r="X30" s="766">
        <f t="shared" si="51"/>
        <v>0</v>
      </c>
      <c r="Y30" s="766">
        <f t="shared" si="51"/>
        <v>0</v>
      </c>
      <c r="Z30" s="766">
        <f t="shared" si="51"/>
        <v>0</v>
      </c>
      <c r="AA30" s="766">
        <f t="shared" si="51"/>
        <v>0</v>
      </c>
      <c r="AB30" s="766">
        <f t="shared" si="51"/>
        <v>0</v>
      </c>
      <c r="AC30" s="766" t="str">
        <f t="shared" si="51"/>
        <v/>
      </c>
      <c r="AD30" s="766" t="str">
        <f t="shared" si="51"/>
        <v/>
      </c>
      <c r="AE30" s="766" t="str">
        <f t="shared" si="51"/>
        <v/>
      </c>
      <c r="AF30" s="766" t="str">
        <f t="shared" si="51"/>
        <v/>
      </c>
      <c r="AG30" s="766" t="str">
        <f t="shared" si="51"/>
        <v/>
      </c>
      <c r="AH30" s="766" t="str">
        <f t="shared" si="51"/>
        <v/>
      </c>
      <c r="AI30" s="766" t="str">
        <f t="shared" si="51"/>
        <v/>
      </c>
      <c r="AJ30" s="766" t="str">
        <f t="shared" si="51"/>
        <v/>
      </c>
      <c r="AK30" s="977"/>
      <c r="AL30" s="766">
        <f t="shared" ref="AL30:BB30" si="52">IF(AL24="","",(AL24-AL26-AL29)*AL25/AL$7/365/$G$1)</f>
        <v>0</v>
      </c>
      <c r="AM30" s="766">
        <f t="shared" si="52"/>
        <v>0</v>
      </c>
      <c r="AN30" s="766">
        <f t="shared" si="52"/>
        <v>0</v>
      </c>
      <c r="AO30" s="766">
        <f t="shared" si="52"/>
        <v>0</v>
      </c>
      <c r="AP30" s="766">
        <f t="shared" si="52"/>
        <v>0</v>
      </c>
      <c r="AQ30" s="766">
        <f t="shared" si="52"/>
        <v>0</v>
      </c>
      <c r="AR30" s="766">
        <f t="shared" si="52"/>
        <v>0</v>
      </c>
      <c r="AS30" s="766">
        <f t="shared" si="52"/>
        <v>0</v>
      </c>
      <c r="AT30" s="766">
        <f t="shared" si="52"/>
        <v>0</v>
      </c>
      <c r="AU30" s="766" t="str">
        <f t="shared" si="52"/>
        <v/>
      </c>
      <c r="AV30" s="766" t="str">
        <f t="shared" si="52"/>
        <v/>
      </c>
      <c r="AW30" s="766" t="str">
        <f t="shared" si="52"/>
        <v/>
      </c>
      <c r="AX30" s="766" t="str">
        <f t="shared" si="52"/>
        <v/>
      </c>
      <c r="AY30" s="766" t="str">
        <f t="shared" si="52"/>
        <v/>
      </c>
      <c r="AZ30" s="766" t="str">
        <f t="shared" si="52"/>
        <v/>
      </c>
      <c r="BA30" s="766" t="str">
        <f t="shared" si="52"/>
        <v/>
      </c>
      <c r="BB30" s="766" t="str">
        <f t="shared" si="52"/>
        <v/>
      </c>
      <c r="BC30" s="977"/>
      <c r="BD30" s="766">
        <f t="shared" ref="BD30:BT30" si="53">IF(BD24="","",(BD24-BD26-BD29)*BD25/BD$7/365/$G$1)</f>
        <v>0</v>
      </c>
      <c r="BE30" s="766">
        <f t="shared" si="53"/>
        <v>0</v>
      </c>
      <c r="BF30" s="766">
        <f t="shared" si="53"/>
        <v>0</v>
      </c>
      <c r="BG30" s="766">
        <f t="shared" si="53"/>
        <v>0</v>
      </c>
      <c r="BH30" s="766">
        <f t="shared" si="53"/>
        <v>0</v>
      </c>
      <c r="BI30" s="766">
        <f t="shared" si="53"/>
        <v>0</v>
      </c>
      <c r="BJ30" s="766">
        <f t="shared" si="53"/>
        <v>0</v>
      </c>
      <c r="BK30" s="766">
        <f t="shared" si="53"/>
        <v>0</v>
      </c>
      <c r="BL30" s="766">
        <f t="shared" si="53"/>
        <v>0</v>
      </c>
      <c r="BM30" s="766" t="str">
        <f t="shared" si="53"/>
        <v/>
      </c>
      <c r="BN30" s="766" t="str">
        <f t="shared" si="53"/>
        <v/>
      </c>
      <c r="BO30" s="766" t="str">
        <f t="shared" si="53"/>
        <v/>
      </c>
      <c r="BP30" s="766" t="str">
        <f t="shared" si="53"/>
        <v/>
      </c>
      <c r="BQ30" s="766" t="str">
        <f t="shared" si="53"/>
        <v/>
      </c>
      <c r="BR30" s="766" t="str">
        <f t="shared" si="53"/>
        <v/>
      </c>
      <c r="BS30" s="766" t="str">
        <f t="shared" si="53"/>
        <v/>
      </c>
      <c r="BT30" s="766" t="str">
        <f t="shared" si="53"/>
        <v/>
      </c>
      <c r="BU30" s="977"/>
      <c r="BV30" s="766" t="str">
        <f>IF(BV24="","",(BV24-BV26-BV29)*BV25/BV$7/365/$G$1)</f>
        <v/>
      </c>
      <c r="BW30" s="766" t="str">
        <f>IF(BW24="","",(BW24-BW26-BW29)*BW25/BW$7/365/$G$1)</f>
        <v/>
      </c>
      <c r="BX30" s="766" t="str">
        <f>IF(BX24="","",(BX24-BX26-BX29)*BX25/BX$7/365/$G$1)</f>
        <v/>
      </c>
      <c r="BY30" s="766" t="str">
        <f>IF(BY24="","",(BY24-BY26-BY29)*BY25/BY$7/365/$G$1)</f>
        <v/>
      </c>
      <c r="BZ30" s="978">
        <f t="shared" si="0"/>
        <v>0</v>
      </c>
      <c r="CA30" s="978">
        <f t="shared" si="1"/>
        <v>0</v>
      </c>
      <c r="CB30" s="978">
        <f t="shared" si="2"/>
        <v>0</v>
      </c>
      <c r="CC30" s="979">
        <f t="shared" si="3"/>
        <v>0</v>
      </c>
      <c r="CD30" s="623" t="str">
        <f t="shared" si="4"/>
        <v/>
      </c>
      <c r="CE30" s="537" t="str">
        <f t="shared" si="45"/>
        <v/>
      </c>
      <c r="CF30" s="538" t="str">
        <f t="shared" si="45"/>
        <v/>
      </c>
      <c r="CG30" s="538" t="str">
        <f t="shared" si="45"/>
        <v/>
      </c>
      <c r="CH30" s="538">
        <f t="shared" si="45"/>
        <v>0</v>
      </c>
      <c r="CI30" s="538">
        <f t="shared" si="45"/>
        <v>0</v>
      </c>
      <c r="CJ30" s="538">
        <f t="shared" si="45"/>
        <v>0</v>
      </c>
      <c r="CK30" s="539">
        <f t="shared" si="45"/>
        <v>0</v>
      </c>
      <c r="CL30" s="539">
        <f t="shared" si="45"/>
        <v>0</v>
      </c>
      <c r="CM30" s="539">
        <f t="shared" si="45"/>
        <v>0</v>
      </c>
      <c r="CN30" s="538">
        <f t="shared" si="45"/>
        <v>0</v>
      </c>
      <c r="CO30" s="538">
        <f t="shared" si="45"/>
        <v>0</v>
      </c>
      <c r="CP30" s="538">
        <f t="shared" si="45"/>
        <v>0</v>
      </c>
      <c r="CQ30" s="538" t="str">
        <f t="shared" si="45"/>
        <v/>
      </c>
      <c r="CR30" s="538" t="str">
        <f t="shared" si="45"/>
        <v/>
      </c>
      <c r="CS30" s="537" t="str">
        <f t="shared" si="45"/>
        <v/>
      </c>
      <c r="CT30" s="624" t="str">
        <f t="shared" si="45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>
        <f t="shared" si="10"/>
        <v>0</v>
      </c>
      <c r="CZ30" s="538">
        <f t="shared" si="11"/>
        <v>0</v>
      </c>
      <c r="DA30" s="538">
        <f t="shared" si="12"/>
        <v>0</v>
      </c>
      <c r="DB30" s="539">
        <f t="shared" si="13"/>
        <v>0</v>
      </c>
      <c r="DC30" s="539">
        <f t="shared" si="14"/>
        <v>0</v>
      </c>
      <c r="DD30" s="539">
        <f t="shared" si="15"/>
        <v>0</v>
      </c>
      <c r="DE30" s="538">
        <f t="shared" si="16"/>
        <v>0</v>
      </c>
      <c r="DF30" s="538">
        <f t="shared" si="17"/>
        <v>0</v>
      </c>
      <c r="DG30" s="538">
        <f t="shared" si="18"/>
        <v>0</v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1">
        <f t="shared" si="23"/>
        <v>9</v>
      </c>
      <c r="DM30" s="846">
        <f t="shared" si="24"/>
        <v>9</v>
      </c>
      <c r="DN30" s="846">
        <f t="shared" si="25"/>
        <v>9</v>
      </c>
      <c r="DO30" s="846">
        <f t="shared" si="26"/>
        <v>9</v>
      </c>
      <c r="DP30" s="980" t="str">
        <f>IF(DP24="","",(DP24+SUM(BV24)*(DP24="")-SUM(DP26)-DP29-SUM(BV29)*(DP29=""))*BV25/DP$7/365/$G$1)</f>
        <v/>
      </c>
      <c r="DQ30" s="766" t="str">
        <f>IF(DQ24="","",(DQ24+SUM(BW24)*(DQ24="")-SUM(DQ26)-DQ29-SUM(BW29)*(DQ29=""))*BW25/DQ$7/365/$G$1)</f>
        <v/>
      </c>
      <c r="DR30" s="766" t="str">
        <f>IF(DR24="","",(DR24+SUM(BX24)*(DR24="")-SUM(DR26)-DR29-SUM(BX29)*(DR29=""))*BX25/DR$7/365/$G$1)</f>
        <v/>
      </c>
      <c r="DS30" s="981" t="str">
        <f>IF(DS24="","",(DS24+SUM(BY24)*(DS24="")-SUM(DS26)-DS29-SUM(BY29)*(DS29=""))*BY25/DS$7/365/$G$1)</f>
        <v/>
      </c>
      <c r="DT30" s="966"/>
      <c r="DU30" s="61"/>
    </row>
    <row r="31" spans="1:125" ht="12.75" customHeight="1">
      <c r="A31" s="887" t="s">
        <v>977</v>
      </c>
      <c r="B31" s="956">
        <v>0</v>
      </c>
      <c r="C31" s="956">
        <v>0</v>
      </c>
      <c r="D31" s="956">
        <v>0</v>
      </c>
      <c r="E31" s="956">
        <v>0</v>
      </c>
      <c r="F31" s="956">
        <v>0</v>
      </c>
      <c r="G31" s="956">
        <v>0</v>
      </c>
      <c r="H31" s="956">
        <v>0</v>
      </c>
      <c r="I31" s="956">
        <v>0</v>
      </c>
      <c r="J31" s="956">
        <v>0</v>
      </c>
      <c r="K31" s="956"/>
      <c r="L31" s="956"/>
      <c r="M31" s="956"/>
      <c r="N31" s="956"/>
      <c r="O31" s="956"/>
      <c r="P31" s="956"/>
      <c r="Q31" s="956"/>
      <c r="R31" s="956"/>
      <c r="S31" s="957"/>
      <c r="T31" s="956">
        <v>0</v>
      </c>
      <c r="U31" s="956">
        <v>0</v>
      </c>
      <c r="V31" s="956">
        <v>0</v>
      </c>
      <c r="W31" s="956">
        <v>0</v>
      </c>
      <c r="X31" s="956">
        <v>280</v>
      </c>
      <c r="Y31" s="956">
        <v>0</v>
      </c>
      <c r="Z31" s="956">
        <v>0</v>
      </c>
      <c r="AA31" s="956">
        <v>0</v>
      </c>
      <c r="AB31" s="956">
        <v>0</v>
      </c>
      <c r="AC31" s="956"/>
      <c r="AD31" s="956"/>
      <c r="AE31" s="956"/>
      <c r="AF31" s="956"/>
      <c r="AG31" s="956"/>
      <c r="AH31" s="956"/>
      <c r="AI31" s="956"/>
      <c r="AJ31" s="956"/>
      <c r="AK31" s="957"/>
      <c r="AL31" s="684">
        <v>0</v>
      </c>
      <c r="AM31" s="684">
        <v>0</v>
      </c>
      <c r="AN31" s="684">
        <v>0</v>
      </c>
      <c r="AO31" s="684">
        <v>0</v>
      </c>
      <c r="AP31" s="684">
        <v>0</v>
      </c>
      <c r="AQ31" s="956">
        <v>0</v>
      </c>
      <c r="AR31" s="956">
        <v>0</v>
      </c>
      <c r="AS31" s="956">
        <v>0</v>
      </c>
      <c r="AT31" s="956">
        <v>0</v>
      </c>
      <c r="AU31" s="956"/>
      <c r="AV31" s="956"/>
      <c r="AW31" s="956"/>
      <c r="AX31" s="956"/>
      <c r="AY31" s="956"/>
      <c r="AZ31" s="956"/>
      <c r="BA31" s="956"/>
      <c r="BB31" s="956"/>
      <c r="BC31" s="957"/>
      <c r="BD31" s="956">
        <v>0</v>
      </c>
      <c r="BE31" s="956">
        <v>0</v>
      </c>
      <c r="BF31" s="956">
        <v>0</v>
      </c>
      <c r="BG31" s="956">
        <v>0</v>
      </c>
      <c r="BH31" s="956">
        <v>0</v>
      </c>
      <c r="BI31" s="956">
        <v>0</v>
      </c>
      <c r="BJ31" s="956">
        <v>0</v>
      </c>
      <c r="BK31" s="956">
        <v>0</v>
      </c>
      <c r="BL31" s="956">
        <v>0</v>
      </c>
      <c r="BM31" s="956"/>
      <c r="BN31" s="956"/>
      <c r="BO31" s="956"/>
      <c r="BP31" s="956"/>
      <c r="BQ31" s="956"/>
      <c r="BR31" s="956"/>
      <c r="BS31" s="956"/>
      <c r="BT31" s="956"/>
      <c r="BU31" s="957"/>
      <c r="BV31" s="956"/>
      <c r="BW31" s="956"/>
      <c r="BX31" s="956"/>
      <c r="BY31" s="956"/>
      <c r="BZ31" s="889">
        <f t="shared" si="0"/>
        <v>0</v>
      </c>
      <c r="CA31" s="889">
        <f t="shared" si="1"/>
        <v>0</v>
      </c>
      <c r="CB31" s="889">
        <f t="shared" si="2"/>
        <v>0</v>
      </c>
      <c r="CC31" s="890">
        <f t="shared" si="3"/>
        <v>0</v>
      </c>
      <c r="CD31" s="520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1" t="str">
        <f t="shared" si="45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>
        <f t="shared" si="10"/>
        <v>0</v>
      </c>
      <c r="CZ31" s="550">
        <f t="shared" si="11"/>
        <v>0</v>
      </c>
      <c r="DA31" s="550">
        <f t="shared" si="12"/>
        <v>0</v>
      </c>
      <c r="DB31" s="551">
        <f t="shared" si="13"/>
        <v>0</v>
      </c>
      <c r="DC31" s="551">
        <f t="shared" si="14"/>
        <v>0</v>
      </c>
      <c r="DD31" s="551">
        <f t="shared" si="15"/>
        <v>0</v>
      </c>
      <c r="DE31" s="550">
        <f t="shared" si="16"/>
        <v>0</v>
      </c>
      <c r="DF31" s="550">
        <f t="shared" si="17"/>
        <v>0</v>
      </c>
      <c r="DG31" s="550">
        <f t="shared" si="18"/>
        <v>0</v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1">
        <f t="shared" si="23"/>
        <v>9</v>
      </c>
      <c r="DM31" s="846">
        <f t="shared" si="24"/>
        <v>9</v>
      </c>
      <c r="DN31" s="846">
        <f t="shared" si="25"/>
        <v>9</v>
      </c>
      <c r="DO31" s="846">
        <f t="shared" si="26"/>
        <v>9</v>
      </c>
      <c r="DP31" s="982" t="str">
        <f>IF(SUM(BV31)&gt;0,BV31*'Exp factors'!C$21,"")</f>
        <v/>
      </c>
      <c r="DQ31" s="983" t="str">
        <f>IF(SUM(BW31)&gt;0,BW31*'Exp factors'!D$21,"")</f>
        <v/>
      </c>
      <c r="DR31" s="983" t="str">
        <f>IF(SUM(BX31)&gt;0,BX31*'Exp factors'!E$21,"")</f>
        <v/>
      </c>
      <c r="DS31" s="984" t="str">
        <f>IF(SUM(BY31)&gt;0,BY31*'Exp factors'!F$21,"")</f>
        <v/>
      </c>
      <c r="DT31" s="966"/>
      <c r="DU31" s="61"/>
    </row>
    <row r="32" spans="1:125" ht="12.75" customHeight="1">
      <c r="A32" s="961" t="str">
        <f>$H$1 &amp; " per kg"</f>
        <v>kcal per kg</v>
      </c>
      <c r="B32" s="284"/>
      <c r="C32" s="284"/>
      <c r="D32" s="284"/>
      <c r="E32" s="284"/>
      <c r="F32" s="284"/>
      <c r="G32" s="6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2"/>
      <c r="T32" s="284"/>
      <c r="U32" s="284"/>
      <c r="V32" s="284"/>
      <c r="W32" s="284"/>
      <c r="X32" s="284">
        <v>470</v>
      </c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2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2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2"/>
      <c r="BV32" s="284"/>
      <c r="BW32" s="284"/>
      <c r="BX32" s="284"/>
      <c r="BY32" s="284"/>
      <c r="BZ32" s="889" t="str">
        <f t="shared" si="0"/>
        <v/>
      </c>
      <c r="CA32" s="889" t="str">
        <f t="shared" si="1"/>
        <v/>
      </c>
      <c r="CB32" s="889" t="str">
        <f t="shared" si="2"/>
        <v/>
      </c>
      <c r="CC32" s="890" t="str">
        <f t="shared" si="3"/>
        <v/>
      </c>
      <c r="CD32" s="520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1" t="str">
        <f t="shared" si="45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1">
        <f t="shared" si="23"/>
        <v>0</v>
      </c>
      <c r="DM32" s="846">
        <f t="shared" si="24"/>
        <v>1</v>
      </c>
      <c r="DN32" s="846">
        <f t="shared" si="25"/>
        <v>0</v>
      </c>
      <c r="DO32" s="846">
        <f t="shared" si="26"/>
        <v>0</v>
      </c>
      <c r="DP32" s="963"/>
      <c r="DQ32" s="964"/>
      <c r="DR32" s="964"/>
      <c r="DS32" s="965"/>
      <c r="DT32" s="966"/>
      <c r="DU32" s="61"/>
    </row>
    <row r="33" spans="1:125" ht="12.75" customHeight="1">
      <c r="A33" s="967" t="s">
        <v>243</v>
      </c>
      <c r="B33" s="684">
        <v>0</v>
      </c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2"/>
      <c r="T33" s="684"/>
      <c r="U33" s="684"/>
      <c r="V33" s="684"/>
      <c r="W33" s="684"/>
      <c r="X33" s="684">
        <v>0</v>
      </c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2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2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2"/>
      <c r="BV33" s="684"/>
      <c r="BW33" s="684"/>
      <c r="BX33" s="684"/>
      <c r="BY33" s="684"/>
      <c r="BZ33" s="889" t="str">
        <f t="shared" si="0"/>
        <v/>
      </c>
      <c r="CA33" s="889" t="str">
        <f t="shared" si="1"/>
        <v/>
      </c>
      <c r="CB33" s="889" t="str">
        <f t="shared" si="2"/>
        <v/>
      </c>
      <c r="CC33" s="890" t="str">
        <f t="shared" si="3"/>
        <v/>
      </c>
      <c r="CD33" s="520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1" t="str">
        <f t="shared" si="45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1">
        <f t="shared" si="23"/>
        <v>1</v>
      </c>
      <c r="DM33" s="846">
        <f t="shared" si="24"/>
        <v>1</v>
      </c>
      <c r="DN33" s="846">
        <f t="shared" si="25"/>
        <v>0</v>
      </c>
      <c r="DO33" s="846">
        <f t="shared" si="26"/>
        <v>0</v>
      </c>
      <c r="DP33" s="968" t="str">
        <f>IF(SUM(BV33)&gt;0,(BV31-DP36-SUM(BV36)*(DP36=""))*'Exp factors'!C$23,"")</f>
        <v/>
      </c>
      <c r="DQ33" s="969" t="str">
        <f>IF(SUM(BW33)&gt;0,(BW31-DQ36-SUM(BW36)*(DQ36=""))*'Exp factors'!D$23,"")</f>
        <v/>
      </c>
      <c r="DR33" s="969" t="str">
        <f>IF(SUM(BX33)&gt;0,(BX31-DR36-SUM(BX36)*(DR36=""))*'Exp factors'!E$23,"")</f>
        <v/>
      </c>
      <c r="DS33" s="970" t="str">
        <f>IF(SUM(BY33)&gt;0,(BY31-DS36-SUM(BY36)*(DS36=""))*'Exp factors'!F$23,"")</f>
        <v/>
      </c>
      <c r="DT33" s="966"/>
      <c r="DU33" s="61"/>
    </row>
    <row r="34" spans="1:125" ht="12.75" customHeight="1">
      <c r="A34" s="971" t="s">
        <v>179</v>
      </c>
      <c r="B34" s="707"/>
      <c r="C34" s="707"/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2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2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2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2"/>
      <c r="BV34" s="707"/>
      <c r="BW34" s="707"/>
      <c r="BX34" s="707"/>
      <c r="BY34" s="707"/>
      <c r="BZ34" s="889" t="str">
        <f t="shared" si="0"/>
        <v/>
      </c>
      <c r="CA34" s="889" t="str">
        <f t="shared" si="1"/>
        <v/>
      </c>
      <c r="CB34" s="889" t="str">
        <f t="shared" si="2"/>
        <v/>
      </c>
      <c r="CC34" s="890" t="str">
        <f t="shared" si="3"/>
        <v/>
      </c>
      <c r="CD34" s="520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1" t="str">
        <f t="shared" si="45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1">
        <f t="shared" si="23"/>
        <v>0</v>
      </c>
      <c r="DM34" s="846">
        <f t="shared" si="24"/>
        <v>0</v>
      </c>
      <c r="DN34" s="846">
        <f t="shared" si="25"/>
        <v>0</v>
      </c>
      <c r="DO34" s="846">
        <f t="shared" si="26"/>
        <v>0</v>
      </c>
      <c r="DP34" s="963"/>
      <c r="DQ34" s="964"/>
      <c r="DR34" s="964"/>
      <c r="DS34" s="965"/>
      <c r="DT34" s="966"/>
      <c r="DU34" s="61"/>
    </row>
    <row r="35" spans="1:125" ht="12.75" customHeight="1">
      <c r="A35" s="971" t="s">
        <v>181</v>
      </c>
      <c r="B35" s="761">
        <f t="shared" ref="B35:R35" si="54">IF(B33="","",B33*B34)</f>
        <v>0</v>
      </c>
      <c r="C35" s="761" t="str">
        <f t="shared" si="54"/>
        <v/>
      </c>
      <c r="D35" s="761" t="str">
        <f t="shared" si="54"/>
        <v/>
      </c>
      <c r="E35" s="761" t="str">
        <f t="shared" si="54"/>
        <v/>
      </c>
      <c r="F35" s="761" t="str">
        <f t="shared" si="54"/>
        <v/>
      </c>
      <c r="G35" s="761" t="str">
        <f t="shared" si="54"/>
        <v/>
      </c>
      <c r="H35" s="761" t="str">
        <f t="shared" si="54"/>
        <v/>
      </c>
      <c r="I35" s="761" t="str">
        <f t="shared" si="54"/>
        <v/>
      </c>
      <c r="J35" s="761" t="str">
        <f t="shared" si="54"/>
        <v/>
      </c>
      <c r="K35" s="761" t="str">
        <f t="shared" si="54"/>
        <v/>
      </c>
      <c r="L35" s="761" t="str">
        <f t="shared" si="54"/>
        <v/>
      </c>
      <c r="M35" s="761" t="str">
        <f t="shared" si="54"/>
        <v/>
      </c>
      <c r="N35" s="761" t="str">
        <f t="shared" si="54"/>
        <v/>
      </c>
      <c r="O35" s="761" t="str">
        <f t="shared" si="54"/>
        <v/>
      </c>
      <c r="P35" s="761" t="str">
        <f t="shared" si="54"/>
        <v/>
      </c>
      <c r="Q35" s="761" t="str">
        <f t="shared" si="54"/>
        <v/>
      </c>
      <c r="R35" s="761" t="str">
        <f t="shared" si="54"/>
        <v/>
      </c>
      <c r="S35" s="767"/>
      <c r="T35" s="761" t="str">
        <f t="shared" ref="T35:AJ35" si="55">IF(T33="","",T33*T34)</f>
        <v/>
      </c>
      <c r="U35" s="761" t="str">
        <f t="shared" si="55"/>
        <v/>
      </c>
      <c r="V35" s="761" t="str">
        <f t="shared" si="55"/>
        <v/>
      </c>
      <c r="W35" s="761" t="str">
        <f t="shared" si="55"/>
        <v/>
      </c>
      <c r="X35" s="761">
        <f t="shared" si="55"/>
        <v>0</v>
      </c>
      <c r="Y35" s="761" t="str">
        <f t="shared" si="55"/>
        <v/>
      </c>
      <c r="Z35" s="761" t="str">
        <f t="shared" si="55"/>
        <v/>
      </c>
      <c r="AA35" s="761" t="str">
        <f t="shared" si="55"/>
        <v/>
      </c>
      <c r="AB35" s="761" t="str">
        <f t="shared" si="55"/>
        <v/>
      </c>
      <c r="AC35" s="761" t="str">
        <f t="shared" si="55"/>
        <v/>
      </c>
      <c r="AD35" s="761" t="str">
        <f t="shared" si="55"/>
        <v/>
      </c>
      <c r="AE35" s="761" t="str">
        <f t="shared" si="55"/>
        <v/>
      </c>
      <c r="AF35" s="761" t="str">
        <f t="shared" si="55"/>
        <v/>
      </c>
      <c r="AG35" s="761" t="str">
        <f t="shared" si="55"/>
        <v/>
      </c>
      <c r="AH35" s="761" t="str">
        <f t="shared" si="55"/>
        <v/>
      </c>
      <c r="AI35" s="761" t="str">
        <f t="shared" si="55"/>
        <v/>
      </c>
      <c r="AJ35" s="761" t="str">
        <f t="shared" si="55"/>
        <v/>
      </c>
      <c r="AK35" s="767"/>
      <c r="AL35" s="761" t="str">
        <f t="shared" ref="AL35:BB35" si="56">IF(AL33="","",AL33*AL34)</f>
        <v/>
      </c>
      <c r="AM35" s="761" t="str">
        <f t="shared" si="56"/>
        <v/>
      </c>
      <c r="AN35" s="761" t="str">
        <f t="shared" si="56"/>
        <v/>
      </c>
      <c r="AO35" s="761" t="str">
        <f t="shared" si="56"/>
        <v/>
      </c>
      <c r="AP35" s="761" t="str">
        <f t="shared" si="56"/>
        <v/>
      </c>
      <c r="AQ35" s="761" t="str">
        <f t="shared" si="56"/>
        <v/>
      </c>
      <c r="AR35" s="761" t="str">
        <f t="shared" si="56"/>
        <v/>
      </c>
      <c r="AS35" s="761" t="str">
        <f t="shared" si="56"/>
        <v/>
      </c>
      <c r="AT35" s="761" t="str">
        <f t="shared" si="56"/>
        <v/>
      </c>
      <c r="AU35" s="761" t="str">
        <f t="shared" si="56"/>
        <v/>
      </c>
      <c r="AV35" s="761" t="str">
        <f t="shared" si="56"/>
        <v/>
      </c>
      <c r="AW35" s="761" t="str">
        <f t="shared" si="56"/>
        <v/>
      </c>
      <c r="AX35" s="761" t="str">
        <f t="shared" si="56"/>
        <v/>
      </c>
      <c r="AY35" s="761" t="str">
        <f t="shared" si="56"/>
        <v/>
      </c>
      <c r="AZ35" s="761" t="str">
        <f t="shared" si="56"/>
        <v/>
      </c>
      <c r="BA35" s="761" t="str">
        <f t="shared" si="56"/>
        <v/>
      </c>
      <c r="BB35" s="761" t="str">
        <f t="shared" si="56"/>
        <v/>
      </c>
      <c r="BC35" s="767"/>
      <c r="BD35" s="761" t="str">
        <f t="shared" ref="BD35:BT35" si="57">IF(BD33="","",BD33*BD34)</f>
        <v/>
      </c>
      <c r="BE35" s="761" t="str">
        <f t="shared" si="57"/>
        <v/>
      </c>
      <c r="BF35" s="761" t="str">
        <f t="shared" si="57"/>
        <v/>
      </c>
      <c r="BG35" s="761" t="str">
        <f t="shared" si="57"/>
        <v/>
      </c>
      <c r="BH35" s="761" t="str">
        <f t="shared" si="57"/>
        <v/>
      </c>
      <c r="BI35" s="761" t="str">
        <f t="shared" si="57"/>
        <v/>
      </c>
      <c r="BJ35" s="761" t="str">
        <f t="shared" si="57"/>
        <v/>
      </c>
      <c r="BK35" s="761" t="str">
        <f t="shared" si="57"/>
        <v/>
      </c>
      <c r="BL35" s="761" t="str">
        <f t="shared" si="57"/>
        <v/>
      </c>
      <c r="BM35" s="761" t="str">
        <f t="shared" si="57"/>
        <v/>
      </c>
      <c r="BN35" s="761" t="str">
        <f t="shared" si="57"/>
        <v/>
      </c>
      <c r="BO35" s="761" t="str">
        <f t="shared" si="57"/>
        <v/>
      </c>
      <c r="BP35" s="761" t="str">
        <f t="shared" si="57"/>
        <v/>
      </c>
      <c r="BQ35" s="761" t="str">
        <f t="shared" si="57"/>
        <v/>
      </c>
      <c r="BR35" s="761" t="str">
        <f t="shared" si="57"/>
        <v/>
      </c>
      <c r="BS35" s="761" t="str">
        <f t="shared" si="57"/>
        <v/>
      </c>
      <c r="BT35" s="761" t="str">
        <f t="shared" si="57"/>
        <v/>
      </c>
      <c r="BU35" s="767"/>
      <c r="BV35" s="761" t="str">
        <f>IF(BV33="","",BV33*BV34)</f>
        <v/>
      </c>
      <c r="BW35" s="761" t="str">
        <f>IF(BW33="","",BW33*BW34)</f>
        <v/>
      </c>
      <c r="BX35" s="761" t="str">
        <f>IF(BX33="","",BX33*BX34)</f>
        <v/>
      </c>
      <c r="BY35" s="761" t="str">
        <f>IF(BY33="","",BY33*BY34)</f>
        <v/>
      </c>
      <c r="BZ35" s="889" t="str">
        <f t="shared" si="0"/>
        <v/>
      </c>
      <c r="CA35" s="889" t="str">
        <f t="shared" si="1"/>
        <v/>
      </c>
      <c r="CB35" s="889" t="str">
        <f t="shared" si="2"/>
        <v/>
      </c>
      <c r="CC35" s="890" t="str">
        <f t="shared" si="3"/>
        <v/>
      </c>
      <c r="CD35" s="520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1" t="str">
        <f t="shared" si="45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1">
        <f t="shared" si="23"/>
        <v>1</v>
      </c>
      <c r="DM35" s="846">
        <f t="shared" si="24"/>
        <v>1</v>
      </c>
      <c r="DN35" s="846">
        <f t="shared" si="25"/>
        <v>0</v>
      </c>
      <c r="DO35" s="846">
        <f t="shared" si="26"/>
        <v>0</v>
      </c>
      <c r="DP35" s="972" t="str">
        <f>IF(DP33="","",DP33*BV34)</f>
        <v/>
      </c>
      <c r="DQ35" s="973" t="str">
        <f>IF(DQ33="","",DQ33*BW34)</f>
        <v/>
      </c>
      <c r="DR35" s="973" t="str">
        <f>IF(DR33="","",DR33*BX34)</f>
        <v/>
      </c>
      <c r="DS35" s="974" t="str">
        <f>IF(DS33="","",DS33*BY34)</f>
        <v/>
      </c>
      <c r="DT35" s="966"/>
      <c r="DU35" s="61"/>
    </row>
    <row r="36" spans="1:125" ht="12.75" customHeight="1">
      <c r="A36" s="971" t="s">
        <v>244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7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7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7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7"/>
      <c r="BV36" s="643"/>
      <c r="BW36" s="643"/>
      <c r="BX36" s="643"/>
      <c r="BY36" s="643"/>
      <c r="BZ36" s="889" t="str">
        <f t="shared" si="0"/>
        <v/>
      </c>
      <c r="CA36" s="889" t="str">
        <f t="shared" si="1"/>
        <v/>
      </c>
      <c r="CB36" s="889" t="str">
        <f t="shared" si="2"/>
        <v/>
      </c>
      <c r="CC36" s="890" t="str">
        <f t="shared" si="3"/>
        <v/>
      </c>
      <c r="CD36" s="520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1" t="str">
        <f t="shared" si="45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1">
        <f t="shared" si="23"/>
        <v>0</v>
      </c>
      <c r="DM36" s="846">
        <f t="shared" si="24"/>
        <v>0</v>
      </c>
      <c r="DN36" s="846">
        <f t="shared" si="25"/>
        <v>0</v>
      </c>
      <c r="DO36" s="846">
        <f t="shared" si="26"/>
        <v>0</v>
      </c>
      <c r="DP36" s="975"/>
      <c r="DQ36" s="296"/>
      <c r="DR36" s="296"/>
      <c r="DS36" s="976"/>
      <c r="DT36" s="966"/>
      <c r="DU36" s="61"/>
    </row>
    <row r="37" spans="1:125" ht="12.75" customHeight="1">
      <c r="A37" s="888" t="str">
        <f>$H$1 &amp; " (%)"</f>
        <v>kcal (%)</v>
      </c>
      <c r="B37" s="766">
        <f t="shared" ref="B37:R37" si="58">IF(B31="","",(B31-B33-B36)*B32/B$7/365/$G$1)</f>
        <v>0</v>
      </c>
      <c r="C37" s="766">
        <f t="shared" si="58"/>
        <v>0</v>
      </c>
      <c r="D37" s="766">
        <f t="shared" si="58"/>
        <v>0</v>
      </c>
      <c r="E37" s="766">
        <f t="shared" si="58"/>
        <v>0</v>
      </c>
      <c r="F37" s="766">
        <f t="shared" si="58"/>
        <v>0</v>
      </c>
      <c r="G37" s="766">
        <f t="shared" si="58"/>
        <v>0</v>
      </c>
      <c r="H37" s="766">
        <f t="shared" si="58"/>
        <v>0</v>
      </c>
      <c r="I37" s="766">
        <f t="shared" si="58"/>
        <v>0</v>
      </c>
      <c r="J37" s="766">
        <f t="shared" si="58"/>
        <v>0</v>
      </c>
      <c r="K37" s="766" t="str">
        <f t="shared" si="58"/>
        <v/>
      </c>
      <c r="L37" s="766" t="str">
        <f t="shared" si="58"/>
        <v/>
      </c>
      <c r="M37" s="766" t="str">
        <f t="shared" si="58"/>
        <v/>
      </c>
      <c r="N37" s="766" t="str">
        <f t="shared" si="58"/>
        <v/>
      </c>
      <c r="O37" s="766" t="str">
        <f t="shared" si="58"/>
        <v/>
      </c>
      <c r="P37" s="766" t="str">
        <f t="shared" si="58"/>
        <v/>
      </c>
      <c r="Q37" s="766" t="str">
        <f t="shared" si="58"/>
        <v/>
      </c>
      <c r="R37" s="766" t="str">
        <f t="shared" si="58"/>
        <v/>
      </c>
      <c r="S37" s="977"/>
      <c r="T37" s="766">
        <f t="shared" ref="T37:AJ37" si="59">IF(T31="","",(T31-T33-T36)*T32/T$7/365/$G$1)</f>
        <v>0</v>
      </c>
      <c r="U37" s="766">
        <f t="shared" si="59"/>
        <v>0</v>
      </c>
      <c r="V37" s="766">
        <f t="shared" si="59"/>
        <v>0</v>
      </c>
      <c r="W37" s="766">
        <f t="shared" si="59"/>
        <v>0</v>
      </c>
      <c r="X37" s="766">
        <f t="shared" si="59"/>
        <v>2.146118721461187E-2</v>
      </c>
      <c r="Y37" s="766">
        <f t="shared" si="59"/>
        <v>0</v>
      </c>
      <c r="Z37" s="766">
        <f t="shared" si="59"/>
        <v>0</v>
      </c>
      <c r="AA37" s="766">
        <f t="shared" si="59"/>
        <v>0</v>
      </c>
      <c r="AB37" s="766">
        <f t="shared" si="59"/>
        <v>0</v>
      </c>
      <c r="AC37" s="766" t="str">
        <f t="shared" si="59"/>
        <v/>
      </c>
      <c r="AD37" s="766" t="str">
        <f t="shared" si="59"/>
        <v/>
      </c>
      <c r="AE37" s="766" t="str">
        <f t="shared" si="59"/>
        <v/>
      </c>
      <c r="AF37" s="766" t="str">
        <f t="shared" si="59"/>
        <v/>
      </c>
      <c r="AG37" s="766" t="str">
        <f t="shared" si="59"/>
        <v/>
      </c>
      <c r="AH37" s="766" t="str">
        <f t="shared" si="59"/>
        <v/>
      </c>
      <c r="AI37" s="766" t="str">
        <f t="shared" si="59"/>
        <v/>
      </c>
      <c r="AJ37" s="766" t="str">
        <f t="shared" si="59"/>
        <v/>
      </c>
      <c r="AK37" s="977"/>
      <c r="AL37" s="766">
        <f t="shared" ref="AL37:BB37" si="60">IF(AL31="","",(AL31-AL33-AL36)*AL32/AL$7/365/$G$1)</f>
        <v>0</v>
      </c>
      <c r="AM37" s="766">
        <f t="shared" si="60"/>
        <v>0</v>
      </c>
      <c r="AN37" s="766">
        <f t="shared" si="60"/>
        <v>0</v>
      </c>
      <c r="AO37" s="766">
        <f t="shared" si="60"/>
        <v>0</v>
      </c>
      <c r="AP37" s="766">
        <f t="shared" si="60"/>
        <v>0</v>
      </c>
      <c r="AQ37" s="766">
        <f t="shared" si="60"/>
        <v>0</v>
      </c>
      <c r="AR37" s="766">
        <f t="shared" si="60"/>
        <v>0</v>
      </c>
      <c r="AS37" s="766">
        <f t="shared" si="60"/>
        <v>0</v>
      </c>
      <c r="AT37" s="766">
        <f t="shared" si="60"/>
        <v>0</v>
      </c>
      <c r="AU37" s="766" t="str">
        <f t="shared" si="60"/>
        <v/>
      </c>
      <c r="AV37" s="766" t="str">
        <f t="shared" si="60"/>
        <v/>
      </c>
      <c r="AW37" s="766" t="str">
        <f t="shared" si="60"/>
        <v/>
      </c>
      <c r="AX37" s="766" t="str">
        <f t="shared" si="60"/>
        <v/>
      </c>
      <c r="AY37" s="766" t="str">
        <f t="shared" si="60"/>
        <v/>
      </c>
      <c r="AZ37" s="766" t="str">
        <f t="shared" si="60"/>
        <v/>
      </c>
      <c r="BA37" s="766" t="str">
        <f t="shared" si="60"/>
        <v/>
      </c>
      <c r="BB37" s="766" t="str">
        <f t="shared" si="60"/>
        <v/>
      </c>
      <c r="BC37" s="977"/>
      <c r="BD37" s="766">
        <f t="shared" ref="BD37:BT37" si="61">IF(BD31="","",(BD31-BD33-BD36)*BD32/BD$7/365/$G$1)</f>
        <v>0</v>
      </c>
      <c r="BE37" s="766">
        <f t="shared" si="61"/>
        <v>0</v>
      </c>
      <c r="BF37" s="766">
        <f t="shared" si="61"/>
        <v>0</v>
      </c>
      <c r="BG37" s="766">
        <f t="shared" si="61"/>
        <v>0</v>
      </c>
      <c r="BH37" s="766">
        <f t="shared" si="61"/>
        <v>0</v>
      </c>
      <c r="BI37" s="766">
        <f t="shared" si="61"/>
        <v>0</v>
      </c>
      <c r="BJ37" s="766">
        <f t="shared" si="61"/>
        <v>0</v>
      </c>
      <c r="BK37" s="766">
        <f t="shared" si="61"/>
        <v>0</v>
      </c>
      <c r="BL37" s="766">
        <f t="shared" si="61"/>
        <v>0</v>
      </c>
      <c r="BM37" s="766" t="str">
        <f t="shared" si="61"/>
        <v/>
      </c>
      <c r="BN37" s="766" t="str">
        <f t="shared" si="61"/>
        <v/>
      </c>
      <c r="BO37" s="766" t="str">
        <f t="shared" si="61"/>
        <v/>
      </c>
      <c r="BP37" s="766" t="str">
        <f t="shared" si="61"/>
        <v/>
      </c>
      <c r="BQ37" s="766" t="str">
        <f t="shared" si="61"/>
        <v/>
      </c>
      <c r="BR37" s="766" t="str">
        <f t="shared" si="61"/>
        <v/>
      </c>
      <c r="BS37" s="766" t="str">
        <f t="shared" si="61"/>
        <v/>
      </c>
      <c r="BT37" s="766" t="str">
        <f t="shared" si="61"/>
        <v/>
      </c>
      <c r="BU37" s="977"/>
      <c r="BV37" s="766" t="str">
        <f>IF(BV31="","",(BV31-BV33-BV36)*BV32/BV$7/365/$G$1)</f>
        <v/>
      </c>
      <c r="BW37" s="766" t="str">
        <f>IF(BW31="","",(BW31-BW33-BW36)*BW32/BW$7/365/$G$1)</f>
        <v/>
      </c>
      <c r="BX37" s="766" t="str">
        <f>IF(BX31="","",(BX31-BX33-BX36)*BX32/BX$7/365/$G$1)</f>
        <v/>
      </c>
      <c r="BY37" s="766" t="str">
        <f>IF(BY31="","",(BY31-BY33-BY36)*BY32/BY$7/365/$G$1)</f>
        <v/>
      </c>
      <c r="BZ37" s="978">
        <f t="shared" si="0"/>
        <v>0</v>
      </c>
      <c r="CA37" s="978">
        <f t="shared" si="1"/>
        <v>0</v>
      </c>
      <c r="CB37" s="978">
        <f t="shared" si="2"/>
        <v>0</v>
      </c>
      <c r="CC37" s="979">
        <f t="shared" si="3"/>
        <v>0</v>
      </c>
      <c r="CD37" s="623" t="str">
        <f t="shared" si="4"/>
        <v/>
      </c>
      <c r="CE37" s="537" t="str">
        <f t="shared" si="45"/>
        <v/>
      </c>
      <c r="CF37" s="538" t="str">
        <f t="shared" si="45"/>
        <v/>
      </c>
      <c r="CG37" s="538" t="str">
        <f t="shared" si="45"/>
        <v/>
      </c>
      <c r="CH37" s="538">
        <f t="shared" si="45"/>
        <v>0</v>
      </c>
      <c r="CI37" s="538">
        <f t="shared" si="45"/>
        <v>0</v>
      </c>
      <c r="CJ37" s="538">
        <f t="shared" si="45"/>
        <v>0</v>
      </c>
      <c r="CK37" s="539">
        <f t="shared" si="45"/>
        <v>0</v>
      </c>
      <c r="CL37" s="539">
        <f t="shared" si="45"/>
        <v>0</v>
      </c>
      <c r="CM37" s="539">
        <f t="shared" si="45"/>
        <v>0</v>
      </c>
      <c r="CN37" s="538">
        <f t="shared" si="45"/>
        <v>0</v>
      </c>
      <c r="CO37" s="538">
        <f t="shared" si="45"/>
        <v>0</v>
      </c>
      <c r="CP37" s="538">
        <f t="shared" si="45"/>
        <v>0</v>
      </c>
      <c r="CQ37" s="538" t="str">
        <f t="shared" si="45"/>
        <v/>
      </c>
      <c r="CR37" s="538" t="str">
        <f t="shared" si="45"/>
        <v/>
      </c>
      <c r="CS37" s="537" t="str">
        <f t="shared" si="45"/>
        <v/>
      </c>
      <c r="CT37" s="624" t="str">
        <f t="shared" si="45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>
        <f t="shared" si="10"/>
        <v>0</v>
      </c>
      <c r="CZ37" s="538">
        <f t="shared" si="11"/>
        <v>0</v>
      </c>
      <c r="DA37" s="538">
        <f t="shared" si="12"/>
        <v>0</v>
      </c>
      <c r="DB37" s="539">
        <f t="shared" si="13"/>
        <v>0</v>
      </c>
      <c r="DC37" s="539">
        <f t="shared" si="14"/>
        <v>0</v>
      </c>
      <c r="DD37" s="539">
        <f t="shared" si="15"/>
        <v>0</v>
      </c>
      <c r="DE37" s="538">
        <f t="shared" si="16"/>
        <v>0</v>
      </c>
      <c r="DF37" s="538">
        <f t="shared" si="17"/>
        <v>0</v>
      </c>
      <c r="DG37" s="538">
        <f t="shared" si="18"/>
        <v>0</v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1">
        <f t="shared" si="23"/>
        <v>9</v>
      </c>
      <c r="DM37" s="846">
        <f t="shared" si="24"/>
        <v>9</v>
      </c>
      <c r="DN37" s="846">
        <f t="shared" si="25"/>
        <v>9</v>
      </c>
      <c r="DO37" s="846">
        <f t="shared" si="26"/>
        <v>9</v>
      </c>
      <c r="DP37" s="980" t="str">
        <f>IF(DP31="","",(DP31+SUM(BV31)*(DP31="")-SUM(DP33)-DP36-SUM(BV36)*(DP36=""))*BV32/DP$7/365/$G$1)</f>
        <v/>
      </c>
      <c r="DQ37" s="766" t="str">
        <f>IF(DQ31="","",(DQ31+SUM(BW31)*(DQ31="")-SUM(DQ33)-DQ36-SUM(BW36)*(DQ36=""))*BW32/DQ$7/365/$G$1)</f>
        <v/>
      </c>
      <c r="DR37" s="766" t="str">
        <f>IF(DR31="","",(DR31+SUM(BX31)*(DR31="")-SUM(DR33)-DR36-SUM(BX36)*(DR36=""))*BX32/DR$7/365/$G$1)</f>
        <v/>
      </c>
      <c r="DS37" s="981" t="str">
        <f>IF(DS31="","",(DS31+SUM(BY31)*(DS31="")-SUM(DS33)-DS36-SUM(BY36)*(DS36=""))*BY32/DS$7/365/$G$1)</f>
        <v/>
      </c>
      <c r="DT37" s="966"/>
      <c r="DU37" s="61"/>
    </row>
    <row r="38" spans="1:125" ht="12.75" customHeight="1">
      <c r="A38" s="887" t="s">
        <v>460</v>
      </c>
      <c r="B38" s="956">
        <v>0</v>
      </c>
      <c r="C38" s="956">
        <v>0</v>
      </c>
      <c r="D38" s="956">
        <v>0</v>
      </c>
      <c r="E38" s="956">
        <v>0</v>
      </c>
      <c r="F38" s="956">
        <v>0</v>
      </c>
      <c r="G38" s="956">
        <v>0</v>
      </c>
      <c r="H38" s="956">
        <v>0</v>
      </c>
      <c r="I38" s="956">
        <v>0</v>
      </c>
      <c r="J38" s="956">
        <v>0</v>
      </c>
      <c r="K38" s="956"/>
      <c r="L38" s="956"/>
      <c r="M38" s="956"/>
      <c r="N38" s="956"/>
      <c r="O38" s="956"/>
      <c r="P38" s="956"/>
      <c r="Q38" s="956"/>
      <c r="R38" s="956"/>
      <c r="S38" s="957"/>
      <c r="T38" s="956">
        <v>0</v>
      </c>
      <c r="U38" s="956">
        <v>0</v>
      </c>
      <c r="V38" s="956">
        <v>0</v>
      </c>
      <c r="W38" s="956">
        <v>0</v>
      </c>
      <c r="X38" s="956">
        <v>0</v>
      </c>
      <c r="Y38" s="956">
        <v>0</v>
      </c>
      <c r="Z38" s="956">
        <v>0</v>
      </c>
      <c r="AA38" s="956">
        <v>0</v>
      </c>
      <c r="AB38" s="956">
        <v>0</v>
      </c>
      <c r="AC38" s="956"/>
      <c r="AD38" s="956"/>
      <c r="AE38" s="956"/>
      <c r="AF38" s="956"/>
      <c r="AG38" s="956"/>
      <c r="AH38" s="956"/>
      <c r="AI38" s="956"/>
      <c r="AJ38" s="956"/>
      <c r="AK38" s="957"/>
      <c r="AL38" s="684">
        <v>0</v>
      </c>
      <c r="AM38" s="684">
        <v>0</v>
      </c>
      <c r="AN38" s="684">
        <v>0</v>
      </c>
      <c r="AO38" s="684">
        <v>0</v>
      </c>
      <c r="AP38" s="684">
        <v>0</v>
      </c>
      <c r="AQ38" s="956">
        <v>0</v>
      </c>
      <c r="AR38" s="956">
        <v>0</v>
      </c>
      <c r="AS38" s="956">
        <v>0</v>
      </c>
      <c r="AT38" s="956">
        <v>0</v>
      </c>
      <c r="AU38" s="956"/>
      <c r="AV38" s="956"/>
      <c r="AW38" s="956"/>
      <c r="AX38" s="956"/>
      <c r="AY38" s="956"/>
      <c r="AZ38" s="956"/>
      <c r="BA38" s="956"/>
      <c r="BB38" s="956"/>
      <c r="BC38" s="957"/>
      <c r="BD38" s="956">
        <v>0</v>
      </c>
      <c r="BE38" s="956">
        <v>0</v>
      </c>
      <c r="BF38" s="956">
        <v>0</v>
      </c>
      <c r="BG38" s="956">
        <v>0</v>
      </c>
      <c r="BH38" s="956">
        <v>0</v>
      </c>
      <c r="BI38" s="956">
        <v>0</v>
      </c>
      <c r="BJ38" s="956">
        <v>0</v>
      </c>
      <c r="BK38" s="956">
        <v>0</v>
      </c>
      <c r="BL38" s="956">
        <v>0</v>
      </c>
      <c r="BM38" s="956"/>
      <c r="BN38" s="956"/>
      <c r="BO38" s="956"/>
      <c r="BP38" s="956"/>
      <c r="BQ38" s="956"/>
      <c r="BR38" s="956"/>
      <c r="BS38" s="956"/>
      <c r="BT38" s="956"/>
      <c r="BU38" s="957"/>
      <c r="BV38" s="956"/>
      <c r="BW38" s="956"/>
      <c r="BX38" s="956"/>
      <c r="BY38" s="956"/>
      <c r="BZ38" s="889">
        <f t="shared" si="0"/>
        <v>0</v>
      </c>
      <c r="CA38" s="889">
        <f t="shared" si="1"/>
        <v>0</v>
      </c>
      <c r="CB38" s="889">
        <f t="shared" si="2"/>
        <v>0</v>
      </c>
      <c r="CC38" s="890">
        <f t="shared" si="3"/>
        <v>0</v>
      </c>
      <c r="CD38" s="520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1" t="str">
        <f t="shared" si="45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>
        <f t="shared" si="10"/>
        <v>0</v>
      </c>
      <c r="CZ38" s="550">
        <f t="shared" si="11"/>
        <v>0</v>
      </c>
      <c r="DA38" s="550">
        <f t="shared" si="12"/>
        <v>0</v>
      </c>
      <c r="DB38" s="551">
        <f t="shared" si="13"/>
        <v>0</v>
      </c>
      <c r="DC38" s="551">
        <f t="shared" si="14"/>
        <v>0</v>
      </c>
      <c r="DD38" s="551">
        <f t="shared" si="15"/>
        <v>0</v>
      </c>
      <c r="DE38" s="550">
        <f t="shared" si="16"/>
        <v>0</v>
      </c>
      <c r="DF38" s="550">
        <f t="shared" si="17"/>
        <v>0</v>
      </c>
      <c r="DG38" s="550">
        <f t="shared" si="18"/>
        <v>0</v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1">
        <f t="shared" si="23"/>
        <v>9</v>
      </c>
      <c r="DM38" s="846">
        <f t="shared" si="24"/>
        <v>9</v>
      </c>
      <c r="DN38" s="846">
        <f t="shared" si="25"/>
        <v>9</v>
      </c>
      <c r="DO38" s="846">
        <f t="shared" si="26"/>
        <v>9</v>
      </c>
      <c r="DP38" s="982" t="str">
        <f>IF(SUM(BV38)&gt;0,BV38*'Exp factors'!C$21,"")</f>
        <v/>
      </c>
      <c r="DQ38" s="983" t="str">
        <f>IF(SUM(BW38)&gt;0,BW38*'Exp factors'!D$21,"")</f>
        <v/>
      </c>
      <c r="DR38" s="983" t="str">
        <f>IF(SUM(BX38)&gt;0,BX38*'Exp factors'!E$21,"")</f>
        <v/>
      </c>
      <c r="DS38" s="984" t="str">
        <f>IF(SUM(BY38)&gt;0,BY38*'Exp factors'!F$21,"")</f>
        <v/>
      </c>
      <c r="DT38" s="966"/>
      <c r="DU38" s="61"/>
    </row>
    <row r="39" spans="1:125" ht="12.75" customHeight="1">
      <c r="A39" s="961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2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2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2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2"/>
      <c r="BV39" s="284"/>
      <c r="BW39" s="284"/>
      <c r="BX39" s="284"/>
      <c r="BY39" s="284"/>
      <c r="BZ39" s="889" t="str">
        <f t="shared" si="0"/>
        <v/>
      </c>
      <c r="CA39" s="889" t="str">
        <f t="shared" si="1"/>
        <v/>
      </c>
      <c r="CB39" s="889" t="str">
        <f t="shared" si="2"/>
        <v/>
      </c>
      <c r="CC39" s="890" t="str">
        <f t="shared" si="3"/>
        <v/>
      </c>
      <c r="CD39" s="520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1" t="str">
        <f t="shared" si="45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1">
        <f t="shared" si="23"/>
        <v>0</v>
      </c>
      <c r="DM39" s="846">
        <f t="shared" si="24"/>
        <v>0</v>
      </c>
      <c r="DN39" s="846">
        <f t="shared" si="25"/>
        <v>0</v>
      </c>
      <c r="DO39" s="846">
        <f t="shared" si="26"/>
        <v>0</v>
      </c>
      <c r="DP39" s="963"/>
      <c r="DQ39" s="964"/>
      <c r="DR39" s="964"/>
      <c r="DS39" s="965"/>
      <c r="DT39" s="966"/>
      <c r="DU39" s="61"/>
    </row>
    <row r="40" spans="1:125" ht="12.75" customHeight="1">
      <c r="A40" s="967" t="s">
        <v>243</v>
      </c>
      <c r="B40" s="684">
        <v>0</v>
      </c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2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2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2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2"/>
      <c r="BV40" s="684"/>
      <c r="BW40" s="684"/>
      <c r="BX40" s="684"/>
      <c r="BY40" s="684"/>
      <c r="BZ40" s="889" t="str">
        <f t="shared" si="0"/>
        <v/>
      </c>
      <c r="CA40" s="889" t="str">
        <f t="shared" si="1"/>
        <v/>
      </c>
      <c r="CB40" s="889" t="str">
        <f t="shared" si="2"/>
        <v/>
      </c>
      <c r="CC40" s="890" t="str">
        <f t="shared" si="3"/>
        <v/>
      </c>
      <c r="CD40" s="520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1" t="str">
        <f t="shared" si="45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1">
        <f t="shared" si="23"/>
        <v>1</v>
      </c>
      <c r="DM40" s="846">
        <f t="shared" si="24"/>
        <v>0</v>
      </c>
      <c r="DN40" s="846">
        <f t="shared" si="25"/>
        <v>0</v>
      </c>
      <c r="DO40" s="846">
        <f t="shared" si="26"/>
        <v>0</v>
      </c>
      <c r="DP40" s="968" t="str">
        <f>IF(SUM(BV40)&gt;0,(BV38-DP43-SUM(BV43)*(DP43=""))*'Exp factors'!C$23,"")</f>
        <v/>
      </c>
      <c r="DQ40" s="969" t="str">
        <f>IF(SUM(BW40)&gt;0,(BW38-DQ43-SUM(BW43)*(DQ43=""))*'Exp factors'!D$23,"")</f>
        <v/>
      </c>
      <c r="DR40" s="969" t="str">
        <f>IF(SUM(BX40)&gt;0,(BX38-DR43-SUM(BX43)*(DR43=""))*'Exp factors'!E$23,"")</f>
        <v/>
      </c>
      <c r="DS40" s="970" t="str">
        <f>IF(SUM(BY40)&gt;0,(BY38-DS43-SUM(BY43)*(DS43=""))*'Exp factors'!F$23,"")</f>
        <v/>
      </c>
      <c r="DT40" s="966"/>
      <c r="DU40" s="61"/>
    </row>
    <row r="41" spans="1:125" ht="12.75" customHeight="1">
      <c r="A41" s="971" t="s">
        <v>179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2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2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2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2"/>
      <c r="BV41" s="707"/>
      <c r="BW41" s="707"/>
      <c r="BX41" s="707"/>
      <c r="BY41" s="707"/>
      <c r="BZ41" s="889" t="str">
        <f t="shared" si="0"/>
        <v/>
      </c>
      <c r="CA41" s="889" t="str">
        <f t="shared" si="1"/>
        <v/>
      </c>
      <c r="CB41" s="889" t="str">
        <f t="shared" si="2"/>
        <v/>
      </c>
      <c r="CC41" s="890" t="str">
        <f t="shared" si="3"/>
        <v/>
      </c>
      <c r="CD41" s="520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1">
        <f t="shared" si="23"/>
        <v>0</v>
      </c>
      <c r="DM41" s="846">
        <f t="shared" si="24"/>
        <v>0</v>
      </c>
      <c r="DN41" s="846">
        <f t="shared" si="25"/>
        <v>0</v>
      </c>
      <c r="DO41" s="846">
        <f t="shared" si="26"/>
        <v>0</v>
      </c>
      <c r="DP41" s="963"/>
      <c r="DQ41" s="964"/>
      <c r="DR41" s="964"/>
      <c r="DS41" s="965"/>
      <c r="DT41" s="966"/>
      <c r="DU41" s="61"/>
    </row>
    <row r="42" spans="1:125" ht="12.75" customHeight="1">
      <c r="A42" s="971" t="s">
        <v>181</v>
      </c>
      <c r="B42" s="761">
        <f t="shared" ref="B42:R42" si="64">IF(B40="","",B40*B41)</f>
        <v>0</v>
      </c>
      <c r="C42" s="761" t="str">
        <f t="shared" si="64"/>
        <v/>
      </c>
      <c r="D42" s="761" t="str">
        <f t="shared" si="64"/>
        <v/>
      </c>
      <c r="E42" s="761" t="str">
        <f t="shared" si="64"/>
        <v/>
      </c>
      <c r="F42" s="761" t="str">
        <f t="shared" si="64"/>
        <v/>
      </c>
      <c r="G42" s="761" t="str">
        <f t="shared" si="64"/>
        <v/>
      </c>
      <c r="H42" s="761" t="str">
        <f t="shared" si="64"/>
        <v/>
      </c>
      <c r="I42" s="761" t="str">
        <f t="shared" si="64"/>
        <v/>
      </c>
      <c r="J42" s="761" t="str">
        <f t="shared" si="64"/>
        <v/>
      </c>
      <c r="K42" s="761" t="str">
        <f t="shared" si="64"/>
        <v/>
      </c>
      <c r="L42" s="761" t="str">
        <f t="shared" si="64"/>
        <v/>
      </c>
      <c r="M42" s="761" t="str">
        <f t="shared" si="64"/>
        <v/>
      </c>
      <c r="N42" s="761" t="str">
        <f t="shared" si="64"/>
        <v/>
      </c>
      <c r="O42" s="761" t="str">
        <f t="shared" si="64"/>
        <v/>
      </c>
      <c r="P42" s="761" t="str">
        <f t="shared" si="64"/>
        <v/>
      </c>
      <c r="Q42" s="761" t="str">
        <f t="shared" si="64"/>
        <v/>
      </c>
      <c r="R42" s="761" t="str">
        <f t="shared" si="64"/>
        <v/>
      </c>
      <c r="S42" s="767"/>
      <c r="T42" s="761" t="str">
        <f t="shared" ref="T42:AJ42" si="65">IF(T40="","",T40*T41)</f>
        <v/>
      </c>
      <c r="U42" s="761" t="str">
        <f t="shared" si="65"/>
        <v/>
      </c>
      <c r="V42" s="761" t="str">
        <f t="shared" si="65"/>
        <v/>
      </c>
      <c r="W42" s="761" t="str">
        <f t="shared" si="65"/>
        <v/>
      </c>
      <c r="X42" s="761" t="str">
        <f t="shared" si="65"/>
        <v/>
      </c>
      <c r="Y42" s="761" t="str">
        <f t="shared" si="65"/>
        <v/>
      </c>
      <c r="Z42" s="761" t="str">
        <f t="shared" si="65"/>
        <v/>
      </c>
      <c r="AA42" s="761" t="str">
        <f t="shared" si="65"/>
        <v/>
      </c>
      <c r="AB42" s="761" t="str">
        <f t="shared" si="65"/>
        <v/>
      </c>
      <c r="AC42" s="761" t="str">
        <f t="shared" si="65"/>
        <v/>
      </c>
      <c r="AD42" s="761" t="str">
        <f t="shared" si="65"/>
        <v/>
      </c>
      <c r="AE42" s="761" t="str">
        <f t="shared" si="65"/>
        <v/>
      </c>
      <c r="AF42" s="761" t="str">
        <f t="shared" si="65"/>
        <v/>
      </c>
      <c r="AG42" s="761" t="str">
        <f t="shared" si="65"/>
        <v/>
      </c>
      <c r="AH42" s="761" t="str">
        <f t="shared" si="65"/>
        <v/>
      </c>
      <c r="AI42" s="761" t="str">
        <f t="shared" si="65"/>
        <v/>
      </c>
      <c r="AJ42" s="761" t="str">
        <f t="shared" si="65"/>
        <v/>
      </c>
      <c r="AK42" s="767"/>
      <c r="AL42" s="761" t="str">
        <f t="shared" ref="AL42:BB42" si="66">IF(AL40="","",AL40*AL41)</f>
        <v/>
      </c>
      <c r="AM42" s="761" t="str">
        <f t="shared" si="66"/>
        <v/>
      </c>
      <c r="AN42" s="761" t="str">
        <f t="shared" si="66"/>
        <v/>
      </c>
      <c r="AO42" s="761" t="str">
        <f t="shared" si="66"/>
        <v/>
      </c>
      <c r="AP42" s="761" t="str">
        <f t="shared" si="66"/>
        <v/>
      </c>
      <c r="AQ42" s="761" t="str">
        <f t="shared" si="66"/>
        <v/>
      </c>
      <c r="AR42" s="761" t="str">
        <f t="shared" si="66"/>
        <v/>
      </c>
      <c r="AS42" s="761" t="str">
        <f t="shared" si="66"/>
        <v/>
      </c>
      <c r="AT42" s="761" t="str">
        <f t="shared" si="66"/>
        <v/>
      </c>
      <c r="AU42" s="761" t="str">
        <f t="shared" si="66"/>
        <v/>
      </c>
      <c r="AV42" s="761" t="str">
        <f t="shared" si="66"/>
        <v/>
      </c>
      <c r="AW42" s="761" t="str">
        <f t="shared" si="66"/>
        <v/>
      </c>
      <c r="AX42" s="761" t="str">
        <f t="shared" si="66"/>
        <v/>
      </c>
      <c r="AY42" s="761" t="str">
        <f t="shared" si="66"/>
        <v/>
      </c>
      <c r="AZ42" s="761" t="str">
        <f t="shared" si="66"/>
        <v/>
      </c>
      <c r="BA42" s="761" t="str">
        <f t="shared" si="66"/>
        <v/>
      </c>
      <c r="BB42" s="761" t="str">
        <f t="shared" si="66"/>
        <v/>
      </c>
      <c r="BC42" s="767"/>
      <c r="BD42" s="761" t="str">
        <f t="shared" ref="BD42:BT42" si="67">IF(BD40="","",BD40*BD41)</f>
        <v/>
      </c>
      <c r="BE42" s="761" t="str">
        <f t="shared" si="67"/>
        <v/>
      </c>
      <c r="BF42" s="761" t="str">
        <f t="shared" si="67"/>
        <v/>
      </c>
      <c r="BG42" s="761" t="str">
        <f t="shared" si="67"/>
        <v/>
      </c>
      <c r="BH42" s="761" t="str">
        <f t="shared" si="67"/>
        <v/>
      </c>
      <c r="BI42" s="761" t="str">
        <f t="shared" si="67"/>
        <v/>
      </c>
      <c r="BJ42" s="761" t="str">
        <f t="shared" si="67"/>
        <v/>
      </c>
      <c r="BK42" s="761" t="str">
        <f t="shared" si="67"/>
        <v/>
      </c>
      <c r="BL42" s="761" t="str">
        <f t="shared" si="67"/>
        <v/>
      </c>
      <c r="BM42" s="761" t="str">
        <f t="shared" si="67"/>
        <v/>
      </c>
      <c r="BN42" s="761" t="str">
        <f t="shared" si="67"/>
        <v/>
      </c>
      <c r="BO42" s="761" t="str">
        <f t="shared" si="67"/>
        <v/>
      </c>
      <c r="BP42" s="761" t="str">
        <f t="shared" si="67"/>
        <v/>
      </c>
      <c r="BQ42" s="761" t="str">
        <f t="shared" si="67"/>
        <v/>
      </c>
      <c r="BR42" s="761" t="str">
        <f t="shared" si="67"/>
        <v/>
      </c>
      <c r="BS42" s="761" t="str">
        <f t="shared" si="67"/>
        <v/>
      </c>
      <c r="BT42" s="761" t="str">
        <f t="shared" si="67"/>
        <v/>
      </c>
      <c r="BU42" s="767"/>
      <c r="BV42" s="761" t="str">
        <f>IF(BV40="","",BV40*BV41)</f>
        <v/>
      </c>
      <c r="BW42" s="761" t="str">
        <f>IF(BW40="","",BW40*BW41)</f>
        <v/>
      </c>
      <c r="BX42" s="761" t="str">
        <f>IF(BX40="","",BX40*BX41)</f>
        <v/>
      </c>
      <c r="BY42" s="761" t="str">
        <f>IF(BY40="","",BY40*BY41)</f>
        <v/>
      </c>
      <c r="BZ42" s="889" t="str">
        <f t="shared" si="0"/>
        <v/>
      </c>
      <c r="CA42" s="889" t="str">
        <f t="shared" si="1"/>
        <v/>
      </c>
      <c r="CB42" s="889" t="str">
        <f t="shared" si="2"/>
        <v/>
      </c>
      <c r="CC42" s="890" t="str">
        <f t="shared" si="3"/>
        <v/>
      </c>
      <c r="CD42" s="520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1" t="str">
        <f t="shared" si="63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1">
        <f t="shared" si="23"/>
        <v>1</v>
      </c>
      <c r="DM42" s="846">
        <f t="shared" si="24"/>
        <v>0</v>
      </c>
      <c r="DN42" s="846">
        <f t="shared" si="25"/>
        <v>0</v>
      </c>
      <c r="DO42" s="846">
        <f t="shared" si="26"/>
        <v>0</v>
      </c>
      <c r="DP42" s="972" t="str">
        <f>IF(DP40="","",DP40*BV41)</f>
        <v/>
      </c>
      <c r="DQ42" s="973" t="str">
        <f>IF(DQ40="","",DQ40*BW41)</f>
        <v/>
      </c>
      <c r="DR42" s="973" t="str">
        <f>IF(DR40="","",DR40*BX41)</f>
        <v/>
      </c>
      <c r="DS42" s="974" t="str">
        <f>IF(DS40="","",DS40*BY41)</f>
        <v/>
      </c>
      <c r="DT42" s="966"/>
      <c r="DU42" s="61"/>
    </row>
    <row r="43" spans="1:125" ht="12.75" customHeight="1">
      <c r="A43" s="971" t="s">
        <v>244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7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7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7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7"/>
      <c r="BV43" s="643"/>
      <c r="BW43" s="643"/>
      <c r="BX43" s="643"/>
      <c r="BY43" s="643"/>
      <c r="BZ43" s="889" t="str">
        <f t="shared" si="0"/>
        <v/>
      </c>
      <c r="CA43" s="889" t="str">
        <f t="shared" si="1"/>
        <v/>
      </c>
      <c r="CB43" s="889" t="str">
        <f t="shared" si="2"/>
        <v/>
      </c>
      <c r="CC43" s="890" t="str">
        <f t="shared" si="3"/>
        <v/>
      </c>
      <c r="CD43" s="520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1" t="str">
        <f t="shared" si="63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1">
        <f t="shared" si="23"/>
        <v>0</v>
      </c>
      <c r="DM43" s="846">
        <f t="shared" si="24"/>
        <v>0</v>
      </c>
      <c r="DN43" s="846">
        <f t="shared" si="25"/>
        <v>0</v>
      </c>
      <c r="DO43" s="846">
        <f t="shared" si="26"/>
        <v>0</v>
      </c>
      <c r="DP43" s="975"/>
      <c r="DQ43" s="296"/>
      <c r="DR43" s="296"/>
      <c r="DS43" s="976"/>
      <c r="DT43" s="966"/>
      <c r="DU43" s="61"/>
    </row>
    <row r="44" spans="1:125" ht="14" customHeight="1">
      <c r="A44" s="888" t="str">
        <f>$H$1 &amp; " (%)"</f>
        <v>kcal (%)</v>
      </c>
      <c r="B44" s="766">
        <f t="shared" ref="B44:R44" si="68">IF(B38="","",(B38-B40-B43)*B39/B$7/365/$G$1)</f>
        <v>0</v>
      </c>
      <c r="C44" s="766">
        <f t="shared" si="68"/>
        <v>0</v>
      </c>
      <c r="D44" s="766">
        <f t="shared" si="68"/>
        <v>0</v>
      </c>
      <c r="E44" s="766">
        <f t="shared" si="68"/>
        <v>0</v>
      </c>
      <c r="F44" s="766">
        <f t="shared" si="68"/>
        <v>0</v>
      </c>
      <c r="G44" s="766">
        <f t="shared" si="68"/>
        <v>0</v>
      </c>
      <c r="H44" s="766">
        <f t="shared" si="68"/>
        <v>0</v>
      </c>
      <c r="I44" s="766">
        <f t="shared" si="68"/>
        <v>0</v>
      </c>
      <c r="J44" s="766">
        <f t="shared" si="68"/>
        <v>0</v>
      </c>
      <c r="K44" s="766" t="str">
        <f t="shared" si="68"/>
        <v/>
      </c>
      <c r="L44" s="766" t="str">
        <f t="shared" si="68"/>
        <v/>
      </c>
      <c r="M44" s="766" t="str">
        <f t="shared" si="68"/>
        <v/>
      </c>
      <c r="N44" s="766" t="str">
        <f t="shared" si="68"/>
        <v/>
      </c>
      <c r="O44" s="766" t="str">
        <f t="shared" si="68"/>
        <v/>
      </c>
      <c r="P44" s="766" t="str">
        <f t="shared" si="68"/>
        <v/>
      </c>
      <c r="Q44" s="766" t="str">
        <f t="shared" si="68"/>
        <v/>
      </c>
      <c r="R44" s="766" t="str">
        <f t="shared" si="68"/>
        <v/>
      </c>
      <c r="S44" s="977"/>
      <c r="T44" s="766">
        <f t="shared" ref="T44:AJ44" si="69">IF(T38="","",(T38-T40-T43)*T39/T$7/365/$G$1)</f>
        <v>0</v>
      </c>
      <c r="U44" s="766">
        <f t="shared" si="69"/>
        <v>0</v>
      </c>
      <c r="V44" s="766">
        <f t="shared" si="69"/>
        <v>0</v>
      </c>
      <c r="W44" s="766">
        <f t="shared" si="69"/>
        <v>0</v>
      </c>
      <c r="X44" s="766">
        <f t="shared" si="69"/>
        <v>0</v>
      </c>
      <c r="Y44" s="766">
        <f t="shared" si="69"/>
        <v>0</v>
      </c>
      <c r="Z44" s="766">
        <f t="shared" si="69"/>
        <v>0</v>
      </c>
      <c r="AA44" s="766">
        <f t="shared" si="69"/>
        <v>0</v>
      </c>
      <c r="AB44" s="766">
        <f t="shared" si="69"/>
        <v>0</v>
      </c>
      <c r="AC44" s="766" t="str">
        <f t="shared" si="69"/>
        <v/>
      </c>
      <c r="AD44" s="766" t="str">
        <f t="shared" si="69"/>
        <v/>
      </c>
      <c r="AE44" s="766" t="str">
        <f t="shared" si="69"/>
        <v/>
      </c>
      <c r="AF44" s="766" t="str">
        <f t="shared" si="69"/>
        <v/>
      </c>
      <c r="AG44" s="766" t="str">
        <f t="shared" si="69"/>
        <v/>
      </c>
      <c r="AH44" s="766" t="str">
        <f t="shared" si="69"/>
        <v/>
      </c>
      <c r="AI44" s="766" t="str">
        <f t="shared" si="69"/>
        <v/>
      </c>
      <c r="AJ44" s="766" t="str">
        <f t="shared" si="69"/>
        <v/>
      </c>
      <c r="AK44" s="977"/>
      <c r="AL44" s="766">
        <f t="shared" ref="AL44:BB44" si="70">IF(AL38="","",(AL38-AL40-AL43)*AL39/AL$7/365/$G$1)</f>
        <v>0</v>
      </c>
      <c r="AM44" s="766">
        <f t="shared" si="70"/>
        <v>0</v>
      </c>
      <c r="AN44" s="766">
        <f t="shared" si="70"/>
        <v>0</v>
      </c>
      <c r="AO44" s="766">
        <f t="shared" si="70"/>
        <v>0</v>
      </c>
      <c r="AP44" s="766">
        <f t="shared" si="70"/>
        <v>0</v>
      </c>
      <c r="AQ44" s="766">
        <f t="shared" si="70"/>
        <v>0</v>
      </c>
      <c r="AR44" s="766">
        <f t="shared" si="70"/>
        <v>0</v>
      </c>
      <c r="AS44" s="766">
        <f t="shared" si="70"/>
        <v>0</v>
      </c>
      <c r="AT44" s="766">
        <f t="shared" si="70"/>
        <v>0</v>
      </c>
      <c r="AU44" s="766" t="str">
        <f t="shared" si="70"/>
        <v/>
      </c>
      <c r="AV44" s="766" t="str">
        <f t="shared" si="70"/>
        <v/>
      </c>
      <c r="AW44" s="766" t="str">
        <f t="shared" si="70"/>
        <v/>
      </c>
      <c r="AX44" s="766" t="str">
        <f t="shared" si="70"/>
        <v/>
      </c>
      <c r="AY44" s="766" t="str">
        <f t="shared" si="70"/>
        <v/>
      </c>
      <c r="AZ44" s="766" t="str">
        <f t="shared" si="70"/>
        <v/>
      </c>
      <c r="BA44" s="766" t="str">
        <f t="shared" si="70"/>
        <v/>
      </c>
      <c r="BB44" s="766" t="str">
        <f t="shared" si="70"/>
        <v/>
      </c>
      <c r="BC44" s="977"/>
      <c r="BD44" s="766">
        <f t="shared" ref="BD44:BT44" si="71">IF(BD38="","",(BD38-BD40-BD43)*BD39/BD$7/365/$G$1)</f>
        <v>0</v>
      </c>
      <c r="BE44" s="766">
        <f t="shared" si="71"/>
        <v>0</v>
      </c>
      <c r="BF44" s="766">
        <f t="shared" si="71"/>
        <v>0</v>
      </c>
      <c r="BG44" s="766">
        <f t="shared" si="71"/>
        <v>0</v>
      </c>
      <c r="BH44" s="766">
        <f t="shared" si="71"/>
        <v>0</v>
      </c>
      <c r="BI44" s="766">
        <f t="shared" si="71"/>
        <v>0</v>
      </c>
      <c r="BJ44" s="766">
        <f t="shared" si="71"/>
        <v>0</v>
      </c>
      <c r="BK44" s="766">
        <f t="shared" si="71"/>
        <v>0</v>
      </c>
      <c r="BL44" s="766">
        <f t="shared" si="71"/>
        <v>0</v>
      </c>
      <c r="BM44" s="766" t="str">
        <f t="shared" si="71"/>
        <v/>
      </c>
      <c r="BN44" s="766" t="str">
        <f t="shared" si="71"/>
        <v/>
      </c>
      <c r="BO44" s="766" t="str">
        <f t="shared" si="71"/>
        <v/>
      </c>
      <c r="BP44" s="766" t="str">
        <f t="shared" si="71"/>
        <v/>
      </c>
      <c r="BQ44" s="766" t="str">
        <f t="shared" si="71"/>
        <v/>
      </c>
      <c r="BR44" s="766" t="str">
        <f t="shared" si="71"/>
        <v/>
      </c>
      <c r="BS44" s="766" t="str">
        <f t="shared" si="71"/>
        <v/>
      </c>
      <c r="BT44" s="766" t="str">
        <f t="shared" si="71"/>
        <v/>
      </c>
      <c r="BU44" s="977"/>
      <c r="BV44" s="766" t="str">
        <f>IF(BV38="","",(BV38-BV40-BV43)*BV39/BV$7/365/$G$1)</f>
        <v/>
      </c>
      <c r="BW44" s="766" t="str">
        <f>IF(BW38="","",(BW38-BW40-BW43)*BW39/BW$7/365/$G$1)</f>
        <v/>
      </c>
      <c r="BX44" s="766" t="str">
        <f>IF(BX38="","",(BX38-BX40-BX43)*BX39/BX$7/365/$G$1)</f>
        <v/>
      </c>
      <c r="BY44" s="766" t="str">
        <f>IF(BY38="","",(BY38-BY40-BY43)*BY39/BY$7/365/$G$1)</f>
        <v/>
      </c>
      <c r="BZ44" s="978">
        <f t="shared" si="0"/>
        <v>0</v>
      </c>
      <c r="CA44" s="978">
        <f t="shared" si="1"/>
        <v>0</v>
      </c>
      <c r="CB44" s="978">
        <f t="shared" si="2"/>
        <v>0</v>
      </c>
      <c r="CC44" s="979">
        <f t="shared" si="3"/>
        <v>0</v>
      </c>
      <c r="CD44" s="623" t="str">
        <f t="shared" si="4"/>
        <v/>
      </c>
      <c r="CE44" s="537" t="str">
        <f t="shared" si="63"/>
        <v/>
      </c>
      <c r="CF44" s="538" t="str">
        <f t="shared" si="63"/>
        <v/>
      </c>
      <c r="CG44" s="538" t="str">
        <f t="shared" si="63"/>
        <v/>
      </c>
      <c r="CH44" s="538">
        <f t="shared" si="63"/>
        <v>0</v>
      </c>
      <c r="CI44" s="538">
        <f t="shared" si="63"/>
        <v>0</v>
      </c>
      <c r="CJ44" s="538">
        <f t="shared" si="63"/>
        <v>0</v>
      </c>
      <c r="CK44" s="539">
        <f t="shared" si="63"/>
        <v>0</v>
      </c>
      <c r="CL44" s="539">
        <f t="shared" si="63"/>
        <v>0</v>
      </c>
      <c r="CM44" s="539">
        <f t="shared" si="63"/>
        <v>0</v>
      </c>
      <c r="CN44" s="538">
        <f t="shared" si="63"/>
        <v>0</v>
      </c>
      <c r="CO44" s="538">
        <f t="shared" si="63"/>
        <v>0</v>
      </c>
      <c r="CP44" s="538">
        <f t="shared" si="63"/>
        <v>0</v>
      </c>
      <c r="CQ44" s="538" t="str">
        <f t="shared" si="63"/>
        <v/>
      </c>
      <c r="CR44" s="538" t="str">
        <f t="shared" si="63"/>
        <v/>
      </c>
      <c r="CS44" s="537" t="str">
        <f t="shared" si="63"/>
        <v/>
      </c>
      <c r="CT44" s="624" t="str">
        <f t="shared" si="63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>
        <f t="shared" si="10"/>
        <v>0</v>
      </c>
      <c r="CZ44" s="538">
        <f t="shared" si="11"/>
        <v>0</v>
      </c>
      <c r="DA44" s="538">
        <f t="shared" si="12"/>
        <v>0</v>
      </c>
      <c r="DB44" s="539">
        <f t="shared" si="13"/>
        <v>0</v>
      </c>
      <c r="DC44" s="539">
        <f t="shared" si="14"/>
        <v>0</v>
      </c>
      <c r="DD44" s="539">
        <f t="shared" si="15"/>
        <v>0</v>
      </c>
      <c r="DE44" s="538">
        <f t="shared" si="16"/>
        <v>0</v>
      </c>
      <c r="DF44" s="538">
        <f t="shared" si="17"/>
        <v>0</v>
      </c>
      <c r="DG44" s="538">
        <f t="shared" si="18"/>
        <v>0</v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1">
        <f t="shared" si="23"/>
        <v>9</v>
      </c>
      <c r="DM44" s="846">
        <f t="shared" si="24"/>
        <v>9</v>
      </c>
      <c r="DN44" s="846">
        <f t="shared" si="25"/>
        <v>9</v>
      </c>
      <c r="DO44" s="846">
        <f t="shared" si="26"/>
        <v>9</v>
      </c>
      <c r="DP44" s="980" t="str">
        <f>IF(DP38="","",(DP38+SUM(BV38)*(DP38="")-SUM(DP40)-DP43-SUM(BV43)*(DP43=""))*BV39/DP$7/365/$G$1)</f>
        <v/>
      </c>
      <c r="DQ44" s="766" t="str">
        <f>IF(DQ38="","",(DQ38+SUM(BW38)*(DQ38="")-SUM(DQ40)-DQ43-SUM(BW43)*(DQ43=""))*BW39/DQ$7/365/$G$1)</f>
        <v/>
      </c>
      <c r="DR44" s="766" t="str">
        <f>IF(DR38="","",(DR38+SUM(BX38)*(DR38="")-SUM(DR40)-DR43-SUM(BX43)*(DR43=""))*BX39/DR$7/365/$G$1)</f>
        <v/>
      </c>
      <c r="DS44" s="981" t="str">
        <f>IF(DS38="","",(DS38+SUM(BY38)*(DS38="")-SUM(DS40)-DS43-SUM(BY43)*(DS43=""))*BY39/DS$7/365/$G$1)</f>
        <v/>
      </c>
      <c r="DT44" s="966"/>
      <c r="DU44" s="61"/>
    </row>
    <row r="45" spans="1:125" ht="14" customHeight="1">
      <c r="A45" s="901" t="s">
        <v>461</v>
      </c>
      <c r="B45" s="902">
        <f t="shared" ref="B45:R45" si="72">SUM(B14,B21,B28,B35,B42)</f>
        <v>0</v>
      </c>
      <c r="C45" s="902">
        <f t="shared" si="72"/>
        <v>0</v>
      </c>
      <c r="D45" s="902">
        <f t="shared" si="72"/>
        <v>0</v>
      </c>
      <c r="E45" s="902">
        <f t="shared" si="72"/>
        <v>0</v>
      </c>
      <c r="F45" s="902">
        <f t="shared" si="72"/>
        <v>0</v>
      </c>
      <c r="G45" s="902">
        <f t="shared" si="72"/>
        <v>0</v>
      </c>
      <c r="H45" s="902">
        <f t="shared" si="72"/>
        <v>0</v>
      </c>
      <c r="I45" s="902">
        <f t="shared" si="72"/>
        <v>0</v>
      </c>
      <c r="J45" s="902">
        <f t="shared" si="72"/>
        <v>0</v>
      </c>
      <c r="K45" s="902">
        <f t="shared" si="72"/>
        <v>0</v>
      </c>
      <c r="L45" s="902">
        <f t="shared" si="72"/>
        <v>0</v>
      </c>
      <c r="M45" s="902">
        <f t="shared" si="72"/>
        <v>0</v>
      </c>
      <c r="N45" s="902">
        <f t="shared" si="72"/>
        <v>0</v>
      </c>
      <c r="O45" s="902">
        <f t="shared" si="72"/>
        <v>0</v>
      </c>
      <c r="P45" s="902">
        <f t="shared" si="72"/>
        <v>0</v>
      </c>
      <c r="Q45" s="902">
        <f t="shared" si="72"/>
        <v>0</v>
      </c>
      <c r="R45" s="902">
        <f t="shared" si="72"/>
        <v>0</v>
      </c>
      <c r="S45" s="985"/>
      <c r="T45" s="902">
        <f t="shared" ref="T45:AJ45" si="73">SUM(T14,T21,T28,T35,T42)</f>
        <v>0</v>
      </c>
      <c r="U45" s="902">
        <f t="shared" si="73"/>
        <v>0</v>
      </c>
      <c r="V45" s="902">
        <f t="shared" si="73"/>
        <v>0</v>
      </c>
      <c r="W45" s="902">
        <f t="shared" si="73"/>
        <v>0</v>
      </c>
      <c r="X45" s="902">
        <f t="shared" si="73"/>
        <v>0</v>
      </c>
      <c r="Y45" s="902">
        <f t="shared" si="73"/>
        <v>0</v>
      </c>
      <c r="Z45" s="902">
        <f t="shared" si="73"/>
        <v>0</v>
      </c>
      <c r="AA45" s="902">
        <f t="shared" si="73"/>
        <v>0</v>
      </c>
      <c r="AB45" s="902">
        <f t="shared" si="73"/>
        <v>0</v>
      </c>
      <c r="AC45" s="902">
        <f t="shared" si="73"/>
        <v>0</v>
      </c>
      <c r="AD45" s="902">
        <f t="shared" si="73"/>
        <v>0</v>
      </c>
      <c r="AE45" s="902">
        <f t="shared" si="73"/>
        <v>0</v>
      </c>
      <c r="AF45" s="902">
        <f t="shared" si="73"/>
        <v>0</v>
      </c>
      <c r="AG45" s="902">
        <f t="shared" si="73"/>
        <v>0</v>
      </c>
      <c r="AH45" s="902">
        <f t="shared" si="73"/>
        <v>0</v>
      </c>
      <c r="AI45" s="902">
        <f t="shared" si="73"/>
        <v>0</v>
      </c>
      <c r="AJ45" s="902">
        <f t="shared" si="73"/>
        <v>0</v>
      </c>
      <c r="AK45" s="985"/>
      <c r="AL45" s="902">
        <f t="shared" ref="AL45:BB45" si="74">SUM(AL14,AL21,AL28,AL35,AL42)</f>
        <v>0</v>
      </c>
      <c r="AM45" s="902">
        <f t="shared" si="74"/>
        <v>0</v>
      </c>
      <c r="AN45" s="902">
        <f t="shared" si="74"/>
        <v>0</v>
      </c>
      <c r="AO45" s="902">
        <f t="shared" si="74"/>
        <v>0</v>
      </c>
      <c r="AP45" s="902">
        <f t="shared" si="74"/>
        <v>0</v>
      </c>
      <c r="AQ45" s="902">
        <f t="shared" si="74"/>
        <v>0</v>
      </c>
      <c r="AR45" s="902">
        <f t="shared" si="74"/>
        <v>0</v>
      </c>
      <c r="AS45" s="902">
        <f t="shared" si="74"/>
        <v>0</v>
      </c>
      <c r="AT45" s="902">
        <f t="shared" si="74"/>
        <v>0</v>
      </c>
      <c r="AU45" s="902">
        <f t="shared" si="74"/>
        <v>0</v>
      </c>
      <c r="AV45" s="902">
        <f t="shared" si="74"/>
        <v>0</v>
      </c>
      <c r="AW45" s="902">
        <f t="shared" si="74"/>
        <v>0</v>
      </c>
      <c r="AX45" s="902">
        <f t="shared" si="74"/>
        <v>0</v>
      </c>
      <c r="AY45" s="902">
        <f t="shared" si="74"/>
        <v>0</v>
      </c>
      <c r="AZ45" s="902">
        <f t="shared" si="74"/>
        <v>0</v>
      </c>
      <c r="BA45" s="902">
        <f t="shared" si="74"/>
        <v>0</v>
      </c>
      <c r="BB45" s="902">
        <f t="shared" si="74"/>
        <v>0</v>
      </c>
      <c r="BC45" s="985"/>
      <c r="BD45" s="902">
        <f t="shared" ref="BD45:BT45" si="75">SUM(BD14,BD21,BD28,BD35,BD42)</f>
        <v>0</v>
      </c>
      <c r="BE45" s="902">
        <f t="shared" si="75"/>
        <v>0</v>
      </c>
      <c r="BF45" s="902">
        <f t="shared" si="75"/>
        <v>0</v>
      </c>
      <c r="BG45" s="902">
        <f t="shared" si="75"/>
        <v>0</v>
      </c>
      <c r="BH45" s="902">
        <f t="shared" si="75"/>
        <v>0</v>
      </c>
      <c r="BI45" s="902">
        <f t="shared" si="75"/>
        <v>0</v>
      </c>
      <c r="BJ45" s="902">
        <f t="shared" si="75"/>
        <v>0</v>
      </c>
      <c r="BK45" s="902">
        <f t="shared" si="75"/>
        <v>0</v>
      </c>
      <c r="BL45" s="902">
        <f t="shared" si="75"/>
        <v>0</v>
      </c>
      <c r="BM45" s="902">
        <f t="shared" si="75"/>
        <v>0</v>
      </c>
      <c r="BN45" s="902">
        <f t="shared" si="75"/>
        <v>0</v>
      </c>
      <c r="BO45" s="902">
        <f t="shared" si="75"/>
        <v>0</v>
      </c>
      <c r="BP45" s="902">
        <f t="shared" si="75"/>
        <v>0</v>
      </c>
      <c r="BQ45" s="902">
        <f t="shared" si="75"/>
        <v>0</v>
      </c>
      <c r="BR45" s="902">
        <f t="shared" si="75"/>
        <v>0</v>
      </c>
      <c r="BS45" s="902">
        <f t="shared" si="75"/>
        <v>0</v>
      </c>
      <c r="BT45" s="902">
        <f t="shared" si="75"/>
        <v>0</v>
      </c>
      <c r="BU45" s="985"/>
      <c r="BV45" s="902">
        <f>SUM(BV14,BV21,BV28,BV35,BV42)</f>
        <v>0</v>
      </c>
      <c r="BW45" s="902">
        <f>SUM(BW14,BW21,BW28,BW35,BW42)</f>
        <v>0</v>
      </c>
      <c r="BX45" s="902">
        <f>SUM(BX14,BX21,BX28,BX35,BX42)</f>
        <v>0</v>
      </c>
      <c r="BY45" s="902">
        <f>SUM(BY14,BY21,BY28,BY35,BY42)</f>
        <v>0</v>
      </c>
      <c r="BZ45" s="889">
        <f t="shared" si="0"/>
        <v>0</v>
      </c>
      <c r="CA45" s="889">
        <f t="shared" si="1"/>
        <v>0</v>
      </c>
      <c r="CB45" s="889">
        <f t="shared" si="2"/>
        <v>0</v>
      </c>
      <c r="CC45" s="890">
        <f t="shared" si="3"/>
        <v>0</v>
      </c>
      <c r="CD45" s="52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1">
        <f t="shared" si="76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1">
        <f t="shared" si="23"/>
        <v>17</v>
      </c>
      <c r="DM45" s="846">
        <f t="shared" si="24"/>
        <v>17</v>
      </c>
      <c r="DN45" s="846">
        <f t="shared" si="25"/>
        <v>17</v>
      </c>
      <c r="DO45" s="846">
        <f t="shared" si="26"/>
        <v>17</v>
      </c>
      <c r="DP45" s="986">
        <f>SUM(DP14,DP21,DP28,DP35,DP42)</f>
        <v>0</v>
      </c>
      <c r="DQ45" s="902">
        <f>SUM(DQ14,DQ21,DQ28,DQ35,DQ42)</f>
        <v>0</v>
      </c>
      <c r="DR45" s="902">
        <f>SUM(DR14,DR21,DR28,DR35,DR42)</f>
        <v>0</v>
      </c>
      <c r="DS45" s="987">
        <f>SUM(DS14,DS21,DS28,DS35,DS42)</f>
        <v>0</v>
      </c>
      <c r="DT45" s="966"/>
      <c r="DU45" s="61"/>
    </row>
    <row r="46" spans="1:125" ht="14" customHeight="1">
      <c r="A46" s="901" t="str">
        <f>"TOTAL WILD FOOD " &amp; $H$1 &amp; " (%)"</f>
        <v>TOTAL WILD FOOD kcal (%)</v>
      </c>
      <c r="B46" s="988">
        <f t="shared" ref="B46:R46" si="77">SUM(B16,B23,B30,B37,B44)</f>
        <v>0</v>
      </c>
      <c r="C46" s="988">
        <f t="shared" si="77"/>
        <v>0</v>
      </c>
      <c r="D46" s="988">
        <f t="shared" si="77"/>
        <v>0</v>
      </c>
      <c r="E46" s="988">
        <f t="shared" si="77"/>
        <v>0</v>
      </c>
      <c r="F46" s="988">
        <f t="shared" si="77"/>
        <v>0</v>
      </c>
      <c r="G46" s="988">
        <f t="shared" si="77"/>
        <v>0</v>
      </c>
      <c r="H46" s="988">
        <f t="shared" si="77"/>
        <v>0</v>
      </c>
      <c r="I46" s="988">
        <f t="shared" si="77"/>
        <v>0</v>
      </c>
      <c r="J46" s="988">
        <f t="shared" si="77"/>
        <v>0</v>
      </c>
      <c r="K46" s="988">
        <f t="shared" si="77"/>
        <v>0</v>
      </c>
      <c r="L46" s="988">
        <f t="shared" si="77"/>
        <v>0</v>
      </c>
      <c r="M46" s="988">
        <f t="shared" si="77"/>
        <v>0</v>
      </c>
      <c r="N46" s="988">
        <f t="shared" si="77"/>
        <v>0</v>
      </c>
      <c r="O46" s="988">
        <f t="shared" si="77"/>
        <v>0</v>
      </c>
      <c r="P46" s="988">
        <f t="shared" si="77"/>
        <v>0</v>
      </c>
      <c r="Q46" s="988">
        <f t="shared" si="77"/>
        <v>0</v>
      </c>
      <c r="R46" s="988">
        <f t="shared" si="77"/>
        <v>0</v>
      </c>
      <c r="S46" s="989"/>
      <c r="T46" s="988">
        <f t="shared" ref="T46:AJ46" si="78">SUM(T16,T23,T30,T37,T44)</f>
        <v>0</v>
      </c>
      <c r="U46" s="988">
        <f t="shared" si="78"/>
        <v>0</v>
      </c>
      <c r="V46" s="988">
        <f t="shared" si="78"/>
        <v>0</v>
      </c>
      <c r="W46" s="988">
        <f t="shared" si="78"/>
        <v>0</v>
      </c>
      <c r="X46" s="988">
        <f t="shared" si="78"/>
        <v>2.146118721461187E-2</v>
      </c>
      <c r="Y46" s="988">
        <f t="shared" si="78"/>
        <v>0</v>
      </c>
      <c r="Z46" s="988">
        <f t="shared" si="78"/>
        <v>0</v>
      </c>
      <c r="AA46" s="988">
        <f t="shared" si="78"/>
        <v>0</v>
      </c>
      <c r="AB46" s="988">
        <f t="shared" si="78"/>
        <v>0</v>
      </c>
      <c r="AC46" s="988">
        <f t="shared" si="78"/>
        <v>0</v>
      </c>
      <c r="AD46" s="988">
        <f t="shared" si="78"/>
        <v>0</v>
      </c>
      <c r="AE46" s="988">
        <f t="shared" si="78"/>
        <v>0</v>
      </c>
      <c r="AF46" s="988">
        <f t="shared" si="78"/>
        <v>0</v>
      </c>
      <c r="AG46" s="988">
        <f t="shared" si="78"/>
        <v>0</v>
      </c>
      <c r="AH46" s="988">
        <f t="shared" si="78"/>
        <v>0</v>
      </c>
      <c r="AI46" s="988">
        <f t="shared" si="78"/>
        <v>0</v>
      </c>
      <c r="AJ46" s="988">
        <f t="shared" si="78"/>
        <v>0</v>
      </c>
      <c r="AK46" s="989"/>
      <c r="AL46" s="988">
        <f t="shared" ref="AL46:BB46" si="79">SUM(AL16,AL23,AL30,AL37,AL44)</f>
        <v>0</v>
      </c>
      <c r="AM46" s="988">
        <f t="shared" si="79"/>
        <v>0</v>
      </c>
      <c r="AN46" s="988">
        <f t="shared" si="79"/>
        <v>0</v>
      </c>
      <c r="AO46" s="988">
        <f t="shared" si="79"/>
        <v>0</v>
      </c>
      <c r="AP46" s="988">
        <f t="shared" si="79"/>
        <v>0</v>
      </c>
      <c r="AQ46" s="988">
        <f t="shared" si="79"/>
        <v>0</v>
      </c>
      <c r="AR46" s="988">
        <f t="shared" si="79"/>
        <v>0</v>
      </c>
      <c r="AS46" s="988">
        <f t="shared" si="79"/>
        <v>0</v>
      </c>
      <c r="AT46" s="988">
        <f t="shared" si="79"/>
        <v>0</v>
      </c>
      <c r="AU46" s="988">
        <f t="shared" si="79"/>
        <v>0</v>
      </c>
      <c r="AV46" s="988">
        <f t="shared" si="79"/>
        <v>0</v>
      </c>
      <c r="AW46" s="988">
        <f t="shared" si="79"/>
        <v>0</v>
      </c>
      <c r="AX46" s="988">
        <f t="shared" si="79"/>
        <v>0</v>
      </c>
      <c r="AY46" s="988">
        <f t="shared" si="79"/>
        <v>0</v>
      </c>
      <c r="AZ46" s="988">
        <f t="shared" si="79"/>
        <v>0</v>
      </c>
      <c r="BA46" s="988">
        <f t="shared" si="79"/>
        <v>0</v>
      </c>
      <c r="BB46" s="988">
        <f t="shared" si="79"/>
        <v>0</v>
      </c>
      <c r="BC46" s="989"/>
      <c r="BD46" s="988">
        <f t="shared" ref="BD46:BT46" si="80">SUM(BD16,BD23,BD30,BD37,BD44)</f>
        <v>0</v>
      </c>
      <c r="BE46" s="988">
        <f t="shared" si="80"/>
        <v>0</v>
      </c>
      <c r="BF46" s="988">
        <f t="shared" si="80"/>
        <v>0</v>
      </c>
      <c r="BG46" s="988">
        <f t="shared" si="80"/>
        <v>0</v>
      </c>
      <c r="BH46" s="988">
        <f t="shared" si="80"/>
        <v>0</v>
      </c>
      <c r="BI46" s="988">
        <f t="shared" si="80"/>
        <v>0</v>
      </c>
      <c r="BJ46" s="988">
        <f t="shared" si="80"/>
        <v>0</v>
      </c>
      <c r="BK46" s="988">
        <f t="shared" si="80"/>
        <v>0</v>
      </c>
      <c r="BL46" s="988">
        <f t="shared" si="80"/>
        <v>0</v>
      </c>
      <c r="BM46" s="988">
        <f t="shared" si="80"/>
        <v>0</v>
      </c>
      <c r="BN46" s="988">
        <f t="shared" si="80"/>
        <v>0</v>
      </c>
      <c r="BO46" s="988">
        <f t="shared" si="80"/>
        <v>0</v>
      </c>
      <c r="BP46" s="988">
        <f t="shared" si="80"/>
        <v>0</v>
      </c>
      <c r="BQ46" s="988">
        <f t="shared" si="80"/>
        <v>0</v>
      </c>
      <c r="BR46" s="988">
        <f t="shared" si="80"/>
        <v>0</v>
      </c>
      <c r="BS46" s="988">
        <f t="shared" si="80"/>
        <v>0</v>
      </c>
      <c r="BT46" s="988">
        <f t="shared" si="80"/>
        <v>0</v>
      </c>
      <c r="BU46" s="989"/>
      <c r="BV46" s="988">
        <f>SUM(BV16,BV23,BV30,BV37,BV44)</f>
        <v>0</v>
      </c>
      <c r="BW46" s="988">
        <f>SUM(BW16,BW23,BW30,BW37,BW44)</f>
        <v>0</v>
      </c>
      <c r="BX46" s="988">
        <f>SUM(BX16,BX23,BX30,BX37,BX44)</f>
        <v>0</v>
      </c>
      <c r="BY46" s="988">
        <f>SUM(BY16,BY23,BY30,BY37,BY44)</f>
        <v>0</v>
      </c>
      <c r="BZ46" s="978">
        <f t="shared" si="0"/>
        <v>0</v>
      </c>
      <c r="CA46" s="978">
        <f t="shared" si="1"/>
        <v>0</v>
      </c>
      <c r="CB46" s="978">
        <f t="shared" si="2"/>
        <v>0</v>
      </c>
      <c r="CC46" s="979">
        <f t="shared" si="3"/>
        <v>0</v>
      </c>
      <c r="CD46" s="623">
        <f t="shared" si="76"/>
        <v>0</v>
      </c>
      <c r="CE46" s="537">
        <f t="shared" si="76"/>
        <v>0</v>
      </c>
      <c r="CF46" s="538">
        <f t="shared" si="76"/>
        <v>0</v>
      </c>
      <c r="CG46" s="538">
        <f t="shared" si="76"/>
        <v>0</v>
      </c>
      <c r="CH46" s="538">
        <f t="shared" si="76"/>
        <v>0</v>
      </c>
      <c r="CI46" s="538">
        <f t="shared" si="76"/>
        <v>0</v>
      </c>
      <c r="CJ46" s="538">
        <f t="shared" si="76"/>
        <v>0</v>
      </c>
      <c r="CK46" s="539">
        <f t="shared" si="76"/>
        <v>0</v>
      </c>
      <c r="CL46" s="539">
        <f t="shared" si="76"/>
        <v>0</v>
      </c>
      <c r="CM46" s="539">
        <f t="shared" si="76"/>
        <v>0</v>
      </c>
      <c r="CN46" s="538">
        <f t="shared" si="76"/>
        <v>0</v>
      </c>
      <c r="CO46" s="538">
        <f t="shared" si="76"/>
        <v>0</v>
      </c>
      <c r="CP46" s="538">
        <f t="shared" si="76"/>
        <v>0</v>
      </c>
      <c r="CQ46" s="538">
        <f t="shared" si="76"/>
        <v>0</v>
      </c>
      <c r="CR46" s="538">
        <f t="shared" si="76"/>
        <v>0</v>
      </c>
      <c r="CS46" s="537">
        <f t="shared" si="76"/>
        <v>0</v>
      </c>
      <c r="CT46" s="624">
        <f t="shared" si="76"/>
        <v>0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0</v>
      </c>
      <c r="DF46" s="538">
        <f t="shared" si="17"/>
        <v>0</v>
      </c>
      <c r="DG46" s="538">
        <f t="shared" si="18"/>
        <v>0</v>
      </c>
      <c r="DH46" s="538">
        <f t="shared" si="19"/>
        <v>0</v>
      </c>
      <c r="DI46" s="538">
        <f t="shared" si="20"/>
        <v>0</v>
      </c>
      <c r="DJ46" s="537">
        <f t="shared" si="21"/>
        <v>0</v>
      </c>
      <c r="DK46" s="536">
        <f t="shared" si="22"/>
        <v>0</v>
      </c>
      <c r="DL46" s="891">
        <f t="shared" si="23"/>
        <v>17</v>
      </c>
      <c r="DM46" s="846">
        <f t="shared" si="24"/>
        <v>17</v>
      </c>
      <c r="DN46" s="846">
        <f t="shared" si="25"/>
        <v>17</v>
      </c>
      <c r="DO46" s="846">
        <f t="shared" si="26"/>
        <v>17</v>
      </c>
      <c r="DP46" s="990">
        <f>SUM(DP16,DP23,DP30,DP37,DP44)</f>
        <v>0</v>
      </c>
      <c r="DQ46" s="988">
        <f>SUM(DQ16,DQ23,DQ30,DQ37,DQ44)</f>
        <v>0</v>
      </c>
      <c r="DR46" s="988">
        <f>SUM(DR16,DR23,DR30,DR37,DR44)</f>
        <v>0</v>
      </c>
      <c r="DS46" s="991">
        <f>SUM(DS16,DS23,DS30,DS37,DS44)</f>
        <v>0</v>
      </c>
      <c r="DT46" s="966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5"/>
      <c r="BV47" s="447"/>
      <c r="BW47" s="447"/>
      <c r="BX47" s="447"/>
      <c r="BY47" s="447"/>
      <c r="BZ47" s="913"/>
      <c r="CA47" s="913"/>
      <c r="CB47" s="913"/>
      <c r="CC47" s="91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7"/>
      <c r="DL47" s="61"/>
      <c r="DM47" s="61"/>
      <c r="DN47" s="61"/>
      <c r="DO47" s="61"/>
      <c r="DP47" s="992"/>
      <c r="DQ47" s="993"/>
      <c r="DR47" s="993"/>
      <c r="DS47" s="994"/>
      <c r="DT47" s="61"/>
      <c r="DU47" s="61"/>
    </row>
    <row r="48" spans="1:125" ht="12.75" customHeight="1">
      <c r="A48" s="908" t="s">
        <v>462</v>
      </c>
      <c r="B48" s="886"/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  <c r="R48" s="886"/>
      <c r="S48" s="883"/>
      <c r="T48" s="886"/>
      <c r="U48" s="886"/>
      <c r="V48" s="886"/>
      <c r="W48" s="886"/>
      <c r="X48" s="886"/>
      <c r="Y48" s="886"/>
      <c r="Z48" s="886"/>
      <c r="AA48" s="886"/>
      <c r="AB48" s="886"/>
      <c r="AC48" s="886"/>
      <c r="AD48" s="886"/>
      <c r="AE48" s="886"/>
      <c r="AF48" s="886"/>
      <c r="AG48" s="886"/>
      <c r="AH48" s="886"/>
      <c r="AI48" s="886"/>
      <c r="AJ48" s="886"/>
      <c r="AK48" s="883"/>
      <c r="AL48" s="886"/>
      <c r="AM48" s="886"/>
      <c r="AN48" s="886"/>
      <c r="AO48" s="886"/>
      <c r="AP48" s="886"/>
      <c r="AQ48" s="886"/>
      <c r="AR48" s="886"/>
      <c r="AS48" s="886"/>
      <c r="AT48" s="886"/>
      <c r="AU48" s="886"/>
      <c r="AV48" s="886"/>
      <c r="AW48" s="886"/>
      <c r="AX48" s="886"/>
      <c r="AY48" s="886"/>
      <c r="AZ48" s="886"/>
      <c r="BA48" s="886"/>
      <c r="BB48" s="886"/>
      <c r="BC48" s="883"/>
      <c r="BD48" s="886"/>
      <c r="BE48" s="886"/>
      <c r="BF48" s="886"/>
      <c r="BG48" s="886"/>
      <c r="BH48" s="886"/>
      <c r="BI48" s="886"/>
      <c r="BJ48" s="886"/>
      <c r="BK48" s="886"/>
      <c r="BL48" s="886"/>
      <c r="BM48" s="886"/>
      <c r="BN48" s="886"/>
      <c r="BO48" s="886"/>
      <c r="BP48" s="886"/>
      <c r="BQ48" s="886"/>
      <c r="BR48" s="886"/>
      <c r="BS48" s="886"/>
      <c r="BT48" s="886"/>
      <c r="BU48" s="883"/>
      <c r="BV48" s="886"/>
      <c r="BW48" s="886"/>
      <c r="BX48" s="886"/>
      <c r="BY48" s="886"/>
      <c r="BZ48" s="913"/>
      <c r="CA48" s="913"/>
      <c r="CB48" s="913"/>
      <c r="CC48" s="91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7"/>
      <c r="DL48" s="61"/>
      <c r="DM48" s="61"/>
      <c r="DN48" s="61"/>
      <c r="DO48" s="61"/>
      <c r="DP48" s="995"/>
      <c r="DQ48" s="996"/>
      <c r="DR48" s="996"/>
      <c r="DS48" s="997"/>
      <c r="DT48" s="61"/>
      <c r="DU48" s="61"/>
    </row>
    <row r="49" spans="1:125" ht="12.75" customHeight="1">
      <c r="A49" s="887" t="s">
        <v>463</v>
      </c>
      <c r="B49" s="956">
        <v>0</v>
      </c>
      <c r="C49" s="956">
        <v>0</v>
      </c>
      <c r="D49" s="956">
        <v>0</v>
      </c>
      <c r="E49" s="956">
        <v>0</v>
      </c>
      <c r="F49" s="956">
        <v>0</v>
      </c>
      <c r="G49" s="956">
        <v>0</v>
      </c>
      <c r="H49" s="956">
        <v>0</v>
      </c>
      <c r="I49" s="956">
        <v>0</v>
      </c>
      <c r="J49" s="956">
        <v>0</v>
      </c>
      <c r="K49" s="956"/>
      <c r="L49" s="956"/>
      <c r="M49" s="956"/>
      <c r="N49" s="956"/>
      <c r="O49" s="956"/>
      <c r="P49" s="956"/>
      <c r="Q49" s="956"/>
      <c r="R49" s="956"/>
      <c r="S49" s="957"/>
      <c r="T49" s="956"/>
      <c r="U49" s="956"/>
      <c r="V49" s="956"/>
      <c r="W49" s="956"/>
      <c r="X49" s="956"/>
      <c r="Y49" s="956"/>
      <c r="Z49" s="956"/>
      <c r="AA49" s="956"/>
      <c r="AB49" s="956"/>
      <c r="AC49" s="956"/>
      <c r="AD49" s="956"/>
      <c r="AE49" s="956"/>
      <c r="AF49" s="956"/>
      <c r="AG49" s="956"/>
      <c r="AH49" s="956"/>
      <c r="AI49" s="956"/>
      <c r="AJ49" s="956"/>
      <c r="AK49" s="957"/>
      <c r="AL49" s="956">
        <v>0</v>
      </c>
      <c r="AM49" s="956">
        <v>0</v>
      </c>
      <c r="AN49" s="956">
        <v>0</v>
      </c>
      <c r="AO49" s="956">
        <v>260</v>
      </c>
      <c r="AP49" s="956">
        <v>0</v>
      </c>
      <c r="AQ49" s="956">
        <v>0</v>
      </c>
      <c r="AR49" s="956">
        <v>0</v>
      </c>
      <c r="AS49" s="956">
        <v>0</v>
      </c>
      <c r="AT49" s="956">
        <v>0</v>
      </c>
      <c r="AU49" s="956"/>
      <c r="AV49" s="956"/>
      <c r="AW49" s="956"/>
      <c r="AX49" s="956"/>
      <c r="AY49" s="956"/>
      <c r="AZ49" s="956"/>
      <c r="BA49" s="956"/>
      <c r="BB49" s="956"/>
      <c r="BC49" s="957"/>
      <c r="BD49" s="956">
        <v>0</v>
      </c>
      <c r="BE49" s="956">
        <v>0</v>
      </c>
      <c r="BF49" s="956">
        <v>0</v>
      </c>
      <c r="BG49" s="956">
        <v>0</v>
      </c>
      <c r="BH49" s="956">
        <v>0</v>
      </c>
      <c r="BI49" s="956">
        <v>0</v>
      </c>
      <c r="BJ49" s="956">
        <v>0</v>
      </c>
      <c r="BK49" s="956">
        <v>0</v>
      </c>
      <c r="BL49" s="956">
        <v>0</v>
      </c>
      <c r="BM49" s="956"/>
      <c r="BN49" s="956"/>
      <c r="BO49" s="956"/>
      <c r="BP49" s="956"/>
      <c r="BQ49" s="956"/>
      <c r="BR49" s="956"/>
      <c r="BS49" s="956"/>
      <c r="BT49" s="956"/>
      <c r="BU49" s="957"/>
      <c r="BV49" s="956"/>
      <c r="BW49" s="956"/>
      <c r="BX49" s="956"/>
      <c r="BY49" s="956"/>
      <c r="BZ49" s="889">
        <f t="shared" ref="BZ49:BZ85" si="81">IF(DL49&lt;3,"",(SUM(B49:R49)-MIN(B49:R49)-MAX(B49:R49))/(DL49-2))</f>
        <v>0</v>
      </c>
      <c r="CA49" s="889" t="str">
        <f t="shared" ref="CA49:CA85" si="82">IF(DM49&lt;3,"",(SUM(T49:AJ49)-MIN(T49:AJ49)-MAX(T49:AJ49))/(DM49-2))</f>
        <v/>
      </c>
      <c r="CB49" s="889">
        <f t="shared" ref="CB49:CB85" si="83">IF(DN49&lt;3,"",(SUM(AL49:BB49)-MIN(AL49:BB49)-MAX(AL49:BB49))/(DN49-2))</f>
        <v>0</v>
      </c>
      <c r="CC49" s="890">
        <f t="shared" ref="CC49:CC85" si="84">IF(DO49&lt;3,"",(SUM(BD49:BT49)-MIN(BD49:BT49)-MAX(BD49:BT49))/(DO49-2))</f>
        <v>0</v>
      </c>
      <c r="CD49" s="52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50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50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51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51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51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50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50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50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5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1">
        <f t="shared" ref="DL49:DL85" si="104">COUNT(B49:R49)</f>
        <v>9</v>
      </c>
      <c r="DM49" s="846">
        <f t="shared" ref="DM49:DM85" si="105">COUNT(T49:AJ49)</f>
        <v>0</v>
      </c>
      <c r="DN49" s="846">
        <f t="shared" ref="DN49:DN85" si="106">COUNT(AL49:BB49)</f>
        <v>9</v>
      </c>
      <c r="DO49" s="846">
        <f t="shared" ref="DO49:DO85" si="107">COUNT(BD49:BT49)</f>
        <v>9</v>
      </c>
      <c r="DP49" s="982" t="str">
        <f>IF(SUM(BV49)&gt;0,BV49*'Exp factors'!C$21,"")</f>
        <v/>
      </c>
      <c r="DQ49" s="983" t="str">
        <f>IF(SUM(BW49)&gt;0,BW49*'Exp factors'!D$21,"")</f>
        <v/>
      </c>
      <c r="DR49" s="983" t="str">
        <f>IF(SUM(BX49)&gt;0,BX49*'Exp factors'!E$21,"")</f>
        <v/>
      </c>
      <c r="DS49" s="984" t="str">
        <f>IF(SUM(BY49)&gt;0,BY49*'Exp factors'!F$21,"")</f>
        <v/>
      </c>
      <c r="DT49" s="966"/>
      <c r="DU49" s="61"/>
    </row>
    <row r="50" spans="1:125" ht="12.75" customHeight="1">
      <c r="A50" s="961" t="str">
        <f>$H$1 &amp; " per kg"</f>
        <v>kcal per kg</v>
      </c>
      <c r="B50" s="998">
        <f t="shared" ref="B50:R50" si="108">950*$K$1</f>
        <v>950</v>
      </c>
      <c r="C50" s="998">
        <f t="shared" si="108"/>
        <v>950</v>
      </c>
      <c r="D50" s="998">
        <f t="shared" si="108"/>
        <v>950</v>
      </c>
      <c r="E50" s="998">
        <f t="shared" si="108"/>
        <v>950</v>
      </c>
      <c r="F50" s="998">
        <f t="shared" si="108"/>
        <v>950</v>
      </c>
      <c r="G50" s="998">
        <f t="shared" si="108"/>
        <v>950</v>
      </c>
      <c r="H50" s="998">
        <f t="shared" si="108"/>
        <v>950</v>
      </c>
      <c r="I50" s="998">
        <f t="shared" si="108"/>
        <v>950</v>
      </c>
      <c r="J50" s="998">
        <f t="shared" si="108"/>
        <v>950</v>
      </c>
      <c r="K50" s="998">
        <f t="shared" si="108"/>
        <v>950</v>
      </c>
      <c r="L50" s="998">
        <f t="shared" si="108"/>
        <v>950</v>
      </c>
      <c r="M50" s="998">
        <f t="shared" si="108"/>
        <v>950</v>
      </c>
      <c r="N50" s="998">
        <f t="shared" si="108"/>
        <v>950</v>
      </c>
      <c r="O50" s="998">
        <f t="shared" si="108"/>
        <v>950</v>
      </c>
      <c r="P50" s="998">
        <f t="shared" si="108"/>
        <v>950</v>
      </c>
      <c r="Q50" s="998">
        <f t="shared" si="108"/>
        <v>950</v>
      </c>
      <c r="R50" s="998">
        <f t="shared" si="108"/>
        <v>950</v>
      </c>
      <c r="S50" s="962"/>
      <c r="T50" s="998">
        <f t="shared" ref="T50:AJ50" si="109">950*$K$1</f>
        <v>950</v>
      </c>
      <c r="U50" s="998">
        <f t="shared" si="109"/>
        <v>950</v>
      </c>
      <c r="V50" s="998">
        <f t="shared" si="109"/>
        <v>950</v>
      </c>
      <c r="W50" s="998">
        <f t="shared" si="109"/>
        <v>950</v>
      </c>
      <c r="X50" s="998">
        <f t="shared" si="109"/>
        <v>950</v>
      </c>
      <c r="Y50" s="998">
        <v>950</v>
      </c>
      <c r="Z50" s="998">
        <f t="shared" si="109"/>
        <v>950</v>
      </c>
      <c r="AA50" s="998">
        <f t="shared" si="109"/>
        <v>950</v>
      </c>
      <c r="AB50" s="998">
        <f t="shared" si="109"/>
        <v>950</v>
      </c>
      <c r="AC50" s="998">
        <f t="shared" si="109"/>
        <v>950</v>
      </c>
      <c r="AD50" s="998">
        <f t="shared" si="109"/>
        <v>950</v>
      </c>
      <c r="AE50" s="998">
        <f t="shared" si="109"/>
        <v>950</v>
      </c>
      <c r="AF50" s="998">
        <f t="shared" si="109"/>
        <v>950</v>
      </c>
      <c r="AG50" s="998">
        <f t="shared" si="109"/>
        <v>950</v>
      </c>
      <c r="AH50" s="998">
        <f t="shared" si="109"/>
        <v>950</v>
      </c>
      <c r="AI50" s="998">
        <f t="shared" si="109"/>
        <v>950</v>
      </c>
      <c r="AJ50" s="998">
        <f t="shared" si="109"/>
        <v>950</v>
      </c>
      <c r="AK50" s="962"/>
      <c r="AL50" s="998">
        <f t="shared" ref="AL50:BB50" si="110">950*$K$1</f>
        <v>950</v>
      </c>
      <c r="AM50" s="998">
        <f t="shared" si="110"/>
        <v>950</v>
      </c>
      <c r="AN50" s="998">
        <f t="shared" si="110"/>
        <v>950</v>
      </c>
      <c r="AO50" s="998">
        <f t="shared" si="110"/>
        <v>950</v>
      </c>
      <c r="AP50" s="998">
        <f t="shared" si="110"/>
        <v>950</v>
      </c>
      <c r="AQ50" s="998">
        <f t="shared" si="110"/>
        <v>950</v>
      </c>
      <c r="AR50" s="998">
        <f t="shared" si="110"/>
        <v>950</v>
      </c>
      <c r="AS50" s="998">
        <f t="shared" si="110"/>
        <v>950</v>
      </c>
      <c r="AT50" s="998">
        <f t="shared" si="110"/>
        <v>950</v>
      </c>
      <c r="AU50" s="998">
        <f t="shared" si="110"/>
        <v>950</v>
      </c>
      <c r="AV50" s="998">
        <f t="shared" si="110"/>
        <v>950</v>
      </c>
      <c r="AW50" s="998">
        <f t="shared" si="110"/>
        <v>950</v>
      </c>
      <c r="AX50" s="998">
        <f t="shared" si="110"/>
        <v>950</v>
      </c>
      <c r="AY50" s="998">
        <f t="shared" si="110"/>
        <v>950</v>
      </c>
      <c r="AZ50" s="998">
        <f t="shared" si="110"/>
        <v>950</v>
      </c>
      <c r="BA50" s="998">
        <f t="shared" si="110"/>
        <v>950</v>
      </c>
      <c r="BB50" s="998">
        <f t="shared" si="110"/>
        <v>950</v>
      </c>
      <c r="BC50" s="962"/>
      <c r="BD50" s="998">
        <f t="shared" ref="BD50:BT50" si="111">950*$K$1</f>
        <v>950</v>
      </c>
      <c r="BE50" s="998">
        <f t="shared" si="111"/>
        <v>950</v>
      </c>
      <c r="BF50" s="998">
        <f t="shared" si="111"/>
        <v>950</v>
      </c>
      <c r="BG50" s="998">
        <f t="shared" si="111"/>
        <v>950</v>
      </c>
      <c r="BH50" s="998">
        <f t="shared" si="111"/>
        <v>950</v>
      </c>
      <c r="BI50" s="998">
        <f t="shared" si="111"/>
        <v>950</v>
      </c>
      <c r="BJ50" s="998">
        <f t="shared" si="111"/>
        <v>950</v>
      </c>
      <c r="BK50" s="998">
        <f t="shared" si="111"/>
        <v>950</v>
      </c>
      <c r="BL50" s="998">
        <f t="shared" si="111"/>
        <v>950</v>
      </c>
      <c r="BM50" s="998">
        <f t="shared" si="111"/>
        <v>950</v>
      </c>
      <c r="BN50" s="998">
        <f t="shared" si="111"/>
        <v>950</v>
      </c>
      <c r="BO50" s="998">
        <f t="shared" si="111"/>
        <v>950</v>
      </c>
      <c r="BP50" s="998">
        <f t="shared" si="111"/>
        <v>950</v>
      </c>
      <c r="BQ50" s="998">
        <f t="shared" si="111"/>
        <v>950</v>
      </c>
      <c r="BR50" s="998">
        <f t="shared" si="111"/>
        <v>950</v>
      </c>
      <c r="BS50" s="998">
        <f t="shared" si="111"/>
        <v>950</v>
      </c>
      <c r="BT50" s="998">
        <f t="shared" si="111"/>
        <v>950</v>
      </c>
      <c r="BU50" s="962"/>
      <c r="BV50" s="998">
        <f>950*$K$1</f>
        <v>950</v>
      </c>
      <c r="BW50" s="998">
        <f>950*$K$1</f>
        <v>950</v>
      </c>
      <c r="BX50" s="998">
        <f>950*$K$1</f>
        <v>950</v>
      </c>
      <c r="BY50" s="998">
        <f>950*$K$1</f>
        <v>950</v>
      </c>
      <c r="BZ50" s="889">
        <f t="shared" si="81"/>
        <v>950</v>
      </c>
      <c r="CA50" s="889">
        <f t="shared" si="82"/>
        <v>950</v>
      </c>
      <c r="CB50" s="889">
        <f t="shared" si="83"/>
        <v>950</v>
      </c>
      <c r="CC50" s="890">
        <f t="shared" si="84"/>
        <v>950</v>
      </c>
      <c r="CD50" s="520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1">
        <f t="shared" si="86"/>
        <v>950</v>
      </c>
      <c r="CU50" s="548">
        <f t="shared" si="87"/>
        <v>950</v>
      </c>
      <c r="CV50" s="549">
        <f t="shared" si="88"/>
        <v>950</v>
      </c>
      <c r="CW50" s="550">
        <f t="shared" si="89"/>
        <v>950</v>
      </c>
      <c r="CX50" s="550">
        <f t="shared" si="90"/>
        <v>950</v>
      </c>
      <c r="CY50" s="550">
        <f t="shared" si="91"/>
        <v>950</v>
      </c>
      <c r="CZ50" s="550">
        <f t="shared" si="92"/>
        <v>950</v>
      </c>
      <c r="DA50" s="550">
        <f t="shared" si="93"/>
        <v>950</v>
      </c>
      <c r="DB50" s="551">
        <f t="shared" si="94"/>
        <v>950</v>
      </c>
      <c r="DC50" s="551">
        <f t="shared" si="95"/>
        <v>950</v>
      </c>
      <c r="DD50" s="551">
        <f t="shared" si="96"/>
        <v>950</v>
      </c>
      <c r="DE50" s="550">
        <f t="shared" si="97"/>
        <v>950</v>
      </c>
      <c r="DF50" s="550">
        <f t="shared" si="98"/>
        <v>950</v>
      </c>
      <c r="DG50" s="550">
        <f t="shared" si="99"/>
        <v>950</v>
      </c>
      <c r="DH50" s="550">
        <f t="shared" si="100"/>
        <v>950</v>
      </c>
      <c r="DI50" s="550">
        <f t="shared" si="101"/>
        <v>950</v>
      </c>
      <c r="DJ50" s="549">
        <f t="shared" si="102"/>
        <v>950</v>
      </c>
      <c r="DK50" s="548">
        <f t="shared" si="103"/>
        <v>950</v>
      </c>
      <c r="DL50" s="891">
        <f t="shared" si="104"/>
        <v>17</v>
      </c>
      <c r="DM50" s="846">
        <f t="shared" si="105"/>
        <v>17</v>
      </c>
      <c r="DN50" s="846">
        <f t="shared" si="106"/>
        <v>17</v>
      </c>
      <c r="DO50" s="846">
        <f t="shared" si="107"/>
        <v>17</v>
      </c>
      <c r="DP50" s="963"/>
      <c r="DQ50" s="964"/>
      <c r="DR50" s="964"/>
      <c r="DS50" s="965"/>
      <c r="DT50" s="966"/>
      <c r="DU50" s="61"/>
    </row>
    <row r="51" spans="1:125" ht="12.75" customHeight="1">
      <c r="A51" s="967" t="s">
        <v>243</v>
      </c>
      <c r="B51" s="684">
        <v>0</v>
      </c>
      <c r="C51" s="684"/>
      <c r="D51" s="684"/>
      <c r="E51" s="684"/>
      <c r="F51" s="684"/>
      <c r="G51" s="684"/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2"/>
      <c r="T51" s="684">
        <v>0</v>
      </c>
      <c r="U51" s="684">
        <v>0</v>
      </c>
      <c r="V51" s="684">
        <v>0</v>
      </c>
      <c r="W51" s="684">
        <v>0</v>
      </c>
      <c r="X51" s="684">
        <v>0</v>
      </c>
      <c r="Y51" s="684">
        <v>0</v>
      </c>
      <c r="Z51" s="684">
        <v>0</v>
      </c>
      <c r="AA51" s="684">
        <v>0</v>
      </c>
      <c r="AB51" s="684">
        <v>0</v>
      </c>
      <c r="AC51" s="684"/>
      <c r="AD51" s="684"/>
      <c r="AE51" s="684"/>
      <c r="AF51" s="684"/>
      <c r="AG51" s="684"/>
      <c r="AH51" s="684"/>
      <c r="AI51" s="684"/>
      <c r="AJ51" s="684"/>
      <c r="AK51" s="962"/>
      <c r="AL51" s="684"/>
      <c r="AM51" s="684"/>
      <c r="AN51" s="684"/>
      <c r="AO51" s="684">
        <v>240</v>
      </c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2"/>
      <c r="BD51" s="684"/>
      <c r="BE51" s="684"/>
      <c r="BF51" s="684"/>
      <c r="BG51" s="684"/>
      <c r="BH51" s="684"/>
      <c r="BI51" s="684"/>
      <c r="BJ51" s="684"/>
      <c r="BK51" s="684"/>
      <c r="BL51" s="684"/>
      <c r="BM51" s="684"/>
      <c r="BN51" s="684"/>
      <c r="BO51" s="684"/>
      <c r="BP51" s="684"/>
      <c r="BQ51" s="684"/>
      <c r="BR51" s="684"/>
      <c r="BS51" s="684"/>
      <c r="BT51" s="684"/>
      <c r="BU51" s="962"/>
      <c r="BV51" s="684"/>
      <c r="BW51" s="684"/>
      <c r="BX51" s="684"/>
      <c r="BY51" s="684"/>
      <c r="BZ51" s="889" t="str">
        <f t="shared" si="81"/>
        <v/>
      </c>
      <c r="CA51" s="889">
        <f t="shared" si="82"/>
        <v>0</v>
      </c>
      <c r="CB51" s="889" t="str">
        <f t="shared" si="83"/>
        <v/>
      </c>
      <c r="CC51" s="890" t="str">
        <f t="shared" si="84"/>
        <v/>
      </c>
      <c r="CD51" s="520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1" t="str">
        <f t="shared" si="86"/>
        <v/>
      </c>
      <c r="CU51" s="548" t="str">
        <f t="shared" si="87"/>
        <v/>
      </c>
      <c r="CV51" s="549" t="str">
        <f t="shared" si="88"/>
        <v/>
      </c>
      <c r="CW51" s="550" t="str">
        <f t="shared" si="89"/>
        <v/>
      </c>
      <c r="CX51" s="550" t="str">
        <f t="shared" si="90"/>
        <v/>
      </c>
      <c r="CY51" s="550" t="str">
        <f t="shared" si="91"/>
        <v/>
      </c>
      <c r="CZ51" s="550" t="str">
        <f t="shared" si="92"/>
        <v/>
      </c>
      <c r="DA51" s="550" t="str">
        <f t="shared" si="93"/>
        <v/>
      </c>
      <c r="DB51" s="551" t="str">
        <f t="shared" si="94"/>
        <v/>
      </c>
      <c r="DC51" s="551" t="str">
        <f t="shared" si="95"/>
        <v/>
      </c>
      <c r="DD51" s="551" t="str">
        <f t="shared" si="96"/>
        <v/>
      </c>
      <c r="DE51" s="550" t="str">
        <f t="shared" si="97"/>
        <v/>
      </c>
      <c r="DF51" s="550" t="str">
        <f t="shared" si="98"/>
        <v/>
      </c>
      <c r="DG51" s="550" t="str">
        <f t="shared" si="99"/>
        <v/>
      </c>
      <c r="DH51" s="550" t="str">
        <f t="shared" si="100"/>
        <v/>
      </c>
      <c r="DI51" s="550" t="str">
        <f t="shared" si="101"/>
        <v/>
      </c>
      <c r="DJ51" s="549" t="str">
        <f t="shared" si="102"/>
        <v/>
      </c>
      <c r="DK51" s="548" t="str">
        <f t="shared" si="103"/>
        <v/>
      </c>
      <c r="DL51" s="891">
        <f t="shared" si="104"/>
        <v>1</v>
      </c>
      <c r="DM51" s="846">
        <f t="shared" si="105"/>
        <v>9</v>
      </c>
      <c r="DN51" s="846">
        <f t="shared" si="106"/>
        <v>1</v>
      </c>
      <c r="DO51" s="846">
        <f t="shared" si="107"/>
        <v>0</v>
      </c>
      <c r="DP51" s="968" t="str">
        <f>IF(SUM(BV51)&gt;0,(BV49-DP54-SUM(BV54)*(DP54=""))*'Exp factors'!C$24,"")</f>
        <v/>
      </c>
      <c r="DQ51" s="969" t="str">
        <f>IF(SUM(BW51)&gt;0,(BW49-DQ54-SUM(BW54)*(DQ54=""))*'Exp factors'!D$24,"")</f>
        <v/>
      </c>
      <c r="DR51" s="969" t="str">
        <f>IF(SUM(BX51)&gt;0,(BX49-DR54-SUM(BX54)*(DR54=""))*'Exp factors'!E$24,"")</f>
        <v/>
      </c>
      <c r="DS51" s="970" t="str">
        <f>IF(SUM(BY51)&gt;0,(BY49-DS54-SUM(BY54)*(DS54=""))*'Exp factors'!F$24,"")</f>
        <v/>
      </c>
      <c r="DT51" s="966"/>
      <c r="DU51" s="61"/>
    </row>
    <row r="52" spans="1:125" ht="12.75" customHeight="1">
      <c r="A52" s="971" t="s">
        <v>179</v>
      </c>
      <c r="B52" s="707"/>
      <c r="C52" s="707"/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962"/>
      <c r="T52" s="707"/>
      <c r="U52" s="707"/>
      <c r="V52" s="707"/>
      <c r="W52" s="707"/>
      <c r="X52" s="707"/>
      <c r="Y52" s="707"/>
      <c r="Z52" s="707"/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2"/>
      <c r="AL52" s="707"/>
      <c r="AM52" s="707"/>
      <c r="AN52" s="707"/>
      <c r="AO52" s="707">
        <v>25</v>
      </c>
      <c r="AP52" s="707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2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707"/>
      <c r="BR52" s="707"/>
      <c r="BS52" s="707"/>
      <c r="BT52" s="707"/>
      <c r="BU52" s="962"/>
      <c r="BV52" s="707"/>
      <c r="BW52" s="707"/>
      <c r="BX52" s="707"/>
      <c r="BY52" s="707"/>
      <c r="BZ52" s="889" t="str">
        <f t="shared" si="81"/>
        <v/>
      </c>
      <c r="CA52" s="889" t="str">
        <f t="shared" si="82"/>
        <v/>
      </c>
      <c r="CB52" s="889" t="str">
        <f t="shared" si="83"/>
        <v/>
      </c>
      <c r="CC52" s="890" t="str">
        <f t="shared" si="84"/>
        <v/>
      </c>
      <c r="CD52" s="520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1" t="str">
        <f t="shared" si="86"/>
        <v/>
      </c>
      <c r="CU52" s="548" t="str">
        <f t="shared" si="87"/>
        <v/>
      </c>
      <c r="CV52" s="549" t="str">
        <f t="shared" si="88"/>
        <v/>
      </c>
      <c r="CW52" s="550" t="str">
        <f t="shared" si="89"/>
        <v/>
      </c>
      <c r="CX52" s="550" t="str">
        <f t="shared" si="90"/>
        <v/>
      </c>
      <c r="CY52" s="550" t="str">
        <f t="shared" si="91"/>
        <v/>
      </c>
      <c r="CZ52" s="550" t="str">
        <f t="shared" si="92"/>
        <v/>
      </c>
      <c r="DA52" s="550" t="str">
        <f t="shared" si="93"/>
        <v/>
      </c>
      <c r="DB52" s="551" t="str">
        <f t="shared" si="94"/>
        <v/>
      </c>
      <c r="DC52" s="551" t="str">
        <f t="shared" si="95"/>
        <v/>
      </c>
      <c r="DD52" s="551" t="str">
        <f t="shared" si="96"/>
        <v/>
      </c>
      <c r="DE52" s="550" t="str">
        <f t="shared" si="97"/>
        <v/>
      </c>
      <c r="DF52" s="550" t="str">
        <f t="shared" si="98"/>
        <v/>
      </c>
      <c r="DG52" s="550" t="str">
        <f t="shared" si="99"/>
        <v/>
      </c>
      <c r="DH52" s="550" t="str">
        <f t="shared" si="100"/>
        <v/>
      </c>
      <c r="DI52" s="550" t="str">
        <f t="shared" si="101"/>
        <v/>
      </c>
      <c r="DJ52" s="549" t="str">
        <f t="shared" si="102"/>
        <v/>
      </c>
      <c r="DK52" s="548" t="str">
        <f t="shared" si="103"/>
        <v/>
      </c>
      <c r="DL52" s="891">
        <f t="shared" si="104"/>
        <v>0</v>
      </c>
      <c r="DM52" s="846">
        <f t="shared" si="105"/>
        <v>0</v>
      </c>
      <c r="DN52" s="846">
        <f t="shared" si="106"/>
        <v>1</v>
      </c>
      <c r="DO52" s="846">
        <f t="shared" si="107"/>
        <v>0</v>
      </c>
      <c r="DP52" s="963"/>
      <c r="DQ52" s="964"/>
      <c r="DR52" s="964"/>
      <c r="DS52" s="965"/>
      <c r="DT52" s="966"/>
      <c r="DU52" s="61"/>
    </row>
    <row r="53" spans="1:125" ht="12.75" customHeight="1">
      <c r="A53" s="971" t="s">
        <v>181</v>
      </c>
      <c r="B53" s="761">
        <f t="shared" ref="B53:R53" si="112">IF(B51="","",B51*B52)</f>
        <v>0</v>
      </c>
      <c r="C53" s="761" t="str">
        <f t="shared" si="112"/>
        <v/>
      </c>
      <c r="D53" s="761" t="str">
        <f t="shared" si="112"/>
        <v/>
      </c>
      <c r="E53" s="761" t="str">
        <f t="shared" si="112"/>
        <v/>
      </c>
      <c r="F53" s="761" t="str">
        <f t="shared" si="112"/>
        <v/>
      </c>
      <c r="G53" s="761" t="str">
        <f t="shared" si="112"/>
        <v/>
      </c>
      <c r="H53" s="761" t="str">
        <f t="shared" si="112"/>
        <v/>
      </c>
      <c r="I53" s="761" t="str">
        <f t="shared" si="112"/>
        <v/>
      </c>
      <c r="J53" s="761" t="str">
        <f t="shared" si="112"/>
        <v/>
      </c>
      <c r="K53" s="761" t="str">
        <f t="shared" si="112"/>
        <v/>
      </c>
      <c r="L53" s="761" t="str">
        <f t="shared" si="112"/>
        <v/>
      </c>
      <c r="M53" s="761" t="str">
        <f t="shared" si="112"/>
        <v/>
      </c>
      <c r="N53" s="761" t="str">
        <f t="shared" si="112"/>
        <v/>
      </c>
      <c r="O53" s="761" t="str">
        <f t="shared" si="112"/>
        <v/>
      </c>
      <c r="P53" s="761" t="str">
        <f t="shared" si="112"/>
        <v/>
      </c>
      <c r="Q53" s="761" t="str">
        <f t="shared" si="112"/>
        <v/>
      </c>
      <c r="R53" s="761" t="str">
        <f t="shared" si="112"/>
        <v/>
      </c>
      <c r="S53" s="767"/>
      <c r="T53" s="761">
        <f t="shared" ref="T53:AJ53" si="113">IF(T51="","",T51*T52)</f>
        <v>0</v>
      </c>
      <c r="U53" s="761">
        <f t="shared" si="113"/>
        <v>0</v>
      </c>
      <c r="V53" s="761">
        <f t="shared" si="113"/>
        <v>0</v>
      </c>
      <c r="W53" s="761">
        <f t="shared" si="113"/>
        <v>0</v>
      </c>
      <c r="X53" s="761">
        <f t="shared" si="113"/>
        <v>0</v>
      </c>
      <c r="Y53" s="761">
        <f t="shared" si="113"/>
        <v>0</v>
      </c>
      <c r="Z53" s="761">
        <f t="shared" si="113"/>
        <v>0</v>
      </c>
      <c r="AA53" s="761">
        <f t="shared" si="113"/>
        <v>0</v>
      </c>
      <c r="AB53" s="761">
        <f t="shared" si="113"/>
        <v>0</v>
      </c>
      <c r="AC53" s="761" t="str">
        <f t="shared" si="113"/>
        <v/>
      </c>
      <c r="AD53" s="761" t="str">
        <f t="shared" si="113"/>
        <v/>
      </c>
      <c r="AE53" s="761" t="str">
        <f t="shared" si="113"/>
        <v/>
      </c>
      <c r="AF53" s="761" t="str">
        <f t="shared" si="113"/>
        <v/>
      </c>
      <c r="AG53" s="761" t="str">
        <f t="shared" si="113"/>
        <v/>
      </c>
      <c r="AH53" s="761" t="str">
        <f t="shared" si="113"/>
        <v/>
      </c>
      <c r="AI53" s="761" t="str">
        <f t="shared" si="113"/>
        <v/>
      </c>
      <c r="AJ53" s="761" t="str">
        <f t="shared" si="113"/>
        <v/>
      </c>
      <c r="AK53" s="767"/>
      <c r="AL53" s="761" t="str">
        <f t="shared" ref="AL53:BB53" si="114">IF(AL51="","",AL51*AL52)</f>
        <v/>
      </c>
      <c r="AM53" s="761" t="str">
        <f t="shared" si="114"/>
        <v/>
      </c>
      <c r="AN53" s="761" t="str">
        <f t="shared" si="114"/>
        <v/>
      </c>
      <c r="AO53" s="761">
        <f t="shared" si="114"/>
        <v>6000</v>
      </c>
      <c r="AP53" s="761" t="str">
        <f t="shared" si="114"/>
        <v/>
      </c>
      <c r="AQ53" s="761" t="str">
        <f t="shared" si="114"/>
        <v/>
      </c>
      <c r="AR53" s="761" t="str">
        <f t="shared" si="114"/>
        <v/>
      </c>
      <c r="AS53" s="761" t="str">
        <f t="shared" si="114"/>
        <v/>
      </c>
      <c r="AT53" s="761" t="str">
        <f t="shared" si="114"/>
        <v/>
      </c>
      <c r="AU53" s="761" t="str">
        <f t="shared" si="114"/>
        <v/>
      </c>
      <c r="AV53" s="761" t="str">
        <f t="shared" si="114"/>
        <v/>
      </c>
      <c r="AW53" s="761" t="str">
        <f t="shared" si="114"/>
        <v/>
      </c>
      <c r="AX53" s="761" t="str">
        <f t="shared" si="114"/>
        <v/>
      </c>
      <c r="AY53" s="761" t="str">
        <f t="shared" si="114"/>
        <v/>
      </c>
      <c r="AZ53" s="761" t="str">
        <f t="shared" si="114"/>
        <v/>
      </c>
      <c r="BA53" s="761" t="str">
        <f t="shared" si="114"/>
        <v/>
      </c>
      <c r="BB53" s="761" t="str">
        <f t="shared" si="114"/>
        <v/>
      </c>
      <c r="BC53" s="767"/>
      <c r="BD53" s="761" t="str">
        <f t="shared" ref="BD53:BT53" si="115">IF(BD51="","",BD51*BD52)</f>
        <v/>
      </c>
      <c r="BE53" s="761" t="str">
        <f t="shared" si="115"/>
        <v/>
      </c>
      <c r="BF53" s="761" t="str">
        <f t="shared" si="115"/>
        <v/>
      </c>
      <c r="BG53" s="761" t="str">
        <f t="shared" si="115"/>
        <v/>
      </c>
      <c r="BH53" s="761" t="str">
        <f t="shared" si="115"/>
        <v/>
      </c>
      <c r="BI53" s="761" t="str">
        <f t="shared" si="115"/>
        <v/>
      </c>
      <c r="BJ53" s="761" t="str">
        <f t="shared" si="115"/>
        <v/>
      </c>
      <c r="BK53" s="761" t="str">
        <f t="shared" si="115"/>
        <v/>
      </c>
      <c r="BL53" s="761" t="str">
        <f t="shared" si="115"/>
        <v/>
      </c>
      <c r="BM53" s="761" t="str">
        <f t="shared" si="115"/>
        <v/>
      </c>
      <c r="BN53" s="761" t="str">
        <f t="shared" si="115"/>
        <v/>
      </c>
      <c r="BO53" s="761" t="str">
        <f t="shared" si="115"/>
        <v/>
      </c>
      <c r="BP53" s="761" t="str">
        <f t="shared" si="115"/>
        <v/>
      </c>
      <c r="BQ53" s="761" t="str">
        <f t="shared" si="115"/>
        <v/>
      </c>
      <c r="BR53" s="761" t="str">
        <f t="shared" si="115"/>
        <v/>
      </c>
      <c r="BS53" s="761" t="str">
        <f t="shared" si="115"/>
        <v/>
      </c>
      <c r="BT53" s="761" t="str">
        <f t="shared" si="115"/>
        <v/>
      </c>
      <c r="BU53" s="767"/>
      <c r="BV53" s="761" t="str">
        <f>IF(BV51="","",BV51*BV52)</f>
        <v/>
      </c>
      <c r="BW53" s="761" t="str">
        <f>IF(BW51="","",BW51*BW52)</f>
        <v/>
      </c>
      <c r="BX53" s="761" t="str">
        <f>IF(BX51="","",BX51*BX52)</f>
        <v/>
      </c>
      <c r="BY53" s="761" t="str">
        <f>IF(BY51="","",BY51*BY52)</f>
        <v/>
      </c>
      <c r="BZ53" s="889" t="str">
        <f t="shared" si="81"/>
        <v/>
      </c>
      <c r="CA53" s="889">
        <f t="shared" si="82"/>
        <v>0</v>
      </c>
      <c r="CB53" s="889" t="str">
        <f t="shared" si="83"/>
        <v/>
      </c>
      <c r="CC53" s="890" t="str">
        <f t="shared" si="84"/>
        <v/>
      </c>
      <c r="CD53" s="520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1" t="str">
        <f t="shared" si="86"/>
        <v/>
      </c>
      <c r="CU53" s="548" t="str">
        <f t="shared" si="87"/>
        <v/>
      </c>
      <c r="CV53" s="549" t="str">
        <f t="shared" si="88"/>
        <v/>
      </c>
      <c r="CW53" s="550" t="str">
        <f t="shared" si="89"/>
        <v/>
      </c>
      <c r="CX53" s="550" t="str">
        <f t="shared" si="90"/>
        <v/>
      </c>
      <c r="CY53" s="550" t="str">
        <f t="shared" si="91"/>
        <v/>
      </c>
      <c r="CZ53" s="550" t="str">
        <f t="shared" si="92"/>
        <v/>
      </c>
      <c r="DA53" s="550" t="str">
        <f t="shared" si="93"/>
        <v/>
      </c>
      <c r="DB53" s="551" t="str">
        <f t="shared" si="94"/>
        <v/>
      </c>
      <c r="DC53" s="551" t="str">
        <f t="shared" si="95"/>
        <v/>
      </c>
      <c r="DD53" s="551" t="str">
        <f t="shared" si="96"/>
        <v/>
      </c>
      <c r="DE53" s="550" t="str">
        <f t="shared" si="97"/>
        <v/>
      </c>
      <c r="DF53" s="550" t="str">
        <f t="shared" si="98"/>
        <v/>
      </c>
      <c r="DG53" s="550" t="str">
        <f t="shared" si="99"/>
        <v/>
      </c>
      <c r="DH53" s="550" t="str">
        <f t="shared" si="100"/>
        <v/>
      </c>
      <c r="DI53" s="550" t="str">
        <f t="shared" si="101"/>
        <v/>
      </c>
      <c r="DJ53" s="549" t="str">
        <f t="shared" si="102"/>
        <v/>
      </c>
      <c r="DK53" s="548" t="str">
        <f t="shared" si="103"/>
        <v/>
      </c>
      <c r="DL53" s="891">
        <f t="shared" si="104"/>
        <v>1</v>
      </c>
      <c r="DM53" s="846">
        <f t="shared" si="105"/>
        <v>9</v>
      </c>
      <c r="DN53" s="846">
        <f t="shared" si="106"/>
        <v>1</v>
      </c>
      <c r="DO53" s="846">
        <f t="shared" si="107"/>
        <v>0</v>
      </c>
      <c r="DP53" s="972" t="str">
        <f>IF(DP51="","",DP51*BV52)</f>
        <v/>
      </c>
      <c r="DQ53" s="973" t="str">
        <f>IF(DQ51="","",DQ51*BW52)</f>
        <v/>
      </c>
      <c r="DR53" s="973" t="str">
        <f>IF(DR51="","",DR51*BX52)</f>
        <v/>
      </c>
      <c r="DS53" s="974" t="str">
        <f>IF(DS51="","",DS51*BY52)</f>
        <v/>
      </c>
      <c r="DT53" s="966"/>
      <c r="DU53" s="61"/>
    </row>
    <row r="54" spans="1:125" ht="12.75" customHeight="1">
      <c r="A54" s="971" t="s">
        <v>244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57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7"/>
      <c r="AL54" s="643"/>
      <c r="AM54" s="643"/>
      <c r="AN54" s="643"/>
      <c r="AO54" s="643">
        <v>0</v>
      </c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57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57"/>
      <c r="BV54" s="643"/>
      <c r="BW54" s="643"/>
      <c r="BX54" s="643"/>
      <c r="BY54" s="643"/>
      <c r="BZ54" s="889" t="str">
        <f t="shared" si="81"/>
        <v/>
      </c>
      <c r="CA54" s="889" t="str">
        <f t="shared" si="82"/>
        <v/>
      </c>
      <c r="CB54" s="889" t="str">
        <f t="shared" si="83"/>
        <v/>
      </c>
      <c r="CC54" s="890" t="str">
        <f t="shared" si="84"/>
        <v/>
      </c>
      <c r="CD54" s="520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1" t="str">
        <f t="shared" si="86"/>
        <v/>
      </c>
      <c r="CU54" s="548" t="str">
        <f t="shared" si="87"/>
        <v/>
      </c>
      <c r="CV54" s="549" t="str">
        <f t="shared" si="88"/>
        <v/>
      </c>
      <c r="CW54" s="550" t="str">
        <f t="shared" si="89"/>
        <v/>
      </c>
      <c r="CX54" s="550" t="str">
        <f t="shared" si="90"/>
        <v/>
      </c>
      <c r="CY54" s="550" t="str">
        <f t="shared" si="91"/>
        <v/>
      </c>
      <c r="CZ54" s="550" t="str">
        <f t="shared" si="92"/>
        <v/>
      </c>
      <c r="DA54" s="550" t="str">
        <f t="shared" si="93"/>
        <v/>
      </c>
      <c r="DB54" s="551" t="str">
        <f t="shared" si="94"/>
        <v/>
      </c>
      <c r="DC54" s="551" t="str">
        <f t="shared" si="95"/>
        <v/>
      </c>
      <c r="DD54" s="551" t="str">
        <f t="shared" si="96"/>
        <v/>
      </c>
      <c r="DE54" s="550" t="str">
        <f t="shared" si="97"/>
        <v/>
      </c>
      <c r="DF54" s="550" t="str">
        <f t="shared" si="98"/>
        <v/>
      </c>
      <c r="DG54" s="550" t="str">
        <f t="shared" si="99"/>
        <v/>
      </c>
      <c r="DH54" s="550" t="str">
        <f t="shared" si="100"/>
        <v/>
      </c>
      <c r="DI54" s="550" t="str">
        <f t="shared" si="101"/>
        <v/>
      </c>
      <c r="DJ54" s="549" t="str">
        <f t="shared" si="102"/>
        <v/>
      </c>
      <c r="DK54" s="548" t="str">
        <f t="shared" si="103"/>
        <v/>
      </c>
      <c r="DL54" s="891">
        <f t="shared" si="104"/>
        <v>0</v>
      </c>
      <c r="DM54" s="846">
        <f t="shared" si="105"/>
        <v>0</v>
      </c>
      <c r="DN54" s="846">
        <f t="shared" si="106"/>
        <v>1</v>
      </c>
      <c r="DO54" s="846">
        <f t="shared" si="107"/>
        <v>0</v>
      </c>
      <c r="DP54" s="975"/>
      <c r="DQ54" s="296"/>
      <c r="DR54" s="296"/>
      <c r="DS54" s="976"/>
      <c r="DT54" s="966"/>
      <c r="DU54" s="61"/>
    </row>
    <row r="55" spans="1:125" ht="15.75" customHeight="1">
      <c r="A55" s="888" t="str">
        <f>$H$1 &amp; " (%)"</f>
        <v>kcal (%)</v>
      </c>
      <c r="B55" s="766">
        <f t="shared" ref="B55:R55" si="116">IF(B49="","",(B49-B51-B54)*B50/B$7/365/$G$1)</f>
        <v>0</v>
      </c>
      <c r="C55" s="766">
        <f t="shared" si="116"/>
        <v>0</v>
      </c>
      <c r="D55" s="766">
        <f t="shared" si="116"/>
        <v>0</v>
      </c>
      <c r="E55" s="766">
        <f t="shared" si="116"/>
        <v>0</v>
      </c>
      <c r="F55" s="766">
        <f t="shared" si="116"/>
        <v>0</v>
      </c>
      <c r="G55" s="766">
        <f t="shared" si="116"/>
        <v>0</v>
      </c>
      <c r="H55" s="766">
        <f t="shared" si="116"/>
        <v>0</v>
      </c>
      <c r="I55" s="766">
        <f t="shared" si="116"/>
        <v>0</v>
      </c>
      <c r="J55" s="766">
        <f t="shared" si="116"/>
        <v>0</v>
      </c>
      <c r="K55" s="766" t="str">
        <f t="shared" si="116"/>
        <v/>
      </c>
      <c r="L55" s="766" t="str">
        <f t="shared" si="116"/>
        <v/>
      </c>
      <c r="M55" s="766" t="str">
        <f t="shared" si="116"/>
        <v/>
      </c>
      <c r="N55" s="766" t="str">
        <f t="shared" si="116"/>
        <v/>
      </c>
      <c r="O55" s="766" t="str">
        <f t="shared" si="116"/>
        <v/>
      </c>
      <c r="P55" s="766" t="str">
        <f t="shared" si="116"/>
        <v/>
      </c>
      <c r="Q55" s="766" t="str">
        <f t="shared" si="116"/>
        <v/>
      </c>
      <c r="R55" s="766" t="str">
        <f t="shared" si="116"/>
        <v/>
      </c>
      <c r="S55" s="977"/>
      <c r="T55" s="766" t="str">
        <f t="shared" ref="T55:AJ55" si="117">IF(T49="","",(T49-T51-T54)*T50/T$7/365/$G$1)</f>
        <v/>
      </c>
      <c r="U55" s="766" t="str">
        <f t="shared" si="117"/>
        <v/>
      </c>
      <c r="V55" s="766" t="str">
        <f t="shared" si="117"/>
        <v/>
      </c>
      <c r="W55" s="766" t="str">
        <f t="shared" si="117"/>
        <v/>
      </c>
      <c r="X55" s="766" t="str">
        <f t="shared" si="117"/>
        <v/>
      </c>
      <c r="Y55" s="766" t="str">
        <f t="shared" si="117"/>
        <v/>
      </c>
      <c r="Z55" s="766" t="str">
        <f t="shared" si="117"/>
        <v/>
      </c>
      <c r="AA55" s="766" t="str">
        <f t="shared" si="117"/>
        <v/>
      </c>
      <c r="AB55" s="766" t="str">
        <f t="shared" si="117"/>
        <v/>
      </c>
      <c r="AC55" s="766" t="str">
        <f t="shared" si="117"/>
        <v/>
      </c>
      <c r="AD55" s="766" t="str">
        <f t="shared" si="117"/>
        <v/>
      </c>
      <c r="AE55" s="766" t="str">
        <f t="shared" si="117"/>
        <v/>
      </c>
      <c r="AF55" s="766" t="str">
        <f t="shared" si="117"/>
        <v/>
      </c>
      <c r="AG55" s="766" t="str">
        <f t="shared" si="117"/>
        <v/>
      </c>
      <c r="AH55" s="766" t="str">
        <f t="shared" si="117"/>
        <v/>
      </c>
      <c r="AI55" s="766" t="str">
        <f t="shared" si="117"/>
        <v/>
      </c>
      <c r="AJ55" s="766" t="str">
        <f t="shared" si="117"/>
        <v/>
      </c>
      <c r="AK55" s="977"/>
      <c r="AL55" s="766">
        <f t="shared" ref="AL55:BB55" si="118">IF(AL49="","",(AL49-AL51-AL54)*AL50/AL$7/365/$G$1)</f>
        <v>0</v>
      </c>
      <c r="AM55" s="766">
        <f t="shared" si="118"/>
        <v>0</v>
      </c>
      <c r="AN55" s="766">
        <f t="shared" si="118"/>
        <v>0</v>
      </c>
      <c r="AO55" s="766">
        <f t="shared" si="118"/>
        <v>2.0656664492280929E-3</v>
      </c>
      <c r="AP55" s="766">
        <f t="shared" si="118"/>
        <v>0</v>
      </c>
      <c r="AQ55" s="766">
        <f t="shared" si="118"/>
        <v>0</v>
      </c>
      <c r="AR55" s="766">
        <f t="shared" si="118"/>
        <v>0</v>
      </c>
      <c r="AS55" s="766">
        <f t="shared" si="118"/>
        <v>0</v>
      </c>
      <c r="AT55" s="766">
        <f t="shared" si="118"/>
        <v>0</v>
      </c>
      <c r="AU55" s="766" t="str">
        <f t="shared" si="118"/>
        <v/>
      </c>
      <c r="AV55" s="766" t="str">
        <f t="shared" si="118"/>
        <v/>
      </c>
      <c r="AW55" s="766" t="str">
        <f t="shared" si="118"/>
        <v/>
      </c>
      <c r="AX55" s="766" t="str">
        <f t="shared" si="118"/>
        <v/>
      </c>
      <c r="AY55" s="766" t="str">
        <f t="shared" si="118"/>
        <v/>
      </c>
      <c r="AZ55" s="766" t="str">
        <f t="shared" si="118"/>
        <v/>
      </c>
      <c r="BA55" s="766" t="str">
        <f t="shared" si="118"/>
        <v/>
      </c>
      <c r="BB55" s="766" t="str">
        <f t="shared" si="118"/>
        <v/>
      </c>
      <c r="BC55" s="977"/>
      <c r="BD55" s="766">
        <f t="shared" ref="BD55:BT55" si="119">IF(BD49="","",(BD49-BD51-BD54)*BD50/BD$7/365/$G$1)</f>
        <v>0</v>
      </c>
      <c r="BE55" s="766">
        <f t="shared" si="119"/>
        <v>0</v>
      </c>
      <c r="BF55" s="766">
        <f t="shared" si="119"/>
        <v>0</v>
      </c>
      <c r="BG55" s="766">
        <f t="shared" si="119"/>
        <v>0</v>
      </c>
      <c r="BH55" s="766">
        <f t="shared" si="119"/>
        <v>0</v>
      </c>
      <c r="BI55" s="766">
        <f t="shared" si="119"/>
        <v>0</v>
      </c>
      <c r="BJ55" s="766">
        <f t="shared" si="119"/>
        <v>0</v>
      </c>
      <c r="BK55" s="766">
        <f t="shared" si="119"/>
        <v>0</v>
      </c>
      <c r="BL55" s="766">
        <f t="shared" si="119"/>
        <v>0</v>
      </c>
      <c r="BM55" s="766" t="str">
        <f t="shared" si="119"/>
        <v/>
      </c>
      <c r="BN55" s="766" t="str">
        <f t="shared" si="119"/>
        <v/>
      </c>
      <c r="BO55" s="766" t="str">
        <f t="shared" si="119"/>
        <v/>
      </c>
      <c r="BP55" s="766" t="str">
        <f t="shared" si="119"/>
        <v/>
      </c>
      <c r="BQ55" s="766" t="str">
        <f t="shared" si="119"/>
        <v/>
      </c>
      <c r="BR55" s="766" t="str">
        <f t="shared" si="119"/>
        <v/>
      </c>
      <c r="BS55" s="766" t="str">
        <f t="shared" si="119"/>
        <v/>
      </c>
      <c r="BT55" s="766" t="str">
        <f t="shared" si="119"/>
        <v/>
      </c>
      <c r="BU55" s="977"/>
      <c r="BV55" s="766" t="str">
        <f>IF(BV49="","",(BV49-BV51-BV54)*BV50/BV$7/365/$G$1)</f>
        <v/>
      </c>
      <c r="BW55" s="766" t="str">
        <f>IF(BW49="","",(BW49-BW51-BW54)*BW50/BW$7/365/$G$1)</f>
        <v/>
      </c>
      <c r="BX55" s="766" t="str">
        <f>IF(BX49="","",(BX49-BX51-BX54)*BX50/BX$7/365/$G$1)</f>
        <v/>
      </c>
      <c r="BY55" s="766" t="str">
        <f>IF(BY49="","",(BY49-BY51-BY54)*BY50/BY$7/365/$G$1)</f>
        <v/>
      </c>
      <c r="BZ55" s="978">
        <f t="shared" si="81"/>
        <v>0</v>
      </c>
      <c r="CA55" s="978" t="str">
        <f t="shared" si="82"/>
        <v/>
      </c>
      <c r="CB55" s="978">
        <f t="shared" si="83"/>
        <v>0</v>
      </c>
      <c r="CC55" s="979">
        <f t="shared" si="84"/>
        <v>0</v>
      </c>
      <c r="CD55" s="623" t="str">
        <f t="shared" si="86"/>
        <v/>
      </c>
      <c r="CE55" s="537" t="str">
        <f t="shared" si="86"/>
        <v/>
      </c>
      <c r="CF55" s="538" t="str">
        <f t="shared" si="86"/>
        <v/>
      </c>
      <c r="CG55" s="538" t="str">
        <f t="shared" si="86"/>
        <v/>
      </c>
      <c r="CH55" s="538">
        <f t="shared" si="86"/>
        <v>0</v>
      </c>
      <c r="CI55" s="538">
        <f t="shared" si="86"/>
        <v>0</v>
      </c>
      <c r="CJ55" s="538">
        <f t="shared" si="86"/>
        <v>0</v>
      </c>
      <c r="CK55" s="539">
        <f t="shared" si="86"/>
        <v>0</v>
      </c>
      <c r="CL55" s="539">
        <f t="shared" si="86"/>
        <v>0</v>
      </c>
      <c r="CM55" s="539">
        <f t="shared" si="86"/>
        <v>0</v>
      </c>
      <c r="CN55" s="538">
        <f t="shared" si="86"/>
        <v>0</v>
      </c>
      <c r="CO55" s="538">
        <f t="shared" si="86"/>
        <v>0</v>
      </c>
      <c r="CP55" s="538">
        <f t="shared" si="86"/>
        <v>0</v>
      </c>
      <c r="CQ55" s="538" t="str">
        <f t="shared" si="86"/>
        <v/>
      </c>
      <c r="CR55" s="538" t="str">
        <f t="shared" si="86"/>
        <v/>
      </c>
      <c r="CS55" s="537" t="str">
        <f t="shared" si="86"/>
        <v/>
      </c>
      <c r="CT55" s="624" t="str">
        <f t="shared" si="86"/>
        <v/>
      </c>
      <c r="CU55" s="536" t="str">
        <f t="shared" si="87"/>
        <v/>
      </c>
      <c r="CV55" s="537" t="str">
        <f t="shared" si="88"/>
        <v/>
      </c>
      <c r="CW55" s="538" t="str">
        <f t="shared" si="89"/>
        <v/>
      </c>
      <c r="CX55" s="538" t="str">
        <f t="shared" si="90"/>
        <v/>
      </c>
      <c r="CY55" s="538">
        <f t="shared" si="91"/>
        <v>0</v>
      </c>
      <c r="CZ55" s="538">
        <f t="shared" si="92"/>
        <v>0</v>
      </c>
      <c r="DA55" s="538">
        <f t="shared" si="93"/>
        <v>0</v>
      </c>
      <c r="DB55" s="539">
        <f t="shared" si="94"/>
        <v>0</v>
      </c>
      <c r="DC55" s="539">
        <f t="shared" si="95"/>
        <v>0</v>
      </c>
      <c r="DD55" s="539">
        <f t="shared" si="96"/>
        <v>0</v>
      </c>
      <c r="DE55" s="538">
        <f t="shared" si="97"/>
        <v>0</v>
      </c>
      <c r="DF55" s="538">
        <f t="shared" si="98"/>
        <v>0</v>
      </c>
      <c r="DG55" s="538">
        <f t="shared" si="99"/>
        <v>0</v>
      </c>
      <c r="DH55" s="538" t="str">
        <f t="shared" si="100"/>
        <v/>
      </c>
      <c r="DI55" s="538" t="str">
        <f t="shared" si="101"/>
        <v/>
      </c>
      <c r="DJ55" s="537" t="str">
        <f t="shared" si="102"/>
        <v/>
      </c>
      <c r="DK55" s="536" t="str">
        <f t="shared" si="103"/>
        <v/>
      </c>
      <c r="DL55" s="891">
        <f t="shared" si="104"/>
        <v>9</v>
      </c>
      <c r="DM55" s="846">
        <f t="shared" si="105"/>
        <v>0</v>
      </c>
      <c r="DN55" s="846">
        <f t="shared" si="106"/>
        <v>9</v>
      </c>
      <c r="DO55" s="846">
        <f t="shared" si="107"/>
        <v>9</v>
      </c>
      <c r="DP55" s="980" t="str">
        <f>IF(DP49="","",(DP49+SUM(BV49)*(DP49="")-SUM(DP51)-DP54-SUM(BV54)*(DP54=""))*BV50/DP$7/365/$G$1)</f>
        <v/>
      </c>
      <c r="DQ55" s="766" t="str">
        <f>IF(DQ49="","",(DQ49+SUM(BW49)*(DQ49="")-SUM(DQ51)-DQ54-SUM(BW54)*(DQ54=""))*BW50/DQ$7/365/$G$1)</f>
        <v/>
      </c>
      <c r="DR55" s="766" t="str">
        <f>IF(DR49="","",(DR49+SUM(BX49)*(DR49="")-SUM(DR51)-DR54-SUM(BX54)*(DR54=""))*BX50/DR$7/365/$G$1)</f>
        <v/>
      </c>
      <c r="DS55" s="981" t="str">
        <f>IF(DS49="","",(DS49+SUM(BY49)*(DS49="")-SUM(DS51)-DS54-SUM(BY54)*(DS54=""))*BY50/DS$7/365/$G$1)</f>
        <v/>
      </c>
      <c r="DT55" s="966"/>
      <c r="DU55" s="61"/>
    </row>
    <row r="56" spans="1:125" ht="12.75" customHeight="1">
      <c r="A56" s="887" t="s">
        <v>464</v>
      </c>
      <c r="B56" s="956">
        <v>0</v>
      </c>
      <c r="C56" s="956"/>
      <c r="D56" s="956">
        <v>0</v>
      </c>
      <c r="E56" s="956">
        <v>0</v>
      </c>
      <c r="F56" s="956">
        <v>0</v>
      </c>
      <c r="G56" s="956">
        <v>0</v>
      </c>
      <c r="H56" s="956">
        <v>0</v>
      </c>
      <c r="I56" s="956">
        <v>0</v>
      </c>
      <c r="J56" s="956">
        <v>0</v>
      </c>
      <c r="K56" s="956"/>
      <c r="L56" s="956"/>
      <c r="M56" s="956"/>
      <c r="N56" s="956"/>
      <c r="O56" s="956"/>
      <c r="P56" s="956"/>
      <c r="Q56" s="956"/>
      <c r="R56" s="956"/>
      <c r="S56" s="957"/>
      <c r="T56" s="956">
        <v>0</v>
      </c>
      <c r="U56" s="956">
        <v>0</v>
      </c>
      <c r="V56" s="956">
        <v>0</v>
      </c>
      <c r="W56" s="956">
        <v>0</v>
      </c>
      <c r="X56" s="956">
        <v>0</v>
      </c>
      <c r="Y56" s="956">
        <v>0</v>
      </c>
      <c r="Z56" s="956">
        <v>0</v>
      </c>
      <c r="AA56" s="956">
        <v>0</v>
      </c>
      <c r="AB56" s="956">
        <v>0</v>
      </c>
      <c r="AC56" s="956"/>
      <c r="AD56" s="956"/>
      <c r="AE56" s="956"/>
      <c r="AF56" s="956"/>
      <c r="AG56" s="956"/>
      <c r="AH56" s="956"/>
      <c r="AI56" s="956"/>
      <c r="AJ56" s="956"/>
      <c r="AK56" s="957"/>
      <c r="AL56" s="684">
        <v>0</v>
      </c>
      <c r="AM56" s="684">
        <v>0</v>
      </c>
      <c r="AN56" s="684">
        <v>0</v>
      </c>
      <c r="AO56" s="684">
        <v>0</v>
      </c>
      <c r="AP56" s="684">
        <v>0</v>
      </c>
      <c r="AQ56" s="956">
        <v>0</v>
      </c>
      <c r="AR56" s="956">
        <v>0</v>
      </c>
      <c r="AS56" s="956">
        <v>0</v>
      </c>
      <c r="AT56" s="956">
        <v>0</v>
      </c>
      <c r="AU56" s="956"/>
      <c r="AV56" s="956"/>
      <c r="AW56" s="956"/>
      <c r="AX56" s="956"/>
      <c r="AY56" s="956"/>
      <c r="AZ56" s="956"/>
      <c r="BA56" s="956"/>
      <c r="BB56" s="956"/>
      <c r="BC56" s="957"/>
      <c r="BD56" s="956">
        <v>0</v>
      </c>
      <c r="BE56" s="956">
        <v>0</v>
      </c>
      <c r="BF56" s="956">
        <v>0</v>
      </c>
      <c r="BG56" s="956">
        <v>0</v>
      </c>
      <c r="BH56" s="956">
        <v>0</v>
      </c>
      <c r="BI56" s="956">
        <v>0</v>
      </c>
      <c r="BJ56" s="956">
        <v>0</v>
      </c>
      <c r="BK56" s="956">
        <v>0</v>
      </c>
      <c r="BL56" s="956">
        <v>0</v>
      </c>
      <c r="BM56" s="956"/>
      <c r="BN56" s="956"/>
      <c r="BO56" s="956"/>
      <c r="BP56" s="956"/>
      <c r="BQ56" s="956"/>
      <c r="BR56" s="956"/>
      <c r="BS56" s="956"/>
      <c r="BT56" s="956"/>
      <c r="BU56" s="957"/>
      <c r="BV56" s="956"/>
      <c r="BW56" s="956"/>
      <c r="BX56" s="956"/>
      <c r="BY56" s="956"/>
      <c r="BZ56" s="889">
        <f t="shared" si="81"/>
        <v>0</v>
      </c>
      <c r="CA56" s="889">
        <f t="shared" si="82"/>
        <v>0</v>
      </c>
      <c r="CB56" s="889">
        <f t="shared" si="83"/>
        <v>0</v>
      </c>
      <c r="CC56" s="890">
        <f t="shared" si="84"/>
        <v>0</v>
      </c>
      <c r="CD56" s="520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1" t="str">
        <f t="shared" si="86"/>
        <v/>
      </c>
      <c r="CU56" s="548" t="str">
        <f t="shared" si="87"/>
        <v/>
      </c>
      <c r="CV56" s="549" t="str">
        <f t="shared" si="88"/>
        <v/>
      </c>
      <c r="CW56" s="550" t="str">
        <f t="shared" si="89"/>
        <v/>
      </c>
      <c r="CX56" s="550" t="str">
        <f t="shared" si="90"/>
        <v/>
      </c>
      <c r="CY56" s="550">
        <f t="shared" si="91"/>
        <v>0</v>
      </c>
      <c r="CZ56" s="550">
        <f t="shared" si="92"/>
        <v>0</v>
      </c>
      <c r="DA56" s="550">
        <f t="shared" si="93"/>
        <v>0</v>
      </c>
      <c r="DB56" s="551">
        <f t="shared" si="94"/>
        <v>0</v>
      </c>
      <c r="DC56" s="551">
        <f t="shared" si="95"/>
        <v>0</v>
      </c>
      <c r="DD56" s="551">
        <f t="shared" si="96"/>
        <v>0</v>
      </c>
      <c r="DE56" s="550">
        <f t="shared" si="97"/>
        <v>0</v>
      </c>
      <c r="DF56" s="550">
        <f t="shared" si="98"/>
        <v>0</v>
      </c>
      <c r="DG56" s="550">
        <f t="shared" si="99"/>
        <v>0</v>
      </c>
      <c r="DH56" s="550" t="str">
        <f t="shared" si="100"/>
        <v/>
      </c>
      <c r="DI56" s="550" t="str">
        <f t="shared" si="101"/>
        <v/>
      </c>
      <c r="DJ56" s="549" t="str">
        <f t="shared" si="102"/>
        <v/>
      </c>
      <c r="DK56" s="548" t="str">
        <f t="shared" si="103"/>
        <v/>
      </c>
      <c r="DL56" s="891">
        <f t="shared" si="104"/>
        <v>8</v>
      </c>
      <c r="DM56" s="846">
        <f t="shared" si="105"/>
        <v>9</v>
      </c>
      <c r="DN56" s="846">
        <f t="shared" si="106"/>
        <v>9</v>
      </c>
      <c r="DO56" s="846">
        <f t="shared" si="107"/>
        <v>9</v>
      </c>
      <c r="DP56" s="982" t="str">
        <f>IF(SUM(BV56)&gt;0,BV56*'Exp factors'!C$21,"")</f>
        <v/>
      </c>
      <c r="DQ56" s="983" t="str">
        <f>IF(SUM(BW56)&gt;0,BW56*'Exp factors'!D$21,"")</f>
        <v/>
      </c>
      <c r="DR56" s="983" t="str">
        <f>IF(SUM(BX56)&gt;0,BX56*'Exp factors'!E$21,"")</f>
        <v/>
      </c>
      <c r="DS56" s="984" t="str">
        <f>IF(SUM(BY56)&gt;0,BY56*'Exp factors'!F$21,"")</f>
        <v/>
      </c>
      <c r="DT56" s="966"/>
      <c r="DU56" s="61"/>
    </row>
    <row r="57" spans="1:125" ht="12.75" customHeight="1">
      <c r="A57" s="961" t="str">
        <f>$H$1 &amp; " per kg"</f>
        <v>kcal per kg</v>
      </c>
      <c r="B57" s="998">
        <f t="shared" ref="B57:R57" si="120">3090*$K$1</f>
        <v>3090</v>
      </c>
      <c r="C57" s="998">
        <f t="shared" si="120"/>
        <v>3090</v>
      </c>
      <c r="D57" s="998">
        <f t="shared" si="120"/>
        <v>3090</v>
      </c>
      <c r="E57" s="998">
        <f t="shared" si="120"/>
        <v>3090</v>
      </c>
      <c r="F57" s="998">
        <f t="shared" si="120"/>
        <v>3090</v>
      </c>
      <c r="G57" s="998">
        <f t="shared" si="120"/>
        <v>3090</v>
      </c>
      <c r="H57" s="998">
        <f t="shared" si="120"/>
        <v>3090</v>
      </c>
      <c r="I57" s="998">
        <f t="shared" si="120"/>
        <v>3090</v>
      </c>
      <c r="J57" s="998">
        <f t="shared" si="120"/>
        <v>3090</v>
      </c>
      <c r="K57" s="998">
        <f t="shared" si="120"/>
        <v>3090</v>
      </c>
      <c r="L57" s="998">
        <f t="shared" si="120"/>
        <v>3090</v>
      </c>
      <c r="M57" s="998">
        <f t="shared" si="120"/>
        <v>3090</v>
      </c>
      <c r="N57" s="998">
        <f t="shared" si="120"/>
        <v>3090</v>
      </c>
      <c r="O57" s="998">
        <f t="shared" si="120"/>
        <v>3090</v>
      </c>
      <c r="P57" s="998">
        <f t="shared" si="120"/>
        <v>3090</v>
      </c>
      <c r="Q57" s="998">
        <f t="shared" si="120"/>
        <v>3090</v>
      </c>
      <c r="R57" s="998">
        <f t="shared" si="120"/>
        <v>3090</v>
      </c>
      <c r="S57" s="962"/>
      <c r="T57" s="998">
        <f t="shared" ref="T57:AJ57" si="121">3090*$K$1</f>
        <v>3090</v>
      </c>
      <c r="U57" s="998">
        <f t="shared" si="121"/>
        <v>3090</v>
      </c>
      <c r="V57" s="998">
        <f t="shared" si="121"/>
        <v>3090</v>
      </c>
      <c r="W57" s="998">
        <f t="shared" si="121"/>
        <v>3090</v>
      </c>
      <c r="X57" s="998">
        <f t="shared" si="121"/>
        <v>3090</v>
      </c>
      <c r="Y57" s="998">
        <v>3090</v>
      </c>
      <c r="Z57" s="998">
        <f t="shared" si="121"/>
        <v>3090</v>
      </c>
      <c r="AA57" s="998">
        <f t="shared" si="121"/>
        <v>3090</v>
      </c>
      <c r="AB57" s="998">
        <f t="shared" si="121"/>
        <v>3090</v>
      </c>
      <c r="AC57" s="998">
        <f t="shared" si="121"/>
        <v>3090</v>
      </c>
      <c r="AD57" s="998">
        <f t="shared" si="121"/>
        <v>3090</v>
      </c>
      <c r="AE57" s="998">
        <f t="shared" si="121"/>
        <v>3090</v>
      </c>
      <c r="AF57" s="998">
        <f t="shared" si="121"/>
        <v>3090</v>
      </c>
      <c r="AG57" s="998">
        <f t="shared" si="121"/>
        <v>3090</v>
      </c>
      <c r="AH57" s="998">
        <f t="shared" si="121"/>
        <v>3090</v>
      </c>
      <c r="AI57" s="998">
        <f t="shared" si="121"/>
        <v>3090</v>
      </c>
      <c r="AJ57" s="998">
        <f t="shared" si="121"/>
        <v>3090</v>
      </c>
      <c r="AK57" s="962"/>
      <c r="AL57" s="998">
        <f t="shared" ref="AL57:BB57" si="122">3090*$K$1</f>
        <v>3090</v>
      </c>
      <c r="AM57" s="998">
        <v>3090</v>
      </c>
      <c r="AN57" s="998">
        <f t="shared" si="122"/>
        <v>3090</v>
      </c>
      <c r="AO57" s="998">
        <f t="shared" si="122"/>
        <v>3090</v>
      </c>
      <c r="AP57" s="998">
        <f t="shared" si="122"/>
        <v>3090</v>
      </c>
      <c r="AQ57" s="998">
        <f t="shared" si="122"/>
        <v>3090</v>
      </c>
      <c r="AR57" s="998">
        <f t="shared" si="122"/>
        <v>3090</v>
      </c>
      <c r="AS57" s="998">
        <f t="shared" si="122"/>
        <v>3090</v>
      </c>
      <c r="AT57" s="998">
        <f t="shared" si="122"/>
        <v>3090</v>
      </c>
      <c r="AU57" s="998">
        <f t="shared" si="122"/>
        <v>3090</v>
      </c>
      <c r="AV57" s="998">
        <f t="shared" si="122"/>
        <v>3090</v>
      </c>
      <c r="AW57" s="998">
        <f t="shared" si="122"/>
        <v>3090</v>
      </c>
      <c r="AX57" s="998">
        <f t="shared" si="122"/>
        <v>3090</v>
      </c>
      <c r="AY57" s="998">
        <f t="shared" si="122"/>
        <v>3090</v>
      </c>
      <c r="AZ57" s="998">
        <f t="shared" si="122"/>
        <v>3090</v>
      </c>
      <c r="BA57" s="998">
        <f t="shared" si="122"/>
        <v>3090</v>
      </c>
      <c r="BB57" s="998">
        <f t="shared" si="122"/>
        <v>3090</v>
      </c>
      <c r="BC57" s="962"/>
      <c r="BD57" s="998">
        <f t="shared" ref="BD57:BT57" si="123">3090*$K$1</f>
        <v>3090</v>
      </c>
      <c r="BE57" s="998">
        <f t="shared" si="123"/>
        <v>3090</v>
      </c>
      <c r="BF57" s="998">
        <f t="shared" si="123"/>
        <v>3090</v>
      </c>
      <c r="BG57" s="998">
        <f t="shared" si="123"/>
        <v>3090</v>
      </c>
      <c r="BH57" s="998">
        <f t="shared" si="123"/>
        <v>3090</v>
      </c>
      <c r="BI57" s="998">
        <f t="shared" si="123"/>
        <v>3090</v>
      </c>
      <c r="BJ57" s="998">
        <f t="shared" si="123"/>
        <v>3090</v>
      </c>
      <c r="BK57" s="998">
        <f t="shared" si="123"/>
        <v>3090</v>
      </c>
      <c r="BL57" s="998">
        <f t="shared" si="123"/>
        <v>3090</v>
      </c>
      <c r="BM57" s="998">
        <f t="shared" si="123"/>
        <v>3090</v>
      </c>
      <c r="BN57" s="998">
        <f t="shared" si="123"/>
        <v>3090</v>
      </c>
      <c r="BO57" s="998">
        <f t="shared" si="123"/>
        <v>3090</v>
      </c>
      <c r="BP57" s="998">
        <f t="shared" si="123"/>
        <v>3090</v>
      </c>
      <c r="BQ57" s="998">
        <f t="shared" si="123"/>
        <v>3090</v>
      </c>
      <c r="BR57" s="998">
        <f t="shared" si="123"/>
        <v>3090</v>
      </c>
      <c r="BS57" s="998">
        <f t="shared" si="123"/>
        <v>3090</v>
      </c>
      <c r="BT57" s="998">
        <f t="shared" si="123"/>
        <v>3090</v>
      </c>
      <c r="BU57" s="962"/>
      <c r="BV57" s="998">
        <f>3090*$K$1</f>
        <v>3090</v>
      </c>
      <c r="BW57" s="998">
        <f>3090*$K$1</f>
        <v>3090</v>
      </c>
      <c r="BX57" s="998">
        <f>3090*$K$1</f>
        <v>3090</v>
      </c>
      <c r="BY57" s="998">
        <f>3090*$K$1</f>
        <v>3090</v>
      </c>
      <c r="BZ57" s="889">
        <f t="shared" si="81"/>
        <v>3090</v>
      </c>
      <c r="CA57" s="889">
        <f t="shared" si="82"/>
        <v>3090</v>
      </c>
      <c r="CB57" s="889">
        <f t="shared" si="83"/>
        <v>3090</v>
      </c>
      <c r="CC57" s="890">
        <f t="shared" si="84"/>
        <v>3090</v>
      </c>
      <c r="CD57" s="520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1">
        <f t="shared" si="86"/>
        <v>3090</v>
      </c>
      <c r="CU57" s="548">
        <f t="shared" si="87"/>
        <v>3090</v>
      </c>
      <c r="CV57" s="549">
        <f t="shared" si="88"/>
        <v>3090</v>
      </c>
      <c r="CW57" s="550">
        <f t="shared" si="89"/>
        <v>3090</v>
      </c>
      <c r="CX57" s="550">
        <f t="shared" si="90"/>
        <v>3090</v>
      </c>
      <c r="CY57" s="550">
        <f t="shared" si="91"/>
        <v>3090</v>
      </c>
      <c r="CZ57" s="550">
        <f t="shared" si="92"/>
        <v>3090</v>
      </c>
      <c r="DA57" s="550">
        <f t="shared" si="93"/>
        <v>3090</v>
      </c>
      <c r="DB57" s="551">
        <f t="shared" si="94"/>
        <v>3090</v>
      </c>
      <c r="DC57" s="551">
        <f t="shared" si="95"/>
        <v>3090</v>
      </c>
      <c r="DD57" s="551">
        <f t="shared" si="96"/>
        <v>3090</v>
      </c>
      <c r="DE57" s="550">
        <f t="shared" si="97"/>
        <v>3090</v>
      </c>
      <c r="DF57" s="550">
        <f t="shared" si="98"/>
        <v>3090</v>
      </c>
      <c r="DG57" s="550">
        <f t="shared" si="99"/>
        <v>3090</v>
      </c>
      <c r="DH57" s="550">
        <f t="shared" si="100"/>
        <v>3090</v>
      </c>
      <c r="DI57" s="550">
        <f t="shared" si="101"/>
        <v>3090</v>
      </c>
      <c r="DJ57" s="549">
        <f t="shared" si="102"/>
        <v>3090</v>
      </c>
      <c r="DK57" s="548">
        <f t="shared" si="103"/>
        <v>3090</v>
      </c>
      <c r="DL57" s="891">
        <f t="shared" si="104"/>
        <v>17</v>
      </c>
      <c r="DM57" s="846">
        <f t="shared" si="105"/>
        <v>17</v>
      </c>
      <c r="DN57" s="846">
        <f t="shared" si="106"/>
        <v>17</v>
      </c>
      <c r="DO57" s="846">
        <f t="shared" si="107"/>
        <v>17</v>
      </c>
      <c r="DP57" s="963"/>
      <c r="DQ57" s="964"/>
      <c r="DR57" s="964"/>
      <c r="DS57" s="965"/>
      <c r="DT57" s="966"/>
      <c r="DU57" s="61"/>
    </row>
    <row r="58" spans="1:125" ht="12.75" customHeight="1">
      <c r="A58" s="967" t="s">
        <v>243</v>
      </c>
      <c r="B58" s="684">
        <v>0</v>
      </c>
      <c r="C58" s="684">
        <v>0</v>
      </c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2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2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2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2"/>
      <c r="BV58" s="684"/>
      <c r="BW58" s="684"/>
      <c r="BX58" s="684"/>
      <c r="BY58" s="684"/>
      <c r="BZ58" s="889" t="str">
        <f t="shared" si="81"/>
        <v/>
      </c>
      <c r="CA58" s="889" t="str">
        <f t="shared" si="82"/>
        <v/>
      </c>
      <c r="CB58" s="889" t="str">
        <f t="shared" si="83"/>
        <v/>
      </c>
      <c r="CC58" s="890" t="str">
        <f t="shared" si="84"/>
        <v/>
      </c>
      <c r="CD58" s="520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1" t="str">
        <f t="shared" si="86"/>
        <v/>
      </c>
      <c r="CU58" s="548" t="str">
        <f t="shared" si="87"/>
        <v/>
      </c>
      <c r="CV58" s="549" t="str">
        <f t="shared" si="88"/>
        <v/>
      </c>
      <c r="CW58" s="550" t="str">
        <f t="shared" si="89"/>
        <v/>
      </c>
      <c r="CX58" s="550" t="str">
        <f t="shared" si="90"/>
        <v/>
      </c>
      <c r="CY58" s="550" t="str">
        <f t="shared" si="91"/>
        <v/>
      </c>
      <c r="CZ58" s="550" t="str">
        <f t="shared" si="92"/>
        <v/>
      </c>
      <c r="DA58" s="550" t="str">
        <f t="shared" si="93"/>
        <v/>
      </c>
      <c r="DB58" s="551" t="str">
        <f t="shared" si="94"/>
        <v/>
      </c>
      <c r="DC58" s="551" t="str">
        <f t="shared" si="95"/>
        <v/>
      </c>
      <c r="DD58" s="551" t="str">
        <f t="shared" si="96"/>
        <v/>
      </c>
      <c r="DE58" s="550" t="str">
        <f t="shared" si="97"/>
        <v/>
      </c>
      <c r="DF58" s="550" t="str">
        <f t="shared" si="98"/>
        <v/>
      </c>
      <c r="DG58" s="550" t="str">
        <f t="shared" si="99"/>
        <v/>
      </c>
      <c r="DH58" s="550" t="str">
        <f t="shared" si="100"/>
        <v/>
      </c>
      <c r="DI58" s="550" t="str">
        <f t="shared" si="101"/>
        <v/>
      </c>
      <c r="DJ58" s="549" t="str">
        <f t="shared" si="102"/>
        <v/>
      </c>
      <c r="DK58" s="548" t="str">
        <f t="shared" si="103"/>
        <v/>
      </c>
      <c r="DL58" s="891">
        <f t="shared" si="104"/>
        <v>2</v>
      </c>
      <c r="DM58" s="846">
        <f t="shared" si="105"/>
        <v>0</v>
      </c>
      <c r="DN58" s="846">
        <f t="shared" si="106"/>
        <v>0</v>
      </c>
      <c r="DO58" s="846">
        <f t="shared" si="107"/>
        <v>0</v>
      </c>
      <c r="DP58" s="968" t="str">
        <f>IF(SUM(BV58)&gt;0,(BV56-DP61-SUM(BV61)*(DP61=""))*'Exp factors'!C$24,"")</f>
        <v/>
      </c>
      <c r="DQ58" s="969" t="str">
        <f>IF(SUM(BW58)&gt;0,(BW56-DQ61-SUM(BW61)*(DQ61=""))*'Exp factors'!D$24,"")</f>
        <v/>
      </c>
      <c r="DR58" s="969" t="str">
        <f>IF(SUM(BX58)&gt;0,(BX56-DR61-SUM(BX61)*(DR61=""))*'Exp factors'!E$24,"")</f>
        <v/>
      </c>
      <c r="DS58" s="970" t="str">
        <f>IF(SUM(BY58)&gt;0,(BY56-DS61-SUM(BY61)*(DS61=""))*'Exp factors'!F$24,"")</f>
        <v/>
      </c>
      <c r="DT58" s="966"/>
      <c r="DU58" s="61"/>
    </row>
    <row r="59" spans="1:125" ht="12.75" customHeight="1">
      <c r="A59" s="971" t="s">
        <v>179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2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2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2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2"/>
      <c r="BV59" s="707"/>
      <c r="BW59" s="707"/>
      <c r="BX59" s="707"/>
      <c r="BY59" s="707"/>
      <c r="BZ59" s="889" t="str">
        <f t="shared" si="81"/>
        <v/>
      </c>
      <c r="CA59" s="889" t="str">
        <f t="shared" si="82"/>
        <v/>
      </c>
      <c r="CB59" s="889" t="str">
        <f t="shared" si="83"/>
        <v/>
      </c>
      <c r="CC59" s="890" t="str">
        <f t="shared" si="84"/>
        <v/>
      </c>
      <c r="CD59" s="520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1" t="str">
        <f t="shared" si="86"/>
        <v/>
      </c>
      <c r="CU59" s="548" t="str">
        <f t="shared" si="87"/>
        <v/>
      </c>
      <c r="CV59" s="549" t="str">
        <f t="shared" si="88"/>
        <v/>
      </c>
      <c r="CW59" s="550" t="str">
        <f t="shared" si="89"/>
        <v/>
      </c>
      <c r="CX59" s="550" t="str">
        <f t="shared" si="90"/>
        <v/>
      </c>
      <c r="CY59" s="550" t="str">
        <f t="shared" si="91"/>
        <v/>
      </c>
      <c r="CZ59" s="550" t="str">
        <f t="shared" si="92"/>
        <v/>
      </c>
      <c r="DA59" s="550" t="str">
        <f t="shared" si="93"/>
        <v/>
      </c>
      <c r="DB59" s="551" t="str">
        <f t="shared" si="94"/>
        <v/>
      </c>
      <c r="DC59" s="551" t="str">
        <f t="shared" si="95"/>
        <v/>
      </c>
      <c r="DD59" s="551" t="str">
        <f t="shared" si="96"/>
        <v/>
      </c>
      <c r="DE59" s="550" t="str">
        <f t="shared" si="97"/>
        <v/>
      </c>
      <c r="DF59" s="550" t="str">
        <f t="shared" si="98"/>
        <v/>
      </c>
      <c r="DG59" s="550" t="str">
        <f t="shared" si="99"/>
        <v/>
      </c>
      <c r="DH59" s="550" t="str">
        <f t="shared" si="100"/>
        <v/>
      </c>
      <c r="DI59" s="550" t="str">
        <f t="shared" si="101"/>
        <v/>
      </c>
      <c r="DJ59" s="549" t="str">
        <f t="shared" si="102"/>
        <v/>
      </c>
      <c r="DK59" s="548" t="str">
        <f t="shared" si="103"/>
        <v/>
      </c>
      <c r="DL59" s="891">
        <f t="shared" si="104"/>
        <v>0</v>
      </c>
      <c r="DM59" s="846">
        <f t="shared" si="105"/>
        <v>0</v>
      </c>
      <c r="DN59" s="846">
        <f t="shared" si="106"/>
        <v>0</v>
      </c>
      <c r="DO59" s="846">
        <f t="shared" si="107"/>
        <v>0</v>
      </c>
      <c r="DP59" s="963"/>
      <c r="DQ59" s="964"/>
      <c r="DR59" s="964"/>
      <c r="DS59" s="965"/>
      <c r="DT59" s="966"/>
      <c r="DU59" s="61"/>
    </row>
    <row r="60" spans="1:125" ht="12.75" customHeight="1">
      <c r="A60" s="971" t="s">
        <v>181</v>
      </c>
      <c r="B60" s="761">
        <f t="shared" ref="B60:R60" si="124">IF(B58="","",B58*B59)</f>
        <v>0</v>
      </c>
      <c r="C60" s="761">
        <f t="shared" si="124"/>
        <v>0</v>
      </c>
      <c r="D60" s="761" t="str">
        <f t="shared" si="124"/>
        <v/>
      </c>
      <c r="E60" s="761" t="str">
        <f t="shared" si="124"/>
        <v/>
      </c>
      <c r="F60" s="761" t="str">
        <f t="shared" si="124"/>
        <v/>
      </c>
      <c r="G60" s="761" t="str">
        <f t="shared" si="124"/>
        <v/>
      </c>
      <c r="H60" s="761" t="str">
        <f t="shared" si="124"/>
        <v/>
      </c>
      <c r="I60" s="761" t="str">
        <f t="shared" si="124"/>
        <v/>
      </c>
      <c r="J60" s="761" t="str">
        <f t="shared" si="124"/>
        <v/>
      </c>
      <c r="K60" s="761" t="str">
        <f t="shared" si="124"/>
        <v/>
      </c>
      <c r="L60" s="761" t="str">
        <f t="shared" si="124"/>
        <v/>
      </c>
      <c r="M60" s="761" t="str">
        <f t="shared" si="124"/>
        <v/>
      </c>
      <c r="N60" s="761" t="str">
        <f t="shared" si="124"/>
        <v/>
      </c>
      <c r="O60" s="761" t="str">
        <f t="shared" si="124"/>
        <v/>
      </c>
      <c r="P60" s="761" t="str">
        <f t="shared" si="124"/>
        <v/>
      </c>
      <c r="Q60" s="761" t="str">
        <f t="shared" si="124"/>
        <v/>
      </c>
      <c r="R60" s="761" t="str">
        <f t="shared" si="124"/>
        <v/>
      </c>
      <c r="S60" s="767"/>
      <c r="T60" s="761" t="str">
        <f t="shared" ref="T60:AJ60" si="125">IF(T58="","",T58*T59)</f>
        <v/>
      </c>
      <c r="U60" s="761" t="str">
        <f t="shared" si="125"/>
        <v/>
      </c>
      <c r="V60" s="761" t="str">
        <f t="shared" si="125"/>
        <v/>
      </c>
      <c r="W60" s="761" t="str">
        <f t="shared" si="125"/>
        <v/>
      </c>
      <c r="X60" s="761" t="str">
        <f t="shared" si="125"/>
        <v/>
      </c>
      <c r="Y60" s="761" t="str">
        <f t="shared" si="125"/>
        <v/>
      </c>
      <c r="Z60" s="761" t="str">
        <f t="shared" si="125"/>
        <v/>
      </c>
      <c r="AA60" s="761" t="str">
        <f t="shared" si="125"/>
        <v/>
      </c>
      <c r="AB60" s="761" t="str">
        <f t="shared" si="125"/>
        <v/>
      </c>
      <c r="AC60" s="761" t="str">
        <f t="shared" si="125"/>
        <v/>
      </c>
      <c r="AD60" s="761" t="str">
        <f t="shared" si="125"/>
        <v/>
      </c>
      <c r="AE60" s="761" t="str">
        <f t="shared" si="125"/>
        <v/>
      </c>
      <c r="AF60" s="761" t="str">
        <f t="shared" si="125"/>
        <v/>
      </c>
      <c r="AG60" s="761" t="str">
        <f t="shared" si="125"/>
        <v/>
      </c>
      <c r="AH60" s="761" t="str">
        <f t="shared" si="125"/>
        <v/>
      </c>
      <c r="AI60" s="761" t="str">
        <f t="shared" si="125"/>
        <v/>
      </c>
      <c r="AJ60" s="761" t="str">
        <f t="shared" si="125"/>
        <v/>
      </c>
      <c r="AK60" s="767"/>
      <c r="AL60" s="761" t="str">
        <f t="shared" ref="AL60:BB60" si="126">IF(AL58="","",AL58*AL59)</f>
        <v/>
      </c>
      <c r="AM60" s="761" t="str">
        <f t="shared" si="126"/>
        <v/>
      </c>
      <c r="AN60" s="761" t="str">
        <f t="shared" si="126"/>
        <v/>
      </c>
      <c r="AO60" s="761" t="str">
        <f t="shared" si="126"/>
        <v/>
      </c>
      <c r="AP60" s="761" t="str">
        <f t="shared" si="126"/>
        <v/>
      </c>
      <c r="AQ60" s="761" t="str">
        <f t="shared" si="126"/>
        <v/>
      </c>
      <c r="AR60" s="761" t="str">
        <f t="shared" si="126"/>
        <v/>
      </c>
      <c r="AS60" s="761" t="str">
        <f t="shared" si="126"/>
        <v/>
      </c>
      <c r="AT60" s="761" t="str">
        <f t="shared" si="126"/>
        <v/>
      </c>
      <c r="AU60" s="761" t="str">
        <f t="shared" si="126"/>
        <v/>
      </c>
      <c r="AV60" s="761" t="str">
        <f t="shared" si="126"/>
        <v/>
      </c>
      <c r="AW60" s="761" t="str">
        <f t="shared" si="126"/>
        <v/>
      </c>
      <c r="AX60" s="761" t="str">
        <f t="shared" si="126"/>
        <v/>
      </c>
      <c r="AY60" s="761" t="str">
        <f t="shared" si="126"/>
        <v/>
      </c>
      <c r="AZ60" s="761" t="str">
        <f t="shared" si="126"/>
        <v/>
      </c>
      <c r="BA60" s="761" t="str">
        <f t="shared" si="126"/>
        <v/>
      </c>
      <c r="BB60" s="761" t="str">
        <f t="shared" si="126"/>
        <v/>
      </c>
      <c r="BC60" s="767"/>
      <c r="BD60" s="761" t="str">
        <f t="shared" ref="BD60:BT60" si="127">IF(BD58="","",BD58*BD59)</f>
        <v/>
      </c>
      <c r="BE60" s="761" t="str">
        <f t="shared" si="127"/>
        <v/>
      </c>
      <c r="BF60" s="761" t="str">
        <f t="shared" si="127"/>
        <v/>
      </c>
      <c r="BG60" s="761" t="str">
        <f t="shared" si="127"/>
        <v/>
      </c>
      <c r="BH60" s="761" t="str">
        <f t="shared" si="127"/>
        <v/>
      </c>
      <c r="BI60" s="761" t="str">
        <f t="shared" si="127"/>
        <v/>
      </c>
      <c r="BJ60" s="761" t="str">
        <f t="shared" si="127"/>
        <v/>
      </c>
      <c r="BK60" s="761" t="str">
        <f t="shared" si="127"/>
        <v/>
      </c>
      <c r="BL60" s="761" t="str">
        <f t="shared" si="127"/>
        <v/>
      </c>
      <c r="BM60" s="761" t="str">
        <f t="shared" si="127"/>
        <v/>
      </c>
      <c r="BN60" s="761" t="str">
        <f t="shared" si="127"/>
        <v/>
      </c>
      <c r="BO60" s="761" t="str">
        <f t="shared" si="127"/>
        <v/>
      </c>
      <c r="BP60" s="761" t="str">
        <f t="shared" si="127"/>
        <v/>
      </c>
      <c r="BQ60" s="761" t="str">
        <f t="shared" si="127"/>
        <v/>
      </c>
      <c r="BR60" s="761" t="str">
        <f t="shared" si="127"/>
        <v/>
      </c>
      <c r="BS60" s="761" t="str">
        <f t="shared" si="127"/>
        <v/>
      </c>
      <c r="BT60" s="761" t="str">
        <f t="shared" si="127"/>
        <v/>
      </c>
      <c r="BU60" s="767"/>
      <c r="BV60" s="761" t="str">
        <f>IF(BV58="","",BV58*BV59)</f>
        <v/>
      </c>
      <c r="BW60" s="761" t="str">
        <f>IF(BW58="","",BW58*BW59)</f>
        <v/>
      </c>
      <c r="BX60" s="761" t="str">
        <f>IF(BX58="","",BX58*BX59)</f>
        <v/>
      </c>
      <c r="BY60" s="761" t="str">
        <f>IF(BY58="","",BY58*BY59)</f>
        <v/>
      </c>
      <c r="BZ60" s="889" t="str">
        <f t="shared" si="81"/>
        <v/>
      </c>
      <c r="CA60" s="889" t="str">
        <f t="shared" si="82"/>
        <v/>
      </c>
      <c r="CB60" s="889" t="str">
        <f t="shared" si="83"/>
        <v/>
      </c>
      <c r="CC60" s="890" t="str">
        <f t="shared" si="84"/>
        <v/>
      </c>
      <c r="CD60" s="520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1" t="str">
        <f t="shared" si="86"/>
        <v/>
      </c>
      <c r="CU60" s="548" t="str">
        <f t="shared" si="87"/>
        <v/>
      </c>
      <c r="CV60" s="549" t="str">
        <f t="shared" si="88"/>
        <v/>
      </c>
      <c r="CW60" s="550" t="str">
        <f t="shared" si="89"/>
        <v/>
      </c>
      <c r="CX60" s="550" t="str">
        <f t="shared" si="90"/>
        <v/>
      </c>
      <c r="CY60" s="550" t="str">
        <f t="shared" si="91"/>
        <v/>
      </c>
      <c r="CZ60" s="550" t="str">
        <f t="shared" si="92"/>
        <v/>
      </c>
      <c r="DA60" s="550" t="str">
        <f t="shared" si="93"/>
        <v/>
      </c>
      <c r="DB60" s="551" t="str">
        <f t="shared" si="94"/>
        <v/>
      </c>
      <c r="DC60" s="551" t="str">
        <f t="shared" si="95"/>
        <v/>
      </c>
      <c r="DD60" s="551" t="str">
        <f t="shared" si="96"/>
        <v/>
      </c>
      <c r="DE60" s="550" t="str">
        <f t="shared" si="97"/>
        <v/>
      </c>
      <c r="DF60" s="550" t="str">
        <f t="shared" si="98"/>
        <v/>
      </c>
      <c r="DG60" s="550" t="str">
        <f t="shared" si="99"/>
        <v/>
      </c>
      <c r="DH60" s="550" t="str">
        <f t="shared" si="100"/>
        <v/>
      </c>
      <c r="DI60" s="550" t="str">
        <f t="shared" si="101"/>
        <v/>
      </c>
      <c r="DJ60" s="549" t="str">
        <f t="shared" si="102"/>
        <v/>
      </c>
      <c r="DK60" s="548" t="str">
        <f t="shared" si="103"/>
        <v/>
      </c>
      <c r="DL60" s="891">
        <f t="shared" si="104"/>
        <v>2</v>
      </c>
      <c r="DM60" s="846">
        <f t="shared" si="105"/>
        <v>0</v>
      </c>
      <c r="DN60" s="846">
        <f t="shared" si="106"/>
        <v>0</v>
      </c>
      <c r="DO60" s="846">
        <f t="shared" si="107"/>
        <v>0</v>
      </c>
      <c r="DP60" s="972" t="str">
        <f>IF(DP58="","",DP58*BV59)</f>
        <v/>
      </c>
      <c r="DQ60" s="973" t="str">
        <f>IF(DQ58="","",DQ58*BW59)</f>
        <v/>
      </c>
      <c r="DR60" s="973" t="str">
        <f>IF(DR58="","",DR58*BX59)</f>
        <v/>
      </c>
      <c r="DS60" s="974" t="str">
        <f>IF(DS58="","",DS58*BY59)</f>
        <v/>
      </c>
      <c r="DT60" s="966"/>
      <c r="DU60" s="61"/>
    </row>
    <row r="61" spans="1:125" ht="12.75" customHeight="1">
      <c r="A61" s="971" t="s">
        <v>244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7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7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7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7"/>
      <c r="BV61" s="643"/>
      <c r="BW61" s="643"/>
      <c r="BX61" s="643"/>
      <c r="BY61" s="643"/>
      <c r="BZ61" s="889" t="str">
        <f t="shared" si="81"/>
        <v/>
      </c>
      <c r="CA61" s="889" t="str">
        <f t="shared" si="82"/>
        <v/>
      </c>
      <c r="CB61" s="889" t="str">
        <f t="shared" si="83"/>
        <v/>
      </c>
      <c r="CC61" s="890" t="str">
        <f t="shared" si="84"/>
        <v/>
      </c>
      <c r="CD61" s="520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1" t="str">
        <f t="shared" si="86"/>
        <v/>
      </c>
      <c r="CU61" s="548" t="str">
        <f t="shared" si="87"/>
        <v/>
      </c>
      <c r="CV61" s="549" t="str">
        <f t="shared" si="88"/>
        <v/>
      </c>
      <c r="CW61" s="550" t="str">
        <f t="shared" si="89"/>
        <v/>
      </c>
      <c r="CX61" s="550" t="str">
        <f t="shared" si="90"/>
        <v/>
      </c>
      <c r="CY61" s="550" t="str">
        <f t="shared" si="91"/>
        <v/>
      </c>
      <c r="CZ61" s="550" t="str">
        <f t="shared" si="92"/>
        <v/>
      </c>
      <c r="DA61" s="550" t="str">
        <f t="shared" si="93"/>
        <v/>
      </c>
      <c r="DB61" s="551" t="str">
        <f t="shared" si="94"/>
        <v/>
      </c>
      <c r="DC61" s="551" t="str">
        <f t="shared" si="95"/>
        <v/>
      </c>
      <c r="DD61" s="551" t="str">
        <f t="shared" si="96"/>
        <v/>
      </c>
      <c r="DE61" s="550" t="str">
        <f t="shared" si="97"/>
        <v/>
      </c>
      <c r="DF61" s="550" t="str">
        <f t="shared" si="98"/>
        <v/>
      </c>
      <c r="DG61" s="550" t="str">
        <f t="shared" si="99"/>
        <v/>
      </c>
      <c r="DH61" s="550" t="str">
        <f t="shared" si="100"/>
        <v/>
      </c>
      <c r="DI61" s="550" t="str">
        <f t="shared" si="101"/>
        <v/>
      </c>
      <c r="DJ61" s="549" t="str">
        <f t="shared" si="102"/>
        <v/>
      </c>
      <c r="DK61" s="548" t="str">
        <f t="shared" si="103"/>
        <v/>
      </c>
      <c r="DL61" s="891">
        <f t="shared" si="104"/>
        <v>0</v>
      </c>
      <c r="DM61" s="846">
        <f t="shared" si="105"/>
        <v>0</v>
      </c>
      <c r="DN61" s="846">
        <f t="shared" si="106"/>
        <v>0</v>
      </c>
      <c r="DO61" s="846">
        <f t="shared" si="107"/>
        <v>0</v>
      </c>
      <c r="DP61" s="975"/>
      <c r="DQ61" s="296"/>
      <c r="DR61" s="296"/>
      <c r="DS61" s="976"/>
      <c r="DT61" s="966"/>
      <c r="DU61" s="61"/>
    </row>
    <row r="62" spans="1:125" ht="12.75" customHeight="1">
      <c r="A62" s="888" t="str">
        <f>$H$1 &amp; " (%)"</f>
        <v>kcal (%)</v>
      </c>
      <c r="B62" s="766">
        <f t="shared" ref="B62:R62" si="128">IF(B56="","",(B56-B58-B61)*B57/B$7/365/$G$1)</f>
        <v>0</v>
      </c>
      <c r="C62" s="766" t="str">
        <f t="shared" si="128"/>
        <v/>
      </c>
      <c r="D62" s="766">
        <f t="shared" si="128"/>
        <v>0</v>
      </c>
      <c r="E62" s="766">
        <f t="shared" si="128"/>
        <v>0</v>
      </c>
      <c r="F62" s="766">
        <f t="shared" si="128"/>
        <v>0</v>
      </c>
      <c r="G62" s="766">
        <f t="shared" si="128"/>
        <v>0</v>
      </c>
      <c r="H62" s="766">
        <f t="shared" si="128"/>
        <v>0</v>
      </c>
      <c r="I62" s="766">
        <f t="shared" si="128"/>
        <v>0</v>
      </c>
      <c r="J62" s="766">
        <f t="shared" si="128"/>
        <v>0</v>
      </c>
      <c r="K62" s="766" t="str">
        <f t="shared" si="128"/>
        <v/>
      </c>
      <c r="L62" s="766" t="str">
        <f t="shared" si="128"/>
        <v/>
      </c>
      <c r="M62" s="766" t="str">
        <f t="shared" si="128"/>
        <v/>
      </c>
      <c r="N62" s="766" t="str">
        <f t="shared" si="128"/>
        <v/>
      </c>
      <c r="O62" s="766" t="str">
        <f t="shared" si="128"/>
        <v/>
      </c>
      <c r="P62" s="766" t="str">
        <f t="shared" si="128"/>
        <v/>
      </c>
      <c r="Q62" s="766" t="str">
        <f t="shared" si="128"/>
        <v/>
      </c>
      <c r="R62" s="766" t="str">
        <f t="shared" si="128"/>
        <v/>
      </c>
      <c r="S62" s="977"/>
      <c r="T62" s="766">
        <f t="shared" ref="T62:AJ62" si="129">IF(T56="","",(T56-T58-T61)*T57/T$7/365/$G$1)</f>
        <v>0</v>
      </c>
      <c r="U62" s="766">
        <f t="shared" si="129"/>
        <v>0</v>
      </c>
      <c r="V62" s="766">
        <f t="shared" si="129"/>
        <v>0</v>
      </c>
      <c r="W62" s="766">
        <f t="shared" si="129"/>
        <v>0</v>
      </c>
      <c r="X62" s="766">
        <f t="shared" si="129"/>
        <v>0</v>
      </c>
      <c r="Y62" s="766">
        <f t="shared" si="129"/>
        <v>0</v>
      </c>
      <c r="Z62" s="766">
        <f t="shared" si="129"/>
        <v>0</v>
      </c>
      <c r="AA62" s="766">
        <f t="shared" si="129"/>
        <v>0</v>
      </c>
      <c r="AB62" s="766">
        <f t="shared" si="129"/>
        <v>0</v>
      </c>
      <c r="AC62" s="766" t="str">
        <f t="shared" si="129"/>
        <v/>
      </c>
      <c r="AD62" s="766" t="str">
        <f t="shared" si="129"/>
        <v/>
      </c>
      <c r="AE62" s="766" t="str">
        <f t="shared" si="129"/>
        <v/>
      </c>
      <c r="AF62" s="766" t="str">
        <f t="shared" si="129"/>
        <v/>
      </c>
      <c r="AG62" s="766" t="str">
        <f t="shared" si="129"/>
        <v/>
      </c>
      <c r="AH62" s="766" t="str">
        <f t="shared" si="129"/>
        <v/>
      </c>
      <c r="AI62" s="766" t="str">
        <f t="shared" si="129"/>
        <v/>
      </c>
      <c r="AJ62" s="766" t="str">
        <f t="shared" si="129"/>
        <v/>
      </c>
      <c r="AK62" s="977"/>
      <c r="AL62" s="766">
        <f t="shared" ref="AL62:BB62" si="130">IF(AL56="","",(AL56-AL58-AL61)*AL57/AL$7/365/$G$1)</f>
        <v>0</v>
      </c>
      <c r="AM62" s="766">
        <f t="shared" si="130"/>
        <v>0</v>
      </c>
      <c r="AN62" s="766">
        <f t="shared" si="130"/>
        <v>0</v>
      </c>
      <c r="AO62" s="766">
        <f t="shared" si="130"/>
        <v>0</v>
      </c>
      <c r="AP62" s="766">
        <f t="shared" si="130"/>
        <v>0</v>
      </c>
      <c r="AQ62" s="766">
        <f t="shared" si="130"/>
        <v>0</v>
      </c>
      <c r="AR62" s="766">
        <f t="shared" si="130"/>
        <v>0</v>
      </c>
      <c r="AS62" s="766">
        <f t="shared" si="130"/>
        <v>0</v>
      </c>
      <c r="AT62" s="766">
        <f t="shared" si="130"/>
        <v>0</v>
      </c>
      <c r="AU62" s="766" t="str">
        <f t="shared" si="130"/>
        <v/>
      </c>
      <c r="AV62" s="766" t="str">
        <f t="shared" si="130"/>
        <v/>
      </c>
      <c r="AW62" s="766" t="str">
        <f t="shared" si="130"/>
        <v/>
      </c>
      <c r="AX62" s="766" t="str">
        <f t="shared" si="130"/>
        <v/>
      </c>
      <c r="AY62" s="766" t="str">
        <f t="shared" si="130"/>
        <v/>
      </c>
      <c r="AZ62" s="766" t="str">
        <f t="shared" si="130"/>
        <v/>
      </c>
      <c r="BA62" s="766" t="str">
        <f t="shared" si="130"/>
        <v/>
      </c>
      <c r="BB62" s="766" t="str">
        <f t="shared" si="130"/>
        <v/>
      </c>
      <c r="BC62" s="977"/>
      <c r="BD62" s="766">
        <f t="shared" ref="BD62:BT62" si="131">IF(BD56="","",(BD56-BD58-BD61)*BD57/BD$7/365/$G$1)</f>
        <v>0</v>
      </c>
      <c r="BE62" s="766">
        <f t="shared" si="131"/>
        <v>0</v>
      </c>
      <c r="BF62" s="766">
        <f t="shared" si="131"/>
        <v>0</v>
      </c>
      <c r="BG62" s="766">
        <f t="shared" si="131"/>
        <v>0</v>
      </c>
      <c r="BH62" s="766">
        <f t="shared" si="131"/>
        <v>0</v>
      </c>
      <c r="BI62" s="766">
        <f t="shared" si="131"/>
        <v>0</v>
      </c>
      <c r="BJ62" s="766">
        <f t="shared" si="131"/>
        <v>0</v>
      </c>
      <c r="BK62" s="766">
        <f t="shared" si="131"/>
        <v>0</v>
      </c>
      <c r="BL62" s="766">
        <f t="shared" si="131"/>
        <v>0</v>
      </c>
      <c r="BM62" s="766" t="str">
        <f t="shared" si="131"/>
        <v/>
      </c>
      <c r="BN62" s="766" t="str">
        <f t="shared" si="131"/>
        <v/>
      </c>
      <c r="BO62" s="766" t="str">
        <f t="shared" si="131"/>
        <v/>
      </c>
      <c r="BP62" s="766" t="str">
        <f t="shared" si="131"/>
        <v/>
      </c>
      <c r="BQ62" s="766" t="str">
        <f t="shared" si="131"/>
        <v/>
      </c>
      <c r="BR62" s="766" t="str">
        <f t="shared" si="131"/>
        <v/>
      </c>
      <c r="BS62" s="766" t="str">
        <f t="shared" si="131"/>
        <v/>
      </c>
      <c r="BT62" s="766" t="str">
        <f t="shared" si="131"/>
        <v/>
      </c>
      <c r="BU62" s="977"/>
      <c r="BV62" s="766" t="str">
        <f>IF(BV56="","",(BV56-BV58-BV61)*BV57/BV$7/365/$G$1)</f>
        <v/>
      </c>
      <c r="BW62" s="766" t="str">
        <f>IF(BW56="","",(BW56-BW58-BW61)*BW57/BW$7/365/$G$1)</f>
        <v/>
      </c>
      <c r="BX62" s="766" t="str">
        <f>IF(BX56="","",(BX56-BX58-BX61)*BX57/BX$7/365/$G$1)</f>
        <v/>
      </c>
      <c r="BY62" s="766" t="str">
        <f>IF(BY56="","",(BY56-BY58-BY61)*BY57/BY$7/365/$G$1)</f>
        <v/>
      </c>
      <c r="BZ62" s="978">
        <f t="shared" si="81"/>
        <v>0</v>
      </c>
      <c r="CA62" s="978">
        <f t="shared" si="82"/>
        <v>0</v>
      </c>
      <c r="CB62" s="978">
        <f t="shared" si="83"/>
        <v>0</v>
      </c>
      <c r="CC62" s="979">
        <f t="shared" si="84"/>
        <v>0</v>
      </c>
      <c r="CD62" s="623" t="str">
        <f t="shared" si="86"/>
        <v/>
      </c>
      <c r="CE62" s="537" t="str">
        <f t="shared" si="86"/>
        <v/>
      </c>
      <c r="CF62" s="538" t="str">
        <f t="shared" si="86"/>
        <v/>
      </c>
      <c r="CG62" s="538" t="str">
        <f t="shared" si="86"/>
        <v/>
      </c>
      <c r="CH62" s="538">
        <f t="shared" si="86"/>
        <v>0</v>
      </c>
      <c r="CI62" s="538">
        <f t="shared" si="86"/>
        <v>0</v>
      </c>
      <c r="CJ62" s="538">
        <f t="shared" si="86"/>
        <v>0</v>
      </c>
      <c r="CK62" s="539">
        <f t="shared" si="86"/>
        <v>0</v>
      </c>
      <c r="CL62" s="539">
        <f t="shared" si="86"/>
        <v>0</v>
      </c>
      <c r="CM62" s="539">
        <f t="shared" si="86"/>
        <v>0</v>
      </c>
      <c r="CN62" s="538">
        <f t="shared" si="86"/>
        <v>0</v>
      </c>
      <c r="CO62" s="538">
        <f t="shared" si="86"/>
        <v>0</v>
      </c>
      <c r="CP62" s="538">
        <f t="shared" si="86"/>
        <v>0</v>
      </c>
      <c r="CQ62" s="538" t="str">
        <f t="shared" si="86"/>
        <v/>
      </c>
      <c r="CR62" s="538" t="str">
        <f t="shared" si="86"/>
        <v/>
      </c>
      <c r="CS62" s="537" t="str">
        <f t="shared" si="86"/>
        <v/>
      </c>
      <c r="CT62" s="624" t="str">
        <f t="shared" si="86"/>
        <v/>
      </c>
      <c r="CU62" s="536" t="str">
        <f t="shared" si="87"/>
        <v/>
      </c>
      <c r="CV62" s="537" t="str">
        <f t="shared" si="88"/>
        <v/>
      </c>
      <c r="CW62" s="538" t="str">
        <f t="shared" si="89"/>
        <v/>
      </c>
      <c r="CX62" s="538" t="str">
        <f t="shared" si="90"/>
        <v/>
      </c>
      <c r="CY62" s="538">
        <f t="shared" si="91"/>
        <v>0</v>
      </c>
      <c r="CZ62" s="538">
        <f t="shared" si="92"/>
        <v>0</v>
      </c>
      <c r="DA62" s="538">
        <f t="shared" si="93"/>
        <v>0</v>
      </c>
      <c r="DB62" s="539">
        <f t="shared" si="94"/>
        <v>0</v>
      </c>
      <c r="DC62" s="539">
        <f t="shared" si="95"/>
        <v>0</v>
      </c>
      <c r="DD62" s="539">
        <f t="shared" si="96"/>
        <v>0</v>
      </c>
      <c r="DE62" s="538">
        <f t="shared" si="97"/>
        <v>0</v>
      </c>
      <c r="DF62" s="538">
        <f t="shared" si="98"/>
        <v>0</v>
      </c>
      <c r="DG62" s="538">
        <f t="shared" si="99"/>
        <v>0</v>
      </c>
      <c r="DH62" s="538" t="str">
        <f t="shared" si="100"/>
        <v/>
      </c>
      <c r="DI62" s="538" t="str">
        <f t="shared" si="101"/>
        <v/>
      </c>
      <c r="DJ62" s="537" t="str">
        <f t="shared" si="102"/>
        <v/>
      </c>
      <c r="DK62" s="536" t="str">
        <f t="shared" si="103"/>
        <v/>
      </c>
      <c r="DL62" s="891">
        <f t="shared" si="104"/>
        <v>8</v>
      </c>
      <c r="DM62" s="846">
        <f t="shared" si="105"/>
        <v>9</v>
      </c>
      <c r="DN62" s="846">
        <f t="shared" si="106"/>
        <v>9</v>
      </c>
      <c r="DO62" s="846">
        <f t="shared" si="107"/>
        <v>9</v>
      </c>
      <c r="DP62" s="980" t="str">
        <f>IF(DP56="","",(DP56+SUM(BV56)*(DP56="")-SUM(DP58)-DP61-SUM(BV61)*(DP61=""))*BV57/DP$7/365/$G$1)</f>
        <v/>
      </c>
      <c r="DQ62" s="766" t="str">
        <f>IF(DQ56="","",(DQ56+SUM(BW56)*(DQ56="")-SUM(DQ58)-DQ61-SUM(BW61)*(DQ61=""))*BW57/DQ$7/365/$G$1)</f>
        <v/>
      </c>
      <c r="DR62" s="766" t="str">
        <f>IF(DR56="","",(DR56+SUM(BX56)*(DR56="")-SUM(DR58)-DR61-SUM(BX61)*(DR61=""))*BX57/DR$7/365/$G$1)</f>
        <v/>
      </c>
      <c r="DS62" s="981" t="str">
        <f>IF(DS56="","",(DS56+SUM(BY56)*(DS56="")-SUM(DS58)-DS61-SUM(BY61)*(DS61=""))*BY57/DS$7/365/$G$1)</f>
        <v/>
      </c>
      <c r="DT62" s="966"/>
      <c r="DU62" s="61"/>
    </row>
    <row r="63" spans="1:125" ht="12.75" customHeight="1">
      <c r="A63" s="887" t="s">
        <v>465</v>
      </c>
      <c r="B63" s="956">
        <v>0</v>
      </c>
      <c r="C63" s="956">
        <v>0</v>
      </c>
      <c r="D63" s="956">
        <v>0</v>
      </c>
      <c r="E63" s="956">
        <v>0</v>
      </c>
      <c r="F63" s="956">
        <v>0</v>
      </c>
      <c r="G63" s="956">
        <v>0</v>
      </c>
      <c r="H63" s="956">
        <v>0</v>
      </c>
      <c r="I63" s="956">
        <v>0</v>
      </c>
      <c r="J63" s="956">
        <v>0</v>
      </c>
      <c r="K63" s="956"/>
      <c r="L63" s="956"/>
      <c r="M63" s="956"/>
      <c r="N63" s="956"/>
      <c r="O63" s="956"/>
      <c r="P63" s="956"/>
      <c r="Q63" s="956"/>
      <c r="R63" s="956"/>
      <c r="S63" s="957"/>
      <c r="T63" s="956">
        <v>0</v>
      </c>
      <c r="U63" s="956">
        <v>0</v>
      </c>
      <c r="V63" s="956">
        <v>0</v>
      </c>
      <c r="W63" s="956">
        <v>0</v>
      </c>
      <c r="X63" s="956">
        <v>0</v>
      </c>
      <c r="Y63" s="956">
        <v>0</v>
      </c>
      <c r="Z63" s="956">
        <v>0</v>
      </c>
      <c r="AA63" s="956">
        <v>0</v>
      </c>
      <c r="AB63" s="956">
        <v>0</v>
      </c>
      <c r="AC63" s="956"/>
      <c r="AD63" s="956"/>
      <c r="AE63" s="956"/>
      <c r="AF63" s="956"/>
      <c r="AG63" s="956"/>
      <c r="AH63" s="956"/>
      <c r="AI63" s="956"/>
      <c r="AJ63" s="956"/>
      <c r="AK63" s="957"/>
      <c r="AL63" s="684">
        <v>0</v>
      </c>
      <c r="AM63" s="684">
        <v>0</v>
      </c>
      <c r="AN63" s="684">
        <v>0</v>
      </c>
      <c r="AO63" s="684">
        <v>0</v>
      </c>
      <c r="AP63" s="684">
        <v>0</v>
      </c>
      <c r="AQ63" s="956">
        <v>0</v>
      </c>
      <c r="AR63" s="956">
        <v>0</v>
      </c>
      <c r="AS63" s="956">
        <v>0</v>
      </c>
      <c r="AT63" s="956">
        <v>0</v>
      </c>
      <c r="AU63" s="956"/>
      <c r="AV63" s="956"/>
      <c r="AW63" s="956"/>
      <c r="AX63" s="956"/>
      <c r="AY63" s="956"/>
      <c r="AZ63" s="956"/>
      <c r="BA63" s="956"/>
      <c r="BB63" s="956"/>
      <c r="BC63" s="957"/>
      <c r="BD63" s="956">
        <v>0</v>
      </c>
      <c r="BE63" s="956">
        <v>0</v>
      </c>
      <c r="BF63" s="956">
        <v>0</v>
      </c>
      <c r="BG63" s="956">
        <v>0</v>
      </c>
      <c r="BH63" s="956">
        <v>0</v>
      </c>
      <c r="BI63" s="956">
        <v>0</v>
      </c>
      <c r="BJ63" s="956">
        <v>0</v>
      </c>
      <c r="BK63" s="956">
        <v>0</v>
      </c>
      <c r="BL63" s="956">
        <v>0</v>
      </c>
      <c r="BM63" s="956"/>
      <c r="BN63" s="956"/>
      <c r="BO63" s="956"/>
      <c r="BP63" s="956"/>
      <c r="BQ63" s="956"/>
      <c r="BR63" s="956"/>
      <c r="BS63" s="956"/>
      <c r="BT63" s="956"/>
      <c r="BU63" s="957"/>
      <c r="BV63" s="956"/>
      <c r="BW63" s="956"/>
      <c r="BX63" s="956"/>
      <c r="BY63" s="956"/>
      <c r="BZ63" s="889">
        <f t="shared" si="81"/>
        <v>0</v>
      </c>
      <c r="CA63" s="889">
        <f t="shared" si="82"/>
        <v>0</v>
      </c>
      <c r="CB63" s="889">
        <f t="shared" si="83"/>
        <v>0</v>
      </c>
      <c r="CC63" s="890">
        <f t="shared" si="84"/>
        <v>0</v>
      </c>
      <c r="CD63" s="52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7"/>
        <v/>
      </c>
      <c r="CV63" s="549" t="str">
        <f t="shared" si="88"/>
        <v/>
      </c>
      <c r="CW63" s="550" t="str">
        <f t="shared" si="89"/>
        <v/>
      </c>
      <c r="CX63" s="550" t="str">
        <f t="shared" si="90"/>
        <v/>
      </c>
      <c r="CY63" s="550">
        <f t="shared" si="91"/>
        <v>0</v>
      </c>
      <c r="CZ63" s="550">
        <f t="shared" si="92"/>
        <v>0</v>
      </c>
      <c r="DA63" s="550">
        <f t="shared" si="93"/>
        <v>0</v>
      </c>
      <c r="DB63" s="551">
        <f t="shared" si="94"/>
        <v>0</v>
      </c>
      <c r="DC63" s="551">
        <f t="shared" si="95"/>
        <v>0</v>
      </c>
      <c r="DD63" s="551">
        <f t="shared" si="96"/>
        <v>0</v>
      </c>
      <c r="DE63" s="550">
        <f t="shared" si="97"/>
        <v>0</v>
      </c>
      <c r="DF63" s="550">
        <f t="shared" si="98"/>
        <v>0</v>
      </c>
      <c r="DG63" s="550">
        <f t="shared" si="99"/>
        <v>0</v>
      </c>
      <c r="DH63" s="550" t="str">
        <f t="shared" si="100"/>
        <v/>
      </c>
      <c r="DI63" s="550" t="str">
        <f t="shared" si="101"/>
        <v/>
      </c>
      <c r="DJ63" s="549" t="str">
        <f t="shared" si="102"/>
        <v/>
      </c>
      <c r="DK63" s="548" t="str">
        <f t="shared" si="103"/>
        <v/>
      </c>
      <c r="DL63" s="891">
        <f t="shared" si="104"/>
        <v>9</v>
      </c>
      <c r="DM63" s="846">
        <f t="shared" si="105"/>
        <v>9</v>
      </c>
      <c r="DN63" s="846">
        <f t="shared" si="106"/>
        <v>9</v>
      </c>
      <c r="DO63" s="846">
        <f t="shared" si="107"/>
        <v>9</v>
      </c>
      <c r="DP63" s="982" t="str">
        <f>IF(SUM(BV63)&gt;0,BV63*'Exp factors'!C$21,"")</f>
        <v/>
      </c>
      <c r="DQ63" s="983" t="str">
        <f>IF(SUM(BW63)&gt;0,BW63*'Exp factors'!D$21,"")</f>
        <v/>
      </c>
      <c r="DR63" s="983" t="str">
        <f>IF(SUM(BX63)&gt;0,BX63*'Exp factors'!E$21,"")</f>
        <v/>
      </c>
      <c r="DS63" s="984" t="str">
        <f>IF(SUM(BY63)&gt;0,BY63*'Exp factors'!F$21,"")</f>
        <v/>
      </c>
      <c r="DT63" s="966"/>
      <c r="DU63" s="61"/>
    </row>
    <row r="64" spans="1:125" ht="12.75" customHeight="1">
      <c r="A64" s="961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2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2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2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2"/>
      <c r="BV64" s="284"/>
      <c r="BW64" s="284"/>
      <c r="BX64" s="284"/>
      <c r="BY64" s="284"/>
      <c r="BZ64" s="889" t="str">
        <f t="shared" si="81"/>
        <v/>
      </c>
      <c r="CA64" s="889" t="str">
        <f t="shared" si="82"/>
        <v/>
      </c>
      <c r="CB64" s="889" t="str">
        <f t="shared" si="83"/>
        <v/>
      </c>
      <c r="CC64" s="890" t="str">
        <f t="shared" si="84"/>
        <v/>
      </c>
      <c r="CD64" s="520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1" t="str">
        <f t="shared" si="133"/>
        <v/>
      </c>
      <c r="CU64" s="548" t="str">
        <f t="shared" si="87"/>
        <v/>
      </c>
      <c r="CV64" s="549" t="str">
        <f t="shared" si="88"/>
        <v/>
      </c>
      <c r="CW64" s="550" t="str">
        <f t="shared" si="89"/>
        <v/>
      </c>
      <c r="CX64" s="550" t="str">
        <f t="shared" si="90"/>
        <v/>
      </c>
      <c r="CY64" s="550" t="str">
        <f t="shared" si="91"/>
        <v/>
      </c>
      <c r="CZ64" s="550" t="str">
        <f t="shared" si="92"/>
        <v/>
      </c>
      <c r="DA64" s="550" t="str">
        <f t="shared" si="93"/>
        <v/>
      </c>
      <c r="DB64" s="551" t="str">
        <f t="shared" si="94"/>
        <v/>
      </c>
      <c r="DC64" s="551" t="str">
        <f t="shared" si="95"/>
        <v/>
      </c>
      <c r="DD64" s="551" t="str">
        <f t="shared" si="96"/>
        <v/>
      </c>
      <c r="DE64" s="550" t="str">
        <f t="shared" si="97"/>
        <v/>
      </c>
      <c r="DF64" s="550" t="str">
        <f t="shared" si="98"/>
        <v/>
      </c>
      <c r="DG64" s="550" t="str">
        <f t="shared" si="99"/>
        <v/>
      </c>
      <c r="DH64" s="550" t="str">
        <f t="shared" si="100"/>
        <v/>
      </c>
      <c r="DI64" s="550" t="str">
        <f t="shared" si="101"/>
        <v/>
      </c>
      <c r="DJ64" s="549" t="str">
        <f t="shared" si="102"/>
        <v/>
      </c>
      <c r="DK64" s="548" t="str">
        <f t="shared" si="103"/>
        <v/>
      </c>
      <c r="DL64" s="891">
        <f t="shared" si="104"/>
        <v>0</v>
      </c>
      <c r="DM64" s="846">
        <f t="shared" si="105"/>
        <v>0</v>
      </c>
      <c r="DN64" s="846">
        <f t="shared" si="106"/>
        <v>0</v>
      </c>
      <c r="DO64" s="846">
        <f t="shared" si="107"/>
        <v>0</v>
      </c>
      <c r="DP64" s="963"/>
      <c r="DQ64" s="964"/>
      <c r="DR64" s="964"/>
      <c r="DS64" s="965"/>
      <c r="DT64" s="966"/>
      <c r="DU64" s="61"/>
    </row>
    <row r="65" spans="1:125" ht="12.75" customHeight="1">
      <c r="A65" s="967" t="s">
        <v>243</v>
      </c>
      <c r="B65" s="684">
        <v>0</v>
      </c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2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2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2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2"/>
      <c r="BV65" s="684"/>
      <c r="BW65" s="684"/>
      <c r="BX65" s="684"/>
      <c r="BY65" s="684"/>
      <c r="BZ65" s="889" t="str">
        <f t="shared" si="81"/>
        <v/>
      </c>
      <c r="CA65" s="889" t="str">
        <f t="shared" si="82"/>
        <v/>
      </c>
      <c r="CB65" s="889" t="str">
        <f t="shared" si="83"/>
        <v/>
      </c>
      <c r="CC65" s="890" t="str">
        <f t="shared" si="84"/>
        <v/>
      </c>
      <c r="CD65" s="520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1" t="str">
        <f t="shared" si="133"/>
        <v/>
      </c>
      <c r="CU65" s="548" t="str">
        <f t="shared" si="87"/>
        <v/>
      </c>
      <c r="CV65" s="549" t="str">
        <f t="shared" si="88"/>
        <v/>
      </c>
      <c r="CW65" s="550" t="str">
        <f t="shared" si="89"/>
        <v/>
      </c>
      <c r="CX65" s="550" t="str">
        <f t="shared" si="90"/>
        <v/>
      </c>
      <c r="CY65" s="550" t="str">
        <f t="shared" si="91"/>
        <v/>
      </c>
      <c r="CZ65" s="550" t="str">
        <f t="shared" si="92"/>
        <v/>
      </c>
      <c r="DA65" s="550" t="str">
        <f t="shared" si="93"/>
        <v/>
      </c>
      <c r="DB65" s="551" t="str">
        <f t="shared" si="94"/>
        <v/>
      </c>
      <c r="DC65" s="551" t="str">
        <f t="shared" si="95"/>
        <v/>
      </c>
      <c r="DD65" s="551" t="str">
        <f t="shared" si="96"/>
        <v/>
      </c>
      <c r="DE65" s="550" t="str">
        <f t="shared" si="97"/>
        <v/>
      </c>
      <c r="DF65" s="550" t="str">
        <f t="shared" si="98"/>
        <v/>
      </c>
      <c r="DG65" s="550" t="str">
        <f t="shared" si="99"/>
        <v/>
      </c>
      <c r="DH65" s="550" t="str">
        <f t="shared" si="100"/>
        <v/>
      </c>
      <c r="DI65" s="550" t="str">
        <f t="shared" si="101"/>
        <v/>
      </c>
      <c r="DJ65" s="549" t="str">
        <f t="shared" si="102"/>
        <v/>
      </c>
      <c r="DK65" s="548" t="str">
        <f t="shared" si="103"/>
        <v/>
      </c>
      <c r="DL65" s="891">
        <f t="shared" si="104"/>
        <v>1</v>
      </c>
      <c r="DM65" s="846">
        <f t="shared" si="105"/>
        <v>0</v>
      </c>
      <c r="DN65" s="846">
        <f t="shared" si="106"/>
        <v>0</v>
      </c>
      <c r="DO65" s="846">
        <f t="shared" si="107"/>
        <v>0</v>
      </c>
      <c r="DP65" s="968" t="str">
        <f>IF(SUM(BV65)&gt;0,(BV63-DP68-SUM(BV68)*(DP68=""))*'Exp factors'!C$24,"")</f>
        <v/>
      </c>
      <c r="DQ65" s="969" t="str">
        <f>IF(SUM(BW65)&gt;0,(BW63-DQ68-SUM(BW68)*(DQ68=""))*'Exp factors'!D$24,"")</f>
        <v/>
      </c>
      <c r="DR65" s="969" t="str">
        <f>IF(SUM(BX65)&gt;0,(BX63-DR68-SUM(BX68)*(DR68=""))*'Exp factors'!E$24,"")</f>
        <v/>
      </c>
      <c r="DS65" s="970" t="str">
        <f>IF(SUM(BY65)&gt;0,(BY63-DS68-SUM(BY68)*(DS68=""))*'Exp factors'!F$24,"")</f>
        <v/>
      </c>
      <c r="DT65" s="966"/>
      <c r="DU65" s="61"/>
    </row>
    <row r="66" spans="1:125" ht="12.75" customHeight="1">
      <c r="A66" s="971" t="s">
        <v>179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2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2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2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2"/>
      <c r="BV66" s="707"/>
      <c r="BW66" s="707"/>
      <c r="BX66" s="707"/>
      <c r="BY66" s="707"/>
      <c r="BZ66" s="889" t="str">
        <f t="shared" si="81"/>
        <v/>
      </c>
      <c r="CA66" s="889" t="str">
        <f t="shared" si="82"/>
        <v/>
      </c>
      <c r="CB66" s="889" t="str">
        <f t="shared" si="83"/>
        <v/>
      </c>
      <c r="CC66" s="890" t="str">
        <f t="shared" si="84"/>
        <v/>
      </c>
      <c r="CD66" s="520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1" t="str">
        <f t="shared" si="133"/>
        <v/>
      </c>
      <c r="CU66" s="548" t="str">
        <f t="shared" si="87"/>
        <v/>
      </c>
      <c r="CV66" s="549" t="str">
        <f t="shared" si="88"/>
        <v/>
      </c>
      <c r="CW66" s="550" t="str">
        <f t="shared" si="89"/>
        <v/>
      </c>
      <c r="CX66" s="550" t="str">
        <f t="shared" si="90"/>
        <v/>
      </c>
      <c r="CY66" s="550" t="str">
        <f t="shared" si="91"/>
        <v/>
      </c>
      <c r="CZ66" s="550" t="str">
        <f t="shared" si="92"/>
        <v/>
      </c>
      <c r="DA66" s="550" t="str">
        <f t="shared" si="93"/>
        <v/>
      </c>
      <c r="DB66" s="551" t="str">
        <f t="shared" si="94"/>
        <v/>
      </c>
      <c r="DC66" s="551" t="str">
        <f t="shared" si="95"/>
        <v/>
      </c>
      <c r="DD66" s="551" t="str">
        <f t="shared" si="96"/>
        <v/>
      </c>
      <c r="DE66" s="550" t="str">
        <f t="shared" si="97"/>
        <v/>
      </c>
      <c r="DF66" s="550" t="str">
        <f t="shared" si="98"/>
        <v/>
      </c>
      <c r="DG66" s="550" t="str">
        <f t="shared" si="99"/>
        <v/>
      </c>
      <c r="DH66" s="550" t="str">
        <f t="shared" si="100"/>
        <v/>
      </c>
      <c r="DI66" s="550" t="str">
        <f t="shared" si="101"/>
        <v/>
      </c>
      <c r="DJ66" s="549" t="str">
        <f t="shared" si="102"/>
        <v/>
      </c>
      <c r="DK66" s="548" t="str">
        <f t="shared" si="103"/>
        <v/>
      </c>
      <c r="DL66" s="891">
        <f t="shared" si="104"/>
        <v>0</v>
      </c>
      <c r="DM66" s="846">
        <f t="shared" si="105"/>
        <v>0</v>
      </c>
      <c r="DN66" s="846">
        <f t="shared" si="106"/>
        <v>0</v>
      </c>
      <c r="DO66" s="846">
        <f t="shared" si="107"/>
        <v>0</v>
      </c>
      <c r="DP66" s="963"/>
      <c r="DQ66" s="964"/>
      <c r="DR66" s="964"/>
      <c r="DS66" s="965"/>
      <c r="DT66" s="966"/>
      <c r="DU66" s="61"/>
    </row>
    <row r="67" spans="1:125" ht="12.75" customHeight="1">
      <c r="A67" s="971" t="s">
        <v>181</v>
      </c>
      <c r="B67" s="761">
        <f t="shared" ref="B67:R67" si="134">IF(B65="","",B65*B66)</f>
        <v>0</v>
      </c>
      <c r="C67" s="761" t="str">
        <f t="shared" si="134"/>
        <v/>
      </c>
      <c r="D67" s="761" t="str">
        <f t="shared" si="134"/>
        <v/>
      </c>
      <c r="E67" s="761" t="str">
        <f t="shared" si="134"/>
        <v/>
      </c>
      <c r="F67" s="761" t="str">
        <f t="shared" si="134"/>
        <v/>
      </c>
      <c r="G67" s="761" t="str">
        <f t="shared" si="134"/>
        <v/>
      </c>
      <c r="H67" s="761" t="str">
        <f t="shared" si="134"/>
        <v/>
      </c>
      <c r="I67" s="761" t="str">
        <f t="shared" si="134"/>
        <v/>
      </c>
      <c r="J67" s="761" t="str">
        <f t="shared" si="134"/>
        <v/>
      </c>
      <c r="K67" s="761" t="str">
        <f t="shared" si="134"/>
        <v/>
      </c>
      <c r="L67" s="761" t="str">
        <f t="shared" si="134"/>
        <v/>
      </c>
      <c r="M67" s="761" t="str">
        <f t="shared" si="134"/>
        <v/>
      </c>
      <c r="N67" s="761" t="str">
        <f t="shared" si="134"/>
        <v/>
      </c>
      <c r="O67" s="761" t="str">
        <f t="shared" si="134"/>
        <v/>
      </c>
      <c r="P67" s="761" t="str">
        <f t="shared" si="134"/>
        <v/>
      </c>
      <c r="Q67" s="761" t="str">
        <f t="shared" si="134"/>
        <v/>
      </c>
      <c r="R67" s="761" t="str">
        <f t="shared" si="134"/>
        <v/>
      </c>
      <c r="S67" s="767"/>
      <c r="T67" s="761" t="str">
        <f t="shared" ref="T67:AJ67" si="135">IF(T65="","",T65*T66)</f>
        <v/>
      </c>
      <c r="U67" s="761" t="str">
        <f t="shared" si="135"/>
        <v/>
      </c>
      <c r="V67" s="761" t="str">
        <f t="shared" si="135"/>
        <v/>
      </c>
      <c r="W67" s="761" t="str">
        <f t="shared" si="135"/>
        <v/>
      </c>
      <c r="X67" s="761" t="str">
        <f t="shared" si="135"/>
        <v/>
      </c>
      <c r="Y67" s="761" t="str">
        <f t="shared" si="135"/>
        <v/>
      </c>
      <c r="Z67" s="761" t="str">
        <f t="shared" si="135"/>
        <v/>
      </c>
      <c r="AA67" s="761" t="str">
        <f t="shared" si="135"/>
        <v/>
      </c>
      <c r="AB67" s="761" t="str">
        <f t="shared" si="135"/>
        <v/>
      </c>
      <c r="AC67" s="761" t="str">
        <f t="shared" si="135"/>
        <v/>
      </c>
      <c r="AD67" s="761" t="str">
        <f t="shared" si="135"/>
        <v/>
      </c>
      <c r="AE67" s="761" t="str">
        <f t="shared" si="135"/>
        <v/>
      </c>
      <c r="AF67" s="761" t="str">
        <f t="shared" si="135"/>
        <v/>
      </c>
      <c r="AG67" s="761" t="str">
        <f t="shared" si="135"/>
        <v/>
      </c>
      <c r="AH67" s="761" t="str">
        <f t="shared" si="135"/>
        <v/>
      </c>
      <c r="AI67" s="761" t="str">
        <f t="shared" si="135"/>
        <v/>
      </c>
      <c r="AJ67" s="761" t="str">
        <f t="shared" si="135"/>
        <v/>
      </c>
      <c r="AK67" s="767"/>
      <c r="AL67" s="761" t="str">
        <f t="shared" ref="AL67:BB67" si="136">IF(AL65="","",AL65*AL66)</f>
        <v/>
      </c>
      <c r="AM67" s="761" t="str">
        <f t="shared" si="136"/>
        <v/>
      </c>
      <c r="AN67" s="761" t="str">
        <f t="shared" si="136"/>
        <v/>
      </c>
      <c r="AO67" s="761" t="str">
        <f t="shared" si="136"/>
        <v/>
      </c>
      <c r="AP67" s="761" t="str">
        <f t="shared" si="136"/>
        <v/>
      </c>
      <c r="AQ67" s="761" t="str">
        <f t="shared" si="136"/>
        <v/>
      </c>
      <c r="AR67" s="761" t="str">
        <f t="shared" si="136"/>
        <v/>
      </c>
      <c r="AS67" s="761" t="str">
        <f t="shared" si="136"/>
        <v/>
      </c>
      <c r="AT67" s="761" t="str">
        <f t="shared" si="136"/>
        <v/>
      </c>
      <c r="AU67" s="761" t="str">
        <f t="shared" si="136"/>
        <v/>
      </c>
      <c r="AV67" s="761" t="str">
        <f t="shared" si="136"/>
        <v/>
      </c>
      <c r="AW67" s="761" t="str">
        <f t="shared" si="136"/>
        <v/>
      </c>
      <c r="AX67" s="761" t="str">
        <f t="shared" si="136"/>
        <v/>
      </c>
      <c r="AY67" s="761" t="str">
        <f t="shared" si="136"/>
        <v/>
      </c>
      <c r="AZ67" s="761" t="str">
        <f t="shared" si="136"/>
        <v/>
      </c>
      <c r="BA67" s="761" t="str">
        <f t="shared" si="136"/>
        <v/>
      </c>
      <c r="BB67" s="761" t="str">
        <f t="shared" si="136"/>
        <v/>
      </c>
      <c r="BC67" s="767"/>
      <c r="BD67" s="761" t="str">
        <f t="shared" ref="BD67:BT67" si="137">IF(BD65="","",BD65*BD66)</f>
        <v/>
      </c>
      <c r="BE67" s="761" t="str">
        <f t="shared" si="137"/>
        <v/>
      </c>
      <c r="BF67" s="761" t="str">
        <f t="shared" si="137"/>
        <v/>
      </c>
      <c r="BG67" s="761" t="str">
        <f t="shared" si="137"/>
        <v/>
      </c>
      <c r="BH67" s="761" t="str">
        <f t="shared" si="137"/>
        <v/>
      </c>
      <c r="BI67" s="761" t="str">
        <f t="shared" si="137"/>
        <v/>
      </c>
      <c r="BJ67" s="761" t="str">
        <f t="shared" si="137"/>
        <v/>
      </c>
      <c r="BK67" s="761" t="str">
        <f t="shared" si="137"/>
        <v/>
      </c>
      <c r="BL67" s="761" t="str">
        <f t="shared" si="137"/>
        <v/>
      </c>
      <c r="BM67" s="761" t="str">
        <f t="shared" si="137"/>
        <v/>
      </c>
      <c r="BN67" s="761" t="str">
        <f t="shared" si="137"/>
        <v/>
      </c>
      <c r="BO67" s="761" t="str">
        <f t="shared" si="137"/>
        <v/>
      </c>
      <c r="BP67" s="761" t="str">
        <f t="shared" si="137"/>
        <v/>
      </c>
      <c r="BQ67" s="761" t="str">
        <f t="shared" si="137"/>
        <v/>
      </c>
      <c r="BR67" s="761" t="str">
        <f t="shared" si="137"/>
        <v/>
      </c>
      <c r="BS67" s="761" t="str">
        <f t="shared" si="137"/>
        <v/>
      </c>
      <c r="BT67" s="761" t="str">
        <f t="shared" si="137"/>
        <v/>
      </c>
      <c r="BU67" s="767"/>
      <c r="BV67" s="761" t="str">
        <f>IF(BV65="","",BV65*BV66)</f>
        <v/>
      </c>
      <c r="BW67" s="761" t="str">
        <f>IF(BW65="","",BW65*BW66)</f>
        <v/>
      </c>
      <c r="BX67" s="761" t="str">
        <f>IF(BX65="","",BX65*BX66)</f>
        <v/>
      </c>
      <c r="BY67" s="761" t="str">
        <f>IF(BY65="","",BY65*BY66)</f>
        <v/>
      </c>
      <c r="BZ67" s="889" t="str">
        <f t="shared" si="81"/>
        <v/>
      </c>
      <c r="CA67" s="889" t="str">
        <f t="shared" si="82"/>
        <v/>
      </c>
      <c r="CB67" s="889" t="str">
        <f t="shared" si="83"/>
        <v/>
      </c>
      <c r="CC67" s="890" t="str">
        <f t="shared" si="84"/>
        <v/>
      </c>
      <c r="CD67" s="520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1" t="str">
        <f t="shared" si="133"/>
        <v/>
      </c>
      <c r="CU67" s="548" t="str">
        <f t="shared" si="87"/>
        <v/>
      </c>
      <c r="CV67" s="549" t="str">
        <f t="shared" si="88"/>
        <v/>
      </c>
      <c r="CW67" s="550" t="str">
        <f t="shared" si="89"/>
        <v/>
      </c>
      <c r="CX67" s="550" t="str">
        <f t="shared" si="90"/>
        <v/>
      </c>
      <c r="CY67" s="550" t="str">
        <f t="shared" si="91"/>
        <v/>
      </c>
      <c r="CZ67" s="550" t="str">
        <f t="shared" si="92"/>
        <v/>
      </c>
      <c r="DA67" s="550" t="str">
        <f t="shared" si="93"/>
        <v/>
      </c>
      <c r="DB67" s="551" t="str">
        <f t="shared" si="94"/>
        <v/>
      </c>
      <c r="DC67" s="551" t="str">
        <f t="shared" si="95"/>
        <v/>
      </c>
      <c r="DD67" s="551" t="str">
        <f t="shared" si="96"/>
        <v/>
      </c>
      <c r="DE67" s="550" t="str">
        <f t="shared" si="97"/>
        <v/>
      </c>
      <c r="DF67" s="550" t="str">
        <f t="shared" si="98"/>
        <v/>
      </c>
      <c r="DG67" s="550" t="str">
        <f t="shared" si="99"/>
        <v/>
      </c>
      <c r="DH67" s="550" t="str">
        <f t="shared" si="100"/>
        <v/>
      </c>
      <c r="DI67" s="550" t="str">
        <f t="shared" si="101"/>
        <v/>
      </c>
      <c r="DJ67" s="549" t="str">
        <f t="shared" si="102"/>
        <v/>
      </c>
      <c r="DK67" s="548" t="str">
        <f t="shared" si="103"/>
        <v/>
      </c>
      <c r="DL67" s="891">
        <f t="shared" si="104"/>
        <v>1</v>
      </c>
      <c r="DM67" s="846">
        <f t="shared" si="105"/>
        <v>0</v>
      </c>
      <c r="DN67" s="846">
        <f t="shared" si="106"/>
        <v>0</v>
      </c>
      <c r="DO67" s="846">
        <f t="shared" si="107"/>
        <v>0</v>
      </c>
      <c r="DP67" s="972" t="str">
        <f>IF(DP65="","",DP65*BV66)</f>
        <v/>
      </c>
      <c r="DQ67" s="973" t="str">
        <f>IF(DQ65="","",DQ65*BW66)</f>
        <v/>
      </c>
      <c r="DR67" s="973" t="str">
        <f>IF(DR65="","",DR65*BX66)</f>
        <v/>
      </c>
      <c r="DS67" s="974" t="str">
        <f>IF(DS65="","",DS65*BY66)</f>
        <v/>
      </c>
      <c r="DT67" s="966"/>
      <c r="DU67" s="61"/>
    </row>
    <row r="68" spans="1:125" ht="12.75" customHeight="1">
      <c r="A68" s="971" t="s">
        <v>244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7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7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7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7"/>
      <c r="BV68" s="643"/>
      <c r="BW68" s="643"/>
      <c r="BX68" s="643"/>
      <c r="BY68" s="643"/>
      <c r="BZ68" s="889" t="str">
        <f t="shared" si="81"/>
        <v/>
      </c>
      <c r="CA68" s="889" t="str">
        <f t="shared" si="82"/>
        <v/>
      </c>
      <c r="CB68" s="889" t="str">
        <f t="shared" si="83"/>
        <v/>
      </c>
      <c r="CC68" s="890" t="str">
        <f t="shared" si="84"/>
        <v/>
      </c>
      <c r="CD68" s="520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1" t="str">
        <f t="shared" si="133"/>
        <v/>
      </c>
      <c r="CU68" s="548" t="str">
        <f t="shared" si="87"/>
        <v/>
      </c>
      <c r="CV68" s="549" t="str">
        <f t="shared" si="88"/>
        <v/>
      </c>
      <c r="CW68" s="550" t="str">
        <f t="shared" si="89"/>
        <v/>
      </c>
      <c r="CX68" s="550" t="str">
        <f t="shared" si="90"/>
        <v/>
      </c>
      <c r="CY68" s="550" t="str">
        <f t="shared" si="91"/>
        <v/>
      </c>
      <c r="CZ68" s="550" t="str">
        <f t="shared" si="92"/>
        <v/>
      </c>
      <c r="DA68" s="550" t="str">
        <f t="shared" si="93"/>
        <v/>
      </c>
      <c r="DB68" s="551" t="str">
        <f t="shared" si="94"/>
        <v/>
      </c>
      <c r="DC68" s="551" t="str">
        <f t="shared" si="95"/>
        <v/>
      </c>
      <c r="DD68" s="551" t="str">
        <f t="shared" si="96"/>
        <v/>
      </c>
      <c r="DE68" s="550" t="str">
        <f t="shared" si="97"/>
        <v/>
      </c>
      <c r="DF68" s="550" t="str">
        <f t="shared" si="98"/>
        <v/>
      </c>
      <c r="DG68" s="550" t="str">
        <f t="shared" si="99"/>
        <v/>
      </c>
      <c r="DH68" s="550" t="str">
        <f t="shared" si="100"/>
        <v/>
      </c>
      <c r="DI68" s="550" t="str">
        <f t="shared" si="101"/>
        <v/>
      </c>
      <c r="DJ68" s="549" t="str">
        <f t="shared" si="102"/>
        <v/>
      </c>
      <c r="DK68" s="548" t="str">
        <f t="shared" si="103"/>
        <v/>
      </c>
      <c r="DL68" s="891">
        <f t="shared" si="104"/>
        <v>0</v>
      </c>
      <c r="DM68" s="846">
        <f t="shared" si="105"/>
        <v>0</v>
      </c>
      <c r="DN68" s="846">
        <f t="shared" si="106"/>
        <v>0</v>
      </c>
      <c r="DO68" s="846">
        <f t="shared" si="107"/>
        <v>0</v>
      </c>
      <c r="DP68" s="975"/>
      <c r="DQ68" s="296"/>
      <c r="DR68" s="296"/>
      <c r="DS68" s="976"/>
      <c r="DT68" s="966"/>
      <c r="DU68" s="61"/>
    </row>
    <row r="69" spans="1:125" ht="12.75" customHeight="1">
      <c r="A69" s="888" t="str">
        <f>$H$1 &amp; " (%)"</f>
        <v>kcal (%)</v>
      </c>
      <c r="B69" s="766">
        <f t="shared" ref="B69:R69" si="138">IF(B63="","",(B63-B65-B68)*B64/B$7/365/$G$1)</f>
        <v>0</v>
      </c>
      <c r="C69" s="766">
        <f t="shared" si="138"/>
        <v>0</v>
      </c>
      <c r="D69" s="766">
        <f t="shared" si="138"/>
        <v>0</v>
      </c>
      <c r="E69" s="766">
        <f t="shared" si="138"/>
        <v>0</v>
      </c>
      <c r="F69" s="766">
        <f t="shared" si="138"/>
        <v>0</v>
      </c>
      <c r="G69" s="766">
        <f t="shared" si="138"/>
        <v>0</v>
      </c>
      <c r="H69" s="766">
        <f t="shared" si="138"/>
        <v>0</v>
      </c>
      <c r="I69" s="766">
        <f t="shared" si="138"/>
        <v>0</v>
      </c>
      <c r="J69" s="766">
        <f t="shared" si="138"/>
        <v>0</v>
      </c>
      <c r="K69" s="766" t="str">
        <f t="shared" si="138"/>
        <v/>
      </c>
      <c r="L69" s="766" t="str">
        <f t="shared" si="138"/>
        <v/>
      </c>
      <c r="M69" s="766" t="str">
        <f t="shared" si="138"/>
        <v/>
      </c>
      <c r="N69" s="766" t="str">
        <f t="shared" si="138"/>
        <v/>
      </c>
      <c r="O69" s="766" t="str">
        <f t="shared" si="138"/>
        <v/>
      </c>
      <c r="P69" s="766" t="str">
        <f t="shared" si="138"/>
        <v/>
      </c>
      <c r="Q69" s="766" t="str">
        <f t="shared" si="138"/>
        <v/>
      </c>
      <c r="R69" s="766" t="str">
        <f t="shared" si="138"/>
        <v/>
      </c>
      <c r="S69" s="977"/>
      <c r="T69" s="766">
        <f t="shared" ref="T69:AJ69" si="139">IF(T63="","",(T63-T65-T68)*T64/T$7/365/$G$1)</f>
        <v>0</v>
      </c>
      <c r="U69" s="766">
        <f t="shared" si="139"/>
        <v>0</v>
      </c>
      <c r="V69" s="766">
        <f t="shared" si="139"/>
        <v>0</v>
      </c>
      <c r="W69" s="766">
        <f t="shared" si="139"/>
        <v>0</v>
      </c>
      <c r="X69" s="766">
        <f t="shared" si="139"/>
        <v>0</v>
      </c>
      <c r="Y69" s="766">
        <f t="shared" si="139"/>
        <v>0</v>
      </c>
      <c r="Z69" s="766">
        <f t="shared" si="139"/>
        <v>0</v>
      </c>
      <c r="AA69" s="766">
        <f t="shared" si="139"/>
        <v>0</v>
      </c>
      <c r="AB69" s="766">
        <f t="shared" si="139"/>
        <v>0</v>
      </c>
      <c r="AC69" s="766" t="str">
        <f t="shared" si="139"/>
        <v/>
      </c>
      <c r="AD69" s="766" t="str">
        <f t="shared" si="139"/>
        <v/>
      </c>
      <c r="AE69" s="766" t="str">
        <f t="shared" si="139"/>
        <v/>
      </c>
      <c r="AF69" s="766" t="str">
        <f t="shared" si="139"/>
        <v/>
      </c>
      <c r="AG69" s="766" t="str">
        <f t="shared" si="139"/>
        <v/>
      </c>
      <c r="AH69" s="766" t="str">
        <f t="shared" si="139"/>
        <v/>
      </c>
      <c r="AI69" s="766" t="str">
        <f t="shared" si="139"/>
        <v/>
      </c>
      <c r="AJ69" s="766" t="str">
        <f t="shared" si="139"/>
        <v/>
      </c>
      <c r="AK69" s="977"/>
      <c r="AL69" s="766">
        <f t="shared" ref="AL69:BB69" si="140">IF(AL63="","",(AL63-AL65-AL68)*AL64/AL$7/365/$G$1)</f>
        <v>0</v>
      </c>
      <c r="AM69" s="766">
        <f t="shared" si="140"/>
        <v>0</v>
      </c>
      <c r="AN69" s="766">
        <f t="shared" si="140"/>
        <v>0</v>
      </c>
      <c r="AO69" s="766">
        <f t="shared" si="140"/>
        <v>0</v>
      </c>
      <c r="AP69" s="766">
        <f t="shared" si="140"/>
        <v>0</v>
      </c>
      <c r="AQ69" s="766">
        <f t="shared" si="140"/>
        <v>0</v>
      </c>
      <c r="AR69" s="766">
        <f t="shared" si="140"/>
        <v>0</v>
      </c>
      <c r="AS69" s="766">
        <f t="shared" si="140"/>
        <v>0</v>
      </c>
      <c r="AT69" s="766">
        <f t="shared" si="140"/>
        <v>0</v>
      </c>
      <c r="AU69" s="766" t="str">
        <f t="shared" si="140"/>
        <v/>
      </c>
      <c r="AV69" s="766" t="str">
        <f t="shared" si="140"/>
        <v/>
      </c>
      <c r="AW69" s="766" t="str">
        <f t="shared" si="140"/>
        <v/>
      </c>
      <c r="AX69" s="766" t="str">
        <f t="shared" si="140"/>
        <v/>
      </c>
      <c r="AY69" s="766" t="str">
        <f t="shared" si="140"/>
        <v/>
      </c>
      <c r="AZ69" s="766" t="str">
        <f t="shared" si="140"/>
        <v/>
      </c>
      <c r="BA69" s="766" t="str">
        <f t="shared" si="140"/>
        <v/>
      </c>
      <c r="BB69" s="766" t="str">
        <f t="shared" si="140"/>
        <v/>
      </c>
      <c r="BC69" s="977"/>
      <c r="BD69" s="766">
        <f t="shared" ref="BD69:BT69" si="141">IF(BD63="","",(BD63-BD65-BD68)*BD64/BD$7/365/$G$1)</f>
        <v>0</v>
      </c>
      <c r="BE69" s="766">
        <f t="shared" si="141"/>
        <v>0</v>
      </c>
      <c r="BF69" s="766">
        <f t="shared" si="141"/>
        <v>0</v>
      </c>
      <c r="BG69" s="766">
        <f t="shared" si="141"/>
        <v>0</v>
      </c>
      <c r="BH69" s="766">
        <f t="shared" si="141"/>
        <v>0</v>
      </c>
      <c r="BI69" s="766">
        <f t="shared" si="141"/>
        <v>0</v>
      </c>
      <c r="BJ69" s="766">
        <f t="shared" si="141"/>
        <v>0</v>
      </c>
      <c r="BK69" s="766">
        <f t="shared" si="141"/>
        <v>0</v>
      </c>
      <c r="BL69" s="766">
        <f t="shared" si="141"/>
        <v>0</v>
      </c>
      <c r="BM69" s="766" t="str">
        <f t="shared" si="141"/>
        <v/>
      </c>
      <c r="BN69" s="766" t="str">
        <f t="shared" si="141"/>
        <v/>
      </c>
      <c r="BO69" s="766" t="str">
        <f t="shared" si="141"/>
        <v/>
      </c>
      <c r="BP69" s="766" t="str">
        <f t="shared" si="141"/>
        <v/>
      </c>
      <c r="BQ69" s="766" t="str">
        <f t="shared" si="141"/>
        <v/>
      </c>
      <c r="BR69" s="766" t="str">
        <f t="shared" si="141"/>
        <v/>
      </c>
      <c r="BS69" s="766" t="str">
        <f t="shared" si="141"/>
        <v/>
      </c>
      <c r="BT69" s="766" t="str">
        <f t="shared" si="141"/>
        <v/>
      </c>
      <c r="BU69" s="977"/>
      <c r="BV69" s="766" t="str">
        <f>IF(BV63="","",(BV63-BV65-BV68)*BV64/BV$7/365/$G$1)</f>
        <v/>
      </c>
      <c r="BW69" s="766" t="str">
        <f>IF(BW63="","",(BW63-BW65-BW68)*BW64/BW$7/365/$G$1)</f>
        <v/>
      </c>
      <c r="BX69" s="766" t="str">
        <f>IF(BX63="","",(BX63-BX65-BX68)*BX64/BX$7/365/$G$1)</f>
        <v/>
      </c>
      <c r="BY69" s="766" t="str">
        <f>IF(BY63="","",(BY63-BY65-BY68)*BY64/BY$7/365/$G$1)</f>
        <v/>
      </c>
      <c r="BZ69" s="978">
        <f t="shared" si="81"/>
        <v>0</v>
      </c>
      <c r="CA69" s="978">
        <f t="shared" si="82"/>
        <v>0</v>
      </c>
      <c r="CB69" s="978">
        <f t="shared" si="83"/>
        <v>0</v>
      </c>
      <c r="CC69" s="979">
        <f t="shared" si="84"/>
        <v>0</v>
      </c>
      <c r="CD69" s="623" t="str">
        <f t="shared" si="133"/>
        <v/>
      </c>
      <c r="CE69" s="537" t="str">
        <f t="shared" si="133"/>
        <v/>
      </c>
      <c r="CF69" s="538" t="str">
        <f t="shared" si="133"/>
        <v/>
      </c>
      <c r="CG69" s="538" t="str">
        <f t="shared" si="133"/>
        <v/>
      </c>
      <c r="CH69" s="538">
        <f t="shared" si="133"/>
        <v>0</v>
      </c>
      <c r="CI69" s="538">
        <f t="shared" si="133"/>
        <v>0</v>
      </c>
      <c r="CJ69" s="538">
        <f t="shared" si="133"/>
        <v>0</v>
      </c>
      <c r="CK69" s="539">
        <f t="shared" si="133"/>
        <v>0</v>
      </c>
      <c r="CL69" s="539">
        <f t="shared" si="133"/>
        <v>0</v>
      </c>
      <c r="CM69" s="539">
        <f t="shared" si="133"/>
        <v>0</v>
      </c>
      <c r="CN69" s="538">
        <f t="shared" si="133"/>
        <v>0</v>
      </c>
      <c r="CO69" s="538">
        <f t="shared" si="133"/>
        <v>0</v>
      </c>
      <c r="CP69" s="538">
        <f t="shared" si="133"/>
        <v>0</v>
      </c>
      <c r="CQ69" s="538" t="str">
        <f t="shared" si="133"/>
        <v/>
      </c>
      <c r="CR69" s="538" t="str">
        <f t="shared" si="133"/>
        <v/>
      </c>
      <c r="CS69" s="537" t="str">
        <f t="shared" si="133"/>
        <v/>
      </c>
      <c r="CT69" s="624" t="str">
        <f t="shared" si="133"/>
        <v/>
      </c>
      <c r="CU69" s="536" t="str">
        <f t="shared" si="87"/>
        <v/>
      </c>
      <c r="CV69" s="537" t="str">
        <f t="shared" si="88"/>
        <v/>
      </c>
      <c r="CW69" s="538" t="str">
        <f t="shared" si="89"/>
        <v/>
      </c>
      <c r="CX69" s="538" t="str">
        <f t="shared" si="90"/>
        <v/>
      </c>
      <c r="CY69" s="538">
        <f t="shared" si="91"/>
        <v>0</v>
      </c>
      <c r="CZ69" s="538">
        <f t="shared" si="92"/>
        <v>0</v>
      </c>
      <c r="DA69" s="538">
        <f t="shared" si="93"/>
        <v>0</v>
      </c>
      <c r="DB69" s="539">
        <f t="shared" si="94"/>
        <v>0</v>
      </c>
      <c r="DC69" s="539">
        <f t="shared" si="95"/>
        <v>0</v>
      </c>
      <c r="DD69" s="539">
        <f t="shared" si="96"/>
        <v>0</v>
      </c>
      <c r="DE69" s="538">
        <f t="shared" si="97"/>
        <v>0</v>
      </c>
      <c r="DF69" s="538">
        <f t="shared" si="98"/>
        <v>0</v>
      </c>
      <c r="DG69" s="538">
        <f t="shared" si="99"/>
        <v>0</v>
      </c>
      <c r="DH69" s="538" t="str">
        <f t="shared" si="100"/>
        <v/>
      </c>
      <c r="DI69" s="538" t="str">
        <f t="shared" si="101"/>
        <v/>
      </c>
      <c r="DJ69" s="537" t="str">
        <f t="shared" si="102"/>
        <v/>
      </c>
      <c r="DK69" s="536" t="str">
        <f t="shared" si="103"/>
        <v/>
      </c>
      <c r="DL69" s="891">
        <f t="shared" si="104"/>
        <v>9</v>
      </c>
      <c r="DM69" s="846">
        <f t="shared" si="105"/>
        <v>9</v>
      </c>
      <c r="DN69" s="846">
        <f t="shared" si="106"/>
        <v>9</v>
      </c>
      <c r="DO69" s="846">
        <f t="shared" si="107"/>
        <v>9</v>
      </c>
      <c r="DP69" s="980" t="str">
        <f>IF(DP63="","",(DP63+SUM(BV63)*(DP63="")-SUM(DP65)-DP68-SUM(BV68)*(DP68=""))*BV64/DP$7/365/$G$1)</f>
        <v/>
      </c>
      <c r="DQ69" s="766" t="str">
        <f>IF(DQ63="","",(DQ63+SUM(BW63)*(DQ63="")-SUM(DQ65)-DQ68-SUM(BW68)*(DQ68=""))*BW64/DQ$7/365/$G$1)</f>
        <v/>
      </c>
      <c r="DR69" s="766" t="str">
        <f>IF(DR63="","",(DR63+SUM(BX63)*(DR63="")-SUM(DR65)-DR68-SUM(BX68)*(DR68=""))*BX64/DR$7/365/$G$1)</f>
        <v/>
      </c>
      <c r="DS69" s="981" t="str">
        <f>IF(DS63="","",(DS63+SUM(BY63)*(DS63="")-SUM(DS65)-DS68-SUM(BY68)*(DS68=""))*BY64/DS$7/365/$G$1)</f>
        <v/>
      </c>
      <c r="DT69" s="966"/>
      <c r="DU69" s="61"/>
    </row>
    <row r="70" spans="1:125" ht="12.75" customHeight="1">
      <c r="A70" s="887" t="s">
        <v>466</v>
      </c>
      <c r="B70" s="956">
        <v>0</v>
      </c>
      <c r="C70" s="956">
        <v>0</v>
      </c>
      <c r="D70" s="956">
        <v>0</v>
      </c>
      <c r="E70" s="956">
        <v>0</v>
      </c>
      <c r="F70" s="956">
        <v>0</v>
      </c>
      <c r="G70" s="956">
        <v>0</v>
      </c>
      <c r="H70" s="956">
        <v>0</v>
      </c>
      <c r="I70" s="956">
        <v>0</v>
      </c>
      <c r="J70" s="956">
        <v>0</v>
      </c>
      <c r="K70" s="956"/>
      <c r="L70" s="956"/>
      <c r="M70" s="956"/>
      <c r="N70" s="956"/>
      <c r="O70" s="956"/>
      <c r="P70" s="956"/>
      <c r="Q70" s="956"/>
      <c r="R70" s="956"/>
      <c r="S70" s="957"/>
      <c r="T70" s="956">
        <v>0</v>
      </c>
      <c r="U70" s="956">
        <v>0</v>
      </c>
      <c r="V70" s="956">
        <v>0</v>
      </c>
      <c r="W70" s="956">
        <v>0</v>
      </c>
      <c r="X70" s="956">
        <v>0</v>
      </c>
      <c r="Y70" s="956">
        <v>0</v>
      </c>
      <c r="Z70" s="956">
        <v>0</v>
      </c>
      <c r="AA70" s="956">
        <v>0</v>
      </c>
      <c r="AB70" s="956">
        <v>0</v>
      </c>
      <c r="AC70" s="956"/>
      <c r="AD70" s="956"/>
      <c r="AE70" s="956"/>
      <c r="AF70" s="956"/>
      <c r="AG70" s="956"/>
      <c r="AH70" s="956"/>
      <c r="AI70" s="956"/>
      <c r="AJ70" s="956"/>
      <c r="AK70" s="957"/>
      <c r="AL70" s="684">
        <v>0</v>
      </c>
      <c r="AM70" s="684">
        <v>0</v>
      </c>
      <c r="AN70" s="684">
        <v>0</v>
      </c>
      <c r="AO70" s="684">
        <v>0</v>
      </c>
      <c r="AP70" s="684">
        <v>0</v>
      </c>
      <c r="AQ70" s="956">
        <v>0</v>
      </c>
      <c r="AR70" s="956">
        <v>0</v>
      </c>
      <c r="AS70" s="956">
        <v>0</v>
      </c>
      <c r="AT70" s="956">
        <v>0</v>
      </c>
      <c r="AU70" s="956"/>
      <c r="AV70" s="956"/>
      <c r="AW70" s="956"/>
      <c r="AX70" s="956"/>
      <c r="AY70" s="956"/>
      <c r="AZ70" s="956"/>
      <c r="BA70" s="956"/>
      <c r="BB70" s="956"/>
      <c r="BC70" s="957"/>
      <c r="BD70" s="956">
        <v>0</v>
      </c>
      <c r="BE70" s="956">
        <v>0</v>
      </c>
      <c r="BF70" s="956">
        <v>0</v>
      </c>
      <c r="BG70" s="956">
        <v>0</v>
      </c>
      <c r="BH70" s="956">
        <v>0</v>
      </c>
      <c r="BI70" s="956">
        <v>0</v>
      </c>
      <c r="BJ70" s="956">
        <v>0</v>
      </c>
      <c r="BK70" s="956">
        <v>0</v>
      </c>
      <c r="BL70" s="956">
        <v>0</v>
      </c>
      <c r="BM70" s="956"/>
      <c r="BN70" s="956"/>
      <c r="BO70" s="956"/>
      <c r="BP70" s="956"/>
      <c r="BQ70" s="956"/>
      <c r="BR70" s="956"/>
      <c r="BS70" s="956"/>
      <c r="BT70" s="956"/>
      <c r="BU70" s="957"/>
      <c r="BV70" s="956"/>
      <c r="BW70" s="956"/>
      <c r="BX70" s="956"/>
      <c r="BY70" s="956"/>
      <c r="BZ70" s="889">
        <f t="shared" si="81"/>
        <v>0</v>
      </c>
      <c r="CA70" s="889">
        <f t="shared" si="82"/>
        <v>0</v>
      </c>
      <c r="CB70" s="889">
        <f t="shared" si="83"/>
        <v>0</v>
      </c>
      <c r="CC70" s="890">
        <f t="shared" si="84"/>
        <v>0</v>
      </c>
      <c r="CD70" s="520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1" t="str">
        <f t="shared" si="133"/>
        <v/>
      </c>
      <c r="CU70" s="548" t="str">
        <f t="shared" si="87"/>
        <v/>
      </c>
      <c r="CV70" s="549" t="str">
        <f t="shared" si="88"/>
        <v/>
      </c>
      <c r="CW70" s="550" t="str">
        <f t="shared" si="89"/>
        <v/>
      </c>
      <c r="CX70" s="550" t="str">
        <f t="shared" si="90"/>
        <v/>
      </c>
      <c r="CY70" s="550">
        <f t="shared" si="91"/>
        <v>0</v>
      </c>
      <c r="CZ70" s="550">
        <f t="shared" si="92"/>
        <v>0</v>
      </c>
      <c r="DA70" s="550">
        <f t="shared" si="93"/>
        <v>0</v>
      </c>
      <c r="DB70" s="551">
        <f t="shared" si="94"/>
        <v>0</v>
      </c>
      <c r="DC70" s="551">
        <f t="shared" si="95"/>
        <v>0</v>
      </c>
      <c r="DD70" s="551">
        <f t="shared" si="96"/>
        <v>0</v>
      </c>
      <c r="DE70" s="550">
        <f t="shared" si="97"/>
        <v>0</v>
      </c>
      <c r="DF70" s="550">
        <f t="shared" si="98"/>
        <v>0</v>
      </c>
      <c r="DG70" s="550">
        <f t="shared" si="99"/>
        <v>0</v>
      </c>
      <c r="DH70" s="550" t="str">
        <f t="shared" si="100"/>
        <v/>
      </c>
      <c r="DI70" s="550" t="str">
        <f t="shared" si="101"/>
        <v/>
      </c>
      <c r="DJ70" s="549" t="str">
        <f t="shared" si="102"/>
        <v/>
      </c>
      <c r="DK70" s="548" t="str">
        <f t="shared" si="103"/>
        <v/>
      </c>
      <c r="DL70" s="891">
        <f t="shared" si="104"/>
        <v>9</v>
      </c>
      <c r="DM70" s="846">
        <f t="shared" si="105"/>
        <v>9</v>
      </c>
      <c r="DN70" s="846">
        <f t="shared" si="106"/>
        <v>9</v>
      </c>
      <c r="DO70" s="846">
        <f t="shared" si="107"/>
        <v>9</v>
      </c>
      <c r="DP70" s="982" t="str">
        <f>IF(SUM(BV70)&gt;0,BV70*'Exp factors'!C$21,"")</f>
        <v/>
      </c>
      <c r="DQ70" s="983" t="str">
        <f>IF(SUM(BW70)&gt;0,BW70*'Exp factors'!D$21,"")</f>
        <v/>
      </c>
      <c r="DR70" s="983" t="str">
        <f>IF(SUM(BX70)&gt;0,BX70*'Exp factors'!E$21,"")</f>
        <v/>
      </c>
      <c r="DS70" s="984" t="str">
        <f>IF(SUM(BY70)&gt;0,BY70*'Exp factors'!F$21,"")</f>
        <v/>
      </c>
      <c r="DT70" s="966"/>
      <c r="DU70" s="61"/>
    </row>
    <row r="71" spans="1:125" ht="12.75" customHeight="1">
      <c r="A71" s="961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2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2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2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2"/>
      <c r="BV71" s="284"/>
      <c r="BW71" s="284"/>
      <c r="BX71" s="284"/>
      <c r="BY71" s="284"/>
      <c r="BZ71" s="889" t="str">
        <f t="shared" si="81"/>
        <v/>
      </c>
      <c r="CA71" s="889" t="str">
        <f t="shared" si="82"/>
        <v/>
      </c>
      <c r="CB71" s="889" t="str">
        <f t="shared" si="83"/>
        <v/>
      </c>
      <c r="CC71" s="890" t="str">
        <f t="shared" si="84"/>
        <v/>
      </c>
      <c r="CD71" s="520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1" t="str">
        <f t="shared" si="133"/>
        <v/>
      </c>
      <c r="CU71" s="548" t="str">
        <f t="shared" si="87"/>
        <v/>
      </c>
      <c r="CV71" s="549" t="str">
        <f t="shared" si="88"/>
        <v/>
      </c>
      <c r="CW71" s="550" t="str">
        <f t="shared" si="89"/>
        <v/>
      </c>
      <c r="CX71" s="550" t="str">
        <f t="shared" si="90"/>
        <v/>
      </c>
      <c r="CY71" s="550" t="str">
        <f t="shared" si="91"/>
        <v/>
      </c>
      <c r="CZ71" s="550" t="str">
        <f t="shared" si="92"/>
        <v/>
      </c>
      <c r="DA71" s="550" t="str">
        <f t="shared" si="93"/>
        <v/>
      </c>
      <c r="DB71" s="551" t="str">
        <f t="shared" si="94"/>
        <v/>
      </c>
      <c r="DC71" s="551" t="str">
        <f t="shared" si="95"/>
        <v/>
      </c>
      <c r="DD71" s="551" t="str">
        <f t="shared" si="96"/>
        <v/>
      </c>
      <c r="DE71" s="550" t="str">
        <f t="shared" si="97"/>
        <v/>
      </c>
      <c r="DF71" s="550" t="str">
        <f t="shared" si="98"/>
        <v/>
      </c>
      <c r="DG71" s="550" t="str">
        <f t="shared" si="99"/>
        <v/>
      </c>
      <c r="DH71" s="550" t="str">
        <f t="shared" si="100"/>
        <v/>
      </c>
      <c r="DI71" s="550" t="str">
        <f t="shared" si="101"/>
        <v/>
      </c>
      <c r="DJ71" s="549" t="str">
        <f t="shared" si="102"/>
        <v/>
      </c>
      <c r="DK71" s="548" t="str">
        <f t="shared" si="103"/>
        <v/>
      </c>
      <c r="DL71" s="891">
        <f t="shared" si="104"/>
        <v>0</v>
      </c>
      <c r="DM71" s="846">
        <f t="shared" si="105"/>
        <v>0</v>
      </c>
      <c r="DN71" s="846">
        <f t="shared" si="106"/>
        <v>0</v>
      </c>
      <c r="DO71" s="846">
        <f t="shared" si="107"/>
        <v>0</v>
      </c>
      <c r="DP71" s="963"/>
      <c r="DQ71" s="964"/>
      <c r="DR71" s="964"/>
      <c r="DS71" s="965"/>
      <c r="DT71" s="966"/>
      <c r="DU71" s="61"/>
    </row>
    <row r="72" spans="1:125" ht="12.75" customHeight="1">
      <c r="A72" s="967" t="s">
        <v>243</v>
      </c>
      <c r="B72" s="684">
        <v>0</v>
      </c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2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2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2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2"/>
      <c r="BV72" s="684"/>
      <c r="BW72" s="684"/>
      <c r="BX72" s="684"/>
      <c r="BY72" s="684"/>
      <c r="BZ72" s="889" t="str">
        <f t="shared" si="81"/>
        <v/>
      </c>
      <c r="CA72" s="889" t="str">
        <f t="shared" si="82"/>
        <v/>
      </c>
      <c r="CB72" s="889" t="str">
        <f t="shared" si="83"/>
        <v/>
      </c>
      <c r="CC72" s="890" t="str">
        <f t="shared" si="84"/>
        <v/>
      </c>
      <c r="CD72" s="520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1" t="str">
        <f t="shared" si="133"/>
        <v/>
      </c>
      <c r="CU72" s="548" t="str">
        <f t="shared" si="87"/>
        <v/>
      </c>
      <c r="CV72" s="549" t="str">
        <f t="shared" si="88"/>
        <v/>
      </c>
      <c r="CW72" s="550" t="str">
        <f t="shared" si="89"/>
        <v/>
      </c>
      <c r="CX72" s="550" t="str">
        <f t="shared" si="90"/>
        <v/>
      </c>
      <c r="CY72" s="550" t="str">
        <f t="shared" si="91"/>
        <v/>
      </c>
      <c r="CZ72" s="550" t="str">
        <f t="shared" si="92"/>
        <v/>
      </c>
      <c r="DA72" s="550" t="str">
        <f t="shared" si="93"/>
        <v/>
      </c>
      <c r="DB72" s="551" t="str">
        <f t="shared" si="94"/>
        <v/>
      </c>
      <c r="DC72" s="551" t="str">
        <f t="shared" si="95"/>
        <v/>
      </c>
      <c r="DD72" s="551" t="str">
        <f t="shared" si="96"/>
        <v/>
      </c>
      <c r="DE72" s="550" t="str">
        <f t="shared" si="97"/>
        <v/>
      </c>
      <c r="DF72" s="550" t="str">
        <f t="shared" si="98"/>
        <v/>
      </c>
      <c r="DG72" s="550" t="str">
        <f t="shared" si="99"/>
        <v/>
      </c>
      <c r="DH72" s="550" t="str">
        <f t="shared" si="100"/>
        <v/>
      </c>
      <c r="DI72" s="550" t="str">
        <f t="shared" si="101"/>
        <v/>
      </c>
      <c r="DJ72" s="549" t="str">
        <f t="shared" si="102"/>
        <v/>
      </c>
      <c r="DK72" s="548" t="str">
        <f t="shared" si="103"/>
        <v/>
      </c>
      <c r="DL72" s="891">
        <f t="shared" si="104"/>
        <v>1</v>
      </c>
      <c r="DM72" s="846">
        <f t="shared" si="105"/>
        <v>0</v>
      </c>
      <c r="DN72" s="846">
        <f t="shared" si="106"/>
        <v>0</v>
      </c>
      <c r="DO72" s="846">
        <f t="shared" si="107"/>
        <v>0</v>
      </c>
      <c r="DP72" s="968" t="str">
        <f>IF(SUM(BV72)&gt;0,(BV70-DP75-SUM(BV75)*(DP75=""))*'Exp factors'!C$24,"")</f>
        <v/>
      </c>
      <c r="DQ72" s="969" t="str">
        <f>IF(SUM(BW72)&gt;0,(BW70-DQ75-SUM(BW75)*(DQ75=""))*'Exp factors'!D$24,"")</f>
        <v/>
      </c>
      <c r="DR72" s="969" t="str">
        <f>IF(SUM(BX72)&gt;0,(BX70-DR75-SUM(BX75)*(DR75=""))*'Exp factors'!E$24,"")</f>
        <v/>
      </c>
      <c r="DS72" s="970" t="str">
        <f>IF(SUM(BY72)&gt;0,(BY70-DS75-SUM(BY75)*(DS75=""))*'Exp factors'!F$24,"")</f>
        <v/>
      </c>
      <c r="DT72" s="966"/>
      <c r="DU72" s="61"/>
    </row>
    <row r="73" spans="1:125" ht="12.75" customHeight="1">
      <c r="A73" s="971" t="s">
        <v>179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2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2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2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2"/>
      <c r="BV73" s="707"/>
      <c r="BW73" s="707"/>
      <c r="BX73" s="707"/>
      <c r="BY73" s="707"/>
      <c r="BZ73" s="889" t="str">
        <f t="shared" si="81"/>
        <v/>
      </c>
      <c r="CA73" s="889" t="str">
        <f t="shared" si="82"/>
        <v/>
      </c>
      <c r="CB73" s="889" t="str">
        <f t="shared" si="83"/>
        <v/>
      </c>
      <c r="CC73" s="890" t="str">
        <f t="shared" si="84"/>
        <v/>
      </c>
      <c r="CD73" s="520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1" t="str">
        <f t="shared" si="133"/>
        <v/>
      </c>
      <c r="CU73" s="548" t="str">
        <f t="shared" si="87"/>
        <v/>
      </c>
      <c r="CV73" s="549" t="str">
        <f t="shared" si="88"/>
        <v/>
      </c>
      <c r="CW73" s="550" t="str">
        <f t="shared" si="89"/>
        <v/>
      </c>
      <c r="CX73" s="550" t="str">
        <f t="shared" si="90"/>
        <v/>
      </c>
      <c r="CY73" s="550" t="str">
        <f t="shared" si="91"/>
        <v/>
      </c>
      <c r="CZ73" s="550" t="str">
        <f t="shared" si="92"/>
        <v/>
      </c>
      <c r="DA73" s="550" t="str">
        <f t="shared" si="93"/>
        <v/>
      </c>
      <c r="DB73" s="551" t="str">
        <f t="shared" si="94"/>
        <v/>
      </c>
      <c r="DC73" s="551" t="str">
        <f t="shared" si="95"/>
        <v/>
      </c>
      <c r="DD73" s="551" t="str">
        <f t="shared" si="96"/>
        <v/>
      </c>
      <c r="DE73" s="550" t="str">
        <f t="shared" si="97"/>
        <v/>
      </c>
      <c r="DF73" s="550" t="str">
        <f t="shared" si="98"/>
        <v/>
      </c>
      <c r="DG73" s="550" t="str">
        <f t="shared" si="99"/>
        <v/>
      </c>
      <c r="DH73" s="550" t="str">
        <f t="shared" si="100"/>
        <v/>
      </c>
      <c r="DI73" s="550" t="str">
        <f t="shared" si="101"/>
        <v/>
      </c>
      <c r="DJ73" s="549" t="str">
        <f t="shared" si="102"/>
        <v/>
      </c>
      <c r="DK73" s="548" t="str">
        <f t="shared" si="103"/>
        <v/>
      </c>
      <c r="DL73" s="891">
        <f t="shared" si="104"/>
        <v>0</v>
      </c>
      <c r="DM73" s="846">
        <f t="shared" si="105"/>
        <v>0</v>
      </c>
      <c r="DN73" s="846">
        <f t="shared" si="106"/>
        <v>0</v>
      </c>
      <c r="DO73" s="846">
        <f t="shared" si="107"/>
        <v>0</v>
      </c>
      <c r="DP73" s="963"/>
      <c r="DQ73" s="964"/>
      <c r="DR73" s="964"/>
      <c r="DS73" s="965"/>
      <c r="DT73" s="966"/>
      <c r="DU73" s="61"/>
    </row>
    <row r="74" spans="1:125" ht="12.75" customHeight="1">
      <c r="A74" s="971" t="s">
        <v>181</v>
      </c>
      <c r="B74" s="761">
        <f t="shared" ref="B74:R74" si="142">IF(B72="","",B72*B73)</f>
        <v>0</v>
      </c>
      <c r="C74" s="761" t="str">
        <f t="shared" si="142"/>
        <v/>
      </c>
      <c r="D74" s="761" t="str">
        <f t="shared" si="142"/>
        <v/>
      </c>
      <c r="E74" s="761" t="str">
        <f t="shared" si="142"/>
        <v/>
      </c>
      <c r="F74" s="761" t="str">
        <f t="shared" si="142"/>
        <v/>
      </c>
      <c r="G74" s="761" t="str">
        <f t="shared" si="142"/>
        <v/>
      </c>
      <c r="H74" s="761" t="str">
        <f t="shared" si="142"/>
        <v/>
      </c>
      <c r="I74" s="761" t="str">
        <f t="shared" si="142"/>
        <v/>
      </c>
      <c r="J74" s="761" t="str">
        <f t="shared" si="142"/>
        <v/>
      </c>
      <c r="K74" s="761" t="str">
        <f t="shared" si="142"/>
        <v/>
      </c>
      <c r="L74" s="761" t="str">
        <f t="shared" si="142"/>
        <v/>
      </c>
      <c r="M74" s="761" t="str">
        <f t="shared" si="142"/>
        <v/>
      </c>
      <c r="N74" s="761" t="str">
        <f t="shared" si="142"/>
        <v/>
      </c>
      <c r="O74" s="761" t="str">
        <f t="shared" si="142"/>
        <v/>
      </c>
      <c r="P74" s="761" t="str">
        <f t="shared" si="142"/>
        <v/>
      </c>
      <c r="Q74" s="761" t="str">
        <f t="shared" si="142"/>
        <v/>
      </c>
      <c r="R74" s="761" t="str">
        <f t="shared" si="142"/>
        <v/>
      </c>
      <c r="S74" s="767"/>
      <c r="T74" s="761" t="str">
        <f t="shared" ref="T74:AJ74" si="143">IF(T72="","",T72*T73)</f>
        <v/>
      </c>
      <c r="U74" s="761" t="str">
        <f t="shared" si="143"/>
        <v/>
      </c>
      <c r="V74" s="761" t="str">
        <f t="shared" si="143"/>
        <v/>
      </c>
      <c r="W74" s="761" t="str">
        <f t="shared" si="143"/>
        <v/>
      </c>
      <c r="X74" s="761" t="str">
        <f t="shared" si="143"/>
        <v/>
      </c>
      <c r="Y74" s="761" t="str">
        <f t="shared" si="143"/>
        <v/>
      </c>
      <c r="Z74" s="761" t="str">
        <f t="shared" si="143"/>
        <v/>
      </c>
      <c r="AA74" s="761" t="str">
        <f t="shared" si="143"/>
        <v/>
      </c>
      <c r="AB74" s="761" t="str">
        <f t="shared" si="143"/>
        <v/>
      </c>
      <c r="AC74" s="761" t="str">
        <f t="shared" si="143"/>
        <v/>
      </c>
      <c r="AD74" s="761" t="str">
        <f t="shared" si="143"/>
        <v/>
      </c>
      <c r="AE74" s="761" t="str">
        <f t="shared" si="143"/>
        <v/>
      </c>
      <c r="AF74" s="761" t="str">
        <f t="shared" si="143"/>
        <v/>
      </c>
      <c r="AG74" s="761" t="str">
        <f t="shared" si="143"/>
        <v/>
      </c>
      <c r="AH74" s="761" t="str">
        <f t="shared" si="143"/>
        <v/>
      </c>
      <c r="AI74" s="761" t="str">
        <f t="shared" si="143"/>
        <v/>
      </c>
      <c r="AJ74" s="761" t="str">
        <f t="shared" si="143"/>
        <v/>
      </c>
      <c r="AK74" s="767"/>
      <c r="AL74" s="761" t="str">
        <f t="shared" ref="AL74:BB74" si="144">IF(AL72="","",AL72*AL73)</f>
        <v/>
      </c>
      <c r="AM74" s="761" t="str">
        <f t="shared" si="144"/>
        <v/>
      </c>
      <c r="AN74" s="761" t="str">
        <f t="shared" si="144"/>
        <v/>
      </c>
      <c r="AO74" s="761" t="str">
        <f t="shared" si="144"/>
        <v/>
      </c>
      <c r="AP74" s="761" t="str">
        <f t="shared" si="144"/>
        <v/>
      </c>
      <c r="AQ74" s="761" t="str">
        <f t="shared" si="144"/>
        <v/>
      </c>
      <c r="AR74" s="761" t="str">
        <f t="shared" si="144"/>
        <v/>
      </c>
      <c r="AS74" s="761" t="str">
        <f t="shared" si="144"/>
        <v/>
      </c>
      <c r="AT74" s="761" t="str">
        <f t="shared" si="144"/>
        <v/>
      </c>
      <c r="AU74" s="761" t="str">
        <f t="shared" si="144"/>
        <v/>
      </c>
      <c r="AV74" s="761" t="str">
        <f t="shared" si="144"/>
        <v/>
      </c>
      <c r="AW74" s="761" t="str">
        <f t="shared" si="144"/>
        <v/>
      </c>
      <c r="AX74" s="761" t="str">
        <f t="shared" si="144"/>
        <v/>
      </c>
      <c r="AY74" s="761" t="str">
        <f t="shared" si="144"/>
        <v/>
      </c>
      <c r="AZ74" s="761" t="str">
        <f t="shared" si="144"/>
        <v/>
      </c>
      <c r="BA74" s="761" t="str">
        <f t="shared" si="144"/>
        <v/>
      </c>
      <c r="BB74" s="761" t="str">
        <f t="shared" si="144"/>
        <v/>
      </c>
      <c r="BC74" s="767"/>
      <c r="BD74" s="761" t="str">
        <f t="shared" ref="BD74:BT74" si="145">IF(BD72="","",BD72*BD73)</f>
        <v/>
      </c>
      <c r="BE74" s="761" t="str">
        <f t="shared" si="145"/>
        <v/>
      </c>
      <c r="BF74" s="761" t="str">
        <f t="shared" si="145"/>
        <v/>
      </c>
      <c r="BG74" s="761" t="str">
        <f t="shared" si="145"/>
        <v/>
      </c>
      <c r="BH74" s="761" t="str">
        <f t="shared" si="145"/>
        <v/>
      </c>
      <c r="BI74" s="761" t="str">
        <f t="shared" si="145"/>
        <v/>
      </c>
      <c r="BJ74" s="761" t="str">
        <f t="shared" si="145"/>
        <v/>
      </c>
      <c r="BK74" s="761" t="str">
        <f t="shared" si="145"/>
        <v/>
      </c>
      <c r="BL74" s="761" t="str">
        <f t="shared" si="145"/>
        <v/>
      </c>
      <c r="BM74" s="761" t="str">
        <f t="shared" si="145"/>
        <v/>
      </c>
      <c r="BN74" s="761" t="str">
        <f t="shared" si="145"/>
        <v/>
      </c>
      <c r="BO74" s="761" t="str">
        <f t="shared" si="145"/>
        <v/>
      </c>
      <c r="BP74" s="761" t="str">
        <f t="shared" si="145"/>
        <v/>
      </c>
      <c r="BQ74" s="761" t="str">
        <f t="shared" si="145"/>
        <v/>
      </c>
      <c r="BR74" s="761" t="str">
        <f t="shared" si="145"/>
        <v/>
      </c>
      <c r="BS74" s="761" t="str">
        <f t="shared" si="145"/>
        <v/>
      </c>
      <c r="BT74" s="761" t="str">
        <f t="shared" si="145"/>
        <v/>
      </c>
      <c r="BU74" s="767"/>
      <c r="BV74" s="761" t="str">
        <f>IF(BV72="","",BV72*BV73)</f>
        <v/>
      </c>
      <c r="BW74" s="761" t="str">
        <f>IF(BW72="","",BW72*BW73)</f>
        <v/>
      </c>
      <c r="BX74" s="761" t="str">
        <f>IF(BX72="","",BX72*BX73)</f>
        <v/>
      </c>
      <c r="BY74" s="761" t="str">
        <f>IF(BY72="","",BY72*BY73)</f>
        <v/>
      </c>
      <c r="BZ74" s="889" t="str">
        <f t="shared" si="81"/>
        <v/>
      </c>
      <c r="CA74" s="889" t="str">
        <f t="shared" si="82"/>
        <v/>
      </c>
      <c r="CB74" s="889" t="str">
        <f t="shared" si="83"/>
        <v/>
      </c>
      <c r="CC74" s="890" t="str">
        <f t="shared" si="84"/>
        <v/>
      </c>
      <c r="CD74" s="520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1" t="str">
        <f t="shared" si="133"/>
        <v/>
      </c>
      <c r="CU74" s="548" t="str">
        <f t="shared" si="87"/>
        <v/>
      </c>
      <c r="CV74" s="549" t="str">
        <f t="shared" si="88"/>
        <v/>
      </c>
      <c r="CW74" s="550" t="str">
        <f t="shared" si="89"/>
        <v/>
      </c>
      <c r="CX74" s="550" t="str">
        <f t="shared" si="90"/>
        <v/>
      </c>
      <c r="CY74" s="550" t="str">
        <f t="shared" si="91"/>
        <v/>
      </c>
      <c r="CZ74" s="550" t="str">
        <f t="shared" si="92"/>
        <v/>
      </c>
      <c r="DA74" s="550" t="str">
        <f t="shared" si="93"/>
        <v/>
      </c>
      <c r="DB74" s="551" t="str">
        <f t="shared" si="94"/>
        <v/>
      </c>
      <c r="DC74" s="551" t="str">
        <f t="shared" si="95"/>
        <v/>
      </c>
      <c r="DD74" s="551" t="str">
        <f t="shared" si="96"/>
        <v/>
      </c>
      <c r="DE74" s="550" t="str">
        <f t="shared" si="97"/>
        <v/>
      </c>
      <c r="DF74" s="550" t="str">
        <f t="shared" si="98"/>
        <v/>
      </c>
      <c r="DG74" s="550" t="str">
        <f t="shared" si="99"/>
        <v/>
      </c>
      <c r="DH74" s="550" t="str">
        <f t="shared" si="100"/>
        <v/>
      </c>
      <c r="DI74" s="550" t="str">
        <f t="shared" si="101"/>
        <v/>
      </c>
      <c r="DJ74" s="549" t="str">
        <f t="shared" si="102"/>
        <v/>
      </c>
      <c r="DK74" s="548" t="str">
        <f t="shared" si="103"/>
        <v/>
      </c>
      <c r="DL74" s="891">
        <f t="shared" si="104"/>
        <v>1</v>
      </c>
      <c r="DM74" s="846">
        <f t="shared" si="105"/>
        <v>0</v>
      </c>
      <c r="DN74" s="846">
        <f t="shared" si="106"/>
        <v>0</v>
      </c>
      <c r="DO74" s="846">
        <f t="shared" si="107"/>
        <v>0</v>
      </c>
      <c r="DP74" s="972" t="str">
        <f>IF(DP72="","",DP72*BV73)</f>
        <v/>
      </c>
      <c r="DQ74" s="973" t="str">
        <f>IF(DQ72="","",DQ72*BW73)</f>
        <v/>
      </c>
      <c r="DR74" s="973" t="str">
        <f>IF(DR72="","",DR72*BX73)</f>
        <v/>
      </c>
      <c r="DS74" s="974" t="str">
        <f>IF(DS72="","",DS72*BY73)</f>
        <v/>
      </c>
      <c r="DT74" s="966"/>
      <c r="DU74" s="61"/>
    </row>
    <row r="75" spans="1:125" ht="12.75" customHeight="1">
      <c r="A75" s="971" t="s">
        <v>244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7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7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7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7"/>
      <c r="BV75" s="643"/>
      <c r="BW75" s="643"/>
      <c r="BX75" s="643"/>
      <c r="BY75" s="643"/>
      <c r="BZ75" s="889" t="str">
        <f t="shared" si="81"/>
        <v/>
      </c>
      <c r="CA75" s="889" t="str">
        <f t="shared" si="82"/>
        <v/>
      </c>
      <c r="CB75" s="889" t="str">
        <f t="shared" si="83"/>
        <v/>
      </c>
      <c r="CC75" s="890" t="str">
        <f t="shared" si="84"/>
        <v/>
      </c>
      <c r="CD75" s="520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1" t="str">
        <f t="shared" si="133"/>
        <v/>
      </c>
      <c r="CU75" s="548" t="str">
        <f t="shared" si="87"/>
        <v/>
      </c>
      <c r="CV75" s="549" t="str">
        <f t="shared" si="88"/>
        <v/>
      </c>
      <c r="CW75" s="550" t="str">
        <f t="shared" si="89"/>
        <v/>
      </c>
      <c r="CX75" s="550" t="str">
        <f t="shared" si="90"/>
        <v/>
      </c>
      <c r="CY75" s="550" t="str">
        <f t="shared" si="91"/>
        <v/>
      </c>
      <c r="CZ75" s="550" t="str">
        <f t="shared" si="92"/>
        <v/>
      </c>
      <c r="DA75" s="550" t="str">
        <f t="shared" si="93"/>
        <v/>
      </c>
      <c r="DB75" s="551" t="str">
        <f t="shared" si="94"/>
        <v/>
      </c>
      <c r="DC75" s="551" t="str">
        <f t="shared" si="95"/>
        <v/>
      </c>
      <c r="DD75" s="551" t="str">
        <f t="shared" si="96"/>
        <v/>
      </c>
      <c r="DE75" s="550" t="str">
        <f t="shared" si="97"/>
        <v/>
      </c>
      <c r="DF75" s="550" t="str">
        <f t="shared" si="98"/>
        <v/>
      </c>
      <c r="DG75" s="550" t="str">
        <f t="shared" si="99"/>
        <v/>
      </c>
      <c r="DH75" s="550" t="str">
        <f t="shared" si="100"/>
        <v/>
      </c>
      <c r="DI75" s="550" t="str">
        <f t="shared" si="101"/>
        <v/>
      </c>
      <c r="DJ75" s="549" t="str">
        <f t="shared" si="102"/>
        <v/>
      </c>
      <c r="DK75" s="548" t="str">
        <f t="shared" si="103"/>
        <v/>
      </c>
      <c r="DL75" s="891">
        <f t="shared" si="104"/>
        <v>0</v>
      </c>
      <c r="DM75" s="846">
        <f t="shared" si="105"/>
        <v>0</v>
      </c>
      <c r="DN75" s="846">
        <f t="shared" si="106"/>
        <v>0</v>
      </c>
      <c r="DO75" s="846">
        <f t="shared" si="107"/>
        <v>0</v>
      </c>
      <c r="DP75" s="975"/>
      <c r="DQ75" s="296"/>
      <c r="DR75" s="296"/>
      <c r="DS75" s="976"/>
      <c r="DT75" s="966"/>
      <c r="DU75" s="61"/>
    </row>
    <row r="76" spans="1:125" ht="12.75" customHeight="1">
      <c r="A76" s="888" t="str">
        <f>$H$1 &amp; " (%)"</f>
        <v>kcal (%)</v>
      </c>
      <c r="B76" s="766">
        <f t="shared" ref="B76:R76" si="146">IF(B70="","",(B70-B72-B75)*B71/B$7/365/$G$1)</f>
        <v>0</v>
      </c>
      <c r="C76" s="766">
        <f t="shared" si="146"/>
        <v>0</v>
      </c>
      <c r="D76" s="766">
        <f t="shared" si="146"/>
        <v>0</v>
      </c>
      <c r="E76" s="766">
        <f t="shared" si="146"/>
        <v>0</v>
      </c>
      <c r="F76" s="766">
        <f t="shared" si="146"/>
        <v>0</v>
      </c>
      <c r="G76" s="766">
        <f t="shared" si="146"/>
        <v>0</v>
      </c>
      <c r="H76" s="766">
        <f t="shared" si="146"/>
        <v>0</v>
      </c>
      <c r="I76" s="766">
        <f t="shared" si="146"/>
        <v>0</v>
      </c>
      <c r="J76" s="766">
        <f t="shared" si="146"/>
        <v>0</v>
      </c>
      <c r="K76" s="766" t="str">
        <f t="shared" si="146"/>
        <v/>
      </c>
      <c r="L76" s="766" t="str">
        <f t="shared" si="146"/>
        <v/>
      </c>
      <c r="M76" s="766" t="str">
        <f t="shared" si="146"/>
        <v/>
      </c>
      <c r="N76" s="766" t="str">
        <f t="shared" si="146"/>
        <v/>
      </c>
      <c r="O76" s="766" t="str">
        <f t="shared" si="146"/>
        <v/>
      </c>
      <c r="P76" s="766" t="str">
        <f t="shared" si="146"/>
        <v/>
      </c>
      <c r="Q76" s="766" t="str">
        <f t="shared" si="146"/>
        <v/>
      </c>
      <c r="R76" s="766" t="str">
        <f t="shared" si="146"/>
        <v/>
      </c>
      <c r="S76" s="977"/>
      <c r="T76" s="766">
        <f t="shared" ref="T76:AJ76" si="147">IF(T70="","",(T70-T72-T75)*T71/T$7/365/$G$1)</f>
        <v>0</v>
      </c>
      <c r="U76" s="766">
        <f t="shared" si="147"/>
        <v>0</v>
      </c>
      <c r="V76" s="766">
        <f t="shared" si="147"/>
        <v>0</v>
      </c>
      <c r="W76" s="766">
        <f t="shared" si="147"/>
        <v>0</v>
      </c>
      <c r="X76" s="766">
        <f t="shared" si="147"/>
        <v>0</v>
      </c>
      <c r="Y76" s="766">
        <f t="shared" si="147"/>
        <v>0</v>
      </c>
      <c r="Z76" s="766">
        <f t="shared" si="147"/>
        <v>0</v>
      </c>
      <c r="AA76" s="766">
        <f t="shared" si="147"/>
        <v>0</v>
      </c>
      <c r="AB76" s="766">
        <f t="shared" si="147"/>
        <v>0</v>
      </c>
      <c r="AC76" s="766" t="str">
        <f t="shared" si="147"/>
        <v/>
      </c>
      <c r="AD76" s="766" t="str">
        <f t="shared" si="147"/>
        <v/>
      </c>
      <c r="AE76" s="766" t="str">
        <f t="shared" si="147"/>
        <v/>
      </c>
      <c r="AF76" s="766" t="str">
        <f t="shared" si="147"/>
        <v/>
      </c>
      <c r="AG76" s="766" t="str">
        <f t="shared" si="147"/>
        <v/>
      </c>
      <c r="AH76" s="766" t="str">
        <f t="shared" si="147"/>
        <v/>
      </c>
      <c r="AI76" s="766" t="str">
        <f t="shared" si="147"/>
        <v/>
      </c>
      <c r="AJ76" s="766" t="str">
        <f t="shared" si="147"/>
        <v/>
      </c>
      <c r="AK76" s="977"/>
      <c r="AL76" s="766">
        <f t="shared" ref="AL76:BB76" si="148">IF(AL70="","",(AL70-AL72-AL75)*AL71/AL$7/365/$G$1)</f>
        <v>0</v>
      </c>
      <c r="AM76" s="766">
        <f t="shared" si="148"/>
        <v>0</v>
      </c>
      <c r="AN76" s="766">
        <f t="shared" si="148"/>
        <v>0</v>
      </c>
      <c r="AO76" s="766">
        <f t="shared" si="148"/>
        <v>0</v>
      </c>
      <c r="AP76" s="766">
        <f t="shared" si="148"/>
        <v>0</v>
      </c>
      <c r="AQ76" s="766">
        <f t="shared" si="148"/>
        <v>0</v>
      </c>
      <c r="AR76" s="766">
        <f t="shared" si="148"/>
        <v>0</v>
      </c>
      <c r="AS76" s="766">
        <f t="shared" si="148"/>
        <v>0</v>
      </c>
      <c r="AT76" s="766">
        <f t="shared" si="148"/>
        <v>0</v>
      </c>
      <c r="AU76" s="766" t="str">
        <f t="shared" si="148"/>
        <v/>
      </c>
      <c r="AV76" s="766" t="str">
        <f t="shared" si="148"/>
        <v/>
      </c>
      <c r="AW76" s="766" t="str">
        <f t="shared" si="148"/>
        <v/>
      </c>
      <c r="AX76" s="766" t="str">
        <f t="shared" si="148"/>
        <v/>
      </c>
      <c r="AY76" s="766" t="str">
        <f t="shared" si="148"/>
        <v/>
      </c>
      <c r="AZ76" s="766" t="str">
        <f t="shared" si="148"/>
        <v/>
      </c>
      <c r="BA76" s="766" t="str">
        <f t="shared" si="148"/>
        <v/>
      </c>
      <c r="BB76" s="766" t="str">
        <f t="shared" si="148"/>
        <v/>
      </c>
      <c r="BC76" s="977"/>
      <c r="BD76" s="766">
        <f t="shared" ref="BD76:BT76" si="149">IF(BD70="","",(BD70-BD72-BD75)*BD71/BD$7/365/$G$1)</f>
        <v>0</v>
      </c>
      <c r="BE76" s="766">
        <f t="shared" si="149"/>
        <v>0</v>
      </c>
      <c r="BF76" s="766">
        <f t="shared" si="149"/>
        <v>0</v>
      </c>
      <c r="BG76" s="766">
        <f t="shared" si="149"/>
        <v>0</v>
      </c>
      <c r="BH76" s="766">
        <f t="shared" si="149"/>
        <v>0</v>
      </c>
      <c r="BI76" s="766">
        <f t="shared" si="149"/>
        <v>0</v>
      </c>
      <c r="BJ76" s="766">
        <f t="shared" si="149"/>
        <v>0</v>
      </c>
      <c r="BK76" s="766">
        <f t="shared" si="149"/>
        <v>0</v>
      </c>
      <c r="BL76" s="766">
        <f t="shared" si="149"/>
        <v>0</v>
      </c>
      <c r="BM76" s="766" t="str">
        <f t="shared" si="149"/>
        <v/>
      </c>
      <c r="BN76" s="766" t="str">
        <f t="shared" si="149"/>
        <v/>
      </c>
      <c r="BO76" s="766" t="str">
        <f t="shared" si="149"/>
        <v/>
      </c>
      <c r="BP76" s="766" t="str">
        <f t="shared" si="149"/>
        <v/>
      </c>
      <c r="BQ76" s="766" t="str">
        <f t="shared" si="149"/>
        <v/>
      </c>
      <c r="BR76" s="766" t="str">
        <f t="shared" si="149"/>
        <v/>
      </c>
      <c r="BS76" s="766" t="str">
        <f t="shared" si="149"/>
        <v/>
      </c>
      <c r="BT76" s="766" t="str">
        <f t="shared" si="149"/>
        <v/>
      </c>
      <c r="BU76" s="977"/>
      <c r="BV76" s="766" t="str">
        <f>IF(BV70="","",(BV70-BV72-BV75)*BV71/BV$7/365/$G$1)</f>
        <v/>
      </c>
      <c r="BW76" s="766" t="str">
        <f>IF(BW70="","",(BW70-BW72-BW75)*BW71/BW$7/365/$G$1)</f>
        <v/>
      </c>
      <c r="BX76" s="766" t="str">
        <f>IF(BX70="","",(BX70-BX72-BX75)*BX71/BX$7/365/$G$1)</f>
        <v/>
      </c>
      <c r="BY76" s="766" t="str">
        <f>IF(BY70="","",(BY70-BY72-BY75)*BY71/BY$7/365/$G$1)</f>
        <v/>
      </c>
      <c r="BZ76" s="978">
        <f t="shared" si="81"/>
        <v>0</v>
      </c>
      <c r="CA76" s="978">
        <f t="shared" si="82"/>
        <v>0</v>
      </c>
      <c r="CB76" s="978">
        <f t="shared" si="83"/>
        <v>0</v>
      </c>
      <c r="CC76" s="979">
        <f t="shared" si="84"/>
        <v>0</v>
      </c>
      <c r="CD76" s="623" t="str">
        <f t="shared" si="133"/>
        <v/>
      </c>
      <c r="CE76" s="537" t="str">
        <f t="shared" si="133"/>
        <v/>
      </c>
      <c r="CF76" s="538" t="str">
        <f t="shared" si="133"/>
        <v/>
      </c>
      <c r="CG76" s="538" t="str">
        <f t="shared" si="133"/>
        <v/>
      </c>
      <c r="CH76" s="538">
        <f t="shared" si="133"/>
        <v>0</v>
      </c>
      <c r="CI76" s="538">
        <f t="shared" si="133"/>
        <v>0</v>
      </c>
      <c r="CJ76" s="538">
        <f t="shared" si="133"/>
        <v>0</v>
      </c>
      <c r="CK76" s="539">
        <f t="shared" si="133"/>
        <v>0</v>
      </c>
      <c r="CL76" s="539">
        <f t="shared" si="133"/>
        <v>0</v>
      </c>
      <c r="CM76" s="539">
        <f t="shared" si="133"/>
        <v>0</v>
      </c>
      <c r="CN76" s="538">
        <f t="shared" si="133"/>
        <v>0</v>
      </c>
      <c r="CO76" s="538">
        <f t="shared" si="133"/>
        <v>0</v>
      </c>
      <c r="CP76" s="538">
        <f t="shared" si="133"/>
        <v>0</v>
      </c>
      <c r="CQ76" s="538" t="str">
        <f t="shared" si="133"/>
        <v/>
      </c>
      <c r="CR76" s="538" t="str">
        <f t="shared" si="133"/>
        <v/>
      </c>
      <c r="CS76" s="537" t="str">
        <f t="shared" si="133"/>
        <v/>
      </c>
      <c r="CT76" s="624" t="str">
        <f t="shared" si="133"/>
        <v/>
      </c>
      <c r="CU76" s="536" t="str">
        <f t="shared" si="87"/>
        <v/>
      </c>
      <c r="CV76" s="537" t="str">
        <f t="shared" si="88"/>
        <v/>
      </c>
      <c r="CW76" s="538" t="str">
        <f t="shared" si="89"/>
        <v/>
      </c>
      <c r="CX76" s="538" t="str">
        <f t="shared" si="90"/>
        <v/>
      </c>
      <c r="CY76" s="538">
        <f t="shared" si="91"/>
        <v>0</v>
      </c>
      <c r="CZ76" s="538">
        <f t="shared" si="92"/>
        <v>0</v>
      </c>
      <c r="DA76" s="538">
        <f t="shared" si="93"/>
        <v>0</v>
      </c>
      <c r="DB76" s="539">
        <f t="shared" si="94"/>
        <v>0</v>
      </c>
      <c r="DC76" s="539">
        <f t="shared" si="95"/>
        <v>0</v>
      </c>
      <c r="DD76" s="539">
        <f t="shared" si="96"/>
        <v>0</v>
      </c>
      <c r="DE76" s="538">
        <f t="shared" si="97"/>
        <v>0</v>
      </c>
      <c r="DF76" s="538">
        <f t="shared" si="98"/>
        <v>0</v>
      </c>
      <c r="DG76" s="538">
        <f t="shared" si="99"/>
        <v>0</v>
      </c>
      <c r="DH76" s="538" t="str">
        <f t="shared" si="100"/>
        <v/>
      </c>
      <c r="DI76" s="538" t="str">
        <f t="shared" si="101"/>
        <v/>
      </c>
      <c r="DJ76" s="537" t="str">
        <f t="shared" si="102"/>
        <v/>
      </c>
      <c r="DK76" s="536" t="str">
        <f t="shared" si="103"/>
        <v/>
      </c>
      <c r="DL76" s="891">
        <f t="shared" si="104"/>
        <v>9</v>
      </c>
      <c r="DM76" s="846">
        <f t="shared" si="105"/>
        <v>9</v>
      </c>
      <c r="DN76" s="846">
        <f t="shared" si="106"/>
        <v>9</v>
      </c>
      <c r="DO76" s="846">
        <f t="shared" si="107"/>
        <v>9</v>
      </c>
      <c r="DP76" s="980" t="str">
        <f>IF(DP70="","",(DP70+SUM(BV70)*(DP70="")-SUM(DP72)-DP75-SUM(BV75)*(DP75=""))*BV71/DP$7/365/$G$1)</f>
        <v/>
      </c>
      <c r="DQ76" s="766" t="str">
        <f>IF(DQ70="","",(DQ70+SUM(BW70)*(DQ70="")-SUM(DQ72)-DQ75-SUM(BW75)*(DQ75=""))*BW71/DQ$7/365/$G$1)</f>
        <v/>
      </c>
      <c r="DR76" s="766" t="str">
        <f>IF(DR70="","",(DR70+SUM(BX70)*(DR70="")-SUM(DR72)-DR75-SUM(BX75)*(DR75=""))*BX71/DR$7/365/$G$1)</f>
        <v/>
      </c>
      <c r="DS76" s="981" t="str">
        <f>IF(DS70="","",(DS70+SUM(BY70)*(DS70="")-SUM(DS72)-DS75-SUM(BY75)*(DS75=""))*BY71/DS$7/365/$G$1)</f>
        <v/>
      </c>
      <c r="DT76" s="966"/>
      <c r="DU76" s="61"/>
    </row>
    <row r="77" spans="1:125" ht="12.75" customHeight="1">
      <c r="A77" s="887" t="s">
        <v>467</v>
      </c>
      <c r="B77" s="956">
        <v>0</v>
      </c>
      <c r="C77" s="956">
        <v>0</v>
      </c>
      <c r="D77" s="956">
        <v>0</v>
      </c>
      <c r="E77" s="956">
        <v>0</v>
      </c>
      <c r="F77" s="956">
        <v>0</v>
      </c>
      <c r="G77" s="956">
        <v>0</v>
      </c>
      <c r="H77" s="956">
        <v>0</v>
      </c>
      <c r="I77" s="956">
        <v>0</v>
      </c>
      <c r="J77" s="956">
        <v>0</v>
      </c>
      <c r="K77" s="956"/>
      <c r="L77" s="956"/>
      <c r="M77" s="956"/>
      <c r="N77" s="956"/>
      <c r="O77" s="956"/>
      <c r="P77" s="956"/>
      <c r="Q77" s="956"/>
      <c r="R77" s="956"/>
      <c r="S77" s="957"/>
      <c r="T77" s="956">
        <v>0</v>
      </c>
      <c r="U77" s="956">
        <v>0</v>
      </c>
      <c r="V77" s="956">
        <v>0</v>
      </c>
      <c r="W77" s="956">
        <v>0</v>
      </c>
      <c r="X77" s="956">
        <v>0</v>
      </c>
      <c r="Y77" s="956">
        <v>0</v>
      </c>
      <c r="Z77" s="956">
        <v>0</v>
      </c>
      <c r="AA77" s="956">
        <v>0</v>
      </c>
      <c r="AB77" s="956">
        <v>0</v>
      </c>
      <c r="AC77" s="956"/>
      <c r="AD77" s="956"/>
      <c r="AE77" s="956"/>
      <c r="AF77" s="956"/>
      <c r="AG77" s="956"/>
      <c r="AH77" s="956"/>
      <c r="AI77" s="956"/>
      <c r="AJ77" s="956"/>
      <c r="AK77" s="957"/>
      <c r="AL77" s="684">
        <v>0</v>
      </c>
      <c r="AM77" s="684">
        <v>0</v>
      </c>
      <c r="AN77" s="684">
        <v>0</v>
      </c>
      <c r="AO77" s="684">
        <v>0</v>
      </c>
      <c r="AP77" s="684">
        <v>0</v>
      </c>
      <c r="AQ77" s="956">
        <v>0</v>
      </c>
      <c r="AR77" s="956">
        <v>0</v>
      </c>
      <c r="AS77" s="956">
        <v>0</v>
      </c>
      <c r="AT77" s="956">
        <v>0</v>
      </c>
      <c r="AU77" s="956"/>
      <c r="AV77" s="956"/>
      <c r="AW77" s="956"/>
      <c r="AX77" s="956"/>
      <c r="AY77" s="956"/>
      <c r="AZ77" s="956"/>
      <c r="BA77" s="956"/>
      <c r="BB77" s="956"/>
      <c r="BC77" s="957"/>
      <c r="BD77" s="956">
        <v>0</v>
      </c>
      <c r="BE77" s="956">
        <v>0</v>
      </c>
      <c r="BF77" s="956">
        <v>0</v>
      </c>
      <c r="BG77" s="956">
        <v>0</v>
      </c>
      <c r="BH77" s="956">
        <v>0</v>
      </c>
      <c r="BI77" s="956">
        <v>0</v>
      </c>
      <c r="BJ77" s="956">
        <v>0</v>
      </c>
      <c r="BK77" s="956">
        <v>0</v>
      </c>
      <c r="BL77" s="956">
        <v>0</v>
      </c>
      <c r="BM77" s="956"/>
      <c r="BN77" s="956"/>
      <c r="BO77" s="956"/>
      <c r="BP77" s="956"/>
      <c r="BQ77" s="956"/>
      <c r="BR77" s="956"/>
      <c r="BS77" s="956"/>
      <c r="BT77" s="956"/>
      <c r="BU77" s="957"/>
      <c r="BV77" s="956"/>
      <c r="BW77" s="956"/>
      <c r="BX77" s="956"/>
      <c r="BY77" s="956"/>
      <c r="BZ77" s="889">
        <f t="shared" si="81"/>
        <v>0</v>
      </c>
      <c r="CA77" s="889">
        <f t="shared" si="82"/>
        <v>0</v>
      </c>
      <c r="CB77" s="889">
        <f t="shared" si="83"/>
        <v>0</v>
      </c>
      <c r="CC77" s="890">
        <f t="shared" si="84"/>
        <v>0</v>
      </c>
      <c r="CD77" s="520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1" t="str">
        <f t="shared" si="133"/>
        <v/>
      </c>
      <c r="CU77" s="548" t="str">
        <f t="shared" si="87"/>
        <v/>
      </c>
      <c r="CV77" s="549" t="str">
        <f t="shared" si="88"/>
        <v/>
      </c>
      <c r="CW77" s="550" t="str">
        <f t="shared" si="89"/>
        <v/>
      </c>
      <c r="CX77" s="550" t="str">
        <f t="shared" si="90"/>
        <v/>
      </c>
      <c r="CY77" s="550">
        <f t="shared" si="91"/>
        <v>0</v>
      </c>
      <c r="CZ77" s="550">
        <f t="shared" si="92"/>
        <v>0</v>
      </c>
      <c r="DA77" s="550">
        <f t="shared" si="93"/>
        <v>0</v>
      </c>
      <c r="DB77" s="551">
        <f t="shared" si="94"/>
        <v>0</v>
      </c>
      <c r="DC77" s="551">
        <f t="shared" si="95"/>
        <v>0</v>
      </c>
      <c r="DD77" s="551">
        <f t="shared" si="96"/>
        <v>0</v>
      </c>
      <c r="DE77" s="550">
        <f t="shared" si="97"/>
        <v>0</v>
      </c>
      <c r="DF77" s="550">
        <f t="shared" si="98"/>
        <v>0</v>
      </c>
      <c r="DG77" s="550">
        <f t="shared" si="99"/>
        <v>0</v>
      </c>
      <c r="DH77" s="550" t="str">
        <f t="shared" si="100"/>
        <v/>
      </c>
      <c r="DI77" s="550" t="str">
        <f t="shared" si="101"/>
        <v/>
      </c>
      <c r="DJ77" s="549" t="str">
        <f t="shared" si="102"/>
        <v/>
      </c>
      <c r="DK77" s="548" t="str">
        <f t="shared" si="103"/>
        <v/>
      </c>
      <c r="DL77" s="891">
        <f t="shared" si="104"/>
        <v>9</v>
      </c>
      <c r="DM77" s="846">
        <f t="shared" si="105"/>
        <v>9</v>
      </c>
      <c r="DN77" s="846">
        <f t="shared" si="106"/>
        <v>9</v>
      </c>
      <c r="DO77" s="846">
        <f t="shared" si="107"/>
        <v>9</v>
      </c>
      <c r="DP77" s="982" t="str">
        <f>IF(SUM(BV77)&gt;0,BV77*'Exp factors'!C$21,"")</f>
        <v/>
      </c>
      <c r="DQ77" s="983" t="str">
        <f>IF(SUM(BW77)&gt;0,BW77*'Exp factors'!D$21,"")</f>
        <v/>
      </c>
      <c r="DR77" s="983" t="str">
        <f>IF(SUM(BX77)&gt;0,BX77*'Exp factors'!E$21,"")</f>
        <v/>
      </c>
      <c r="DS77" s="984" t="str">
        <f>IF(SUM(BY77)&gt;0,BY77*'Exp factors'!F$21,"")</f>
        <v/>
      </c>
      <c r="DT77" s="966"/>
      <c r="DU77" s="61"/>
    </row>
    <row r="78" spans="1:125" ht="12.75" customHeight="1">
      <c r="A78" s="961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2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2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2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2"/>
      <c r="BV78" s="284"/>
      <c r="BW78" s="284"/>
      <c r="BX78" s="284"/>
      <c r="BY78" s="284"/>
      <c r="BZ78" s="889" t="str">
        <f t="shared" si="81"/>
        <v/>
      </c>
      <c r="CA78" s="889" t="str">
        <f t="shared" si="82"/>
        <v/>
      </c>
      <c r="CB78" s="889" t="str">
        <f t="shared" si="83"/>
        <v/>
      </c>
      <c r="CC78" s="890" t="str">
        <f t="shared" si="84"/>
        <v/>
      </c>
      <c r="CD78" s="520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7"/>
        <v/>
      </c>
      <c r="CV78" s="549" t="str">
        <f t="shared" si="88"/>
        <v/>
      </c>
      <c r="CW78" s="550" t="str">
        <f t="shared" si="89"/>
        <v/>
      </c>
      <c r="CX78" s="550" t="str">
        <f t="shared" si="90"/>
        <v/>
      </c>
      <c r="CY78" s="550" t="str">
        <f t="shared" si="91"/>
        <v/>
      </c>
      <c r="CZ78" s="550" t="str">
        <f t="shared" si="92"/>
        <v/>
      </c>
      <c r="DA78" s="550" t="str">
        <f t="shared" si="93"/>
        <v/>
      </c>
      <c r="DB78" s="551" t="str">
        <f t="shared" si="94"/>
        <v/>
      </c>
      <c r="DC78" s="551" t="str">
        <f t="shared" si="95"/>
        <v/>
      </c>
      <c r="DD78" s="551" t="str">
        <f t="shared" si="96"/>
        <v/>
      </c>
      <c r="DE78" s="550" t="str">
        <f t="shared" si="97"/>
        <v/>
      </c>
      <c r="DF78" s="550" t="str">
        <f t="shared" si="98"/>
        <v/>
      </c>
      <c r="DG78" s="550" t="str">
        <f t="shared" si="99"/>
        <v/>
      </c>
      <c r="DH78" s="550" t="str">
        <f t="shared" si="100"/>
        <v/>
      </c>
      <c r="DI78" s="550" t="str">
        <f t="shared" si="101"/>
        <v/>
      </c>
      <c r="DJ78" s="549" t="str">
        <f t="shared" si="102"/>
        <v/>
      </c>
      <c r="DK78" s="548" t="str">
        <f t="shared" si="103"/>
        <v/>
      </c>
      <c r="DL78" s="891">
        <f t="shared" si="104"/>
        <v>0</v>
      </c>
      <c r="DM78" s="846">
        <f t="shared" si="105"/>
        <v>0</v>
      </c>
      <c r="DN78" s="846">
        <f t="shared" si="106"/>
        <v>0</v>
      </c>
      <c r="DO78" s="846">
        <f t="shared" si="107"/>
        <v>0</v>
      </c>
      <c r="DP78" s="963"/>
      <c r="DQ78" s="964"/>
      <c r="DR78" s="964"/>
      <c r="DS78" s="965"/>
      <c r="DT78" s="966"/>
      <c r="DU78" s="61"/>
    </row>
    <row r="79" spans="1:125" ht="12.75" customHeight="1">
      <c r="A79" s="967" t="s">
        <v>243</v>
      </c>
      <c r="B79" s="684">
        <v>0</v>
      </c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2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2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2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2"/>
      <c r="BV79" s="684"/>
      <c r="BW79" s="684"/>
      <c r="BX79" s="684"/>
      <c r="BY79" s="684"/>
      <c r="BZ79" s="889" t="str">
        <f t="shared" si="81"/>
        <v/>
      </c>
      <c r="CA79" s="889" t="str">
        <f t="shared" si="82"/>
        <v/>
      </c>
      <c r="CB79" s="889" t="str">
        <f t="shared" si="83"/>
        <v/>
      </c>
      <c r="CC79" s="890" t="str">
        <f t="shared" si="84"/>
        <v/>
      </c>
      <c r="CD79" s="520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1" t="str">
        <f t="shared" si="150"/>
        <v/>
      </c>
      <c r="CU79" s="548" t="str">
        <f t="shared" si="87"/>
        <v/>
      </c>
      <c r="CV79" s="549" t="str">
        <f t="shared" si="88"/>
        <v/>
      </c>
      <c r="CW79" s="550" t="str">
        <f t="shared" si="89"/>
        <v/>
      </c>
      <c r="CX79" s="550" t="str">
        <f t="shared" si="90"/>
        <v/>
      </c>
      <c r="CY79" s="550" t="str">
        <f t="shared" si="91"/>
        <v/>
      </c>
      <c r="CZ79" s="550" t="str">
        <f t="shared" si="92"/>
        <v/>
      </c>
      <c r="DA79" s="550" t="str">
        <f t="shared" si="93"/>
        <v/>
      </c>
      <c r="DB79" s="551" t="str">
        <f t="shared" si="94"/>
        <v/>
      </c>
      <c r="DC79" s="551" t="str">
        <f t="shared" si="95"/>
        <v/>
      </c>
      <c r="DD79" s="551" t="str">
        <f t="shared" si="96"/>
        <v/>
      </c>
      <c r="DE79" s="550" t="str">
        <f t="shared" si="97"/>
        <v/>
      </c>
      <c r="DF79" s="550" t="str">
        <f t="shared" si="98"/>
        <v/>
      </c>
      <c r="DG79" s="550" t="str">
        <f t="shared" si="99"/>
        <v/>
      </c>
      <c r="DH79" s="550" t="str">
        <f t="shared" si="100"/>
        <v/>
      </c>
      <c r="DI79" s="550" t="str">
        <f t="shared" si="101"/>
        <v/>
      </c>
      <c r="DJ79" s="549" t="str">
        <f t="shared" si="102"/>
        <v/>
      </c>
      <c r="DK79" s="548" t="str">
        <f t="shared" si="103"/>
        <v/>
      </c>
      <c r="DL79" s="891">
        <f t="shared" si="104"/>
        <v>1</v>
      </c>
      <c r="DM79" s="846">
        <f t="shared" si="105"/>
        <v>0</v>
      </c>
      <c r="DN79" s="846">
        <f t="shared" si="106"/>
        <v>0</v>
      </c>
      <c r="DO79" s="846">
        <f t="shared" si="107"/>
        <v>0</v>
      </c>
      <c r="DP79" s="968" t="str">
        <f>IF(SUM(BV79)&gt;0,(BV77-DP82-SUM(BV82)*(DP82=""))*'Exp factors'!C$24,"")</f>
        <v/>
      </c>
      <c r="DQ79" s="969" t="str">
        <f>IF(SUM(BW79)&gt;0,(BW77-DQ82-SUM(BW82)*(DQ82=""))*'Exp factors'!D$24,"")</f>
        <v/>
      </c>
      <c r="DR79" s="969" t="str">
        <f>IF(SUM(BX79)&gt;0,(BX77-DR82-SUM(BX82)*(DR82=""))*'Exp factors'!E$24,"")</f>
        <v/>
      </c>
      <c r="DS79" s="970" t="str">
        <f>IF(SUM(BY79)&gt;0,(BY77-DS82-SUM(BY82)*(DS82=""))*'Exp factors'!F$24,"")</f>
        <v/>
      </c>
      <c r="DT79" s="966"/>
      <c r="DU79" s="61"/>
    </row>
    <row r="80" spans="1:125" ht="12.75" customHeight="1">
      <c r="A80" s="971" t="s">
        <v>179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2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2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2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2"/>
      <c r="BV80" s="707"/>
      <c r="BW80" s="707"/>
      <c r="BX80" s="707"/>
      <c r="BY80" s="707"/>
      <c r="BZ80" s="889" t="str">
        <f t="shared" si="81"/>
        <v/>
      </c>
      <c r="CA80" s="889" t="str">
        <f t="shared" si="82"/>
        <v/>
      </c>
      <c r="CB80" s="889" t="str">
        <f t="shared" si="83"/>
        <v/>
      </c>
      <c r="CC80" s="890" t="str">
        <f t="shared" si="84"/>
        <v/>
      </c>
      <c r="CD80" s="520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1" t="str">
        <f t="shared" si="150"/>
        <v/>
      </c>
      <c r="CU80" s="548" t="str">
        <f t="shared" si="87"/>
        <v/>
      </c>
      <c r="CV80" s="549" t="str">
        <f t="shared" si="88"/>
        <v/>
      </c>
      <c r="CW80" s="550" t="str">
        <f t="shared" si="89"/>
        <v/>
      </c>
      <c r="CX80" s="550" t="str">
        <f t="shared" si="90"/>
        <v/>
      </c>
      <c r="CY80" s="550" t="str">
        <f t="shared" si="91"/>
        <v/>
      </c>
      <c r="CZ80" s="550" t="str">
        <f t="shared" si="92"/>
        <v/>
      </c>
      <c r="DA80" s="550" t="str">
        <f t="shared" si="93"/>
        <v/>
      </c>
      <c r="DB80" s="551" t="str">
        <f t="shared" si="94"/>
        <v/>
      </c>
      <c r="DC80" s="551" t="str">
        <f t="shared" si="95"/>
        <v/>
      </c>
      <c r="DD80" s="551" t="str">
        <f t="shared" si="96"/>
        <v/>
      </c>
      <c r="DE80" s="550" t="str">
        <f t="shared" si="97"/>
        <v/>
      </c>
      <c r="DF80" s="550" t="str">
        <f t="shared" si="98"/>
        <v/>
      </c>
      <c r="DG80" s="550" t="str">
        <f t="shared" si="99"/>
        <v/>
      </c>
      <c r="DH80" s="550" t="str">
        <f t="shared" si="100"/>
        <v/>
      </c>
      <c r="DI80" s="550" t="str">
        <f t="shared" si="101"/>
        <v/>
      </c>
      <c r="DJ80" s="549" t="str">
        <f t="shared" si="102"/>
        <v/>
      </c>
      <c r="DK80" s="548" t="str">
        <f t="shared" si="103"/>
        <v/>
      </c>
      <c r="DL80" s="891">
        <f t="shared" si="104"/>
        <v>0</v>
      </c>
      <c r="DM80" s="846">
        <f t="shared" si="105"/>
        <v>0</v>
      </c>
      <c r="DN80" s="846">
        <f t="shared" si="106"/>
        <v>0</v>
      </c>
      <c r="DO80" s="846">
        <f t="shared" si="107"/>
        <v>0</v>
      </c>
      <c r="DP80" s="963"/>
      <c r="DQ80" s="964"/>
      <c r="DR80" s="964"/>
      <c r="DS80" s="965"/>
      <c r="DT80" s="966"/>
      <c r="DU80" s="61"/>
    </row>
    <row r="81" spans="1:125" ht="12.75" customHeight="1">
      <c r="A81" s="971" t="s">
        <v>181</v>
      </c>
      <c r="B81" s="761">
        <f t="shared" ref="B81:R81" si="151">IF(B79="","",B79*B80)</f>
        <v>0</v>
      </c>
      <c r="C81" s="761" t="str">
        <f t="shared" si="151"/>
        <v/>
      </c>
      <c r="D81" s="761" t="str">
        <f t="shared" si="151"/>
        <v/>
      </c>
      <c r="E81" s="761" t="str">
        <f t="shared" si="151"/>
        <v/>
      </c>
      <c r="F81" s="761" t="str">
        <f t="shared" si="151"/>
        <v/>
      </c>
      <c r="G81" s="761" t="str">
        <f t="shared" si="151"/>
        <v/>
      </c>
      <c r="H81" s="761" t="str">
        <f t="shared" si="151"/>
        <v/>
      </c>
      <c r="I81" s="761" t="str">
        <f t="shared" si="151"/>
        <v/>
      </c>
      <c r="J81" s="761" t="str">
        <f t="shared" si="151"/>
        <v/>
      </c>
      <c r="K81" s="761" t="str">
        <f t="shared" si="151"/>
        <v/>
      </c>
      <c r="L81" s="761" t="str">
        <f t="shared" si="151"/>
        <v/>
      </c>
      <c r="M81" s="761" t="str">
        <f t="shared" si="151"/>
        <v/>
      </c>
      <c r="N81" s="761" t="str">
        <f t="shared" si="151"/>
        <v/>
      </c>
      <c r="O81" s="761" t="str">
        <f t="shared" si="151"/>
        <v/>
      </c>
      <c r="P81" s="761" t="str">
        <f t="shared" si="151"/>
        <v/>
      </c>
      <c r="Q81" s="761" t="str">
        <f t="shared" si="151"/>
        <v/>
      </c>
      <c r="R81" s="761" t="str">
        <f t="shared" si="151"/>
        <v/>
      </c>
      <c r="S81" s="767"/>
      <c r="T81" s="761" t="str">
        <f t="shared" ref="T81:AJ81" si="152">IF(T79="","",T79*T80)</f>
        <v/>
      </c>
      <c r="U81" s="761" t="str">
        <f t="shared" si="152"/>
        <v/>
      </c>
      <c r="V81" s="761" t="str">
        <f t="shared" si="152"/>
        <v/>
      </c>
      <c r="W81" s="761" t="str">
        <f t="shared" si="152"/>
        <v/>
      </c>
      <c r="X81" s="761" t="str">
        <f t="shared" si="152"/>
        <v/>
      </c>
      <c r="Y81" s="761" t="str">
        <f t="shared" si="152"/>
        <v/>
      </c>
      <c r="Z81" s="761" t="str">
        <f t="shared" si="152"/>
        <v/>
      </c>
      <c r="AA81" s="761" t="str">
        <f t="shared" si="152"/>
        <v/>
      </c>
      <c r="AB81" s="761" t="str">
        <f t="shared" si="152"/>
        <v/>
      </c>
      <c r="AC81" s="761" t="str">
        <f t="shared" si="152"/>
        <v/>
      </c>
      <c r="AD81" s="761" t="str">
        <f t="shared" si="152"/>
        <v/>
      </c>
      <c r="AE81" s="761" t="str">
        <f t="shared" si="152"/>
        <v/>
      </c>
      <c r="AF81" s="761" t="str">
        <f t="shared" si="152"/>
        <v/>
      </c>
      <c r="AG81" s="761" t="str">
        <f t="shared" si="152"/>
        <v/>
      </c>
      <c r="AH81" s="761" t="str">
        <f t="shared" si="152"/>
        <v/>
      </c>
      <c r="AI81" s="761" t="str">
        <f t="shared" si="152"/>
        <v/>
      </c>
      <c r="AJ81" s="761" t="str">
        <f t="shared" si="152"/>
        <v/>
      </c>
      <c r="AK81" s="767"/>
      <c r="AL81" s="761" t="str">
        <f t="shared" ref="AL81:BB81" si="153">IF(AL79="","",AL79*AL80)</f>
        <v/>
      </c>
      <c r="AM81" s="761" t="str">
        <f t="shared" si="153"/>
        <v/>
      </c>
      <c r="AN81" s="761" t="str">
        <f t="shared" si="153"/>
        <v/>
      </c>
      <c r="AO81" s="761" t="str">
        <f t="shared" si="153"/>
        <v/>
      </c>
      <c r="AP81" s="761" t="str">
        <f t="shared" si="153"/>
        <v/>
      </c>
      <c r="AQ81" s="761" t="str">
        <f t="shared" si="153"/>
        <v/>
      </c>
      <c r="AR81" s="761" t="str">
        <f t="shared" si="153"/>
        <v/>
      </c>
      <c r="AS81" s="761" t="str">
        <f t="shared" si="153"/>
        <v/>
      </c>
      <c r="AT81" s="761" t="str">
        <f t="shared" si="153"/>
        <v/>
      </c>
      <c r="AU81" s="761" t="str">
        <f t="shared" si="153"/>
        <v/>
      </c>
      <c r="AV81" s="761" t="str">
        <f t="shared" si="153"/>
        <v/>
      </c>
      <c r="AW81" s="761" t="str">
        <f t="shared" si="153"/>
        <v/>
      </c>
      <c r="AX81" s="761" t="str">
        <f t="shared" si="153"/>
        <v/>
      </c>
      <c r="AY81" s="761" t="str">
        <f t="shared" si="153"/>
        <v/>
      </c>
      <c r="AZ81" s="761" t="str">
        <f t="shared" si="153"/>
        <v/>
      </c>
      <c r="BA81" s="761" t="str">
        <f t="shared" si="153"/>
        <v/>
      </c>
      <c r="BB81" s="761" t="str">
        <f t="shared" si="153"/>
        <v/>
      </c>
      <c r="BC81" s="767"/>
      <c r="BD81" s="761" t="str">
        <f t="shared" ref="BD81:BT81" si="154">IF(BD79="","",BD79*BD80)</f>
        <v/>
      </c>
      <c r="BE81" s="761" t="str">
        <f t="shared" si="154"/>
        <v/>
      </c>
      <c r="BF81" s="761" t="str">
        <f t="shared" si="154"/>
        <v/>
      </c>
      <c r="BG81" s="761" t="str">
        <f t="shared" si="154"/>
        <v/>
      </c>
      <c r="BH81" s="761" t="str">
        <f t="shared" si="154"/>
        <v/>
      </c>
      <c r="BI81" s="761" t="str">
        <f t="shared" si="154"/>
        <v/>
      </c>
      <c r="BJ81" s="761" t="str">
        <f t="shared" si="154"/>
        <v/>
      </c>
      <c r="BK81" s="761" t="str">
        <f t="shared" si="154"/>
        <v/>
      </c>
      <c r="BL81" s="761" t="str">
        <f t="shared" si="154"/>
        <v/>
      </c>
      <c r="BM81" s="761" t="str">
        <f t="shared" si="154"/>
        <v/>
      </c>
      <c r="BN81" s="761" t="str">
        <f t="shared" si="154"/>
        <v/>
      </c>
      <c r="BO81" s="761" t="str">
        <f t="shared" si="154"/>
        <v/>
      </c>
      <c r="BP81" s="761" t="str">
        <f t="shared" si="154"/>
        <v/>
      </c>
      <c r="BQ81" s="761" t="str">
        <f t="shared" si="154"/>
        <v/>
      </c>
      <c r="BR81" s="761" t="str">
        <f t="shared" si="154"/>
        <v/>
      </c>
      <c r="BS81" s="761" t="str">
        <f t="shared" si="154"/>
        <v/>
      </c>
      <c r="BT81" s="761" t="str">
        <f t="shared" si="154"/>
        <v/>
      </c>
      <c r="BU81" s="767"/>
      <c r="BV81" s="761" t="str">
        <f>IF(BV79="","",BV79*BV80)</f>
        <v/>
      </c>
      <c r="BW81" s="761" t="str">
        <f>IF(BW79="","",BW79*BW80)</f>
        <v/>
      </c>
      <c r="BX81" s="761" t="str">
        <f>IF(BX79="","",BX79*BX80)</f>
        <v/>
      </c>
      <c r="BY81" s="761" t="str">
        <f>IF(BY79="","",BY79*BY80)</f>
        <v/>
      </c>
      <c r="BZ81" s="889" t="str">
        <f t="shared" si="81"/>
        <v/>
      </c>
      <c r="CA81" s="889" t="str">
        <f t="shared" si="82"/>
        <v/>
      </c>
      <c r="CB81" s="889" t="str">
        <f t="shared" si="83"/>
        <v/>
      </c>
      <c r="CC81" s="890" t="str">
        <f t="shared" si="84"/>
        <v/>
      </c>
      <c r="CD81" s="520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1" t="str">
        <f t="shared" si="150"/>
        <v/>
      </c>
      <c r="CU81" s="548" t="str">
        <f t="shared" si="87"/>
        <v/>
      </c>
      <c r="CV81" s="549" t="str">
        <f t="shared" si="88"/>
        <v/>
      </c>
      <c r="CW81" s="550" t="str">
        <f t="shared" si="89"/>
        <v/>
      </c>
      <c r="CX81" s="550" t="str">
        <f t="shared" si="90"/>
        <v/>
      </c>
      <c r="CY81" s="550" t="str">
        <f t="shared" si="91"/>
        <v/>
      </c>
      <c r="CZ81" s="550" t="str">
        <f t="shared" si="92"/>
        <v/>
      </c>
      <c r="DA81" s="550" t="str">
        <f t="shared" si="93"/>
        <v/>
      </c>
      <c r="DB81" s="551" t="str">
        <f t="shared" si="94"/>
        <v/>
      </c>
      <c r="DC81" s="551" t="str">
        <f t="shared" si="95"/>
        <v/>
      </c>
      <c r="DD81" s="551" t="str">
        <f t="shared" si="96"/>
        <v/>
      </c>
      <c r="DE81" s="550" t="str">
        <f t="shared" si="97"/>
        <v/>
      </c>
      <c r="DF81" s="550" t="str">
        <f t="shared" si="98"/>
        <v/>
      </c>
      <c r="DG81" s="550" t="str">
        <f t="shared" si="99"/>
        <v/>
      </c>
      <c r="DH81" s="550" t="str">
        <f t="shared" si="100"/>
        <v/>
      </c>
      <c r="DI81" s="550" t="str">
        <f t="shared" si="101"/>
        <v/>
      </c>
      <c r="DJ81" s="549" t="str">
        <f t="shared" si="102"/>
        <v/>
      </c>
      <c r="DK81" s="548" t="str">
        <f t="shared" si="103"/>
        <v/>
      </c>
      <c r="DL81" s="891">
        <f t="shared" si="104"/>
        <v>1</v>
      </c>
      <c r="DM81" s="846">
        <f t="shared" si="105"/>
        <v>0</v>
      </c>
      <c r="DN81" s="846">
        <f t="shared" si="106"/>
        <v>0</v>
      </c>
      <c r="DO81" s="846">
        <f t="shared" si="107"/>
        <v>0</v>
      </c>
      <c r="DP81" s="972" t="str">
        <f>IF(DP79="","",DP79*BV80)</f>
        <v/>
      </c>
      <c r="DQ81" s="973" t="str">
        <f>IF(DQ79="","",DQ79*BW80)</f>
        <v/>
      </c>
      <c r="DR81" s="973" t="str">
        <f>IF(DR79="","",DR79*BX80)</f>
        <v/>
      </c>
      <c r="DS81" s="974" t="str">
        <f>IF(DS79="","",DS79*BY80)</f>
        <v/>
      </c>
      <c r="DT81" s="966"/>
      <c r="DU81" s="61"/>
    </row>
    <row r="82" spans="1:125" ht="12.75" customHeight="1">
      <c r="A82" s="971" t="s">
        <v>244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7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7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7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7"/>
      <c r="BV82" s="643"/>
      <c r="BW82" s="643"/>
      <c r="BX82" s="643"/>
      <c r="BY82" s="643"/>
      <c r="BZ82" s="889" t="str">
        <f t="shared" si="81"/>
        <v/>
      </c>
      <c r="CA82" s="889" t="str">
        <f t="shared" si="82"/>
        <v/>
      </c>
      <c r="CB82" s="889" t="str">
        <f t="shared" si="83"/>
        <v/>
      </c>
      <c r="CC82" s="890" t="str">
        <f t="shared" si="84"/>
        <v/>
      </c>
      <c r="CD82" s="520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1" t="str">
        <f t="shared" si="150"/>
        <v/>
      </c>
      <c r="CU82" s="548" t="str">
        <f t="shared" si="87"/>
        <v/>
      </c>
      <c r="CV82" s="549" t="str">
        <f t="shared" si="88"/>
        <v/>
      </c>
      <c r="CW82" s="550" t="str">
        <f t="shared" si="89"/>
        <v/>
      </c>
      <c r="CX82" s="550" t="str">
        <f t="shared" si="90"/>
        <v/>
      </c>
      <c r="CY82" s="550" t="str">
        <f t="shared" si="91"/>
        <v/>
      </c>
      <c r="CZ82" s="550" t="str">
        <f t="shared" si="92"/>
        <v/>
      </c>
      <c r="DA82" s="550" t="str">
        <f t="shared" si="93"/>
        <v/>
      </c>
      <c r="DB82" s="551" t="str">
        <f t="shared" si="94"/>
        <v/>
      </c>
      <c r="DC82" s="551" t="str">
        <f t="shared" si="95"/>
        <v/>
      </c>
      <c r="DD82" s="551" t="str">
        <f t="shared" si="96"/>
        <v/>
      </c>
      <c r="DE82" s="550" t="str">
        <f t="shared" si="97"/>
        <v/>
      </c>
      <c r="DF82" s="550" t="str">
        <f t="shared" si="98"/>
        <v/>
      </c>
      <c r="DG82" s="550" t="str">
        <f t="shared" si="99"/>
        <v/>
      </c>
      <c r="DH82" s="550" t="str">
        <f t="shared" si="100"/>
        <v/>
      </c>
      <c r="DI82" s="550" t="str">
        <f t="shared" si="101"/>
        <v/>
      </c>
      <c r="DJ82" s="549" t="str">
        <f t="shared" si="102"/>
        <v/>
      </c>
      <c r="DK82" s="548" t="str">
        <f t="shared" si="103"/>
        <v/>
      </c>
      <c r="DL82" s="891">
        <f t="shared" si="104"/>
        <v>0</v>
      </c>
      <c r="DM82" s="846">
        <f t="shared" si="105"/>
        <v>0</v>
      </c>
      <c r="DN82" s="846">
        <f t="shared" si="106"/>
        <v>0</v>
      </c>
      <c r="DO82" s="846">
        <f t="shared" si="107"/>
        <v>0</v>
      </c>
      <c r="DP82" s="975"/>
      <c r="DQ82" s="296"/>
      <c r="DR82" s="296"/>
      <c r="DS82" s="976"/>
      <c r="DT82" s="966"/>
      <c r="DU82" s="61"/>
    </row>
    <row r="83" spans="1:125" ht="14" customHeight="1">
      <c r="A83" s="888" t="str">
        <f>$H$1 &amp; " (%)"</f>
        <v>kcal (%)</v>
      </c>
      <c r="B83" s="766">
        <f t="shared" ref="B83:R83" si="155">IF(B77="","",(B77-B79-B82)*B78/B$7/365/$G$1)</f>
        <v>0</v>
      </c>
      <c r="C83" s="766">
        <f t="shared" si="155"/>
        <v>0</v>
      </c>
      <c r="D83" s="766">
        <f t="shared" si="155"/>
        <v>0</v>
      </c>
      <c r="E83" s="766">
        <f t="shared" si="155"/>
        <v>0</v>
      </c>
      <c r="F83" s="766">
        <f t="shared" si="155"/>
        <v>0</v>
      </c>
      <c r="G83" s="766">
        <f t="shared" si="155"/>
        <v>0</v>
      </c>
      <c r="H83" s="766">
        <f t="shared" si="155"/>
        <v>0</v>
      </c>
      <c r="I83" s="766">
        <f t="shared" si="155"/>
        <v>0</v>
      </c>
      <c r="J83" s="766">
        <f t="shared" si="155"/>
        <v>0</v>
      </c>
      <c r="K83" s="766" t="str">
        <f t="shared" si="155"/>
        <v/>
      </c>
      <c r="L83" s="766" t="str">
        <f t="shared" si="155"/>
        <v/>
      </c>
      <c r="M83" s="766" t="str">
        <f t="shared" si="155"/>
        <v/>
      </c>
      <c r="N83" s="766" t="str">
        <f t="shared" si="155"/>
        <v/>
      </c>
      <c r="O83" s="766" t="str">
        <f t="shared" si="155"/>
        <v/>
      </c>
      <c r="P83" s="766" t="str">
        <f t="shared" si="155"/>
        <v/>
      </c>
      <c r="Q83" s="766" t="str">
        <f t="shared" si="155"/>
        <v/>
      </c>
      <c r="R83" s="766" t="str">
        <f t="shared" si="155"/>
        <v/>
      </c>
      <c r="S83" s="977"/>
      <c r="T83" s="766">
        <f t="shared" ref="T83:AJ83" si="156">IF(T77="","",(T77-T79-T82)*T78/T$7/365/$G$1)</f>
        <v>0</v>
      </c>
      <c r="U83" s="766">
        <f t="shared" si="156"/>
        <v>0</v>
      </c>
      <c r="V83" s="766">
        <f t="shared" si="156"/>
        <v>0</v>
      </c>
      <c r="W83" s="766">
        <f t="shared" si="156"/>
        <v>0</v>
      </c>
      <c r="X83" s="766">
        <f t="shared" si="156"/>
        <v>0</v>
      </c>
      <c r="Y83" s="766">
        <f t="shared" si="156"/>
        <v>0</v>
      </c>
      <c r="Z83" s="766">
        <f t="shared" si="156"/>
        <v>0</v>
      </c>
      <c r="AA83" s="766">
        <f t="shared" si="156"/>
        <v>0</v>
      </c>
      <c r="AB83" s="766">
        <f t="shared" si="156"/>
        <v>0</v>
      </c>
      <c r="AC83" s="766" t="str">
        <f t="shared" si="156"/>
        <v/>
      </c>
      <c r="AD83" s="766" t="str">
        <f t="shared" si="156"/>
        <v/>
      </c>
      <c r="AE83" s="766" t="str">
        <f t="shared" si="156"/>
        <v/>
      </c>
      <c r="AF83" s="766" t="str">
        <f t="shared" si="156"/>
        <v/>
      </c>
      <c r="AG83" s="766" t="str">
        <f t="shared" si="156"/>
        <v/>
      </c>
      <c r="AH83" s="766" t="str">
        <f t="shared" si="156"/>
        <v/>
      </c>
      <c r="AI83" s="766" t="str">
        <f t="shared" si="156"/>
        <v/>
      </c>
      <c r="AJ83" s="766" t="str">
        <f t="shared" si="156"/>
        <v/>
      </c>
      <c r="AK83" s="977"/>
      <c r="AL83" s="766">
        <f t="shared" ref="AL83:BB83" si="157">IF(AL77="","",(AL77-AL79-AL82)*AL78/AL$7/365/$G$1)</f>
        <v>0</v>
      </c>
      <c r="AM83" s="766">
        <f t="shared" si="157"/>
        <v>0</v>
      </c>
      <c r="AN83" s="766">
        <f t="shared" si="157"/>
        <v>0</v>
      </c>
      <c r="AO83" s="766">
        <f t="shared" si="157"/>
        <v>0</v>
      </c>
      <c r="AP83" s="766">
        <f t="shared" si="157"/>
        <v>0</v>
      </c>
      <c r="AQ83" s="766">
        <f t="shared" si="157"/>
        <v>0</v>
      </c>
      <c r="AR83" s="766">
        <f t="shared" si="157"/>
        <v>0</v>
      </c>
      <c r="AS83" s="766">
        <f t="shared" si="157"/>
        <v>0</v>
      </c>
      <c r="AT83" s="766">
        <f t="shared" si="157"/>
        <v>0</v>
      </c>
      <c r="AU83" s="766" t="str">
        <f t="shared" si="157"/>
        <v/>
      </c>
      <c r="AV83" s="766" t="str">
        <f t="shared" si="157"/>
        <v/>
      </c>
      <c r="AW83" s="766" t="str">
        <f t="shared" si="157"/>
        <v/>
      </c>
      <c r="AX83" s="766" t="str">
        <f t="shared" si="157"/>
        <v/>
      </c>
      <c r="AY83" s="766" t="str">
        <f t="shared" si="157"/>
        <v/>
      </c>
      <c r="AZ83" s="766" t="str">
        <f t="shared" si="157"/>
        <v/>
      </c>
      <c r="BA83" s="766" t="str">
        <f t="shared" si="157"/>
        <v/>
      </c>
      <c r="BB83" s="766" t="str">
        <f t="shared" si="157"/>
        <v/>
      </c>
      <c r="BC83" s="977"/>
      <c r="BD83" s="766">
        <f t="shared" ref="BD83:BT83" si="158">IF(BD77="","",(BD77-BD79-BD82)*BD78/BD$7/365/$G$1)</f>
        <v>0</v>
      </c>
      <c r="BE83" s="766">
        <f t="shared" si="158"/>
        <v>0</v>
      </c>
      <c r="BF83" s="766">
        <f t="shared" si="158"/>
        <v>0</v>
      </c>
      <c r="BG83" s="766">
        <f t="shared" si="158"/>
        <v>0</v>
      </c>
      <c r="BH83" s="766">
        <f t="shared" si="158"/>
        <v>0</v>
      </c>
      <c r="BI83" s="766">
        <f t="shared" si="158"/>
        <v>0</v>
      </c>
      <c r="BJ83" s="766">
        <f t="shared" si="158"/>
        <v>0</v>
      </c>
      <c r="BK83" s="766">
        <f t="shared" si="158"/>
        <v>0</v>
      </c>
      <c r="BL83" s="766">
        <f t="shared" si="158"/>
        <v>0</v>
      </c>
      <c r="BM83" s="766" t="str">
        <f t="shared" si="158"/>
        <v/>
      </c>
      <c r="BN83" s="766" t="str">
        <f t="shared" si="158"/>
        <v/>
      </c>
      <c r="BO83" s="766" t="str">
        <f t="shared" si="158"/>
        <v/>
      </c>
      <c r="BP83" s="766" t="str">
        <f t="shared" si="158"/>
        <v/>
      </c>
      <c r="BQ83" s="766" t="str">
        <f t="shared" si="158"/>
        <v/>
      </c>
      <c r="BR83" s="766" t="str">
        <f t="shared" si="158"/>
        <v/>
      </c>
      <c r="BS83" s="766" t="str">
        <f t="shared" si="158"/>
        <v/>
      </c>
      <c r="BT83" s="766" t="str">
        <f t="shared" si="158"/>
        <v/>
      </c>
      <c r="BU83" s="977"/>
      <c r="BV83" s="766" t="str">
        <f>IF(BV77="","",(BV77-BV79-BV82)*BV78/BV$7/365/$G$1)</f>
        <v/>
      </c>
      <c r="BW83" s="766" t="str">
        <f>IF(BW77="","",(BW77-BW79-BW82)*BW78/BW$7/365/$G$1)</f>
        <v/>
      </c>
      <c r="BX83" s="766" t="str">
        <f>IF(BX77="","",(BX77-BX79-BX82)*BX78/BX$7/365/$G$1)</f>
        <v/>
      </c>
      <c r="BY83" s="766" t="str">
        <f>IF(BY77="","",(BY77-BY79-BY82)*BY78/BY$7/365/$G$1)</f>
        <v/>
      </c>
      <c r="BZ83" s="978">
        <f t="shared" si="81"/>
        <v>0</v>
      </c>
      <c r="CA83" s="978">
        <f t="shared" si="82"/>
        <v>0</v>
      </c>
      <c r="CB83" s="978">
        <f t="shared" si="83"/>
        <v>0</v>
      </c>
      <c r="CC83" s="979">
        <f t="shared" si="84"/>
        <v>0</v>
      </c>
      <c r="CD83" s="623" t="str">
        <f t="shared" si="150"/>
        <v/>
      </c>
      <c r="CE83" s="537" t="str">
        <f t="shared" si="150"/>
        <v/>
      </c>
      <c r="CF83" s="538" t="str">
        <f t="shared" si="150"/>
        <v/>
      </c>
      <c r="CG83" s="538" t="str">
        <f t="shared" si="150"/>
        <v/>
      </c>
      <c r="CH83" s="538">
        <f t="shared" si="150"/>
        <v>0</v>
      </c>
      <c r="CI83" s="538">
        <f t="shared" si="150"/>
        <v>0</v>
      </c>
      <c r="CJ83" s="538">
        <f t="shared" si="150"/>
        <v>0</v>
      </c>
      <c r="CK83" s="539">
        <f t="shared" si="150"/>
        <v>0</v>
      </c>
      <c r="CL83" s="539">
        <f t="shared" si="150"/>
        <v>0</v>
      </c>
      <c r="CM83" s="539">
        <f t="shared" si="150"/>
        <v>0</v>
      </c>
      <c r="CN83" s="538">
        <f t="shared" si="150"/>
        <v>0</v>
      </c>
      <c r="CO83" s="538">
        <f t="shared" si="150"/>
        <v>0</v>
      </c>
      <c r="CP83" s="538">
        <f t="shared" si="150"/>
        <v>0</v>
      </c>
      <c r="CQ83" s="538" t="str">
        <f t="shared" si="150"/>
        <v/>
      </c>
      <c r="CR83" s="538" t="str">
        <f t="shared" si="150"/>
        <v/>
      </c>
      <c r="CS83" s="537" t="str">
        <f t="shared" si="150"/>
        <v/>
      </c>
      <c r="CT83" s="624" t="str">
        <f t="shared" si="150"/>
        <v/>
      </c>
      <c r="CU83" s="536" t="str">
        <f t="shared" si="87"/>
        <v/>
      </c>
      <c r="CV83" s="537" t="str">
        <f t="shared" si="88"/>
        <v/>
      </c>
      <c r="CW83" s="538" t="str">
        <f t="shared" si="89"/>
        <v/>
      </c>
      <c r="CX83" s="538" t="str">
        <f t="shared" si="90"/>
        <v/>
      </c>
      <c r="CY83" s="538">
        <f t="shared" si="91"/>
        <v>0</v>
      </c>
      <c r="CZ83" s="538">
        <f t="shared" si="92"/>
        <v>0</v>
      </c>
      <c r="DA83" s="538">
        <f t="shared" si="93"/>
        <v>0</v>
      </c>
      <c r="DB83" s="539">
        <f t="shared" si="94"/>
        <v>0</v>
      </c>
      <c r="DC83" s="539">
        <f t="shared" si="95"/>
        <v>0</v>
      </c>
      <c r="DD83" s="539">
        <f t="shared" si="96"/>
        <v>0</v>
      </c>
      <c r="DE83" s="538">
        <f t="shared" si="97"/>
        <v>0</v>
      </c>
      <c r="DF83" s="538">
        <f t="shared" si="98"/>
        <v>0</v>
      </c>
      <c r="DG83" s="538">
        <f t="shared" si="99"/>
        <v>0</v>
      </c>
      <c r="DH83" s="538" t="str">
        <f t="shared" si="100"/>
        <v/>
      </c>
      <c r="DI83" s="538" t="str">
        <f t="shared" si="101"/>
        <v/>
      </c>
      <c r="DJ83" s="537" t="str">
        <f t="shared" si="102"/>
        <v/>
      </c>
      <c r="DK83" s="536" t="str">
        <f t="shared" si="103"/>
        <v/>
      </c>
      <c r="DL83" s="891">
        <f t="shared" si="104"/>
        <v>9</v>
      </c>
      <c r="DM83" s="846">
        <f t="shared" si="105"/>
        <v>9</v>
      </c>
      <c r="DN83" s="846">
        <f t="shared" si="106"/>
        <v>9</v>
      </c>
      <c r="DO83" s="846">
        <f t="shared" si="107"/>
        <v>9</v>
      </c>
      <c r="DP83" s="980" t="str">
        <f>IF(DP77="","",(DP77+SUM(BV77)*(DP77="")-SUM(DP79)-DP82-SUM(BV82)*(DP82=""))*BV78/DP$7/365/$G$1)</f>
        <v/>
      </c>
      <c r="DQ83" s="766" t="str">
        <f>IF(DQ77="","",(DQ77+SUM(BW77)*(DQ77="")-SUM(DQ79)-DQ82-SUM(BW82)*(DQ82=""))*BW78/DQ$7/365/$G$1)</f>
        <v/>
      </c>
      <c r="DR83" s="766" t="str">
        <f>IF(DR77="","",(DR77+SUM(BX77)*(DR77="")-SUM(DR79)-DR82-SUM(BX82)*(DR82=""))*BX78/DR$7/365/$G$1)</f>
        <v/>
      </c>
      <c r="DS83" s="981" t="str">
        <f>IF(DS77="","",(DS77+SUM(BY77)*(DS77="")-SUM(DS79)-DS82-SUM(BY82)*(DS82=""))*BY78/DS$7/365/$G$1)</f>
        <v/>
      </c>
      <c r="DT83" s="966"/>
      <c r="DU83" s="61"/>
    </row>
    <row r="84" spans="1:125" ht="14" customHeight="1">
      <c r="A84" s="901" t="s">
        <v>468</v>
      </c>
      <c r="B84" s="902">
        <f t="shared" ref="B84:R84" si="159">SUM(B53,B60,B67,B74,B81)</f>
        <v>0</v>
      </c>
      <c r="C84" s="902">
        <f t="shared" si="159"/>
        <v>0</v>
      </c>
      <c r="D84" s="902">
        <f t="shared" si="159"/>
        <v>0</v>
      </c>
      <c r="E84" s="902">
        <f t="shared" si="159"/>
        <v>0</v>
      </c>
      <c r="F84" s="902">
        <f t="shared" si="159"/>
        <v>0</v>
      </c>
      <c r="G84" s="902">
        <f t="shared" si="159"/>
        <v>0</v>
      </c>
      <c r="H84" s="902">
        <f t="shared" si="159"/>
        <v>0</v>
      </c>
      <c r="I84" s="902">
        <f t="shared" si="159"/>
        <v>0</v>
      </c>
      <c r="J84" s="902">
        <f t="shared" si="159"/>
        <v>0</v>
      </c>
      <c r="K84" s="902">
        <f t="shared" si="159"/>
        <v>0</v>
      </c>
      <c r="L84" s="902">
        <f t="shared" si="159"/>
        <v>0</v>
      </c>
      <c r="M84" s="902">
        <f t="shared" si="159"/>
        <v>0</v>
      </c>
      <c r="N84" s="902">
        <f t="shared" si="159"/>
        <v>0</v>
      </c>
      <c r="O84" s="902">
        <f t="shared" si="159"/>
        <v>0</v>
      </c>
      <c r="P84" s="902">
        <f t="shared" si="159"/>
        <v>0</v>
      </c>
      <c r="Q84" s="902">
        <f t="shared" si="159"/>
        <v>0</v>
      </c>
      <c r="R84" s="902">
        <f t="shared" si="159"/>
        <v>0</v>
      </c>
      <c r="S84" s="985"/>
      <c r="T84" s="902">
        <f t="shared" ref="T84:AJ84" si="160">SUM(T53,T60,T67,T74,T81)</f>
        <v>0</v>
      </c>
      <c r="U84" s="902">
        <f t="shared" si="160"/>
        <v>0</v>
      </c>
      <c r="V84" s="902">
        <f t="shared" si="160"/>
        <v>0</v>
      </c>
      <c r="W84" s="902">
        <f t="shared" si="160"/>
        <v>0</v>
      </c>
      <c r="X84" s="902">
        <f t="shared" si="160"/>
        <v>0</v>
      </c>
      <c r="Y84" s="902">
        <f t="shared" si="160"/>
        <v>0</v>
      </c>
      <c r="Z84" s="902">
        <f t="shared" si="160"/>
        <v>0</v>
      </c>
      <c r="AA84" s="902">
        <f t="shared" si="160"/>
        <v>0</v>
      </c>
      <c r="AB84" s="902">
        <f t="shared" si="160"/>
        <v>0</v>
      </c>
      <c r="AC84" s="902">
        <f t="shared" si="160"/>
        <v>0</v>
      </c>
      <c r="AD84" s="902">
        <f t="shared" si="160"/>
        <v>0</v>
      </c>
      <c r="AE84" s="902">
        <f t="shared" si="160"/>
        <v>0</v>
      </c>
      <c r="AF84" s="902">
        <f t="shared" si="160"/>
        <v>0</v>
      </c>
      <c r="AG84" s="902">
        <f t="shared" si="160"/>
        <v>0</v>
      </c>
      <c r="AH84" s="902">
        <f t="shared" si="160"/>
        <v>0</v>
      </c>
      <c r="AI84" s="902">
        <f t="shared" si="160"/>
        <v>0</v>
      </c>
      <c r="AJ84" s="902">
        <f t="shared" si="160"/>
        <v>0</v>
      </c>
      <c r="AK84" s="985"/>
      <c r="AL84" s="902">
        <f t="shared" ref="AL84:BB84" si="161">SUM(AL53,AL60,AL67,AL74,AL81)</f>
        <v>0</v>
      </c>
      <c r="AM84" s="902">
        <f t="shared" si="161"/>
        <v>0</v>
      </c>
      <c r="AN84" s="902">
        <f t="shared" si="161"/>
        <v>0</v>
      </c>
      <c r="AO84" s="902">
        <f t="shared" si="161"/>
        <v>6000</v>
      </c>
      <c r="AP84" s="902">
        <f t="shared" si="161"/>
        <v>0</v>
      </c>
      <c r="AQ84" s="902">
        <f t="shared" si="161"/>
        <v>0</v>
      </c>
      <c r="AR84" s="902">
        <f t="shared" si="161"/>
        <v>0</v>
      </c>
      <c r="AS84" s="902">
        <f t="shared" si="161"/>
        <v>0</v>
      </c>
      <c r="AT84" s="902">
        <f t="shared" si="161"/>
        <v>0</v>
      </c>
      <c r="AU84" s="902">
        <f t="shared" si="161"/>
        <v>0</v>
      </c>
      <c r="AV84" s="902">
        <f t="shared" si="161"/>
        <v>0</v>
      </c>
      <c r="AW84" s="902">
        <f t="shared" si="161"/>
        <v>0</v>
      </c>
      <c r="AX84" s="902">
        <f t="shared" si="161"/>
        <v>0</v>
      </c>
      <c r="AY84" s="902">
        <f t="shared" si="161"/>
        <v>0</v>
      </c>
      <c r="AZ84" s="902">
        <f t="shared" si="161"/>
        <v>0</v>
      </c>
      <c r="BA84" s="902">
        <f t="shared" si="161"/>
        <v>0</v>
      </c>
      <c r="BB84" s="902">
        <f t="shared" si="161"/>
        <v>0</v>
      </c>
      <c r="BC84" s="985"/>
      <c r="BD84" s="902">
        <f t="shared" ref="BD84:BT84" si="162">SUM(BD53,BD60,BD67,BD74,BD81)</f>
        <v>0</v>
      </c>
      <c r="BE84" s="902">
        <f t="shared" si="162"/>
        <v>0</v>
      </c>
      <c r="BF84" s="902">
        <f t="shared" si="162"/>
        <v>0</v>
      </c>
      <c r="BG84" s="902">
        <f t="shared" si="162"/>
        <v>0</v>
      </c>
      <c r="BH84" s="902">
        <f t="shared" si="162"/>
        <v>0</v>
      </c>
      <c r="BI84" s="902">
        <f t="shared" si="162"/>
        <v>0</v>
      </c>
      <c r="BJ84" s="902">
        <f t="shared" si="162"/>
        <v>0</v>
      </c>
      <c r="BK84" s="902">
        <f t="shared" si="162"/>
        <v>0</v>
      </c>
      <c r="BL84" s="902">
        <f t="shared" si="162"/>
        <v>0</v>
      </c>
      <c r="BM84" s="902">
        <f t="shared" si="162"/>
        <v>0</v>
      </c>
      <c r="BN84" s="902">
        <f t="shared" si="162"/>
        <v>0</v>
      </c>
      <c r="BO84" s="902">
        <f t="shared" si="162"/>
        <v>0</v>
      </c>
      <c r="BP84" s="902">
        <f t="shared" si="162"/>
        <v>0</v>
      </c>
      <c r="BQ84" s="902">
        <f t="shared" si="162"/>
        <v>0</v>
      </c>
      <c r="BR84" s="902">
        <f t="shared" si="162"/>
        <v>0</v>
      </c>
      <c r="BS84" s="902">
        <f t="shared" si="162"/>
        <v>0</v>
      </c>
      <c r="BT84" s="902">
        <f t="shared" si="162"/>
        <v>0</v>
      </c>
      <c r="BU84" s="985"/>
      <c r="BV84" s="902">
        <f>SUM(BV53,BV60,BV67,BV74,BV81)</f>
        <v>0</v>
      </c>
      <c r="BW84" s="902">
        <f>SUM(BW53,BW60,BW67,BW74,BW81)</f>
        <v>0</v>
      </c>
      <c r="BX84" s="902">
        <f>SUM(BX53,BX60,BX67,BX74,BX81)</f>
        <v>0</v>
      </c>
      <c r="BY84" s="902">
        <f>SUM(BY53,BY60,BY67,BY74,BY81)</f>
        <v>0</v>
      </c>
      <c r="BZ84" s="889">
        <f t="shared" si="81"/>
        <v>0</v>
      </c>
      <c r="CA84" s="889">
        <f t="shared" si="82"/>
        <v>0</v>
      </c>
      <c r="CB84" s="889">
        <f t="shared" si="83"/>
        <v>0</v>
      </c>
      <c r="CC84" s="890">
        <f t="shared" si="84"/>
        <v>0</v>
      </c>
      <c r="CD84" s="520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1">
        <f t="shared" si="150"/>
        <v>0</v>
      </c>
      <c r="CU84" s="548">
        <f t="shared" si="87"/>
        <v>0</v>
      </c>
      <c r="CV84" s="549">
        <f t="shared" si="88"/>
        <v>0</v>
      </c>
      <c r="CW84" s="550">
        <f t="shared" si="89"/>
        <v>0</v>
      </c>
      <c r="CX84" s="550">
        <f t="shared" si="90"/>
        <v>0</v>
      </c>
      <c r="CY84" s="550">
        <f t="shared" si="91"/>
        <v>0</v>
      </c>
      <c r="CZ84" s="550">
        <f t="shared" si="92"/>
        <v>0</v>
      </c>
      <c r="DA84" s="550">
        <f t="shared" si="93"/>
        <v>0</v>
      </c>
      <c r="DB84" s="551">
        <f t="shared" si="94"/>
        <v>0</v>
      </c>
      <c r="DC84" s="551">
        <f t="shared" si="95"/>
        <v>0</v>
      </c>
      <c r="DD84" s="551">
        <f t="shared" si="96"/>
        <v>0</v>
      </c>
      <c r="DE84" s="550">
        <f t="shared" si="97"/>
        <v>0</v>
      </c>
      <c r="DF84" s="550">
        <f t="shared" si="98"/>
        <v>0</v>
      </c>
      <c r="DG84" s="550">
        <f t="shared" si="99"/>
        <v>0</v>
      </c>
      <c r="DH84" s="550">
        <f t="shared" si="100"/>
        <v>0</v>
      </c>
      <c r="DI84" s="550">
        <f t="shared" si="101"/>
        <v>0</v>
      </c>
      <c r="DJ84" s="549">
        <f t="shared" si="102"/>
        <v>0</v>
      </c>
      <c r="DK84" s="548">
        <f t="shared" si="103"/>
        <v>0</v>
      </c>
      <c r="DL84" s="891">
        <f t="shared" si="104"/>
        <v>17</v>
      </c>
      <c r="DM84" s="846">
        <f t="shared" si="105"/>
        <v>17</v>
      </c>
      <c r="DN84" s="846">
        <f t="shared" si="106"/>
        <v>17</v>
      </c>
      <c r="DO84" s="846">
        <f t="shared" si="107"/>
        <v>17</v>
      </c>
      <c r="DP84" s="986">
        <f>SUM(DP53,DP60,DP67,DP74,DP81)</f>
        <v>0</v>
      </c>
      <c r="DQ84" s="902">
        <f>SUM(DQ53,DQ60,DQ67,DQ74,DQ81)</f>
        <v>0</v>
      </c>
      <c r="DR84" s="902">
        <f>SUM(DR53,DR60,DR67,DR74,DR81)</f>
        <v>0</v>
      </c>
      <c r="DS84" s="987">
        <f>SUM(DS53,DS60,DS67,DS74,DS81)</f>
        <v>0</v>
      </c>
      <c r="DT84" s="966"/>
      <c r="DU84" s="61"/>
    </row>
    <row r="85" spans="1:125" ht="14" customHeight="1">
      <c r="A85" s="901" t="str">
        <f>"TOTAL FISHING " &amp; $H$1 &amp; " (%)"</f>
        <v>TOTAL FISHING kcal (%)</v>
      </c>
      <c r="B85" s="988">
        <f t="shared" ref="B85:R85" si="163">SUM(B55,B62,B69,B76,B83)</f>
        <v>0</v>
      </c>
      <c r="C85" s="988">
        <f t="shared" si="163"/>
        <v>0</v>
      </c>
      <c r="D85" s="988">
        <f t="shared" si="163"/>
        <v>0</v>
      </c>
      <c r="E85" s="988">
        <f t="shared" si="163"/>
        <v>0</v>
      </c>
      <c r="F85" s="988">
        <f t="shared" si="163"/>
        <v>0</v>
      </c>
      <c r="G85" s="988">
        <f t="shared" si="163"/>
        <v>0</v>
      </c>
      <c r="H85" s="988">
        <f t="shared" si="163"/>
        <v>0</v>
      </c>
      <c r="I85" s="988">
        <f t="shared" si="163"/>
        <v>0</v>
      </c>
      <c r="J85" s="988">
        <f t="shared" si="163"/>
        <v>0</v>
      </c>
      <c r="K85" s="988">
        <f t="shared" si="163"/>
        <v>0</v>
      </c>
      <c r="L85" s="988">
        <f t="shared" si="163"/>
        <v>0</v>
      </c>
      <c r="M85" s="988">
        <f t="shared" si="163"/>
        <v>0</v>
      </c>
      <c r="N85" s="988">
        <f t="shared" si="163"/>
        <v>0</v>
      </c>
      <c r="O85" s="988">
        <f t="shared" si="163"/>
        <v>0</v>
      </c>
      <c r="P85" s="988">
        <f t="shared" si="163"/>
        <v>0</v>
      </c>
      <c r="Q85" s="988">
        <f t="shared" si="163"/>
        <v>0</v>
      </c>
      <c r="R85" s="988">
        <f t="shared" si="163"/>
        <v>0</v>
      </c>
      <c r="S85" s="989"/>
      <c r="T85" s="988">
        <f t="shared" ref="T85:AJ85" si="164">SUM(T55,T62,T69,T76,T83)</f>
        <v>0</v>
      </c>
      <c r="U85" s="988">
        <f t="shared" si="164"/>
        <v>0</v>
      </c>
      <c r="V85" s="988">
        <f t="shared" si="164"/>
        <v>0</v>
      </c>
      <c r="W85" s="988">
        <f t="shared" si="164"/>
        <v>0</v>
      </c>
      <c r="X85" s="988">
        <f t="shared" si="164"/>
        <v>0</v>
      </c>
      <c r="Y85" s="988">
        <f t="shared" si="164"/>
        <v>0</v>
      </c>
      <c r="Z85" s="988">
        <f t="shared" si="164"/>
        <v>0</v>
      </c>
      <c r="AA85" s="988">
        <f t="shared" si="164"/>
        <v>0</v>
      </c>
      <c r="AB85" s="988">
        <f t="shared" si="164"/>
        <v>0</v>
      </c>
      <c r="AC85" s="988">
        <f t="shared" si="164"/>
        <v>0</v>
      </c>
      <c r="AD85" s="988">
        <f t="shared" si="164"/>
        <v>0</v>
      </c>
      <c r="AE85" s="988">
        <f t="shared" si="164"/>
        <v>0</v>
      </c>
      <c r="AF85" s="988">
        <f t="shared" si="164"/>
        <v>0</v>
      </c>
      <c r="AG85" s="988">
        <f t="shared" si="164"/>
        <v>0</v>
      </c>
      <c r="AH85" s="988">
        <f t="shared" si="164"/>
        <v>0</v>
      </c>
      <c r="AI85" s="988">
        <f t="shared" si="164"/>
        <v>0</v>
      </c>
      <c r="AJ85" s="988">
        <f t="shared" si="164"/>
        <v>0</v>
      </c>
      <c r="AK85" s="989"/>
      <c r="AL85" s="988">
        <f t="shared" ref="AL85:BB85" si="165">SUM(AL55,AL62,AL69,AL76,AL83)</f>
        <v>0</v>
      </c>
      <c r="AM85" s="988">
        <f t="shared" si="165"/>
        <v>0</v>
      </c>
      <c r="AN85" s="988">
        <f t="shared" si="165"/>
        <v>0</v>
      </c>
      <c r="AO85" s="988">
        <f t="shared" si="165"/>
        <v>2.0656664492280929E-3</v>
      </c>
      <c r="AP85" s="988">
        <f t="shared" si="165"/>
        <v>0</v>
      </c>
      <c r="AQ85" s="988">
        <f t="shared" si="165"/>
        <v>0</v>
      </c>
      <c r="AR85" s="988">
        <f t="shared" si="165"/>
        <v>0</v>
      </c>
      <c r="AS85" s="988">
        <f t="shared" si="165"/>
        <v>0</v>
      </c>
      <c r="AT85" s="988">
        <f t="shared" si="165"/>
        <v>0</v>
      </c>
      <c r="AU85" s="988">
        <f t="shared" si="165"/>
        <v>0</v>
      </c>
      <c r="AV85" s="988">
        <f t="shared" si="165"/>
        <v>0</v>
      </c>
      <c r="AW85" s="988">
        <f t="shared" si="165"/>
        <v>0</v>
      </c>
      <c r="AX85" s="988">
        <f t="shared" si="165"/>
        <v>0</v>
      </c>
      <c r="AY85" s="988">
        <f t="shared" si="165"/>
        <v>0</v>
      </c>
      <c r="AZ85" s="988">
        <f t="shared" si="165"/>
        <v>0</v>
      </c>
      <c r="BA85" s="988">
        <f t="shared" si="165"/>
        <v>0</v>
      </c>
      <c r="BB85" s="988">
        <f t="shared" si="165"/>
        <v>0</v>
      </c>
      <c r="BC85" s="989"/>
      <c r="BD85" s="988">
        <f t="shared" ref="BD85:BT85" si="166">SUM(BD55,BD62,BD69,BD76,BD83)</f>
        <v>0</v>
      </c>
      <c r="BE85" s="988">
        <f t="shared" si="166"/>
        <v>0</v>
      </c>
      <c r="BF85" s="988">
        <f t="shared" si="166"/>
        <v>0</v>
      </c>
      <c r="BG85" s="988">
        <f t="shared" si="166"/>
        <v>0</v>
      </c>
      <c r="BH85" s="988">
        <f t="shared" si="166"/>
        <v>0</v>
      </c>
      <c r="BI85" s="988">
        <f t="shared" si="166"/>
        <v>0</v>
      </c>
      <c r="BJ85" s="988">
        <f t="shared" si="166"/>
        <v>0</v>
      </c>
      <c r="BK85" s="988">
        <f t="shared" si="166"/>
        <v>0</v>
      </c>
      <c r="BL85" s="988">
        <f t="shared" si="166"/>
        <v>0</v>
      </c>
      <c r="BM85" s="988">
        <f t="shared" si="166"/>
        <v>0</v>
      </c>
      <c r="BN85" s="988">
        <f t="shared" si="166"/>
        <v>0</v>
      </c>
      <c r="BO85" s="988">
        <f t="shared" si="166"/>
        <v>0</v>
      </c>
      <c r="BP85" s="988">
        <f t="shared" si="166"/>
        <v>0</v>
      </c>
      <c r="BQ85" s="988">
        <f t="shared" si="166"/>
        <v>0</v>
      </c>
      <c r="BR85" s="988">
        <f t="shared" si="166"/>
        <v>0</v>
      </c>
      <c r="BS85" s="988">
        <f t="shared" si="166"/>
        <v>0</v>
      </c>
      <c r="BT85" s="988">
        <f t="shared" si="166"/>
        <v>0</v>
      </c>
      <c r="BU85" s="989"/>
      <c r="BV85" s="988">
        <f>SUM(BV55,BV62,BV69,BV76,BV83)</f>
        <v>0</v>
      </c>
      <c r="BW85" s="988">
        <f>SUM(BW55,BW62,BW69,BW76,BW83)</f>
        <v>0</v>
      </c>
      <c r="BX85" s="988">
        <f>SUM(BX55,BX62,BX69,BX76,BX83)</f>
        <v>0</v>
      </c>
      <c r="BY85" s="988">
        <f>SUM(BY55,BY62,BY69,BY76,BY83)</f>
        <v>0</v>
      </c>
      <c r="BZ85" s="978">
        <f t="shared" si="81"/>
        <v>0</v>
      </c>
      <c r="CA85" s="978">
        <f t="shared" si="82"/>
        <v>0</v>
      </c>
      <c r="CB85" s="978">
        <f t="shared" si="83"/>
        <v>0</v>
      </c>
      <c r="CC85" s="979">
        <f t="shared" si="84"/>
        <v>0</v>
      </c>
      <c r="CD85" s="62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7"/>
        <v>0</v>
      </c>
      <c r="CF85" s="538">
        <f t="shared" si="167"/>
        <v>0</v>
      </c>
      <c r="CG85" s="538">
        <f t="shared" si="167"/>
        <v>0</v>
      </c>
      <c r="CH85" s="538">
        <f t="shared" si="167"/>
        <v>0</v>
      </c>
      <c r="CI85" s="538">
        <f t="shared" si="167"/>
        <v>0</v>
      </c>
      <c r="CJ85" s="538">
        <f t="shared" si="167"/>
        <v>0</v>
      </c>
      <c r="CK85" s="539">
        <f t="shared" si="167"/>
        <v>0</v>
      </c>
      <c r="CL85" s="539">
        <f t="shared" si="167"/>
        <v>0</v>
      </c>
      <c r="CM85" s="539">
        <f t="shared" si="167"/>
        <v>0</v>
      </c>
      <c r="CN85" s="538">
        <f t="shared" si="167"/>
        <v>0</v>
      </c>
      <c r="CO85" s="538">
        <f t="shared" si="167"/>
        <v>0</v>
      </c>
      <c r="CP85" s="538">
        <f t="shared" si="167"/>
        <v>0</v>
      </c>
      <c r="CQ85" s="538">
        <f t="shared" si="167"/>
        <v>0</v>
      </c>
      <c r="CR85" s="538">
        <f t="shared" si="167"/>
        <v>0</v>
      </c>
      <c r="CS85" s="537">
        <f t="shared" si="167"/>
        <v>0</v>
      </c>
      <c r="CT85" s="624">
        <f t="shared" si="167"/>
        <v>0</v>
      </c>
      <c r="CU85" s="536">
        <f t="shared" si="87"/>
        <v>0</v>
      </c>
      <c r="CV85" s="537">
        <f t="shared" si="88"/>
        <v>0</v>
      </c>
      <c r="CW85" s="538">
        <f t="shared" si="89"/>
        <v>0</v>
      </c>
      <c r="CX85" s="538">
        <f t="shared" si="90"/>
        <v>0</v>
      </c>
      <c r="CY85" s="538">
        <f t="shared" si="91"/>
        <v>0</v>
      </c>
      <c r="CZ85" s="538">
        <f t="shared" si="92"/>
        <v>0</v>
      </c>
      <c r="DA85" s="538">
        <f t="shared" si="93"/>
        <v>0</v>
      </c>
      <c r="DB85" s="539">
        <f t="shared" si="94"/>
        <v>0</v>
      </c>
      <c r="DC85" s="539">
        <f t="shared" si="95"/>
        <v>0</v>
      </c>
      <c r="DD85" s="539">
        <f t="shared" si="96"/>
        <v>0</v>
      </c>
      <c r="DE85" s="538">
        <f t="shared" si="97"/>
        <v>0</v>
      </c>
      <c r="DF85" s="538">
        <f t="shared" si="98"/>
        <v>0</v>
      </c>
      <c r="DG85" s="538">
        <f t="shared" si="99"/>
        <v>0</v>
      </c>
      <c r="DH85" s="538">
        <f t="shared" si="100"/>
        <v>0</v>
      </c>
      <c r="DI85" s="538">
        <f t="shared" si="101"/>
        <v>0</v>
      </c>
      <c r="DJ85" s="537">
        <f t="shared" si="102"/>
        <v>0</v>
      </c>
      <c r="DK85" s="536">
        <f t="shared" si="103"/>
        <v>0</v>
      </c>
      <c r="DL85" s="891">
        <f t="shared" si="104"/>
        <v>17</v>
      </c>
      <c r="DM85" s="846">
        <f t="shared" si="105"/>
        <v>17</v>
      </c>
      <c r="DN85" s="846">
        <f t="shared" si="106"/>
        <v>17</v>
      </c>
      <c r="DO85" s="846">
        <f t="shared" si="107"/>
        <v>17</v>
      </c>
      <c r="DP85" s="990">
        <f>SUM(DP55,DP62,DP69,DP76,DP83)</f>
        <v>0</v>
      </c>
      <c r="DQ85" s="988">
        <f>SUM(DQ55,DQ62,DQ69,DQ76,DQ83)</f>
        <v>0</v>
      </c>
      <c r="DR85" s="988">
        <f>SUM(DR55,DR62,DR69,DR76,DR83)</f>
        <v>0</v>
      </c>
      <c r="DS85" s="991">
        <f>SUM(DS55,DS62,DS69,DS76,DS83)</f>
        <v>0</v>
      </c>
      <c r="DT85" s="96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56" activePane="bottomRight" state="frozen"/>
      <selection pane="topRight" activeCell="AK1" sqref="AK1"/>
      <selection pane="bottomLeft" activeCell="A24" sqref="A24"/>
      <selection pane="bottomRight" activeCell="J78" sqref="J78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3" t="s">
        <v>469</v>
      </c>
      <c r="B1" s="61"/>
      <c r="C1" s="61"/>
      <c r="D1" s="1439" t="s">
        <v>701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707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s="868" customFormat="1" ht="39" customHeight="1">
      <c r="A4" s="999" t="s">
        <v>114</v>
      </c>
      <c r="B4" s="1000" t="str">
        <f>IF(WB!T4="","",WB!T4)</f>
        <v>Lundazi</v>
      </c>
      <c r="C4" s="871" t="str">
        <f>IF(WB!U4="","",WB!U4)</f>
        <v>Lundazi</v>
      </c>
      <c r="D4" s="871" t="str">
        <f>IF(WB!V4="","",WB!V4)</f>
        <v>Lundazi</v>
      </c>
      <c r="E4" s="871" t="str">
        <f>IF(WB!W4="","",WB!W4)</f>
        <v>Lundazi</v>
      </c>
      <c r="F4" s="871" t="str">
        <f>IF(WB!X4="","",WB!X4)</f>
        <v>Lundazi</v>
      </c>
      <c r="G4" s="871" t="str">
        <f>IF(WB!Y4="","",WB!Y4)</f>
        <v>Lundazi</v>
      </c>
      <c r="H4" s="871" t="str">
        <f>IF(WB!Z4="","",WB!Z4)</f>
        <v>District</v>
      </c>
      <c r="I4" s="871" t="str">
        <f>IF(WB!AA4="","",WB!AA4)</f>
        <v>District</v>
      </c>
      <c r="J4" s="871" t="str">
        <f>IF(WB!AB4="","",WB!AB4)</f>
        <v>District</v>
      </c>
      <c r="K4" s="871" t="str">
        <f>IF(WB!AC4="","",WB!AC4)</f>
        <v>District</v>
      </c>
      <c r="L4" s="871" t="str">
        <f>IF(WB!AD4="","",WB!AD4)</f>
        <v>District</v>
      </c>
      <c r="M4" s="871" t="str">
        <f>IF(WB!AE4="","",WB!AE4)</f>
        <v>District</v>
      </c>
      <c r="N4" s="871" t="str">
        <f>IF(WB!AF4="","",WB!AF4)</f>
        <v>District</v>
      </c>
      <c r="O4" s="871" t="str">
        <f>IF(WB!AG4="","",WB!AG4)</f>
        <v>District</v>
      </c>
      <c r="P4" s="871" t="str">
        <f>IF(WB!AH4="","",WB!AH4)</f>
        <v>District</v>
      </c>
      <c r="Q4" s="871" t="str">
        <f>IF(WB!AI4="","",WB!AI4)</f>
        <v>District</v>
      </c>
      <c r="R4" s="871" t="str">
        <f>IF(WB!AJ4="","",WB!AJ4)</f>
        <v>District</v>
      </c>
      <c r="S4" s="862"/>
      <c r="T4" s="871" t="str">
        <f>IF(WB!AK4="","",WB!AK4)</f>
        <v>Lundazi</v>
      </c>
      <c r="U4" s="871" t="str">
        <f>IF(WB!AL4="","",WB!AL4)</f>
        <v>Lundazi</v>
      </c>
      <c r="V4" s="871" t="str">
        <f>IF(WB!AM4="","",WB!AM4)</f>
        <v>Lundazi</v>
      </c>
      <c r="W4" s="871" t="str">
        <f>IF(WB!AN4="","",WB!AN4)</f>
        <v>Lundazi</v>
      </c>
      <c r="X4" s="871" t="str">
        <f>IF(WB!AO4="","",WB!AO4)</f>
        <v>Lundazi</v>
      </c>
      <c r="Y4" s="871" t="str">
        <f>IF(WB!AP4="","",WB!AP4)</f>
        <v>Lundazi</v>
      </c>
      <c r="Z4" s="871" t="str">
        <f>IF(WB!AQ4="","",WB!AQ4)</f>
        <v>District</v>
      </c>
      <c r="AA4" s="871" t="str">
        <f>IF(WB!AR4="","",WB!AR4)</f>
        <v>District</v>
      </c>
      <c r="AB4" s="871" t="str">
        <f>IF(WB!AS4="","",WB!AS4)</f>
        <v>District</v>
      </c>
      <c r="AC4" s="871" t="str">
        <f>IF(WB!AT4="","",WB!AT4)</f>
        <v>District</v>
      </c>
      <c r="AD4" s="871" t="str">
        <f>IF(WB!AU4="","",WB!AU4)</f>
        <v>District</v>
      </c>
      <c r="AE4" s="871" t="str">
        <f>IF(WB!AV4="","",WB!AV4)</f>
        <v>District</v>
      </c>
      <c r="AF4" s="871" t="str">
        <f>IF(WB!AW4="","",WB!AW4)</f>
        <v>District</v>
      </c>
      <c r="AG4" s="871" t="str">
        <f>IF(WB!AX4="","",WB!AX4)</f>
        <v>District</v>
      </c>
      <c r="AH4" s="871" t="str">
        <f>IF(WB!AY4="","",WB!AY4)</f>
        <v>District</v>
      </c>
      <c r="AI4" s="871" t="str">
        <f>IF(WB!AZ4="","",WB!AZ4)</f>
        <v>District</v>
      </c>
      <c r="AJ4" s="871" t="str">
        <f>IF(WB!BA4="","",WB!BA4)</f>
        <v>District</v>
      </c>
      <c r="AK4" s="862"/>
      <c r="AL4" s="871" t="str">
        <f>IF(WB!BB4="","",WB!BB4)</f>
        <v>Lundazi</v>
      </c>
      <c r="AM4" s="871" t="str">
        <f>IF(WB!BC4="","",WB!BC4)</f>
        <v>Lundazi</v>
      </c>
      <c r="AN4" s="871" t="str">
        <f>IF(WB!BD4="","",WB!BD4)</f>
        <v>Lundazi</v>
      </c>
      <c r="AO4" s="871" t="str">
        <f>IF(WB!BE4="","",WB!BE4)</f>
        <v>Lundazi</v>
      </c>
      <c r="AP4" s="871" t="str">
        <f>IF(WB!BF4="","",WB!BF4)</f>
        <v>Lundazi</v>
      </c>
      <c r="AQ4" s="871" t="str">
        <f>IF(WB!BG4="","",WB!BG4)</f>
        <v>Lundazi</v>
      </c>
      <c r="AR4" s="871" t="str">
        <f>IF(WB!BH4="","",WB!BH4)</f>
        <v>District</v>
      </c>
      <c r="AS4" s="871" t="str">
        <f>IF(WB!BI4="","",WB!BI4)</f>
        <v>District</v>
      </c>
      <c r="AT4" s="871" t="str">
        <f>IF(WB!BJ4="","",WB!BJ4)</f>
        <v>District</v>
      </c>
      <c r="AU4" s="871" t="str">
        <f>IF(WB!BK4="","",WB!BK4)</f>
        <v>District</v>
      </c>
      <c r="AV4" s="871" t="str">
        <f>IF(WB!BL4="","",WB!BL4)</f>
        <v>District</v>
      </c>
      <c r="AW4" s="871" t="str">
        <f>IF(WB!BM4="","",WB!BM4)</f>
        <v>District</v>
      </c>
      <c r="AX4" s="871" t="str">
        <f>IF(WB!BN4="","",WB!BN4)</f>
        <v>District</v>
      </c>
      <c r="AY4" s="871" t="str">
        <f>IF(WB!BO4="","",WB!BO4)</f>
        <v>District</v>
      </c>
      <c r="AZ4" s="871" t="str">
        <f>IF(WB!BP4="","",WB!BP4)</f>
        <v>District</v>
      </c>
      <c r="BA4" s="871" t="str">
        <f>IF(WB!BQ4="","",WB!BQ4)</f>
        <v>District</v>
      </c>
      <c r="BB4" s="871" t="str">
        <f>IF(WB!BR4="","",WB!BR4)</f>
        <v>District</v>
      </c>
      <c r="BC4" s="862"/>
      <c r="BD4" s="871" t="str">
        <f>IF(WB!BS4="","",WB!BS4)</f>
        <v>Lundazi</v>
      </c>
      <c r="BE4" s="871" t="str">
        <f>IF(WB!BT4="","",WB!BT4)</f>
        <v>Lundazi</v>
      </c>
      <c r="BF4" s="871" t="str">
        <f>IF(WB!BU4="","",WB!BU4)</f>
        <v>Lundazi</v>
      </c>
      <c r="BG4" s="871" t="str">
        <f>IF(WB!BV4="","",WB!BV4)</f>
        <v>Lundazi</v>
      </c>
      <c r="BH4" s="871" t="str">
        <f>IF(WB!BW4="","",WB!BW4)</f>
        <v>Lundazi</v>
      </c>
      <c r="BI4" s="871" t="str">
        <f>IF(WB!BX4="","",WB!BX4)</f>
        <v>Lundazi</v>
      </c>
      <c r="BJ4" s="871" t="str">
        <f>IF(WB!BY4="","",WB!BY4)</f>
        <v>District</v>
      </c>
      <c r="BK4" s="871" t="str">
        <f>IF(WB!BZ4="","",WB!BZ4)</f>
        <v>District</v>
      </c>
      <c r="BL4" s="871" t="str">
        <f>IF(WB!CA4="","",WB!CA4)</f>
        <v>District</v>
      </c>
      <c r="BM4" s="871" t="str">
        <f>IF(WB!CB4="","",WB!CB4)</f>
        <v>District</v>
      </c>
      <c r="BN4" s="871" t="str">
        <f>IF(WB!CC4="","",WB!CC4)</f>
        <v>District</v>
      </c>
      <c r="BO4" s="871" t="str">
        <f>IF(WB!CD4="","",WB!CD4)</f>
        <v>District</v>
      </c>
      <c r="BP4" s="871" t="str">
        <f>IF(WB!CE4="","",WB!CE4)</f>
        <v>District</v>
      </c>
      <c r="BQ4" s="871" t="str">
        <f>IF(WB!CF4="","",WB!CF4)</f>
        <v>District</v>
      </c>
      <c r="BR4" s="871" t="str">
        <f>IF(WB!CG4="","",WB!CG4)</f>
        <v>District</v>
      </c>
      <c r="BS4" s="871" t="str">
        <f>IF(WB!CH4="","",WB!CH4)</f>
        <v>District</v>
      </c>
      <c r="BT4" s="871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568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70"/>
      <c r="DV4" s="73"/>
    </row>
    <row r="5" spans="1:127" s="868" customFormat="1" ht="26" customHeight="1">
      <c r="A5" s="1001" t="s">
        <v>119</v>
      </c>
      <c r="B5" s="1002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0" t="str">
        <f>IF(WB!AD5="","",WB!AD5)</f>
        <v>Village</v>
      </c>
      <c r="M5" s="871" t="str">
        <f>IF(WB!AE5="","",WB!AE5)</f>
        <v>Village</v>
      </c>
      <c r="N5" s="870" t="str">
        <f>IF(WB!AF5="","",WB!AF5)</f>
        <v>Village</v>
      </c>
      <c r="O5" s="871" t="str">
        <f>IF(WB!AG5="","",WB!AG5)</f>
        <v>Village</v>
      </c>
      <c r="P5" s="870" t="str">
        <f>IF(WB!AH5="","",WB!AH5)</f>
        <v>Village</v>
      </c>
      <c r="Q5" s="871" t="str">
        <f>IF(WB!AI5="","",WB!AI5)</f>
        <v>Village</v>
      </c>
      <c r="R5" s="870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1001" t="s">
        <v>120</v>
      </c>
      <c r="B6" s="928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1577" t="s">
        <v>47</v>
      </c>
      <c r="CE6" s="1577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8" t="s">
        <v>48</v>
      </c>
      <c r="CT6" s="1578"/>
      <c r="CU6" s="1574" t="s">
        <v>47</v>
      </c>
      <c r="CV6" s="1574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5" t="s">
        <v>48</v>
      </c>
      <c r="DK6" s="1575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1003" t="s">
        <v>64</v>
      </c>
      <c r="B7" s="928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876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100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5"/>
      <c r="T8" s="911"/>
      <c r="U8" s="911"/>
      <c r="V8" s="911"/>
      <c r="W8" s="911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5"/>
      <c r="AL8" s="911"/>
      <c r="AM8" s="911"/>
      <c r="AN8" s="911"/>
      <c r="AO8" s="911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5"/>
      <c r="BV8" s="447"/>
      <c r="BW8" s="447"/>
      <c r="BX8" s="447"/>
      <c r="BY8" s="447"/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1"/>
      <c r="CU8" s="884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1"/>
      <c r="DP8" s="946"/>
      <c r="DQ8" s="947"/>
      <c r="DR8" s="948"/>
      <c r="DS8" s="949"/>
      <c r="DT8" s="846"/>
      <c r="DU8" s="846"/>
      <c r="DV8" s="882"/>
      <c r="DW8" s="882"/>
    </row>
    <row r="9" spans="1:127" ht="14" customHeight="1">
      <c r="A9" s="885" t="s">
        <v>470</v>
      </c>
      <c r="B9" s="1005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1006"/>
      <c r="P9" s="100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768"/>
      <c r="AG9" s="886"/>
      <c r="AH9" s="886"/>
      <c r="AI9" s="886"/>
      <c r="AJ9" s="886"/>
      <c r="AK9" s="883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3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883"/>
      <c r="BV9" s="886"/>
      <c r="BW9" s="886"/>
      <c r="BX9" s="886"/>
      <c r="BY9" s="886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46"/>
      <c r="DU9" s="846"/>
      <c r="DV9" s="882"/>
      <c r="DW9" s="882"/>
    </row>
    <row r="10" spans="1:127" ht="12.75" customHeight="1">
      <c r="A10" s="1466" t="s">
        <v>733</v>
      </c>
      <c r="B10" s="678" t="s">
        <v>738</v>
      </c>
      <c r="C10" s="678" t="s">
        <v>738</v>
      </c>
      <c r="D10" s="678" t="s">
        <v>738</v>
      </c>
      <c r="E10" s="678" t="s">
        <v>738</v>
      </c>
      <c r="F10" s="678" t="s">
        <v>738</v>
      </c>
      <c r="G10" s="678" t="s">
        <v>738</v>
      </c>
      <c r="H10" s="678" t="s">
        <v>738</v>
      </c>
      <c r="I10" s="678" t="s">
        <v>738</v>
      </c>
      <c r="J10" s="678" t="s">
        <v>738</v>
      </c>
      <c r="K10" s="678" t="s">
        <v>738</v>
      </c>
      <c r="L10" s="678" t="s">
        <v>738</v>
      </c>
      <c r="M10" s="678" t="s">
        <v>738</v>
      </c>
      <c r="N10" s="678" t="s">
        <v>738</v>
      </c>
      <c r="O10" s="678" t="s">
        <v>738</v>
      </c>
      <c r="P10" s="678" t="s">
        <v>738</v>
      </c>
      <c r="Q10" s="678" t="s">
        <v>738</v>
      </c>
      <c r="R10" s="678" t="s">
        <v>738</v>
      </c>
      <c r="S10" s="1008"/>
      <c r="T10" s="678" t="s">
        <v>738</v>
      </c>
      <c r="U10" s="678" t="s">
        <v>738</v>
      </c>
      <c r="V10" s="678" t="s">
        <v>738</v>
      </c>
      <c r="W10" s="678" t="s">
        <v>738</v>
      </c>
      <c r="X10" s="678" t="s">
        <v>738</v>
      </c>
      <c r="Y10" s="678" t="s">
        <v>738</v>
      </c>
      <c r="Z10" s="678" t="s">
        <v>738</v>
      </c>
      <c r="AA10" s="678" t="s">
        <v>738</v>
      </c>
      <c r="AB10" s="678" t="s">
        <v>738</v>
      </c>
      <c r="AC10" s="678" t="s">
        <v>738</v>
      </c>
      <c r="AD10" s="678" t="s">
        <v>738</v>
      </c>
      <c r="AE10" s="678" t="s">
        <v>738</v>
      </c>
      <c r="AF10" s="678" t="s">
        <v>738</v>
      </c>
      <c r="AG10" s="678" t="s">
        <v>738</v>
      </c>
      <c r="AH10" s="678" t="s">
        <v>738</v>
      </c>
      <c r="AI10" s="678" t="s">
        <v>738</v>
      </c>
      <c r="AJ10" s="678" t="s">
        <v>738</v>
      </c>
      <c r="AK10" s="1008"/>
      <c r="AL10" s="678" t="s">
        <v>738</v>
      </c>
      <c r="AM10" s="678" t="s">
        <v>738</v>
      </c>
      <c r="AN10" s="678" t="s">
        <v>738</v>
      </c>
      <c r="AO10" s="678" t="s">
        <v>738</v>
      </c>
      <c r="AP10" s="678" t="s">
        <v>738</v>
      </c>
      <c r="AQ10" s="678" t="s">
        <v>738</v>
      </c>
      <c r="AR10" s="678" t="s">
        <v>738</v>
      </c>
      <c r="AS10" s="678" t="s">
        <v>738</v>
      </c>
      <c r="AT10" s="678" t="s">
        <v>738</v>
      </c>
      <c r="AU10" s="678" t="s">
        <v>738</v>
      </c>
      <c r="AV10" s="678" t="s">
        <v>738</v>
      </c>
      <c r="AW10" s="678" t="s">
        <v>738</v>
      </c>
      <c r="AX10" s="678" t="s">
        <v>738</v>
      </c>
      <c r="AY10" s="678" t="s">
        <v>738</v>
      </c>
      <c r="AZ10" s="678" t="s">
        <v>738</v>
      </c>
      <c r="BA10" s="678" t="s">
        <v>738</v>
      </c>
      <c r="BB10" s="678" t="s">
        <v>738</v>
      </c>
      <c r="BC10" s="1008"/>
      <c r="BD10" s="678" t="s">
        <v>738</v>
      </c>
      <c r="BE10" s="678" t="s">
        <v>738</v>
      </c>
      <c r="BF10" s="678" t="s">
        <v>738</v>
      </c>
      <c r="BG10" s="678" t="s">
        <v>738</v>
      </c>
      <c r="BH10" s="678" t="s">
        <v>738</v>
      </c>
      <c r="BI10" s="678" t="s">
        <v>738</v>
      </c>
      <c r="BJ10" s="678" t="s">
        <v>738</v>
      </c>
      <c r="BK10" s="678" t="s">
        <v>738</v>
      </c>
      <c r="BL10" s="678" t="s">
        <v>738</v>
      </c>
      <c r="BM10" s="678" t="s">
        <v>738</v>
      </c>
      <c r="BN10" s="678" t="s">
        <v>738</v>
      </c>
      <c r="BO10" s="678" t="s">
        <v>738</v>
      </c>
      <c r="BP10" s="678" t="s">
        <v>738</v>
      </c>
      <c r="BQ10" s="678" t="s">
        <v>738</v>
      </c>
      <c r="BR10" s="678" t="s">
        <v>738</v>
      </c>
      <c r="BS10" s="678" t="s">
        <v>738</v>
      </c>
      <c r="BT10" s="678" t="s">
        <v>738</v>
      </c>
      <c r="BU10" s="1008"/>
      <c r="BV10" s="678" t="s">
        <v>738</v>
      </c>
      <c r="BW10" s="678" t="s">
        <v>738</v>
      </c>
      <c r="BX10" s="678" t="s">
        <v>738</v>
      </c>
      <c r="BY10" s="678" t="s">
        <v>738</v>
      </c>
      <c r="BZ10" s="1009"/>
      <c r="CA10" s="1009"/>
      <c r="CB10" s="1009"/>
      <c r="CC10" s="1010"/>
      <c r="CD10" s="898"/>
      <c r="CE10" s="898"/>
      <c r="CF10" s="898"/>
      <c r="CG10" s="898"/>
      <c r="CH10" s="898"/>
      <c r="CI10" s="898"/>
      <c r="CJ10" s="898"/>
      <c r="CK10" s="898"/>
      <c r="CL10" s="898"/>
      <c r="CM10" s="898"/>
      <c r="CN10" s="898"/>
      <c r="CO10" s="898"/>
      <c r="CP10" s="898"/>
      <c r="CQ10" s="898"/>
      <c r="CR10" s="898"/>
      <c r="CS10" s="898"/>
      <c r="CT10" s="899"/>
      <c r="CU10" s="900"/>
      <c r="CV10" s="898"/>
      <c r="CW10" s="898"/>
      <c r="CX10" s="898"/>
      <c r="CY10" s="898"/>
      <c r="CZ10" s="898"/>
      <c r="DA10" s="898"/>
      <c r="DB10" s="898"/>
      <c r="DC10" s="898"/>
      <c r="DD10" s="898"/>
      <c r="DE10" s="898"/>
      <c r="DF10" s="898"/>
      <c r="DG10" s="898"/>
      <c r="DH10" s="898"/>
      <c r="DI10" s="898"/>
      <c r="DJ10" s="898"/>
      <c r="DK10" s="898"/>
      <c r="DL10" s="891"/>
      <c r="DM10" s="846"/>
      <c r="DN10" s="846"/>
      <c r="DO10" s="846"/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46"/>
      <c r="DU10" s="846"/>
      <c r="DV10" s="882"/>
      <c r="DW10" s="882"/>
    </row>
    <row r="11" spans="1:127" ht="12.75" customHeight="1">
      <c r="A11" s="961" t="s">
        <v>248</v>
      </c>
      <c r="B11" s="678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8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8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8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8"/>
      <c r="BV11" s="296"/>
      <c r="BW11" s="296"/>
      <c r="BX11" s="296"/>
      <c r="BY11" s="296"/>
      <c r="BZ11" s="889" t="str">
        <f>IF(DL11&lt;3,"",(SUM(B11:R11)-MIN(B11:R11)-MAX(B11:R11))/(DL11-2))</f>
        <v/>
      </c>
      <c r="CA11" s="889" t="str">
        <f>IF(DM11&lt;3,"",(SUM(T11:AJ11)-MIN(T11:AJ11)-MAX(T11:AJ11))/(DM11-2))</f>
        <v/>
      </c>
      <c r="CB11" s="889" t="str">
        <f>IF(DN11&lt;3,"",(SUM(AL11:BB11)-MIN(AL11:BB11)-MAX(AL11:BB11))/(DN11-2))</f>
        <v/>
      </c>
      <c r="CC11" s="890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1">
        <f t="shared" ref="DL11:DL18" si="19">COUNT(B11:R11)</f>
        <v>0</v>
      </c>
      <c r="DM11" s="846">
        <f t="shared" ref="DM11:DM18" si="20">COUNT(T11:AJ11)</f>
        <v>0</v>
      </c>
      <c r="DN11" s="846">
        <f t="shared" ref="DN11:DN18" si="21">COUNT(AL11:BB11)</f>
        <v>0</v>
      </c>
      <c r="DO11" s="846">
        <f t="shared" ref="DO11:DO18" si="22">COUNT(BD11:BT11)</f>
        <v>0</v>
      </c>
      <c r="DP11" s="963"/>
      <c r="DQ11" s="964"/>
      <c r="DR11" s="964"/>
      <c r="DS11" s="965"/>
      <c r="DU11" s="61"/>
    </row>
    <row r="12" spans="1:127" ht="12.75" customHeight="1">
      <c r="A12" s="961" t="s">
        <v>264</v>
      </c>
      <c r="B12" s="643">
        <v>0</v>
      </c>
      <c r="C12" s="684">
        <v>0</v>
      </c>
      <c r="D12" s="669">
        <v>0</v>
      </c>
      <c r="E12" s="684">
        <v>0</v>
      </c>
      <c r="F12" s="669">
        <v>0</v>
      </c>
      <c r="G12" s="684">
        <v>0</v>
      </c>
      <c r="H12" s="669">
        <v>0</v>
      </c>
      <c r="I12" s="684">
        <v>0</v>
      </c>
      <c r="J12" s="669">
        <v>0</v>
      </c>
      <c r="K12" s="684"/>
      <c r="L12" s="669"/>
      <c r="M12" s="684"/>
      <c r="N12" s="669"/>
      <c r="O12" s="684"/>
      <c r="P12" s="669"/>
      <c r="Q12" s="684"/>
      <c r="R12" s="669"/>
      <c r="S12" s="1011"/>
      <c r="T12" s="684">
        <v>0</v>
      </c>
      <c r="U12" s="669">
        <v>0</v>
      </c>
      <c r="V12" s="684">
        <v>0</v>
      </c>
      <c r="W12" s="669">
        <v>0</v>
      </c>
      <c r="X12" s="684">
        <v>0</v>
      </c>
      <c r="Y12" s="669">
        <v>0</v>
      </c>
      <c r="Z12" s="684">
        <v>0</v>
      </c>
      <c r="AA12" s="669">
        <v>0</v>
      </c>
      <c r="AB12" s="684">
        <v>0</v>
      </c>
      <c r="AC12" s="669"/>
      <c r="AD12" s="684"/>
      <c r="AE12" s="669"/>
      <c r="AF12" s="684"/>
      <c r="AG12" s="669"/>
      <c r="AH12" s="684"/>
      <c r="AI12" s="669"/>
      <c r="AJ12" s="684"/>
      <c r="AK12" s="1011"/>
      <c r="AL12" s="684">
        <v>0</v>
      </c>
      <c r="AM12" s="669">
        <v>0</v>
      </c>
      <c r="AN12" s="684">
        <v>0</v>
      </c>
      <c r="AO12" s="669">
        <v>0</v>
      </c>
      <c r="AP12" s="684">
        <v>0</v>
      </c>
      <c r="AQ12" s="669">
        <v>0</v>
      </c>
      <c r="AR12" s="684">
        <v>0</v>
      </c>
      <c r="AS12" s="669">
        <v>0</v>
      </c>
      <c r="AT12" s="684">
        <v>0</v>
      </c>
      <c r="AU12" s="669"/>
      <c r="AV12" s="684"/>
      <c r="AW12" s="669"/>
      <c r="AX12" s="684"/>
      <c r="AY12" s="669"/>
      <c r="AZ12" s="684"/>
      <c r="BA12" s="669"/>
      <c r="BB12" s="684"/>
      <c r="BC12" s="1011"/>
      <c r="BD12" s="684">
        <v>0</v>
      </c>
      <c r="BE12" s="684">
        <v>0</v>
      </c>
      <c r="BF12" s="669">
        <v>0</v>
      </c>
      <c r="BG12" s="684">
        <v>0</v>
      </c>
      <c r="BH12" s="669">
        <v>0</v>
      </c>
      <c r="BI12" s="684">
        <v>0</v>
      </c>
      <c r="BJ12" s="669">
        <v>0</v>
      </c>
      <c r="BK12" s="684">
        <v>0</v>
      </c>
      <c r="BL12" s="669">
        <v>0</v>
      </c>
      <c r="BM12" s="684"/>
      <c r="BN12" s="669"/>
      <c r="BO12" s="684"/>
      <c r="BP12" s="669"/>
      <c r="BQ12" s="684"/>
      <c r="BR12" s="669"/>
      <c r="BS12" s="684"/>
      <c r="BT12" s="669"/>
      <c r="BU12" s="1011"/>
      <c r="BV12" s="684"/>
      <c r="BW12" s="669"/>
      <c r="BX12" s="684"/>
      <c r="BY12" s="669"/>
      <c r="BZ12" s="889"/>
      <c r="CA12" s="889"/>
      <c r="CB12" s="889"/>
      <c r="CC12" s="890"/>
      <c r="CD12" s="52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>
        <f t="shared" si="6"/>
        <v>0</v>
      </c>
      <c r="CZ12" s="550">
        <f t="shared" si="7"/>
        <v>0</v>
      </c>
      <c r="DA12" s="550">
        <f t="shared" si="8"/>
        <v>0</v>
      </c>
      <c r="DB12" s="551">
        <f t="shared" si="9"/>
        <v>0</v>
      </c>
      <c r="DC12" s="551">
        <f t="shared" si="10"/>
        <v>0</v>
      </c>
      <c r="DD12" s="551">
        <f t="shared" si="11"/>
        <v>0</v>
      </c>
      <c r="DE12" s="550">
        <f t="shared" si="12"/>
        <v>0</v>
      </c>
      <c r="DF12" s="550">
        <f t="shared" si="13"/>
        <v>0</v>
      </c>
      <c r="DG12" s="550">
        <f t="shared" si="14"/>
        <v>0</v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1">
        <f t="shared" si="19"/>
        <v>9</v>
      </c>
      <c r="DM12" s="846">
        <f t="shared" si="20"/>
        <v>9</v>
      </c>
      <c r="DN12" s="846">
        <f t="shared" si="21"/>
        <v>9</v>
      </c>
      <c r="DO12" s="846">
        <f t="shared" si="22"/>
        <v>9</v>
      </c>
      <c r="DP12" s="963"/>
      <c r="DQ12" s="964"/>
      <c r="DR12" s="964"/>
      <c r="DS12" s="965"/>
      <c r="DU12" s="61"/>
    </row>
    <row r="13" spans="1:127" ht="12.75" customHeight="1">
      <c r="A13" s="888" t="s">
        <v>265</v>
      </c>
      <c r="B13" s="678"/>
      <c r="C13" s="684"/>
      <c r="D13" s="296"/>
      <c r="E13" s="684"/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8"/>
      <c r="T13" s="684"/>
      <c r="U13" s="296"/>
      <c r="V13" s="684"/>
      <c r="W13" s="296"/>
      <c r="X13" s="684"/>
      <c r="Y13" s="296"/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8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8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8"/>
      <c r="BV13" s="684"/>
      <c r="BW13" s="296"/>
      <c r="BX13" s="684"/>
      <c r="BY13" s="296"/>
      <c r="BZ13" s="889"/>
      <c r="CA13" s="889"/>
      <c r="CB13" s="889"/>
      <c r="CC13" s="890"/>
      <c r="CD13" s="520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1">
        <f t="shared" si="19"/>
        <v>0</v>
      </c>
      <c r="DM13" s="846">
        <f t="shared" si="20"/>
        <v>0</v>
      </c>
      <c r="DN13" s="846">
        <f t="shared" si="21"/>
        <v>0</v>
      </c>
      <c r="DO13" s="846">
        <f t="shared" si="22"/>
        <v>0</v>
      </c>
      <c r="DP13" s="963"/>
      <c r="DQ13" s="964"/>
      <c r="DR13" s="964"/>
      <c r="DS13" s="965"/>
      <c r="DU13" s="61"/>
    </row>
    <row r="14" spans="1:127" ht="12.75" customHeight="1">
      <c r="A14" s="1012" t="s">
        <v>249</v>
      </c>
      <c r="B14" s="1013">
        <f t="shared" ref="B14:R14" si="24">IF(B12="","",B11*B12*B13)</f>
        <v>0</v>
      </c>
      <c r="C14" s="761">
        <f t="shared" si="24"/>
        <v>0</v>
      </c>
      <c r="D14" s="761">
        <f t="shared" si="24"/>
        <v>0</v>
      </c>
      <c r="E14" s="761">
        <f t="shared" si="24"/>
        <v>0</v>
      </c>
      <c r="F14" s="761">
        <f t="shared" si="24"/>
        <v>0</v>
      </c>
      <c r="G14" s="761">
        <f t="shared" si="24"/>
        <v>0</v>
      </c>
      <c r="H14" s="761">
        <f t="shared" si="24"/>
        <v>0</v>
      </c>
      <c r="I14" s="761">
        <f t="shared" si="24"/>
        <v>0</v>
      </c>
      <c r="J14" s="761">
        <f t="shared" si="24"/>
        <v>0</v>
      </c>
      <c r="K14" s="761" t="str">
        <f t="shared" si="24"/>
        <v/>
      </c>
      <c r="L14" s="761" t="str">
        <f t="shared" si="24"/>
        <v/>
      </c>
      <c r="M14" s="761" t="str">
        <f t="shared" si="24"/>
        <v/>
      </c>
      <c r="N14" s="761" t="str">
        <f t="shared" si="24"/>
        <v/>
      </c>
      <c r="O14" s="761" t="str">
        <f t="shared" si="24"/>
        <v/>
      </c>
      <c r="P14" s="761" t="str">
        <f t="shared" si="24"/>
        <v/>
      </c>
      <c r="Q14" s="761" t="str">
        <f t="shared" si="24"/>
        <v/>
      </c>
      <c r="R14" s="761" t="str">
        <f t="shared" si="24"/>
        <v/>
      </c>
      <c r="S14" s="767"/>
      <c r="T14" s="761">
        <f t="shared" ref="T14:AJ14" si="25">IF(T12="","",T11*T12*T13)</f>
        <v>0</v>
      </c>
      <c r="U14" s="761">
        <f t="shared" si="25"/>
        <v>0</v>
      </c>
      <c r="V14" s="761">
        <f t="shared" si="25"/>
        <v>0</v>
      </c>
      <c r="W14" s="761">
        <f t="shared" si="25"/>
        <v>0</v>
      </c>
      <c r="X14" s="761">
        <f t="shared" si="25"/>
        <v>0</v>
      </c>
      <c r="Y14" s="761">
        <f t="shared" si="25"/>
        <v>0</v>
      </c>
      <c r="Z14" s="761">
        <f t="shared" si="25"/>
        <v>0</v>
      </c>
      <c r="AA14" s="761">
        <f t="shared" si="25"/>
        <v>0</v>
      </c>
      <c r="AB14" s="761">
        <f t="shared" si="25"/>
        <v>0</v>
      </c>
      <c r="AC14" s="761" t="str">
        <f t="shared" si="25"/>
        <v/>
      </c>
      <c r="AD14" s="761" t="str">
        <f t="shared" si="25"/>
        <v/>
      </c>
      <c r="AE14" s="761" t="str">
        <f t="shared" si="25"/>
        <v/>
      </c>
      <c r="AF14" s="761" t="str">
        <f t="shared" si="25"/>
        <v/>
      </c>
      <c r="AG14" s="761" t="str">
        <f t="shared" si="25"/>
        <v/>
      </c>
      <c r="AH14" s="761" t="str">
        <f t="shared" si="25"/>
        <v/>
      </c>
      <c r="AI14" s="761" t="str">
        <f t="shared" si="25"/>
        <v/>
      </c>
      <c r="AJ14" s="761" t="str">
        <f t="shared" si="25"/>
        <v/>
      </c>
      <c r="AK14" s="767"/>
      <c r="AL14" s="761">
        <f t="shared" ref="AL14:BB14" si="26">IF(AL12="","",AL11*AL12*AL13)</f>
        <v>0</v>
      </c>
      <c r="AM14" s="761">
        <f t="shared" si="26"/>
        <v>0</v>
      </c>
      <c r="AN14" s="761">
        <f t="shared" si="26"/>
        <v>0</v>
      </c>
      <c r="AO14" s="761">
        <f t="shared" si="26"/>
        <v>0</v>
      </c>
      <c r="AP14" s="761">
        <f t="shared" si="26"/>
        <v>0</v>
      </c>
      <c r="AQ14" s="761">
        <f t="shared" si="26"/>
        <v>0</v>
      </c>
      <c r="AR14" s="761">
        <f t="shared" si="26"/>
        <v>0</v>
      </c>
      <c r="AS14" s="761">
        <f t="shared" si="26"/>
        <v>0</v>
      </c>
      <c r="AT14" s="761">
        <f t="shared" si="26"/>
        <v>0</v>
      </c>
      <c r="AU14" s="761" t="str">
        <f t="shared" si="26"/>
        <v/>
      </c>
      <c r="AV14" s="761" t="str">
        <f t="shared" si="26"/>
        <v/>
      </c>
      <c r="AW14" s="761" t="str">
        <f t="shared" si="26"/>
        <v/>
      </c>
      <c r="AX14" s="761" t="str">
        <f t="shared" si="26"/>
        <v/>
      </c>
      <c r="AY14" s="761" t="str">
        <f t="shared" si="26"/>
        <v/>
      </c>
      <c r="AZ14" s="761" t="str">
        <f t="shared" si="26"/>
        <v/>
      </c>
      <c r="BA14" s="761" t="str">
        <f t="shared" si="26"/>
        <v/>
      </c>
      <c r="BB14" s="761" t="str">
        <f t="shared" si="26"/>
        <v/>
      </c>
      <c r="BC14" s="767"/>
      <c r="BD14" s="761">
        <f t="shared" ref="BD14:BT14" si="27">IF(BD12="","",BD11*BD12*BD13)</f>
        <v>0</v>
      </c>
      <c r="BE14" s="761">
        <f t="shared" si="27"/>
        <v>0</v>
      </c>
      <c r="BF14" s="761">
        <f t="shared" si="27"/>
        <v>0</v>
      </c>
      <c r="BG14" s="761">
        <f t="shared" si="27"/>
        <v>0</v>
      </c>
      <c r="BH14" s="761">
        <f t="shared" si="27"/>
        <v>0</v>
      </c>
      <c r="BI14" s="761">
        <f t="shared" si="27"/>
        <v>0</v>
      </c>
      <c r="BJ14" s="761">
        <f t="shared" si="27"/>
        <v>0</v>
      </c>
      <c r="BK14" s="761">
        <f t="shared" si="27"/>
        <v>0</v>
      </c>
      <c r="BL14" s="761">
        <f t="shared" si="27"/>
        <v>0</v>
      </c>
      <c r="BM14" s="761" t="str">
        <f t="shared" si="27"/>
        <v/>
      </c>
      <c r="BN14" s="761" t="str">
        <f t="shared" si="27"/>
        <v/>
      </c>
      <c r="BO14" s="761" t="str">
        <f t="shared" si="27"/>
        <v/>
      </c>
      <c r="BP14" s="761" t="str">
        <f t="shared" si="27"/>
        <v/>
      </c>
      <c r="BQ14" s="761" t="str">
        <f t="shared" si="27"/>
        <v/>
      </c>
      <c r="BR14" s="761" t="str">
        <f t="shared" si="27"/>
        <v/>
      </c>
      <c r="BS14" s="761" t="str">
        <f t="shared" si="27"/>
        <v/>
      </c>
      <c r="BT14" s="761" t="str">
        <f t="shared" si="27"/>
        <v/>
      </c>
      <c r="BU14" s="767"/>
      <c r="BV14" s="761" t="str">
        <f>IF(BV12="","",BV11*BV12*BV13)</f>
        <v/>
      </c>
      <c r="BW14" s="761" t="str">
        <f>IF(BW12="","",BW11*BW12*BW13)</f>
        <v/>
      </c>
      <c r="BX14" s="761" t="str">
        <f>IF(BX12="","",BX11*BX12*BX13)</f>
        <v/>
      </c>
      <c r="BY14" s="761" t="str">
        <f>IF(BY12="","",BY11*BY12*BY13)</f>
        <v/>
      </c>
      <c r="BZ14" s="889">
        <f>IF(DL14&lt;3,"",(SUM(B14:R14)-MIN(B14:R14)-MAX(B14:R14))/(DL14-2))</f>
        <v>0</v>
      </c>
      <c r="CA14" s="889">
        <f>IF(DM14&lt;3,"",(SUM(T14:AJ14)-MIN(T14:AJ14)-MAX(T14:AJ14))/(DM14-2))</f>
        <v>0</v>
      </c>
      <c r="CB14" s="889">
        <f>IF(DN14&lt;3,"",(SUM(AL14:BB14)-MIN(AL14:BB14)-MAX(AL14:BB14))/(DN14-2))</f>
        <v>0</v>
      </c>
      <c r="CC14" s="890">
        <f>IF(DO14&lt;3,"",(SUM(BD14:BT14)-MIN(BD14:BT14)-MAX(BD14:BT14))/(DO14-2))</f>
        <v>0</v>
      </c>
      <c r="CD14" s="520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>
        <f t="shared" si="6"/>
        <v>0</v>
      </c>
      <c r="CZ14" s="550">
        <f t="shared" si="7"/>
        <v>0</v>
      </c>
      <c r="DA14" s="550">
        <f t="shared" si="8"/>
        <v>0</v>
      </c>
      <c r="DB14" s="551">
        <f t="shared" si="9"/>
        <v>0</v>
      </c>
      <c r="DC14" s="551">
        <f t="shared" si="10"/>
        <v>0</v>
      </c>
      <c r="DD14" s="551">
        <f t="shared" si="11"/>
        <v>0</v>
      </c>
      <c r="DE14" s="550">
        <f t="shared" si="12"/>
        <v>0</v>
      </c>
      <c r="DF14" s="550">
        <f t="shared" si="13"/>
        <v>0</v>
      </c>
      <c r="DG14" s="550">
        <f t="shared" si="14"/>
        <v>0</v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1">
        <f t="shared" si="19"/>
        <v>9</v>
      </c>
      <c r="DM14" s="846">
        <f t="shared" si="20"/>
        <v>9</v>
      </c>
      <c r="DN14" s="846">
        <f t="shared" si="21"/>
        <v>9</v>
      </c>
      <c r="DO14" s="846">
        <f t="shared" si="22"/>
        <v>9</v>
      </c>
      <c r="DP14" s="968" t="str">
        <f>IF(SUM(BV14)&gt;0,(BV10-DP17-SUM(BV17)*(DP17=""))*'Exp factors'!C$23,"")</f>
        <v/>
      </c>
      <c r="DQ14" s="969" t="str">
        <f>IF(SUM(BW14)&gt;0,(BW10-DQ17-SUM(BW17)*(DQ17=""))*'Exp factors'!D$23,"")</f>
        <v/>
      </c>
      <c r="DR14" s="969" t="str">
        <f>IF(SUM(BX14)&gt;0,(BX10-DR17-SUM(BX17)*(DR17=""))*'Exp factors'!E$23,"")</f>
        <v/>
      </c>
      <c r="DS14" s="970" t="str">
        <f>IF(SUM(BY14)&gt;0,(BY10-DS17-SUM(BY17)*(DS17=""))*'Exp factors'!F$23,"")</f>
        <v/>
      </c>
      <c r="DU14" s="61"/>
    </row>
    <row r="15" spans="1:127" ht="12.75" customHeight="1">
      <c r="A15" s="1012" t="str">
        <f>$H$1 &amp; "/kg"</f>
        <v>kcal/kg</v>
      </c>
      <c r="B15" s="1014">
        <f>4440*$K$1</f>
        <v>4440</v>
      </c>
      <c r="C15" s="1014">
        <f t="shared" ref="C15:R15" si="28">4440*$K$1</f>
        <v>4440</v>
      </c>
      <c r="D15" s="1014">
        <f t="shared" si="28"/>
        <v>4440</v>
      </c>
      <c r="E15" s="1014">
        <f t="shared" si="28"/>
        <v>4440</v>
      </c>
      <c r="F15" s="1014">
        <f t="shared" si="28"/>
        <v>4440</v>
      </c>
      <c r="G15" s="1014">
        <f t="shared" si="28"/>
        <v>4440</v>
      </c>
      <c r="H15" s="1014">
        <f t="shared" si="28"/>
        <v>4440</v>
      </c>
      <c r="I15" s="1014">
        <f t="shared" si="28"/>
        <v>4440</v>
      </c>
      <c r="J15" s="1014">
        <f t="shared" si="28"/>
        <v>4440</v>
      </c>
      <c r="K15" s="1014">
        <f t="shared" si="28"/>
        <v>4440</v>
      </c>
      <c r="L15" s="1014">
        <f t="shared" si="28"/>
        <v>4440</v>
      </c>
      <c r="M15" s="1014">
        <f t="shared" si="28"/>
        <v>4440</v>
      </c>
      <c r="N15" s="1014">
        <f t="shared" si="28"/>
        <v>4440</v>
      </c>
      <c r="O15" s="1014">
        <f t="shared" si="28"/>
        <v>4440</v>
      </c>
      <c r="P15" s="1014">
        <f t="shared" si="28"/>
        <v>4440</v>
      </c>
      <c r="Q15" s="1014">
        <f t="shared" si="28"/>
        <v>4440</v>
      </c>
      <c r="R15" s="1014">
        <f t="shared" si="28"/>
        <v>4440</v>
      </c>
      <c r="S15" s="1011"/>
      <c r="T15" s="1014">
        <f>4440*$K$1</f>
        <v>4440</v>
      </c>
      <c r="U15" s="1014">
        <f t="shared" ref="U15:AJ15" si="29">4440*$K$1</f>
        <v>4440</v>
      </c>
      <c r="V15" s="1014">
        <f t="shared" si="29"/>
        <v>4440</v>
      </c>
      <c r="W15" s="1014">
        <f t="shared" si="29"/>
        <v>4440</v>
      </c>
      <c r="X15" s="1014">
        <f t="shared" si="29"/>
        <v>4440</v>
      </c>
      <c r="Y15" s="1014">
        <f t="shared" si="29"/>
        <v>4440</v>
      </c>
      <c r="Z15" s="1014">
        <f t="shared" si="29"/>
        <v>4440</v>
      </c>
      <c r="AA15" s="1014">
        <f t="shared" si="29"/>
        <v>4440</v>
      </c>
      <c r="AB15" s="1014">
        <f t="shared" si="29"/>
        <v>4440</v>
      </c>
      <c r="AC15" s="1014">
        <f t="shared" si="29"/>
        <v>4440</v>
      </c>
      <c r="AD15" s="1014">
        <f t="shared" si="29"/>
        <v>4440</v>
      </c>
      <c r="AE15" s="1014">
        <f t="shared" si="29"/>
        <v>4440</v>
      </c>
      <c r="AF15" s="1014">
        <f t="shared" si="29"/>
        <v>4440</v>
      </c>
      <c r="AG15" s="1014">
        <f t="shared" si="29"/>
        <v>4440</v>
      </c>
      <c r="AH15" s="1014">
        <f t="shared" si="29"/>
        <v>4440</v>
      </c>
      <c r="AI15" s="1014">
        <f t="shared" si="29"/>
        <v>4440</v>
      </c>
      <c r="AJ15" s="1014">
        <f t="shared" si="29"/>
        <v>4440</v>
      </c>
      <c r="AK15" s="1011"/>
      <c r="AL15" s="1014">
        <f>4440*$K$1</f>
        <v>4440</v>
      </c>
      <c r="AM15" s="1014">
        <f t="shared" ref="AM15:BB15" si="30">4440*$K$1</f>
        <v>4440</v>
      </c>
      <c r="AN15" s="1014">
        <f t="shared" si="30"/>
        <v>4440</v>
      </c>
      <c r="AO15" s="1014">
        <f t="shared" si="30"/>
        <v>4440</v>
      </c>
      <c r="AP15" s="1014">
        <f t="shared" si="30"/>
        <v>4440</v>
      </c>
      <c r="AQ15" s="1014">
        <f t="shared" si="30"/>
        <v>4440</v>
      </c>
      <c r="AR15" s="1014">
        <f t="shared" si="30"/>
        <v>4440</v>
      </c>
      <c r="AS15" s="1014">
        <f t="shared" si="30"/>
        <v>4440</v>
      </c>
      <c r="AT15" s="1014">
        <f t="shared" si="30"/>
        <v>4440</v>
      </c>
      <c r="AU15" s="1014">
        <f t="shared" si="30"/>
        <v>4440</v>
      </c>
      <c r="AV15" s="1014">
        <f t="shared" si="30"/>
        <v>4440</v>
      </c>
      <c r="AW15" s="1014">
        <f t="shared" si="30"/>
        <v>4440</v>
      </c>
      <c r="AX15" s="1014">
        <f t="shared" si="30"/>
        <v>4440</v>
      </c>
      <c r="AY15" s="1014">
        <f t="shared" si="30"/>
        <v>4440</v>
      </c>
      <c r="AZ15" s="1014">
        <f t="shared" si="30"/>
        <v>4440</v>
      </c>
      <c r="BA15" s="1014">
        <f t="shared" si="30"/>
        <v>4440</v>
      </c>
      <c r="BB15" s="1014">
        <f t="shared" si="30"/>
        <v>4440</v>
      </c>
      <c r="BC15" s="1011"/>
      <c r="BD15" s="1014">
        <f>4440*$K$1</f>
        <v>4440</v>
      </c>
      <c r="BE15" s="1014">
        <f t="shared" ref="BE15:BY15" si="31">4440*$K$1</f>
        <v>4440</v>
      </c>
      <c r="BF15" s="1014">
        <f t="shared" si="31"/>
        <v>4440</v>
      </c>
      <c r="BG15" s="1014">
        <f t="shared" si="31"/>
        <v>4440</v>
      </c>
      <c r="BH15" s="1014">
        <f t="shared" si="31"/>
        <v>4440</v>
      </c>
      <c r="BI15" s="1014">
        <f t="shared" si="31"/>
        <v>4440</v>
      </c>
      <c r="BJ15" s="1014">
        <f t="shared" si="31"/>
        <v>4440</v>
      </c>
      <c r="BK15" s="1014">
        <f t="shared" si="31"/>
        <v>4440</v>
      </c>
      <c r="BL15" s="1014">
        <f t="shared" si="31"/>
        <v>4440</v>
      </c>
      <c r="BM15" s="1014">
        <f t="shared" si="31"/>
        <v>4440</v>
      </c>
      <c r="BN15" s="1014">
        <f t="shared" si="31"/>
        <v>4440</v>
      </c>
      <c r="BO15" s="1014">
        <f t="shared" si="31"/>
        <v>4440</v>
      </c>
      <c r="BP15" s="1014">
        <f t="shared" si="31"/>
        <v>4440</v>
      </c>
      <c r="BQ15" s="1014">
        <f t="shared" si="31"/>
        <v>4440</v>
      </c>
      <c r="BR15" s="1014">
        <f t="shared" si="31"/>
        <v>4440</v>
      </c>
      <c r="BS15" s="1014">
        <f t="shared" si="31"/>
        <v>4440</v>
      </c>
      <c r="BT15" s="1014">
        <f t="shared" si="31"/>
        <v>4440</v>
      </c>
      <c r="BU15" s="1011"/>
      <c r="BV15" s="1014">
        <f t="shared" si="31"/>
        <v>4440</v>
      </c>
      <c r="BW15" s="1014">
        <f t="shared" si="31"/>
        <v>4440</v>
      </c>
      <c r="BX15" s="1014">
        <f t="shared" si="31"/>
        <v>4440</v>
      </c>
      <c r="BY15" s="1014">
        <f t="shared" si="31"/>
        <v>4440</v>
      </c>
      <c r="BZ15" s="889">
        <f>IF(DL15&lt;3,"",(SUM(B15:R15)-MIN(B15:R15)-MAX(B15:R15))/(DL15-2))</f>
        <v>4440</v>
      </c>
      <c r="CA15" s="889">
        <f>IF(DM15&lt;3,"",(SUM(T15:AJ15)-MIN(T15:AJ15)-MAX(T15:AJ15))/(DM15-2))</f>
        <v>4440</v>
      </c>
      <c r="CB15" s="889">
        <f>IF(DN15&lt;3,"",(SUM(AL15:BB15)-MIN(AL15:BB15)-MAX(AL15:BB15))/(DN15-2))</f>
        <v>4440</v>
      </c>
      <c r="CC15" s="890">
        <f>IF(DO15&lt;3,"",(SUM(BD15:BT15)-MIN(BD15:BT15)-MAX(BD15:BT15))/(DO15-2))</f>
        <v>4440</v>
      </c>
      <c r="CD15" s="520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1">
        <f t="shared" si="19"/>
        <v>17</v>
      </c>
      <c r="DM15" s="846">
        <f t="shared" si="20"/>
        <v>17</v>
      </c>
      <c r="DN15" s="846">
        <f t="shared" si="21"/>
        <v>17</v>
      </c>
      <c r="DO15" s="846">
        <f t="shared" si="22"/>
        <v>17</v>
      </c>
      <c r="DP15" s="963"/>
      <c r="DQ15" s="964"/>
      <c r="DR15" s="964"/>
      <c r="DS15" s="965"/>
      <c r="DU15" s="61"/>
    </row>
    <row r="16" spans="1:127" ht="12.75" customHeight="1">
      <c r="A16" s="888" t="str">
        <f>$H$1 &amp; " (%)"</f>
        <v>kcal (%)</v>
      </c>
      <c r="B16" s="766">
        <f t="shared" ref="B16:R16" si="32">IF(B14="","",B14*B15/B$7/365/$G$1)</f>
        <v>0</v>
      </c>
      <c r="C16" s="766">
        <f t="shared" si="32"/>
        <v>0</v>
      </c>
      <c r="D16" s="766">
        <f t="shared" si="32"/>
        <v>0</v>
      </c>
      <c r="E16" s="766">
        <f t="shared" si="32"/>
        <v>0</v>
      </c>
      <c r="F16" s="766">
        <f t="shared" si="32"/>
        <v>0</v>
      </c>
      <c r="G16" s="766">
        <f t="shared" si="32"/>
        <v>0</v>
      </c>
      <c r="H16" s="766">
        <f t="shared" si="32"/>
        <v>0</v>
      </c>
      <c r="I16" s="766">
        <f t="shared" si="32"/>
        <v>0</v>
      </c>
      <c r="J16" s="766">
        <f t="shared" si="32"/>
        <v>0</v>
      </c>
      <c r="K16" s="766" t="str">
        <f t="shared" si="32"/>
        <v/>
      </c>
      <c r="L16" s="766" t="str">
        <f t="shared" si="32"/>
        <v/>
      </c>
      <c r="M16" s="766" t="str">
        <f t="shared" si="32"/>
        <v/>
      </c>
      <c r="N16" s="766" t="str">
        <f t="shared" si="32"/>
        <v/>
      </c>
      <c r="O16" s="766" t="str">
        <f t="shared" si="32"/>
        <v/>
      </c>
      <c r="P16" s="766" t="str">
        <f t="shared" si="32"/>
        <v/>
      </c>
      <c r="Q16" s="766" t="str">
        <f t="shared" si="32"/>
        <v/>
      </c>
      <c r="R16" s="766" t="str">
        <f t="shared" si="32"/>
        <v/>
      </c>
      <c r="S16" s="977"/>
      <c r="T16" s="632">
        <f t="shared" ref="T16:AJ16" si="33">IF(T14="","",T14*T15/T$7/365/$G$1)</f>
        <v>0</v>
      </c>
      <c r="U16" s="632">
        <f t="shared" si="33"/>
        <v>0</v>
      </c>
      <c r="V16" s="632">
        <f t="shared" si="33"/>
        <v>0</v>
      </c>
      <c r="W16" s="632">
        <f t="shared" si="33"/>
        <v>0</v>
      </c>
      <c r="X16" s="632">
        <f t="shared" si="33"/>
        <v>0</v>
      </c>
      <c r="Y16" s="632">
        <f t="shared" si="33"/>
        <v>0</v>
      </c>
      <c r="Z16" s="632">
        <f t="shared" si="33"/>
        <v>0</v>
      </c>
      <c r="AA16" s="632">
        <f t="shared" si="33"/>
        <v>0</v>
      </c>
      <c r="AB16" s="632">
        <f t="shared" si="33"/>
        <v>0</v>
      </c>
      <c r="AC16" s="632" t="str">
        <f t="shared" si="33"/>
        <v/>
      </c>
      <c r="AD16" s="632" t="str">
        <f t="shared" si="33"/>
        <v/>
      </c>
      <c r="AE16" s="632" t="str">
        <f t="shared" si="33"/>
        <v/>
      </c>
      <c r="AF16" s="632" t="str">
        <f t="shared" si="33"/>
        <v/>
      </c>
      <c r="AG16" s="632" t="str">
        <f t="shared" si="33"/>
        <v/>
      </c>
      <c r="AH16" s="632" t="str">
        <f t="shared" si="33"/>
        <v/>
      </c>
      <c r="AI16" s="632" t="str">
        <f t="shared" si="33"/>
        <v/>
      </c>
      <c r="AJ16" s="632" t="str">
        <f t="shared" si="33"/>
        <v/>
      </c>
      <c r="AK16" s="977"/>
      <c r="AL16" s="766">
        <f t="shared" ref="AL16:BB16" si="34">IF(AL14="","",AL14*AL15/AL$7/365/$G$1)</f>
        <v>0</v>
      </c>
      <c r="AM16" s="766">
        <f t="shared" si="34"/>
        <v>0</v>
      </c>
      <c r="AN16" s="766">
        <f t="shared" si="34"/>
        <v>0</v>
      </c>
      <c r="AO16" s="766">
        <f t="shared" si="34"/>
        <v>0</v>
      </c>
      <c r="AP16" s="766">
        <f t="shared" si="34"/>
        <v>0</v>
      </c>
      <c r="AQ16" s="766">
        <f t="shared" si="34"/>
        <v>0</v>
      </c>
      <c r="AR16" s="766">
        <f t="shared" si="34"/>
        <v>0</v>
      </c>
      <c r="AS16" s="766">
        <f t="shared" si="34"/>
        <v>0</v>
      </c>
      <c r="AT16" s="766">
        <f t="shared" si="34"/>
        <v>0</v>
      </c>
      <c r="AU16" s="766" t="str">
        <f t="shared" si="34"/>
        <v/>
      </c>
      <c r="AV16" s="766" t="str">
        <f t="shared" si="34"/>
        <v/>
      </c>
      <c r="AW16" s="766" t="str">
        <f t="shared" si="34"/>
        <v/>
      </c>
      <c r="AX16" s="766" t="str">
        <f t="shared" si="34"/>
        <v/>
      </c>
      <c r="AY16" s="766" t="str">
        <f t="shared" si="34"/>
        <v/>
      </c>
      <c r="AZ16" s="766" t="str">
        <f t="shared" si="34"/>
        <v/>
      </c>
      <c r="BA16" s="766" t="str">
        <f t="shared" si="34"/>
        <v/>
      </c>
      <c r="BB16" s="766" t="str">
        <f t="shared" si="34"/>
        <v/>
      </c>
      <c r="BC16" s="977"/>
      <c r="BD16" s="632">
        <f t="shared" ref="BD16:BT16" si="35">IF(BD14="","",BD14*BD15/BD$7/365/$G$1)</f>
        <v>0</v>
      </c>
      <c r="BE16" s="632">
        <f t="shared" si="35"/>
        <v>0</v>
      </c>
      <c r="BF16" s="632">
        <f t="shared" si="35"/>
        <v>0</v>
      </c>
      <c r="BG16" s="632">
        <f t="shared" si="35"/>
        <v>0</v>
      </c>
      <c r="BH16" s="632">
        <f t="shared" si="35"/>
        <v>0</v>
      </c>
      <c r="BI16" s="632">
        <f t="shared" si="35"/>
        <v>0</v>
      </c>
      <c r="BJ16" s="632">
        <f t="shared" si="35"/>
        <v>0</v>
      </c>
      <c r="BK16" s="632">
        <f t="shared" si="35"/>
        <v>0</v>
      </c>
      <c r="BL16" s="632">
        <f t="shared" si="35"/>
        <v>0</v>
      </c>
      <c r="BM16" s="632" t="str">
        <f t="shared" si="35"/>
        <v/>
      </c>
      <c r="BN16" s="632" t="str">
        <f t="shared" si="35"/>
        <v/>
      </c>
      <c r="BO16" s="632" t="str">
        <f t="shared" si="35"/>
        <v/>
      </c>
      <c r="BP16" s="632" t="str">
        <f t="shared" si="35"/>
        <v/>
      </c>
      <c r="BQ16" s="632" t="str">
        <f t="shared" si="35"/>
        <v/>
      </c>
      <c r="BR16" s="632" t="str">
        <f t="shared" si="35"/>
        <v/>
      </c>
      <c r="BS16" s="632" t="str">
        <f t="shared" si="35"/>
        <v/>
      </c>
      <c r="BT16" s="632" t="str">
        <f t="shared" si="35"/>
        <v/>
      </c>
      <c r="BU16" s="977"/>
      <c r="BV16" s="766" t="str">
        <f>IF(BV14="","",BV14*BV15/BV$7/365/$G$1)</f>
        <v/>
      </c>
      <c r="BW16" s="766" t="str">
        <f>IF(BW14="","",BW14*BW15/BW$7/365/$G$1)</f>
        <v/>
      </c>
      <c r="BX16" s="766" t="str">
        <f>IF(BX14="","",BX14*BX15/BX$7/365/$G$1)</f>
        <v/>
      </c>
      <c r="BY16" s="766" t="str">
        <f>IF(BY14="","",BY14*BY15/BY$7/365/$G$1)</f>
        <v/>
      </c>
      <c r="BZ16" s="889">
        <f>IF(DL16&lt;3,"",(SUM(B16:R16)-MIN(B16:R16)-MAX(B16:R16))/(DL16-2))</f>
        <v>0</v>
      </c>
      <c r="CA16" s="889">
        <f>IF(DM16&lt;3,"",(SUM(T16:AJ16)-MIN(T16:AJ16)-MAX(T16:AJ16))/(DM16-2))</f>
        <v>0</v>
      </c>
      <c r="CB16" s="889">
        <f>IF(DN16&lt;3,"",(SUM(AL16:BB16)-MIN(AL16:BB16)-MAX(AL16:BB16))/(DN16-2))</f>
        <v>0</v>
      </c>
      <c r="CC16" s="890">
        <f>IF(DO16&lt;3,"",(SUM(BD16:BT16)-MIN(BD16:BT16)-MAX(BD16:BT16))/(DO16-2))</f>
        <v>0</v>
      </c>
      <c r="CD16" s="532" t="str">
        <f t="shared" si="23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>
        <f t="shared" si="1"/>
        <v>0</v>
      </c>
      <c r="CI16" s="534">
        <f t="shared" si="1"/>
        <v>0</v>
      </c>
      <c r="CJ16" s="534">
        <f t="shared" si="1"/>
        <v>0</v>
      </c>
      <c r="CK16" s="535">
        <f t="shared" si="1"/>
        <v>0</v>
      </c>
      <c r="CL16" s="535">
        <f t="shared" si="1"/>
        <v>0</v>
      </c>
      <c r="CM16" s="535">
        <f t="shared" si="1"/>
        <v>0</v>
      </c>
      <c r="CN16" s="534">
        <f t="shared" si="1"/>
        <v>0</v>
      </c>
      <c r="CO16" s="534">
        <f t="shared" si="1"/>
        <v>0</v>
      </c>
      <c r="CP16" s="534">
        <f t="shared" si="1"/>
        <v>0</v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20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>
        <f t="shared" si="6"/>
        <v>0</v>
      </c>
      <c r="CZ16" s="538">
        <f t="shared" si="7"/>
        <v>0</v>
      </c>
      <c r="DA16" s="538">
        <f t="shared" si="8"/>
        <v>0</v>
      </c>
      <c r="DB16" s="539">
        <f t="shared" si="9"/>
        <v>0</v>
      </c>
      <c r="DC16" s="539">
        <f t="shared" si="10"/>
        <v>0</v>
      </c>
      <c r="DD16" s="539">
        <f t="shared" si="11"/>
        <v>0</v>
      </c>
      <c r="DE16" s="538">
        <f t="shared" si="12"/>
        <v>0</v>
      </c>
      <c r="DF16" s="538">
        <f t="shared" si="13"/>
        <v>0</v>
      </c>
      <c r="DG16" s="538">
        <f t="shared" si="14"/>
        <v>0</v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1">
        <f t="shared" si="19"/>
        <v>9</v>
      </c>
      <c r="DM16" s="846">
        <f t="shared" si="20"/>
        <v>9</v>
      </c>
      <c r="DN16" s="846">
        <f t="shared" si="21"/>
        <v>9</v>
      </c>
      <c r="DO16" s="846">
        <f t="shared" si="22"/>
        <v>9</v>
      </c>
      <c r="DP16" s="972" t="str">
        <f>IF(DP14="","",DP14*BV15)</f>
        <v/>
      </c>
      <c r="DQ16" s="973" t="str">
        <f>IF(DQ14="","",DQ14*BW15)</f>
        <v/>
      </c>
      <c r="DR16" s="973" t="str">
        <f>IF(DR14="","",DR14*BX15)</f>
        <v/>
      </c>
      <c r="DS16" s="974" t="str">
        <f>IF(DS14="","",DS14*BY15)</f>
        <v/>
      </c>
      <c r="DU16" s="61"/>
    </row>
    <row r="17" spans="1:125" ht="12.75" customHeight="1">
      <c r="A17" s="1015" t="s">
        <v>269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6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6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6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6"/>
      <c r="BV17" s="643"/>
      <c r="BW17" s="678"/>
      <c r="BX17" s="643"/>
      <c r="BY17" s="678"/>
      <c r="BZ17" s="889" t="str">
        <f>IF(DL17&lt;3,"",(SUM(B17:R17)-MIN(B17:R17)-MAX(B17:R17))/(DL17-2))</f>
        <v/>
      </c>
      <c r="CA17" s="889" t="str">
        <f>IF(DM17&lt;3,"",(SUM(T17:AJ17)-MIN(T17:AJ17)-MAX(T17:AJ17))/(DM17-2))</f>
        <v/>
      </c>
      <c r="CB17" s="889" t="str">
        <f>IF(DN17&lt;3,"",(SUM(AL17:BB17)-MIN(AL17:BB17)-MAX(AL17:BB17))/(DN17-2))</f>
        <v/>
      </c>
      <c r="CC17" s="890" t="str">
        <f>IF(DO17&lt;3,"",(SUM(BD17:BT17)-MIN(BD17:BT17)-MAX(BD17:BT17))/(DO17-2))</f>
        <v/>
      </c>
      <c r="CD17" s="520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1">
        <f t="shared" si="19"/>
        <v>0</v>
      </c>
      <c r="DM17" s="846">
        <f t="shared" si="20"/>
        <v>0</v>
      </c>
      <c r="DN17" s="846">
        <f t="shared" si="21"/>
        <v>0</v>
      </c>
      <c r="DO17" s="846">
        <f t="shared" si="22"/>
        <v>0</v>
      </c>
      <c r="DP17" s="975"/>
      <c r="DQ17" s="296"/>
      <c r="DR17" s="296"/>
      <c r="DS17" s="976"/>
      <c r="DU17" s="61"/>
    </row>
    <row r="18" spans="1:125" ht="12.75" customHeight="1">
      <c r="A18" s="888" t="s">
        <v>267</v>
      </c>
      <c r="B18" s="1013" t="str">
        <f t="shared" ref="B18:R18" si="36">IF(B17="","",B14*B17)</f>
        <v/>
      </c>
      <c r="C18" s="761" t="str">
        <f t="shared" si="36"/>
        <v/>
      </c>
      <c r="D18" s="761" t="str">
        <f t="shared" si="36"/>
        <v/>
      </c>
      <c r="E18" s="761" t="str">
        <f t="shared" si="36"/>
        <v/>
      </c>
      <c r="F18" s="761" t="str">
        <f t="shared" si="36"/>
        <v/>
      </c>
      <c r="G18" s="761" t="str">
        <f t="shared" si="36"/>
        <v/>
      </c>
      <c r="H18" s="761" t="str">
        <f t="shared" si="36"/>
        <v/>
      </c>
      <c r="I18" s="761" t="str">
        <f t="shared" si="36"/>
        <v/>
      </c>
      <c r="J18" s="761" t="str">
        <f t="shared" si="36"/>
        <v/>
      </c>
      <c r="K18" s="761" t="str">
        <f t="shared" si="36"/>
        <v/>
      </c>
      <c r="L18" s="761" t="str">
        <f t="shared" si="36"/>
        <v/>
      </c>
      <c r="M18" s="761" t="str">
        <f t="shared" si="36"/>
        <v/>
      </c>
      <c r="N18" s="761" t="str">
        <f t="shared" si="36"/>
        <v/>
      </c>
      <c r="O18" s="761" t="str">
        <f t="shared" si="36"/>
        <v/>
      </c>
      <c r="P18" s="761" t="str">
        <f t="shared" si="36"/>
        <v/>
      </c>
      <c r="Q18" s="761" t="str">
        <f t="shared" si="36"/>
        <v/>
      </c>
      <c r="R18" s="761" t="str">
        <f t="shared" si="36"/>
        <v/>
      </c>
      <c r="S18" s="767"/>
      <c r="T18" s="761" t="str">
        <f t="shared" ref="T18:AJ18" si="37">IF(T17="","",T14*T17)</f>
        <v/>
      </c>
      <c r="U18" s="761" t="str">
        <f t="shared" si="37"/>
        <v/>
      </c>
      <c r="V18" s="761" t="str">
        <f t="shared" si="37"/>
        <v/>
      </c>
      <c r="W18" s="761" t="str">
        <f t="shared" si="37"/>
        <v/>
      </c>
      <c r="X18" s="761" t="str">
        <f t="shared" si="37"/>
        <v/>
      </c>
      <c r="Y18" s="761" t="str">
        <f t="shared" si="37"/>
        <v/>
      </c>
      <c r="Z18" s="761" t="str">
        <f t="shared" si="37"/>
        <v/>
      </c>
      <c r="AA18" s="761" t="str">
        <f t="shared" si="37"/>
        <v/>
      </c>
      <c r="AB18" s="761" t="str">
        <f t="shared" si="37"/>
        <v/>
      </c>
      <c r="AC18" s="761" t="str">
        <f t="shared" si="37"/>
        <v/>
      </c>
      <c r="AD18" s="761" t="str">
        <f t="shared" si="37"/>
        <v/>
      </c>
      <c r="AE18" s="761" t="str">
        <f t="shared" si="37"/>
        <v/>
      </c>
      <c r="AF18" s="761" t="str">
        <f t="shared" si="37"/>
        <v/>
      </c>
      <c r="AG18" s="761" t="str">
        <f t="shared" si="37"/>
        <v/>
      </c>
      <c r="AH18" s="761" t="str">
        <f t="shared" si="37"/>
        <v/>
      </c>
      <c r="AI18" s="761" t="str">
        <f t="shared" si="37"/>
        <v/>
      </c>
      <c r="AJ18" s="761" t="str">
        <f t="shared" si="37"/>
        <v/>
      </c>
      <c r="AK18" s="767"/>
      <c r="AL18" s="761" t="str">
        <f t="shared" ref="AL18:BB18" si="38">IF(AL17="","",AL14*AL17)</f>
        <v/>
      </c>
      <c r="AM18" s="761" t="str">
        <f t="shared" si="38"/>
        <v/>
      </c>
      <c r="AN18" s="761" t="str">
        <f t="shared" si="38"/>
        <v/>
      </c>
      <c r="AO18" s="761" t="str">
        <f t="shared" si="38"/>
        <v/>
      </c>
      <c r="AP18" s="761" t="str">
        <f t="shared" si="38"/>
        <v/>
      </c>
      <c r="AQ18" s="761" t="str">
        <f t="shared" si="38"/>
        <v/>
      </c>
      <c r="AR18" s="761" t="str">
        <f t="shared" si="38"/>
        <v/>
      </c>
      <c r="AS18" s="761" t="str">
        <f t="shared" si="38"/>
        <v/>
      </c>
      <c r="AT18" s="761" t="str">
        <f t="shared" si="38"/>
        <v/>
      </c>
      <c r="AU18" s="761" t="str">
        <f t="shared" si="38"/>
        <v/>
      </c>
      <c r="AV18" s="761" t="str">
        <f t="shared" si="38"/>
        <v/>
      </c>
      <c r="AW18" s="761" t="str">
        <f t="shared" si="38"/>
        <v/>
      </c>
      <c r="AX18" s="761" t="str">
        <f t="shared" si="38"/>
        <v/>
      </c>
      <c r="AY18" s="761" t="str">
        <f t="shared" si="38"/>
        <v/>
      </c>
      <c r="AZ18" s="761" t="str">
        <f t="shared" si="38"/>
        <v/>
      </c>
      <c r="BA18" s="761" t="str">
        <f t="shared" si="38"/>
        <v/>
      </c>
      <c r="BB18" s="761" t="str">
        <f t="shared" si="38"/>
        <v/>
      </c>
      <c r="BC18" s="767"/>
      <c r="BD18" s="761" t="str">
        <f t="shared" ref="BD18:BT18" si="39">IF(BD17="","",BD14*BD17)</f>
        <v/>
      </c>
      <c r="BE18" s="761" t="str">
        <f t="shared" si="39"/>
        <v/>
      </c>
      <c r="BF18" s="761" t="str">
        <f t="shared" si="39"/>
        <v/>
      </c>
      <c r="BG18" s="761" t="str">
        <f t="shared" si="39"/>
        <v/>
      </c>
      <c r="BH18" s="761" t="str">
        <f t="shared" si="39"/>
        <v/>
      </c>
      <c r="BI18" s="761" t="str">
        <f t="shared" si="39"/>
        <v/>
      </c>
      <c r="BJ18" s="761" t="str">
        <f t="shared" si="39"/>
        <v/>
      </c>
      <c r="BK18" s="761" t="str">
        <f t="shared" si="39"/>
        <v/>
      </c>
      <c r="BL18" s="761" t="str">
        <f t="shared" si="39"/>
        <v/>
      </c>
      <c r="BM18" s="761" t="str">
        <f t="shared" si="39"/>
        <v/>
      </c>
      <c r="BN18" s="761" t="str">
        <f t="shared" si="39"/>
        <v/>
      </c>
      <c r="BO18" s="761" t="str">
        <f t="shared" si="39"/>
        <v/>
      </c>
      <c r="BP18" s="761" t="str">
        <f t="shared" si="39"/>
        <v/>
      </c>
      <c r="BQ18" s="761" t="str">
        <f t="shared" si="39"/>
        <v/>
      </c>
      <c r="BR18" s="761" t="str">
        <f t="shared" si="39"/>
        <v/>
      </c>
      <c r="BS18" s="761" t="str">
        <f t="shared" si="39"/>
        <v/>
      </c>
      <c r="BT18" s="761" t="str">
        <f t="shared" si="39"/>
        <v/>
      </c>
      <c r="BU18" s="767"/>
      <c r="BV18" s="761" t="str">
        <f>IF(BV17="","",BV14*BV17)</f>
        <v/>
      </c>
      <c r="BW18" s="761" t="str">
        <f>IF(BW17="","",BW14*BW17)</f>
        <v/>
      </c>
      <c r="BX18" s="761" t="str">
        <f>IF(BX17="","",BX14*BX17)</f>
        <v/>
      </c>
      <c r="BY18" s="761" t="str">
        <f>IF(BY17="","",BY14*BY17)</f>
        <v/>
      </c>
      <c r="BZ18" s="978" t="str">
        <f>IF(DL18&lt;3,"",(SUM(B18:R18)-MIN(B18:R18)-MAX(B18:R18))/(DL18-2))</f>
        <v/>
      </c>
      <c r="CA18" s="978" t="str">
        <f>IF(DM18&lt;3,"",(SUM(T18:AJ18)-MIN(T18:AJ18)-MAX(T18:AJ18))/(DM18-2))</f>
        <v/>
      </c>
      <c r="CB18" s="978" t="str">
        <f>IF(DN18&lt;3,"",(SUM(AL18:BB18)-MIN(AL18:BB18)-MAX(AL18:BB18))/(DN18-2))</f>
        <v/>
      </c>
      <c r="CC18" s="979" t="str">
        <f>IF(DO18&lt;3,"",(SUM(BD18:BT18)-MIN(BD18:BT18)-MAX(BD18:BT18))/(DO18-2))</f>
        <v/>
      </c>
      <c r="CD18" s="520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1">
        <f t="shared" si="19"/>
        <v>0</v>
      </c>
      <c r="DM18" s="846">
        <f t="shared" si="20"/>
        <v>0</v>
      </c>
      <c r="DN18" s="846">
        <f t="shared" si="21"/>
        <v>0</v>
      </c>
      <c r="DO18" s="846">
        <f t="shared" si="22"/>
        <v>0</v>
      </c>
      <c r="DP18" s="980" t="str">
        <f>IF(DP10="","",(DP10+SUM(BV10)*(DP10="")-SUM(DP14)-DP17-SUM(BV17)*(DP17=""))*BV11/DP$7/365/$G$1)</f>
        <v/>
      </c>
      <c r="DQ18" s="766" t="str">
        <f>IF(DQ10="","",(DQ10+SUM(BW10)*(DQ10="")-SUM(DQ14)-DQ17-SUM(BW17)*(DQ17=""))*BW11/DQ$7/365/$G$1)</f>
        <v/>
      </c>
      <c r="DR18" s="766" t="str">
        <f>IF(DR10="","",(DR10+SUM(BX10)*(DR10="")-SUM(DR14)-DR17-SUM(BX17)*(DR17=""))*BX11/DR$7/365/$G$1)</f>
        <v/>
      </c>
      <c r="DS18" s="981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734</v>
      </c>
      <c r="B19" s="274" t="s">
        <v>737</v>
      </c>
      <c r="C19" s="274" t="s">
        <v>737</v>
      </c>
      <c r="D19" s="274" t="s">
        <v>737</v>
      </c>
      <c r="E19" s="274" t="s">
        <v>737</v>
      </c>
      <c r="F19" s="274" t="s">
        <v>737</v>
      </c>
      <c r="G19" s="274" t="s">
        <v>737</v>
      </c>
      <c r="H19" s="274" t="s">
        <v>737</v>
      </c>
      <c r="I19" s="274" t="s">
        <v>737</v>
      </c>
      <c r="J19" s="274" t="s">
        <v>737</v>
      </c>
      <c r="K19" s="274" t="s">
        <v>737</v>
      </c>
      <c r="L19" s="274" t="s">
        <v>737</v>
      </c>
      <c r="M19" s="274" t="s">
        <v>737</v>
      </c>
      <c r="N19" s="274" t="s">
        <v>737</v>
      </c>
      <c r="O19" s="274" t="s">
        <v>737</v>
      </c>
      <c r="P19" s="274" t="s">
        <v>737</v>
      </c>
      <c r="Q19" s="274" t="s">
        <v>737</v>
      </c>
      <c r="R19" s="274" t="s">
        <v>737</v>
      </c>
      <c r="S19" s="602"/>
      <c r="T19" s="274" t="s">
        <v>737</v>
      </c>
      <c r="U19" s="274" t="s">
        <v>737</v>
      </c>
      <c r="V19" s="274" t="s">
        <v>737</v>
      </c>
      <c r="W19" s="274" t="s">
        <v>737</v>
      </c>
      <c r="X19" s="274" t="s">
        <v>737</v>
      </c>
      <c r="Y19" s="274" t="s">
        <v>737</v>
      </c>
      <c r="Z19" s="274" t="s">
        <v>737</v>
      </c>
      <c r="AA19" s="274" t="s">
        <v>737</v>
      </c>
      <c r="AB19" s="274" t="s">
        <v>737</v>
      </c>
      <c r="AC19" s="274" t="s">
        <v>737</v>
      </c>
      <c r="AD19" s="274" t="s">
        <v>737</v>
      </c>
      <c r="AE19" s="274" t="s">
        <v>737</v>
      </c>
      <c r="AF19" s="274" t="s">
        <v>737</v>
      </c>
      <c r="AG19" s="274" t="s">
        <v>737</v>
      </c>
      <c r="AH19" s="274" t="s">
        <v>737</v>
      </c>
      <c r="AI19" s="274" t="s">
        <v>737</v>
      </c>
      <c r="AJ19" s="274" t="s">
        <v>737</v>
      </c>
      <c r="AK19" s="602"/>
      <c r="AL19" s="274" t="s">
        <v>737</v>
      </c>
      <c r="AM19" s="274" t="s">
        <v>737</v>
      </c>
      <c r="AN19" s="274" t="s">
        <v>737</v>
      </c>
      <c r="AO19" s="274" t="s">
        <v>737</v>
      </c>
      <c r="AP19" s="274" t="s">
        <v>737</v>
      </c>
      <c r="AQ19" s="274" t="s">
        <v>737</v>
      </c>
      <c r="AR19" s="274" t="s">
        <v>737</v>
      </c>
      <c r="AS19" s="274" t="s">
        <v>737</v>
      </c>
      <c r="AT19" s="274" t="s">
        <v>737</v>
      </c>
      <c r="AU19" s="274" t="s">
        <v>737</v>
      </c>
      <c r="AV19" s="274" t="s">
        <v>737</v>
      </c>
      <c r="AW19" s="274" t="s">
        <v>737</v>
      </c>
      <c r="AX19" s="274" t="s">
        <v>737</v>
      </c>
      <c r="AY19" s="274" t="s">
        <v>737</v>
      </c>
      <c r="AZ19" s="274" t="s">
        <v>737</v>
      </c>
      <c r="BA19" s="274" t="s">
        <v>737</v>
      </c>
      <c r="BB19" s="274" t="s">
        <v>737</v>
      </c>
      <c r="BC19" s="602"/>
      <c r="BD19" s="274" t="s">
        <v>737</v>
      </c>
      <c r="BE19" s="274" t="s">
        <v>737</v>
      </c>
      <c r="BF19" s="274" t="s">
        <v>737</v>
      </c>
      <c r="BG19" s="274" t="s">
        <v>737</v>
      </c>
      <c r="BH19" s="274" t="s">
        <v>737</v>
      </c>
      <c r="BI19" s="274" t="s">
        <v>737</v>
      </c>
      <c r="BJ19" s="274" t="s">
        <v>737</v>
      </c>
      <c r="BK19" s="274" t="s">
        <v>737</v>
      </c>
      <c r="BL19" s="274" t="s">
        <v>737</v>
      </c>
      <c r="BM19" s="274" t="s">
        <v>737</v>
      </c>
      <c r="BN19" s="274" t="s">
        <v>737</v>
      </c>
      <c r="BO19" s="274" t="s">
        <v>737</v>
      </c>
      <c r="BP19" s="274" t="s">
        <v>737</v>
      </c>
      <c r="BQ19" s="274" t="s">
        <v>737</v>
      </c>
      <c r="BR19" s="274" t="s">
        <v>737</v>
      </c>
      <c r="BS19" s="274" t="s">
        <v>737</v>
      </c>
      <c r="BT19" s="274" t="s">
        <v>737</v>
      </c>
      <c r="BU19" s="602"/>
      <c r="BV19" s="274" t="s">
        <v>737</v>
      </c>
      <c r="BW19" s="274" t="s">
        <v>737</v>
      </c>
      <c r="BX19" s="274" t="s">
        <v>737</v>
      </c>
      <c r="BY19" s="274" t="s">
        <v>737</v>
      </c>
      <c r="BZ19" s="896"/>
      <c r="CA19" s="896"/>
      <c r="CB19" s="896"/>
      <c r="CC19" s="897"/>
      <c r="CD19" s="898"/>
      <c r="CE19" s="898"/>
      <c r="CF19" s="898"/>
      <c r="CG19" s="898"/>
      <c r="CH19" s="898"/>
      <c r="CI19" s="898"/>
      <c r="CJ19" s="898"/>
      <c r="CK19" s="898"/>
      <c r="CL19" s="898"/>
      <c r="CM19" s="898"/>
      <c r="CN19" s="898"/>
      <c r="CO19" s="898"/>
      <c r="CP19" s="898"/>
      <c r="CQ19" s="898"/>
      <c r="CR19" s="898"/>
      <c r="CS19" s="898"/>
      <c r="CT19" s="899"/>
      <c r="CU19" s="900"/>
      <c r="CV19" s="898"/>
      <c r="CW19" s="898"/>
      <c r="CX19" s="898"/>
      <c r="CY19" s="898"/>
      <c r="CZ19" s="898"/>
      <c r="DA19" s="898"/>
      <c r="DB19" s="898"/>
      <c r="DC19" s="898"/>
      <c r="DD19" s="898"/>
      <c r="DE19" s="898"/>
      <c r="DF19" s="898"/>
      <c r="DG19" s="898"/>
      <c r="DH19" s="898"/>
      <c r="DI19" s="898"/>
      <c r="DJ19" s="898"/>
      <c r="DK19" s="898"/>
      <c r="DL19" s="891"/>
      <c r="DM19" s="846"/>
      <c r="DN19" s="846"/>
      <c r="DO19" s="846"/>
      <c r="DP19" s="982" t="str">
        <f>IF(SUM(BV19)&gt;0,BV19*'Exp factors'!C$21,"")</f>
        <v/>
      </c>
      <c r="DQ19" s="983" t="str">
        <f>IF(SUM(BW19)&gt;0,BW19*'Exp factors'!D$21,"")</f>
        <v/>
      </c>
      <c r="DR19" s="983" t="str">
        <f>IF(SUM(BX19)&gt;0,BX19*'Exp factors'!E$21,"")</f>
        <v/>
      </c>
      <c r="DS19" s="984" t="str">
        <f>IF(SUM(BY19)&gt;0,BY19*'Exp factors'!F$21,"")</f>
        <v/>
      </c>
      <c r="DU19" s="61"/>
    </row>
    <row r="20" spans="1:125" ht="12.75" customHeight="1">
      <c r="A20" s="709" t="s">
        <v>248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>
        <v>0.8</v>
      </c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/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9" t="str">
        <f>IF(DL20&lt;3,"",(SUM(B20:R20)-MIN(B20:R20)-MAX(B20:R20))/(DL20-2))</f>
        <v/>
      </c>
      <c r="CA20" s="889" t="str">
        <f>IF(DM20&lt;3,"",(SUM(T20:AJ20)-MIN(T20:AJ20)-MAX(T20:AJ20))/(DM20-2))</f>
        <v/>
      </c>
      <c r="CB20" s="889" t="str">
        <f>IF(DN20&lt;3,"",(SUM(AL20:BB20)-MIN(AL20:BB20)-MAX(AL20:BB20))/(DN20-2))</f>
        <v/>
      </c>
      <c r="CC20" s="890" t="str">
        <f>IF(DO20&lt;3,"",(SUM(BD20:BT20)-MIN(BD20:BT20)-MAX(BD20:BT20))/(DO20-2))</f>
        <v/>
      </c>
      <c r="CD20" s="520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1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1">
        <f t="shared" ref="DL20:DL27" si="59">COUNT(B20:R20)</f>
        <v>0</v>
      </c>
      <c r="DM20" s="846">
        <f t="shared" ref="DM20:DM27" si="60">COUNT(T20:AJ20)</f>
        <v>1</v>
      </c>
      <c r="DN20" s="846">
        <f t="shared" ref="DN20:DN27" si="61">COUNT(AL20:BB20)</f>
        <v>0</v>
      </c>
      <c r="DO20" s="846">
        <f t="shared" ref="DO20:DO27" si="62">COUNT(BD20:BT20)</f>
        <v>0</v>
      </c>
      <c r="DP20" s="963"/>
      <c r="DQ20" s="964"/>
      <c r="DR20" s="964"/>
      <c r="DS20" s="965"/>
      <c r="DU20" s="61"/>
    </row>
    <row r="21" spans="1:125" ht="12.75" customHeight="1">
      <c r="A21" s="709" t="s">
        <v>264</v>
      </c>
      <c r="B21" s="641">
        <v>0</v>
      </c>
      <c r="C21" s="641">
        <v>0</v>
      </c>
      <c r="D21" s="641">
        <v>0</v>
      </c>
      <c r="E21" s="641">
        <v>0</v>
      </c>
      <c r="F21" s="641">
        <v>0</v>
      </c>
      <c r="G21" s="641">
        <v>0</v>
      </c>
      <c r="H21" s="641">
        <v>0</v>
      </c>
      <c r="I21" s="641">
        <v>0</v>
      </c>
      <c r="J21" s="641">
        <v>0</v>
      </c>
      <c r="K21" s="641"/>
      <c r="L21" s="641"/>
      <c r="M21" s="641"/>
      <c r="N21" s="641"/>
      <c r="O21" s="641"/>
      <c r="P21" s="641"/>
      <c r="Q21" s="641"/>
      <c r="R21" s="641"/>
      <c r="S21" s="654"/>
      <c r="T21" s="641">
        <v>20</v>
      </c>
      <c r="U21" s="641">
        <v>0</v>
      </c>
      <c r="V21" s="641">
        <v>0</v>
      </c>
      <c r="W21" s="641">
        <v>0</v>
      </c>
      <c r="X21" s="641">
        <v>0</v>
      </c>
      <c r="Y21" s="641">
        <v>0</v>
      </c>
      <c r="Z21" s="641">
        <v>0</v>
      </c>
      <c r="AA21" s="641">
        <v>0</v>
      </c>
      <c r="AB21" s="641">
        <v>0</v>
      </c>
      <c r="AC21" s="641"/>
      <c r="AD21" s="641"/>
      <c r="AE21" s="669"/>
      <c r="AF21" s="669"/>
      <c r="AG21" s="669"/>
      <c r="AH21" s="669"/>
      <c r="AI21" s="641"/>
      <c r="AJ21" s="641"/>
      <c r="AK21" s="654"/>
      <c r="AL21" s="641">
        <v>0</v>
      </c>
      <c r="AM21" s="641">
        <v>0</v>
      </c>
      <c r="AN21" s="641">
        <v>0</v>
      </c>
      <c r="AO21" s="641">
        <v>0</v>
      </c>
      <c r="AP21" s="641">
        <v>0</v>
      </c>
      <c r="AQ21" s="641">
        <v>0</v>
      </c>
      <c r="AR21" s="641">
        <v>0</v>
      </c>
      <c r="AS21" s="641">
        <v>0</v>
      </c>
      <c r="AT21" s="641">
        <v>0</v>
      </c>
      <c r="AU21" s="641"/>
      <c r="AV21" s="641"/>
      <c r="AW21" s="641"/>
      <c r="AX21" s="641"/>
      <c r="AY21" s="641"/>
      <c r="AZ21" s="641"/>
      <c r="BA21" s="641"/>
      <c r="BB21" s="641"/>
      <c r="BC21" s="654"/>
      <c r="BD21" s="641">
        <v>0</v>
      </c>
      <c r="BE21" s="641">
        <v>0</v>
      </c>
      <c r="BF21" s="641">
        <v>0</v>
      </c>
      <c r="BG21" s="641">
        <v>0</v>
      </c>
      <c r="BH21" s="641">
        <v>0</v>
      </c>
      <c r="BI21" s="641">
        <v>0</v>
      </c>
      <c r="BJ21" s="641">
        <v>0</v>
      </c>
      <c r="BK21" s="641">
        <v>0</v>
      </c>
      <c r="BL21" s="641">
        <v>0</v>
      </c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9"/>
      <c r="CA21" s="889"/>
      <c r="CB21" s="889"/>
      <c r="CC21" s="890"/>
      <c r="CD21" s="520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>
        <f t="shared" si="41"/>
        <v>0</v>
      </c>
      <c r="CI21" s="90">
        <f t="shared" si="41"/>
        <v>0</v>
      </c>
      <c r="CJ21" s="90">
        <f t="shared" si="41"/>
        <v>0</v>
      </c>
      <c r="CK21" s="153">
        <f t="shared" si="41"/>
        <v>0</v>
      </c>
      <c r="CL21" s="153">
        <f t="shared" si="41"/>
        <v>0</v>
      </c>
      <c r="CM21" s="153">
        <f t="shared" si="41"/>
        <v>0</v>
      </c>
      <c r="CN21" s="90">
        <f t="shared" si="41"/>
        <v>0</v>
      </c>
      <c r="CO21" s="90">
        <f t="shared" si="41"/>
        <v>0</v>
      </c>
      <c r="CP21" s="90">
        <f t="shared" si="41"/>
        <v>0</v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1" t="str">
        <f t="shared" si="41"/>
        <v/>
      </c>
      <c r="CU21" s="548" t="str">
        <f t="shared" si="42"/>
        <v/>
      </c>
      <c r="CV21" s="549" t="str">
        <f t="shared" si="43"/>
        <v/>
      </c>
      <c r="CW21" s="550" t="str">
        <f t="shared" si="44"/>
        <v/>
      </c>
      <c r="CX21" s="550" t="str">
        <f t="shared" si="45"/>
        <v/>
      </c>
      <c r="CY21" s="550">
        <f t="shared" si="46"/>
        <v>0</v>
      </c>
      <c r="CZ21" s="550">
        <f t="shared" si="47"/>
        <v>0</v>
      </c>
      <c r="DA21" s="550">
        <f t="shared" si="48"/>
        <v>0</v>
      </c>
      <c r="DB21" s="551">
        <f t="shared" si="49"/>
        <v>0</v>
      </c>
      <c r="DC21" s="551">
        <f t="shared" si="50"/>
        <v>0</v>
      </c>
      <c r="DD21" s="551">
        <f t="shared" si="51"/>
        <v>0</v>
      </c>
      <c r="DE21" s="550">
        <f t="shared" si="52"/>
        <v>0</v>
      </c>
      <c r="DF21" s="550">
        <f t="shared" si="53"/>
        <v>0</v>
      </c>
      <c r="DG21" s="550">
        <f t="shared" si="54"/>
        <v>0</v>
      </c>
      <c r="DH21" s="550" t="str">
        <f t="shared" si="55"/>
        <v/>
      </c>
      <c r="DI21" s="550" t="str">
        <f t="shared" si="56"/>
        <v/>
      </c>
      <c r="DJ21" s="549" t="str">
        <f t="shared" si="57"/>
        <v/>
      </c>
      <c r="DK21" s="548" t="str">
        <f t="shared" si="58"/>
        <v/>
      </c>
      <c r="DL21" s="891">
        <f t="shared" si="59"/>
        <v>9</v>
      </c>
      <c r="DM21" s="846">
        <f t="shared" si="60"/>
        <v>9</v>
      </c>
      <c r="DN21" s="846">
        <f t="shared" si="61"/>
        <v>9</v>
      </c>
      <c r="DO21" s="846">
        <f t="shared" si="62"/>
        <v>9</v>
      </c>
      <c r="DP21" s="963"/>
      <c r="DQ21" s="964"/>
      <c r="DR21" s="964"/>
      <c r="DS21" s="965"/>
      <c r="DU21" s="61"/>
    </row>
    <row r="22" spans="1:125" ht="12.75" customHeight="1">
      <c r="A22" s="648" t="s">
        <v>265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>
        <v>12</v>
      </c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9"/>
      <c r="CA22" s="889"/>
      <c r="CB22" s="889"/>
      <c r="CC22" s="890"/>
      <c r="CD22" s="520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1" t="str">
        <f t="shared" si="41"/>
        <v/>
      </c>
      <c r="CU22" s="548" t="str">
        <f t="shared" si="42"/>
        <v/>
      </c>
      <c r="CV22" s="549" t="str">
        <f t="shared" si="43"/>
        <v/>
      </c>
      <c r="CW22" s="550" t="str">
        <f t="shared" si="44"/>
        <v/>
      </c>
      <c r="CX22" s="550" t="str">
        <f t="shared" si="45"/>
        <v/>
      </c>
      <c r="CY22" s="550" t="str">
        <f t="shared" si="46"/>
        <v/>
      </c>
      <c r="CZ22" s="550" t="str">
        <f t="shared" si="47"/>
        <v/>
      </c>
      <c r="DA22" s="550" t="str">
        <f t="shared" si="48"/>
        <v/>
      </c>
      <c r="DB22" s="551" t="str">
        <f t="shared" si="49"/>
        <v/>
      </c>
      <c r="DC22" s="551" t="str">
        <f t="shared" si="50"/>
        <v/>
      </c>
      <c r="DD22" s="551" t="str">
        <f t="shared" si="51"/>
        <v/>
      </c>
      <c r="DE22" s="550" t="str">
        <f t="shared" si="52"/>
        <v/>
      </c>
      <c r="DF22" s="550" t="str">
        <f t="shared" si="53"/>
        <v/>
      </c>
      <c r="DG22" s="550" t="str">
        <f t="shared" si="54"/>
        <v/>
      </c>
      <c r="DH22" s="550" t="str">
        <f t="shared" si="55"/>
        <v/>
      </c>
      <c r="DI22" s="550" t="str">
        <f t="shared" si="56"/>
        <v/>
      </c>
      <c r="DJ22" s="549" t="str">
        <f t="shared" si="57"/>
        <v/>
      </c>
      <c r="DK22" s="548" t="str">
        <f t="shared" si="58"/>
        <v/>
      </c>
      <c r="DL22" s="891">
        <f t="shared" si="59"/>
        <v>0</v>
      </c>
      <c r="DM22" s="846">
        <f t="shared" si="60"/>
        <v>1</v>
      </c>
      <c r="DN22" s="846">
        <f t="shared" si="61"/>
        <v>0</v>
      </c>
      <c r="DO22" s="846">
        <f t="shared" si="62"/>
        <v>0</v>
      </c>
      <c r="DP22" s="963"/>
      <c r="DQ22" s="964"/>
      <c r="DR22" s="964"/>
      <c r="DS22" s="965"/>
      <c r="DU22" s="61"/>
    </row>
    <row r="23" spans="1:125" ht="12.75" customHeight="1">
      <c r="A23" s="701" t="s">
        <v>249</v>
      </c>
      <c r="B23" s="629">
        <f t="shared" ref="B23:R23" si="64">IF(B21="","",B20*B21*B22)</f>
        <v>0</v>
      </c>
      <c r="C23" s="629">
        <f t="shared" si="64"/>
        <v>0</v>
      </c>
      <c r="D23" s="629">
        <f t="shared" si="64"/>
        <v>0</v>
      </c>
      <c r="E23" s="629">
        <f t="shared" si="64"/>
        <v>0</v>
      </c>
      <c r="F23" s="629">
        <f t="shared" si="64"/>
        <v>0</v>
      </c>
      <c r="G23" s="629">
        <f t="shared" si="64"/>
        <v>0</v>
      </c>
      <c r="H23" s="629">
        <f t="shared" si="64"/>
        <v>0</v>
      </c>
      <c r="I23" s="629">
        <f t="shared" si="64"/>
        <v>0</v>
      </c>
      <c r="J23" s="629">
        <f t="shared" si="64"/>
        <v>0</v>
      </c>
      <c r="K23" s="629" t="str">
        <f t="shared" si="64"/>
        <v/>
      </c>
      <c r="L23" s="629" t="str">
        <f t="shared" si="64"/>
        <v/>
      </c>
      <c r="M23" s="629" t="str">
        <f t="shared" si="64"/>
        <v/>
      </c>
      <c r="N23" s="629" t="str">
        <f t="shared" si="64"/>
        <v/>
      </c>
      <c r="O23" s="629" t="str">
        <f t="shared" si="64"/>
        <v/>
      </c>
      <c r="P23" s="629" t="str">
        <f t="shared" si="64"/>
        <v/>
      </c>
      <c r="Q23" s="629" t="str">
        <f t="shared" si="64"/>
        <v/>
      </c>
      <c r="R23" s="629" t="str">
        <f t="shared" si="64"/>
        <v/>
      </c>
      <c r="S23" s="662"/>
      <c r="T23" s="629">
        <f t="shared" ref="T23:AJ23" si="65">IF(T21="","",T20*T21*T22)</f>
        <v>192</v>
      </c>
      <c r="U23" s="629">
        <f t="shared" si="65"/>
        <v>0</v>
      </c>
      <c r="V23" s="629">
        <f t="shared" si="65"/>
        <v>0</v>
      </c>
      <c r="W23" s="629">
        <f t="shared" si="65"/>
        <v>0</v>
      </c>
      <c r="X23" s="629">
        <f t="shared" si="65"/>
        <v>0</v>
      </c>
      <c r="Y23" s="629">
        <f t="shared" si="65"/>
        <v>0</v>
      </c>
      <c r="Z23" s="629">
        <f t="shared" si="65"/>
        <v>0</v>
      </c>
      <c r="AA23" s="629">
        <f t="shared" si="65"/>
        <v>0</v>
      </c>
      <c r="AB23" s="629">
        <f t="shared" si="65"/>
        <v>0</v>
      </c>
      <c r="AC23" s="629" t="str">
        <f t="shared" si="65"/>
        <v/>
      </c>
      <c r="AD23" s="629" t="str">
        <f t="shared" si="65"/>
        <v/>
      </c>
      <c r="AE23" s="629" t="str">
        <f t="shared" si="65"/>
        <v/>
      </c>
      <c r="AF23" s="629" t="str">
        <f t="shared" si="65"/>
        <v/>
      </c>
      <c r="AG23" s="629" t="str">
        <f t="shared" si="65"/>
        <v/>
      </c>
      <c r="AH23" s="629" t="str">
        <f t="shared" si="65"/>
        <v/>
      </c>
      <c r="AI23" s="629" t="str">
        <f t="shared" si="65"/>
        <v/>
      </c>
      <c r="AJ23" s="629" t="str">
        <f t="shared" si="65"/>
        <v/>
      </c>
      <c r="AK23" s="662"/>
      <c r="AL23" s="629">
        <f t="shared" ref="AL23:BB23" si="66">IF(AL21="","",AL20*AL21*AL22)</f>
        <v>0</v>
      </c>
      <c r="AM23" s="629">
        <f t="shared" si="66"/>
        <v>0</v>
      </c>
      <c r="AN23" s="629">
        <f t="shared" si="66"/>
        <v>0</v>
      </c>
      <c r="AO23" s="629">
        <f t="shared" si="66"/>
        <v>0</v>
      </c>
      <c r="AP23" s="629">
        <f t="shared" si="66"/>
        <v>0</v>
      </c>
      <c r="AQ23" s="629">
        <f t="shared" si="66"/>
        <v>0</v>
      </c>
      <c r="AR23" s="629">
        <f t="shared" si="66"/>
        <v>0</v>
      </c>
      <c r="AS23" s="629">
        <f t="shared" si="66"/>
        <v>0</v>
      </c>
      <c r="AT23" s="629">
        <f t="shared" si="66"/>
        <v>0</v>
      </c>
      <c r="AU23" s="629" t="str">
        <f t="shared" si="66"/>
        <v/>
      </c>
      <c r="AV23" s="629" t="str">
        <f t="shared" si="66"/>
        <v/>
      </c>
      <c r="AW23" s="629" t="str">
        <f t="shared" si="66"/>
        <v/>
      </c>
      <c r="AX23" s="629" t="str">
        <f t="shared" si="66"/>
        <v/>
      </c>
      <c r="AY23" s="629" t="str">
        <f t="shared" si="66"/>
        <v/>
      </c>
      <c r="AZ23" s="629" t="str">
        <f t="shared" si="66"/>
        <v/>
      </c>
      <c r="BA23" s="629" t="str">
        <f t="shared" si="66"/>
        <v/>
      </c>
      <c r="BB23" s="629" t="str">
        <f t="shared" si="66"/>
        <v/>
      </c>
      <c r="BC23" s="662"/>
      <c r="BD23" s="629">
        <f t="shared" ref="BD23:BT23" si="67">IF(BD21="","",BD20*BD21*BD22)</f>
        <v>0</v>
      </c>
      <c r="BE23" s="629">
        <f t="shared" si="67"/>
        <v>0</v>
      </c>
      <c r="BF23" s="629">
        <f t="shared" si="67"/>
        <v>0</v>
      </c>
      <c r="BG23" s="629">
        <f t="shared" si="67"/>
        <v>0</v>
      </c>
      <c r="BH23" s="629">
        <f t="shared" si="67"/>
        <v>0</v>
      </c>
      <c r="BI23" s="629">
        <f t="shared" si="67"/>
        <v>0</v>
      </c>
      <c r="BJ23" s="629">
        <f t="shared" si="67"/>
        <v>0</v>
      </c>
      <c r="BK23" s="629">
        <f t="shared" si="67"/>
        <v>0</v>
      </c>
      <c r="BL23" s="629">
        <f t="shared" si="67"/>
        <v>0</v>
      </c>
      <c r="BM23" s="629" t="str">
        <f t="shared" si="67"/>
        <v/>
      </c>
      <c r="BN23" s="629" t="str">
        <f t="shared" si="67"/>
        <v/>
      </c>
      <c r="BO23" s="629" t="str">
        <f t="shared" si="67"/>
        <v/>
      </c>
      <c r="BP23" s="629" t="str">
        <f t="shared" si="67"/>
        <v/>
      </c>
      <c r="BQ23" s="629" t="str">
        <f t="shared" si="67"/>
        <v/>
      </c>
      <c r="BR23" s="629" t="str">
        <f t="shared" si="67"/>
        <v/>
      </c>
      <c r="BS23" s="629" t="str">
        <f t="shared" si="67"/>
        <v/>
      </c>
      <c r="BT23" s="629" t="str">
        <f t="shared" si="67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9">
        <f>IF(DL23&lt;3,"",(SUM(B23:R23)-MIN(B23:R23)-MAX(B23:R23))/(DL23-2))</f>
        <v>0</v>
      </c>
      <c r="CA23" s="889">
        <f>IF(DM23&lt;3,"",(SUM(T23:AJ23)-MIN(T23:AJ23)-MAX(T23:AJ23))/(DM23-2))</f>
        <v>0</v>
      </c>
      <c r="CB23" s="889">
        <f>IF(DN23&lt;3,"",(SUM(AL23:BB23)-MIN(AL23:BB23)-MAX(AL23:BB23))/(DN23-2))</f>
        <v>0</v>
      </c>
      <c r="CC23" s="890">
        <f>IF(DO23&lt;3,"",(SUM(BD23:BT23)-MIN(BD23:BT23)-MAX(BD23:BT23))/(DO23-2))</f>
        <v>0</v>
      </c>
      <c r="CD23" s="520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>
        <f t="shared" si="41"/>
        <v>0</v>
      </c>
      <c r="CI23" s="90">
        <f t="shared" si="41"/>
        <v>0</v>
      </c>
      <c r="CJ23" s="90">
        <f t="shared" si="41"/>
        <v>0</v>
      </c>
      <c r="CK23" s="153">
        <f t="shared" si="41"/>
        <v>0</v>
      </c>
      <c r="CL23" s="153">
        <f t="shared" si="41"/>
        <v>0</v>
      </c>
      <c r="CM23" s="153">
        <f t="shared" si="41"/>
        <v>0</v>
      </c>
      <c r="CN23" s="90">
        <f t="shared" si="41"/>
        <v>0</v>
      </c>
      <c r="CO23" s="90">
        <f t="shared" si="41"/>
        <v>0</v>
      </c>
      <c r="CP23" s="90">
        <f t="shared" si="41"/>
        <v>0</v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1" t="str">
        <f t="shared" si="41"/>
        <v/>
      </c>
      <c r="CU23" s="548" t="str">
        <f t="shared" si="42"/>
        <v/>
      </c>
      <c r="CV23" s="549" t="str">
        <f t="shared" si="43"/>
        <v/>
      </c>
      <c r="CW23" s="550" t="str">
        <f t="shared" si="44"/>
        <v/>
      </c>
      <c r="CX23" s="550" t="str">
        <f t="shared" si="45"/>
        <v/>
      </c>
      <c r="CY23" s="550">
        <f t="shared" si="46"/>
        <v>0</v>
      </c>
      <c r="CZ23" s="550">
        <f t="shared" si="47"/>
        <v>0</v>
      </c>
      <c r="DA23" s="550">
        <f t="shared" si="48"/>
        <v>0</v>
      </c>
      <c r="DB23" s="551">
        <f t="shared" si="49"/>
        <v>0</v>
      </c>
      <c r="DC23" s="551">
        <f t="shared" si="50"/>
        <v>0</v>
      </c>
      <c r="DD23" s="551">
        <f t="shared" si="51"/>
        <v>0</v>
      </c>
      <c r="DE23" s="550">
        <f t="shared" si="52"/>
        <v>0</v>
      </c>
      <c r="DF23" s="550">
        <f t="shared" si="53"/>
        <v>0</v>
      </c>
      <c r="DG23" s="550">
        <f t="shared" si="54"/>
        <v>0</v>
      </c>
      <c r="DH23" s="550" t="str">
        <f t="shared" si="55"/>
        <v/>
      </c>
      <c r="DI23" s="550" t="str">
        <f t="shared" si="56"/>
        <v/>
      </c>
      <c r="DJ23" s="549" t="str">
        <f t="shared" si="57"/>
        <v/>
      </c>
      <c r="DK23" s="548" t="str">
        <f t="shared" si="58"/>
        <v/>
      </c>
      <c r="DL23" s="891">
        <f t="shared" si="59"/>
        <v>9</v>
      </c>
      <c r="DM23" s="846">
        <f t="shared" si="60"/>
        <v>9</v>
      </c>
      <c r="DN23" s="846">
        <f t="shared" si="61"/>
        <v>9</v>
      </c>
      <c r="DO23" s="846">
        <f t="shared" si="62"/>
        <v>9</v>
      </c>
      <c r="DP23" s="968" t="str">
        <f>IF(SUM(BV23)&gt;0,(BV19-DP26-SUM(BV26)*(DP26=""))*'Exp factors'!C$23,"")</f>
        <v/>
      </c>
      <c r="DQ23" s="969" t="str">
        <f>IF(SUM(BW23)&gt;0,(BW19-DQ26-SUM(BW26)*(DQ26=""))*'Exp factors'!D$23,"")</f>
        <v/>
      </c>
      <c r="DR23" s="969" t="str">
        <f>IF(SUM(BX23)&gt;0,(BX19-DR26-SUM(BX26)*(DR26=""))*'Exp factors'!E$23,"")</f>
        <v/>
      </c>
      <c r="DS23" s="970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2">
        <f>354*$K$1</f>
        <v>354</v>
      </c>
      <c r="C24" s="762">
        <f t="shared" ref="C24:R24" si="68">354*$K$1</f>
        <v>354</v>
      </c>
      <c r="D24" s="762">
        <f t="shared" si="68"/>
        <v>354</v>
      </c>
      <c r="E24" s="762">
        <f t="shared" si="68"/>
        <v>354</v>
      </c>
      <c r="F24" s="762">
        <f t="shared" si="68"/>
        <v>354</v>
      </c>
      <c r="G24" s="762">
        <f t="shared" si="68"/>
        <v>354</v>
      </c>
      <c r="H24" s="762">
        <f t="shared" si="68"/>
        <v>354</v>
      </c>
      <c r="I24" s="762">
        <f t="shared" si="68"/>
        <v>354</v>
      </c>
      <c r="J24" s="762">
        <f t="shared" si="68"/>
        <v>354</v>
      </c>
      <c r="K24" s="762">
        <f t="shared" si="68"/>
        <v>354</v>
      </c>
      <c r="L24" s="762">
        <f t="shared" si="68"/>
        <v>354</v>
      </c>
      <c r="M24" s="762">
        <f t="shared" si="68"/>
        <v>354</v>
      </c>
      <c r="N24" s="762">
        <f t="shared" si="68"/>
        <v>354</v>
      </c>
      <c r="O24" s="762">
        <f t="shared" si="68"/>
        <v>354</v>
      </c>
      <c r="P24" s="762">
        <f t="shared" si="68"/>
        <v>354</v>
      </c>
      <c r="Q24" s="762">
        <f t="shared" si="68"/>
        <v>354</v>
      </c>
      <c r="R24" s="762">
        <f t="shared" si="68"/>
        <v>354</v>
      </c>
      <c r="S24" s="756"/>
      <c r="T24" s="762">
        <f>354*$K$1</f>
        <v>354</v>
      </c>
      <c r="U24" s="762">
        <f t="shared" ref="U24:AJ24" si="69">354*$K$1</f>
        <v>354</v>
      </c>
      <c r="V24" s="762">
        <f t="shared" si="69"/>
        <v>354</v>
      </c>
      <c r="W24" s="762">
        <f t="shared" si="69"/>
        <v>354</v>
      </c>
      <c r="X24" s="762">
        <f t="shared" si="69"/>
        <v>354</v>
      </c>
      <c r="Y24" s="762">
        <f t="shared" si="69"/>
        <v>354</v>
      </c>
      <c r="Z24" s="762">
        <f t="shared" si="69"/>
        <v>354</v>
      </c>
      <c r="AA24" s="762">
        <f t="shared" si="69"/>
        <v>354</v>
      </c>
      <c r="AB24" s="762">
        <f t="shared" si="69"/>
        <v>354</v>
      </c>
      <c r="AC24" s="762">
        <f t="shared" si="69"/>
        <v>354</v>
      </c>
      <c r="AD24" s="762">
        <f t="shared" si="69"/>
        <v>354</v>
      </c>
      <c r="AE24" s="762">
        <f t="shared" si="69"/>
        <v>354</v>
      </c>
      <c r="AF24" s="762">
        <f t="shared" si="69"/>
        <v>354</v>
      </c>
      <c r="AG24" s="762">
        <f t="shared" si="69"/>
        <v>354</v>
      </c>
      <c r="AH24" s="762">
        <f t="shared" si="69"/>
        <v>354</v>
      </c>
      <c r="AI24" s="762">
        <f t="shared" si="69"/>
        <v>354</v>
      </c>
      <c r="AJ24" s="762">
        <f t="shared" si="69"/>
        <v>354</v>
      </c>
      <c r="AK24" s="756"/>
      <c r="AL24" s="762">
        <f>354*$K$1</f>
        <v>354</v>
      </c>
      <c r="AM24" s="762">
        <f t="shared" ref="AM24:BB24" si="70">354*$K$1</f>
        <v>354</v>
      </c>
      <c r="AN24" s="762">
        <f t="shared" si="70"/>
        <v>354</v>
      </c>
      <c r="AO24" s="762">
        <f t="shared" si="70"/>
        <v>354</v>
      </c>
      <c r="AP24" s="762">
        <f t="shared" si="70"/>
        <v>354</v>
      </c>
      <c r="AQ24" s="762">
        <f t="shared" si="70"/>
        <v>354</v>
      </c>
      <c r="AR24" s="762">
        <f t="shared" si="70"/>
        <v>354</v>
      </c>
      <c r="AS24" s="762">
        <f t="shared" si="70"/>
        <v>354</v>
      </c>
      <c r="AT24" s="762">
        <f t="shared" si="70"/>
        <v>354</v>
      </c>
      <c r="AU24" s="762">
        <f t="shared" si="70"/>
        <v>354</v>
      </c>
      <c r="AV24" s="762">
        <f t="shared" si="70"/>
        <v>354</v>
      </c>
      <c r="AW24" s="762">
        <f t="shared" si="70"/>
        <v>354</v>
      </c>
      <c r="AX24" s="762">
        <f t="shared" si="70"/>
        <v>354</v>
      </c>
      <c r="AY24" s="762">
        <f t="shared" si="70"/>
        <v>354</v>
      </c>
      <c r="AZ24" s="762">
        <f t="shared" si="70"/>
        <v>354</v>
      </c>
      <c r="BA24" s="762">
        <f t="shared" si="70"/>
        <v>354</v>
      </c>
      <c r="BB24" s="762">
        <f t="shared" si="70"/>
        <v>354</v>
      </c>
      <c r="BC24" s="756"/>
      <c r="BD24" s="762">
        <f>354*$K$1</f>
        <v>354</v>
      </c>
      <c r="BE24" s="762">
        <f t="shared" ref="BE24:BY24" si="71">354*$K$1</f>
        <v>354</v>
      </c>
      <c r="BF24" s="762">
        <f t="shared" si="71"/>
        <v>354</v>
      </c>
      <c r="BG24" s="762">
        <f t="shared" si="71"/>
        <v>354</v>
      </c>
      <c r="BH24" s="762">
        <f t="shared" si="71"/>
        <v>354</v>
      </c>
      <c r="BI24" s="762">
        <f t="shared" si="71"/>
        <v>354</v>
      </c>
      <c r="BJ24" s="762">
        <f t="shared" si="71"/>
        <v>354</v>
      </c>
      <c r="BK24" s="762">
        <f t="shared" si="71"/>
        <v>354</v>
      </c>
      <c r="BL24" s="762">
        <f t="shared" si="71"/>
        <v>354</v>
      </c>
      <c r="BM24" s="762">
        <f t="shared" si="71"/>
        <v>354</v>
      </c>
      <c r="BN24" s="762">
        <f t="shared" si="71"/>
        <v>354</v>
      </c>
      <c r="BO24" s="762">
        <f t="shared" si="71"/>
        <v>354</v>
      </c>
      <c r="BP24" s="762">
        <f t="shared" si="71"/>
        <v>354</v>
      </c>
      <c r="BQ24" s="762">
        <f t="shared" si="71"/>
        <v>354</v>
      </c>
      <c r="BR24" s="762">
        <f t="shared" si="71"/>
        <v>354</v>
      </c>
      <c r="BS24" s="762">
        <f t="shared" si="71"/>
        <v>354</v>
      </c>
      <c r="BT24" s="762">
        <f t="shared" si="71"/>
        <v>354</v>
      </c>
      <c r="BU24" s="756"/>
      <c r="BV24" s="762">
        <f t="shared" si="71"/>
        <v>354</v>
      </c>
      <c r="BW24" s="762">
        <f t="shared" si="71"/>
        <v>354</v>
      </c>
      <c r="BX24" s="762">
        <f t="shared" si="71"/>
        <v>354</v>
      </c>
      <c r="BY24" s="762">
        <f t="shared" si="71"/>
        <v>354</v>
      </c>
      <c r="BZ24" s="889">
        <f>IF(DL24&lt;3,"",(SUM(B24:R24)-MIN(B24:R24)-MAX(B24:R24))/(DL24-2))</f>
        <v>354</v>
      </c>
      <c r="CA24" s="889">
        <f>IF(DM24&lt;3,"",(SUM(T24:AJ24)-MIN(T24:AJ24)-MAX(T24:AJ24))/(DM24-2))</f>
        <v>354</v>
      </c>
      <c r="CB24" s="889">
        <f>IF(DN24&lt;3,"",(SUM(AL24:BB24)-MIN(AL24:BB24)-MAX(AL24:BB24))/(DN24-2))</f>
        <v>354</v>
      </c>
      <c r="CC24" s="890">
        <f>IF(DO24&lt;3,"",(SUM(BD24:BT24)-MIN(BD24:BT24)-MAX(BD24:BT24))/(DO24-2))</f>
        <v>354</v>
      </c>
      <c r="CD24" s="520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1">
        <f t="shared" si="41"/>
        <v>354</v>
      </c>
      <c r="CU24" s="548">
        <f t="shared" si="42"/>
        <v>354</v>
      </c>
      <c r="CV24" s="549">
        <f t="shared" si="43"/>
        <v>354</v>
      </c>
      <c r="CW24" s="550">
        <f t="shared" si="44"/>
        <v>354</v>
      </c>
      <c r="CX24" s="550">
        <f t="shared" si="45"/>
        <v>354</v>
      </c>
      <c r="CY24" s="550">
        <f t="shared" si="46"/>
        <v>354</v>
      </c>
      <c r="CZ24" s="550">
        <f t="shared" si="47"/>
        <v>354</v>
      </c>
      <c r="DA24" s="550">
        <f t="shared" si="48"/>
        <v>354</v>
      </c>
      <c r="DB24" s="551">
        <f t="shared" si="49"/>
        <v>354</v>
      </c>
      <c r="DC24" s="551">
        <f t="shared" si="50"/>
        <v>354</v>
      </c>
      <c r="DD24" s="551">
        <f t="shared" si="51"/>
        <v>354</v>
      </c>
      <c r="DE24" s="550">
        <f t="shared" si="52"/>
        <v>354</v>
      </c>
      <c r="DF24" s="550">
        <f t="shared" si="53"/>
        <v>354</v>
      </c>
      <c r="DG24" s="550">
        <f t="shared" si="54"/>
        <v>354</v>
      </c>
      <c r="DH24" s="550">
        <f t="shared" si="55"/>
        <v>354</v>
      </c>
      <c r="DI24" s="550">
        <f t="shared" si="56"/>
        <v>354</v>
      </c>
      <c r="DJ24" s="549">
        <f t="shared" si="57"/>
        <v>354</v>
      </c>
      <c r="DK24" s="548">
        <f t="shared" si="58"/>
        <v>354</v>
      </c>
      <c r="DL24" s="891">
        <f t="shared" si="59"/>
        <v>17</v>
      </c>
      <c r="DM24" s="846">
        <f t="shared" si="60"/>
        <v>17</v>
      </c>
      <c r="DN24" s="846">
        <f t="shared" si="61"/>
        <v>17</v>
      </c>
      <c r="DO24" s="846">
        <f t="shared" si="62"/>
        <v>17</v>
      </c>
      <c r="DP24" s="963"/>
      <c r="DQ24" s="964"/>
      <c r="DR24" s="964"/>
      <c r="DS24" s="965"/>
      <c r="DU24" s="61"/>
    </row>
    <row r="25" spans="1:125" ht="12.75" customHeight="1">
      <c r="A25" s="648" t="str">
        <f>$H$1 &amp; " (%)"</f>
        <v>kcal (%)</v>
      </c>
      <c r="B25" s="632">
        <f>IF(B23="","",B23*B24/B$7/365/$G$1)</f>
        <v>0</v>
      </c>
      <c r="C25" s="632">
        <f t="shared" ref="C25:R25" si="72">IF(C23="","",C23*C24/C$7/365/$G$1)</f>
        <v>0</v>
      </c>
      <c r="D25" s="632">
        <f t="shared" si="72"/>
        <v>0</v>
      </c>
      <c r="E25" s="632">
        <f t="shared" si="72"/>
        <v>0</v>
      </c>
      <c r="F25" s="632">
        <f t="shared" si="72"/>
        <v>0</v>
      </c>
      <c r="G25" s="632">
        <f t="shared" si="72"/>
        <v>0</v>
      </c>
      <c r="H25" s="632">
        <f t="shared" si="72"/>
        <v>0</v>
      </c>
      <c r="I25" s="632">
        <f t="shared" si="72"/>
        <v>0</v>
      </c>
      <c r="J25" s="632">
        <f t="shared" si="72"/>
        <v>0</v>
      </c>
      <c r="K25" s="632" t="str">
        <f t="shared" si="72"/>
        <v/>
      </c>
      <c r="L25" s="632" t="str">
        <f t="shared" si="72"/>
        <v/>
      </c>
      <c r="M25" s="632" t="str">
        <f t="shared" si="72"/>
        <v/>
      </c>
      <c r="N25" s="632" t="str">
        <f t="shared" si="72"/>
        <v/>
      </c>
      <c r="O25" s="632" t="str">
        <f t="shared" si="72"/>
        <v/>
      </c>
      <c r="P25" s="632" t="str">
        <f t="shared" si="72"/>
        <v/>
      </c>
      <c r="Q25" s="632" t="str">
        <f t="shared" si="72"/>
        <v/>
      </c>
      <c r="R25" s="632" t="str">
        <f t="shared" si="72"/>
        <v/>
      </c>
      <c r="S25" s="652"/>
      <c r="T25" s="632">
        <f t="shared" ref="T25:AJ25" si="73">IF(T23="","",T23*T24/T$7/365/$G$1)</f>
        <v>1.1084148727984343E-2</v>
      </c>
      <c r="U25" s="632">
        <f t="shared" si="73"/>
        <v>0</v>
      </c>
      <c r="V25" s="632">
        <f t="shared" si="73"/>
        <v>0</v>
      </c>
      <c r="W25" s="632">
        <f t="shared" si="73"/>
        <v>0</v>
      </c>
      <c r="X25" s="632">
        <f t="shared" si="73"/>
        <v>0</v>
      </c>
      <c r="Y25" s="632">
        <f t="shared" si="73"/>
        <v>0</v>
      </c>
      <c r="Z25" s="632">
        <f t="shared" si="73"/>
        <v>0</v>
      </c>
      <c r="AA25" s="632">
        <f t="shared" si="73"/>
        <v>0</v>
      </c>
      <c r="AB25" s="632">
        <f t="shared" si="73"/>
        <v>0</v>
      </c>
      <c r="AC25" s="632" t="str">
        <f t="shared" si="73"/>
        <v/>
      </c>
      <c r="AD25" s="632" t="str">
        <f t="shared" si="73"/>
        <v/>
      </c>
      <c r="AE25" s="632" t="str">
        <f t="shared" si="73"/>
        <v/>
      </c>
      <c r="AF25" s="632" t="str">
        <f t="shared" si="73"/>
        <v/>
      </c>
      <c r="AG25" s="632" t="str">
        <f t="shared" si="73"/>
        <v/>
      </c>
      <c r="AH25" s="632" t="str">
        <f t="shared" si="73"/>
        <v/>
      </c>
      <c r="AI25" s="632" t="str">
        <f t="shared" si="73"/>
        <v/>
      </c>
      <c r="AJ25" s="632" t="str">
        <f t="shared" si="73"/>
        <v/>
      </c>
      <c r="AK25" s="652"/>
      <c r="AL25" s="632">
        <f t="shared" ref="AL25:BB25" si="74">IF(AL23="","",AL23*AL24/AL$7/365/$G$1)</f>
        <v>0</v>
      </c>
      <c r="AM25" s="632">
        <f t="shared" si="74"/>
        <v>0</v>
      </c>
      <c r="AN25" s="632">
        <f t="shared" si="74"/>
        <v>0</v>
      </c>
      <c r="AO25" s="632">
        <f t="shared" si="74"/>
        <v>0</v>
      </c>
      <c r="AP25" s="632">
        <f t="shared" si="74"/>
        <v>0</v>
      </c>
      <c r="AQ25" s="632">
        <f t="shared" si="74"/>
        <v>0</v>
      </c>
      <c r="AR25" s="632">
        <f t="shared" si="74"/>
        <v>0</v>
      </c>
      <c r="AS25" s="632">
        <f t="shared" si="74"/>
        <v>0</v>
      </c>
      <c r="AT25" s="632">
        <f t="shared" si="74"/>
        <v>0</v>
      </c>
      <c r="AU25" s="632" t="str">
        <f t="shared" si="74"/>
        <v/>
      </c>
      <c r="AV25" s="632" t="str">
        <f t="shared" si="74"/>
        <v/>
      </c>
      <c r="AW25" s="632" t="str">
        <f t="shared" si="74"/>
        <v/>
      </c>
      <c r="AX25" s="632" t="str">
        <f t="shared" si="74"/>
        <v/>
      </c>
      <c r="AY25" s="632" t="str">
        <f t="shared" si="74"/>
        <v/>
      </c>
      <c r="AZ25" s="632" t="str">
        <f t="shared" si="74"/>
        <v/>
      </c>
      <c r="BA25" s="632" t="str">
        <f t="shared" si="74"/>
        <v/>
      </c>
      <c r="BB25" s="632" t="str">
        <f t="shared" si="74"/>
        <v/>
      </c>
      <c r="BC25" s="652"/>
      <c r="BD25" s="632">
        <f t="shared" ref="BD25:BT25" si="75">IF(BD23="","",BD23*BD24/BD$7/365/$G$1)</f>
        <v>0</v>
      </c>
      <c r="BE25" s="632">
        <f t="shared" si="75"/>
        <v>0</v>
      </c>
      <c r="BF25" s="632">
        <f t="shared" si="75"/>
        <v>0</v>
      </c>
      <c r="BG25" s="632">
        <f t="shared" si="75"/>
        <v>0</v>
      </c>
      <c r="BH25" s="632">
        <f t="shared" si="75"/>
        <v>0</v>
      </c>
      <c r="BI25" s="632">
        <f t="shared" si="75"/>
        <v>0</v>
      </c>
      <c r="BJ25" s="632">
        <f t="shared" si="75"/>
        <v>0</v>
      </c>
      <c r="BK25" s="632">
        <f t="shared" si="75"/>
        <v>0</v>
      </c>
      <c r="BL25" s="632">
        <f t="shared" si="75"/>
        <v>0</v>
      </c>
      <c r="BM25" s="632" t="str">
        <f t="shared" si="75"/>
        <v/>
      </c>
      <c r="BN25" s="632" t="str">
        <f t="shared" si="75"/>
        <v/>
      </c>
      <c r="BO25" s="632" t="str">
        <f t="shared" si="75"/>
        <v/>
      </c>
      <c r="BP25" s="632" t="str">
        <f t="shared" si="75"/>
        <v/>
      </c>
      <c r="BQ25" s="632" t="str">
        <f t="shared" si="75"/>
        <v/>
      </c>
      <c r="BR25" s="632" t="str">
        <f t="shared" si="75"/>
        <v/>
      </c>
      <c r="BS25" s="632" t="str">
        <f t="shared" si="75"/>
        <v/>
      </c>
      <c r="BT25" s="632" t="str">
        <f t="shared" si="75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889">
        <f>IF(DL25&lt;3,"",(SUM(B25:R25)-MIN(B25:R25)-MAX(B25:R25))/(DL25-2))</f>
        <v>0</v>
      </c>
      <c r="CA25" s="889">
        <f>IF(DM25&lt;3,"",(SUM(T25:AJ25)-MIN(T25:AJ25)-MAX(T25:AJ25))/(DM25-2))</f>
        <v>0</v>
      </c>
      <c r="CB25" s="889">
        <f>IF(DN25&lt;3,"",(SUM(AL25:BB25)-MIN(AL25:BB25)-MAX(AL25:BB25))/(DN25-2))</f>
        <v>0</v>
      </c>
      <c r="CC25" s="890">
        <f>IF(DO25&lt;3,"",(SUM(BD25:BT25)-MIN(BD25:BT25)-MAX(BD25:BT25))/(DO25-2))</f>
        <v>0</v>
      </c>
      <c r="CD25" s="532" t="str">
        <f t="shared" si="63"/>
        <v/>
      </c>
      <c r="CE25" s="533" t="str">
        <f t="shared" si="41"/>
        <v/>
      </c>
      <c r="CF25" s="534" t="str">
        <f t="shared" si="41"/>
        <v/>
      </c>
      <c r="CG25" s="534" t="str">
        <f t="shared" si="41"/>
        <v/>
      </c>
      <c r="CH25" s="534">
        <f t="shared" si="41"/>
        <v>0</v>
      </c>
      <c r="CI25" s="534">
        <f t="shared" si="41"/>
        <v>0</v>
      </c>
      <c r="CJ25" s="534">
        <f t="shared" si="41"/>
        <v>0</v>
      </c>
      <c r="CK25" s="535">
        <f t="shared" si="41"/>
        <v>0</v>
      </c>
      <c r="CL25" s="535">
        <f t="shared" si="41"/>
        <v>0</v>
      </c>
      <c r="CM25" s="535">
        <f t="shared" si="41"/>
        <v>0</v>
      </c>
      <c r="CN25" s="534">
        <f t="shared" si="41"/>
        <v>0</v>
      </c>
      <c r="CO25" s="534">
        <f t="shared" si="41"/>
        <v>0</v>
      </c>
      <c r="CP25" s="534">
        <f t="shared" si="41"/>
        <v>0</v>
      </c>
      <c r="CQ25" s="534" t="str">
        <f t="shared" si="41"/>
        <v/>
      </c>
      <c r="CR25" s="534" t="str">
        <f t="shared" si="41"/>
        <v/>
      </c>
      <c r="CS25" s="533" t="str">
        <f t="shared" si="41"/>
        <v/>
      </c>
      <c r="CT25" s="1320" t="str">
        <f t="shared" si="41"/>
        <v/>
      </c>
      <c r="CU25" s="536" t="str">
        <f t="shared" si="42"/>
        <v/>
      </c>
      <c r="CV25" s="537" t="str">
        <f t="shared" si="43"/>
        <v/>
      </c>
      <c r="CW25" s="538" t="str">
        <f t="shared" si="44"/>
        <v/>
      </c>
      <c r="CX25" s="538" t="str">
        <f t="shared" si="45"/>
        <v/>
      </c>
      <c r="CY25" s="538">
        <f t="shared" si="46"/>
        <v>0</v>
      </c>
      <c r="CZ25" s="538">
        <f t="shared" si="47"/>
        <v>0</v>
      </c>
      <c r="DA25" s="538">
        <f t="shared" si="48"/>
        <v>0</v>
      </c>
      <c r="DB25" s="539">
        <f t="shared" si="49"/>
        <v>0</v>
      </c>
      <c r="DC25" s="539">
        <f t="shared" si="50"/>
        <v>0</v>
      </c>
      <c r="DD25" s="539">
        <f t="shared" si="51"/>
        <v>0</v>
      </c>
      <c r="DE25" s="538">
        <f t="shared" si="52"/>
        <v>0</v>
      </c>
      <c r="DF25" s="538">
        <f t="shared" si="53"/>
        <v>0</v>
      </c>
      <c r="DG25" s="538">
        <f t="shared" si="54"/>
        <v>0</v>
      </c>
      <c r="DH25" s="538" t="str">
        <f t="shared" si="55"/>
        <v/>
      </c>
      <c r="DI25" s="538" t="str">
        <f t="shared" si="56"/>
        <v/>
      </c>
      <c r="DJ25" s="537" t="str">
        <f t="shared" si="57"/>
        <v/>
      </c>
      <c r="DK25" s="536" t="str">
        <f t="shared" si="58"/>
        <v/>
      </c>
      <c r="DL25" s="891">
        <f t="shared" si="59"/>
        <v>9</v>
      </c>
      <c r="DM25" s="846">
        <f t="shared" si="60"/>
        <v>9</v>
      </c>
      <c r="DN25" s="846">
        <f t="shared" si="61"/>
        <v>9</v>
      </c>
      <c r="DO25" s="846">
        <f t="shared" si="62"/>
        <v>9</v>
      </c>
      <c r="DP25" s="972" t="str">
        <f>IF(DP23="","",DP23*BV24)</f>
        <v/>
      </c>
      <c r="DQ25" s="973" t="str">
        <f>IF(DQ23="","",DQ23*BW24)</f>
        <v/>
      </c>
      <c r="DR25" s="973" t="str">
        <f>IF(DR23="","",DR23*BX24)</f>
        <v/>
      </c>
      <c r="DS25" s="974" t="str">
        <f>IF(DS23="","",DS23*BY24)</f>
        <v/>
      </c>
      <c r="DU25" s="61"/>
    </row>
    <row r="26" spans="1:125" ht="12.75" customHeight="1">
      <c r="A26" s="763" t="s">
        <v>266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>
        <v>0.62</v>
      </c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9" t="str">
        <f>IF(DL26&lt;3,"",(SUM(B26:R26)-MIN(B26:R26)-MAX(B26:R26))/(DL26-2))</f>
        <v/>
      </c>
      <c r="CA26" s="889" t="str">
        <f>IF(DM26&lt;3,"",(SUM(T26:AJ26)-MIN(T26:AJ26)-MAX(T26:AJ26))/(DM26-2))</f>
        <v/>
      </c>
      <c r="CB26" s="889" t="str">
        <f>IF(DN26&lt;3,"",(SUM(AL26:BB26)-MIN(AL26:BB26)-MAX(AL26:BB26))/(DN26-2))</f>
        <v/>
      </c>
      <c r="CC26" s="890" t="str">
        <f>IF(DO26&lt;3,"",(SUM(BD26:BT26)-MIN(BD26:BT26)-MAX(BD26:BT26))/(DO26-2))</f>
        <v/>
      </c>
      <c r="CD26" s="520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1" t="str">
        <f t="shared" si="41"/>
        <v/>
      </c>
      <c r="CU26" s="548" t="str">
        <f t="shared" si="42"/>
        <v/>
      </c>
      <c r="CV26" s="549" t="str">
        <f t="shared" si="43"/>
        <v/>
      </c>
      <c r="CW26" s="550" t="str">
        <f t="shared" si="44"/>
        <v/>
      </c>
      <c r="CX26" s="550" t="str">
        <f t="shared" si="45"/>
        <v/>
      </c>
      <c r="CY26" s="550" t="str">
        <f t="shared" si="46"/>
        <v/>
      </c>
      <c r="CZ26" s="550" t="str">
        <f t="shared" si="47"/>
        <v/>
      </c>
      <c r="DA26" s="550" t="str">
        <f t="shared" si="48"/>
        <v/>
      </c>
      <c r="DB26" s="551" t="str">
        <f t="shared" si="49"/>
        <v/>
      </c>
      <c r="DC26" s="551" t="str">
        <f t="shared" si="50"/>
        <v/>
      </c>
      <c r="DD26" s="551" t="str">
        <f t="shared" si="51"/>
        <v/>
      </c>
      <c r="DE26" s="550" t="str">
        <f t="shared" si="52"/>
        <v/>
      </c>
      <c r="DF26" s="550" t="str">
        <f t="shared" si="53"/>
        <v/>
      </c>
      <c r="DG26" s="550" t="str">
        <f t="shared" si="54"/>
        <v/>
      </c>
      <c r="DH26" s="550" t="str">
        <f t="shared" si="55"/>
        <v/>
      </c>
      <c r="DI26" s="550" t="str">
        <f t="shared" si="56"/>
        <v/>
      </c>
      <c r="DJ26" s="549" t="str">
        <f t="shared" si="57"/>
        <v/>
      </c>
      <c r="DK26" s="548" t="str">
        <f t="shared" si="58"/>
        <v/>
      </c>
      <c r="DL26" s="891">
        <f t="shared" si="59"/>
        <v>0</v>
      </c>
      <c r="DM26" s="846">
        <f t="shared" si="60"/>
        <v>1</v>
      </c>
      <c r="DN26" s="846">
        <f t="shared" si="61"/>
        <v>0</v>
      </c>
      <c r="DO26" s="846">
        <f t="shared" si="62"/>
        <v>0</v>
      </c>
      <c r="DP26" s="975"/>
      <c r="DQ26" s="296"/>
      <c r="DR26" s="296"/>
      <c r="DS26" s="976"/>
      <c r="DU26" s="61"/>
    </row>
    <row r="27" spans="1:125" ht="12.75" customHeight="1">
      <c r="A27" s="648" t="s">
        <v>267</v>
      </c>
      <c r="B27" s="629" t="str">
        <f t="shared" ref="B27:R27" si="76">IF(B26="","",B21*B26*B22)</f>
        <v/>
      </c>
      <c r="C27" s="629" t="str">
        <f t="shared" si="76"/>
        <v/>
      </c>
      <c r="D27" s="629" t="str">
        <f t="shared" si="76"/>
        <v/>
      </c>
      <c r="E27" s="629" t="str">
        <f t="shared" si="76"/>
        <v/>
      </c>
      <c r="F27" s="629" t="str">
        <f t="shared" si="76"/>
        <v/>
      </c>
      <c r="G27" s="629" t="str">
        <f t="shared" si="76"/>
        <v/>
      </c>
      <c r="H27" s="629" t="str">
        <f t="shared" si="76"/>
        <v/>
      </c>
      <c r="I27" s="629" t="str">
        <f t="shared" si="76"/>
        <v/>
      </c>
      <c r="J27" s="629" t="str">
        <f t="shared" si="76"/>
        <v/>
      </c>
      <c r="K27" s="629" t="str">
        <f t="shared" si="76"/>
        <v/>
      </c>
      <c r="L27" s="629" t="str">
        <f t="shared" si="76"/>
        <v/>
      </c>
      <c r="M27" s="629" t="str">
        <f t="shared" si="76"/>
        <v/>
      </c>
      <c r="N27" s="629" t="str">
        <f t="shared" si="76"/>
        <v/>
      </c>
      <c r="O27" s="629" t="str">
        <f t="shared" si="76"/>
        <v/>
      </c>
      <c r="P27" s="629" t="str">
        <f t="shared" si="76"/>
        <v/>
      </c>
      <c r="Q27" s="629" t="str">
        <f t="shared" si="76"/>
        <v/>
      </c>
      <c r="R27" s="629" t="str">
        <f t="shared" si="76"/>
        <v/>
      </c>
      <c r="S27" s="662"/>
      <c r="T27" s="629">
        <f t="shared" ref="T27:AJ27" si="77">IF(T26="","",T21*T26*T22)</f>
        <v>148.80000000000001</v>
      </c>
      <c r="U27" s="629" t="str">
        <f t="shared" si="77"/>
        <v/>
      </c>
      <c r="V27" s="629" t="str">
        <f t="shared" si="77"/>
        <v/>
      </c>
      <c r="W27" s="629" t="str">
        <f t="shared" si="77"/>
        <v/>
      </c>
      <c r="X27" s="629" t="str">
        <f t="shared" si="77"/>
        <v/>
      </c>
      <c r="Y27" s="629" t="str">
        <f t="shared" si="77"/>
        <v/>
      </c>
      <c r="Z27" s="629" t="str">
        <f t="shared" si="77"/>
        <v/>
      </c>
      <c r="AA27" s="629" t="str">
        <f t="shared" si="77"/>
        <v/>
      </c>
      <c r="AB27" s="629" t="str">
        <f t="shared" si="77"/>
        <v/>
      </c>
      <c r="AC27" s="629" t="str">
        <f t="shared" si="77"/>
        <v/>
      </c>
      <c r="AD27" s="629" t="str">
        <f t="shared" si="77"/>
        <v/>
      </c>
      <c r="AE27" s="629" t="str">
        <f t="shared" si="77"/>
        <v/>
      </c>
      <c r="AF27" s="629" t="str">
        <f t="shared" si="77"/>
        <v/>
      </c>
      <c r="AG27" s="629" t="str">
        <f t="shared" si="77"/>
        <v/>
      </c>
      <c r="AH27" s="629" t="str">
        <f t="shared" si="77"/>
        <v/>
      </c>
      <c r="AI27" s="629" t="str">
        <f t="shared" si="77"/>
        <v/>
      </c>
      <c r="AJ27" s="629" t="str">
        <f t="shared" si="77"/>
        <v/>
      </c>
      <c r="AK27" s="662"/>
      <c r="AL27" s="629" t="str">
        <f t="shared" ref="AL27:BB27" si="78">IF(AL26="","",AL21*AL26*AL22)</f>
        <v/>
      </c>
      <c r="AM27" s="629" t="str">
        <f t="shared" si="78"/>
        <v/>
      </c>
      <c r="AN27" s="629" t="str">
        <f t="shared" si="78"/>
        <v/>
      </c>
      <c r="AO27" s="629" t="str">
        <f t="shared" si="78"/>
        <v/>
      </c>
      <c r="AP27" s="629" t="str">
        <f t="shared" si="78"/>
        <v/>
      </c>
      <c r="AQ27" s="629" t="str">
        <f t="shared" si="78"/>
        <v/>
      </c>
      <c r="AR27" s="629" t="str">
        <f t="shared" si="78"/>
        <v/>
      </c>
      <c r="AS27" s="629" t="str">
        <f t="shared" si="78"/>
        <v/>
      </c>
      <c r="AT27" s="629" t="str">
        <f t="shared" si="78"/>
        <v/>
      </c>
      <c r="AU27" s="629" t="str">
        <f t="shared" si="78"/>
        <v/>
      </c>
      <c r="AV27" s="629" t="str">
        <f t="shared" si="78"/>
        <v/>
      </c>
      <c r="AW27" s="629" t="str">
        <f t="shared" si="78"/>
        <v/>
      </c>
      <c r="AX27" s="629" t="str">
        <f t="shared" si="78"/>
        <v/>
      </c>
      <c r="AY27" s="629" t="str">
        <f t="shared" si="78"/>
        <v/>
      </c>
      <c r="AZ27" s="629" t="str">
        <f t="shared" si="78"/>
        <v/>
      </c>
      <c r="BA27" s="629" t="str">
        <f t="shared" si="78"/>
        <v/>
      </c>
      <c r="BB27" s="629" t="str">
        <f t="shared" si="78"/>
        <v/>
      </c>
      <c r="BC27" s="662"/>
      <c r="BD27" s="629" t="str">
        <f t="shared" ref="BD27:BT27" si="79">IF(BD26="","",BD21*BD26*BD22)</f>
        <v/>
      </c>
      <c r="BE27" s="629" t="str">
        <f t="shared" si="79"/>
        <v/>
      </c>
      <c r="BF27" s="629" t="str">
        <f t="shared" si="79"/>
        <v/>
      </c>
      <c r="BG27" s="629" t="str">
        <f t="shared" si="79"/>
        <v/>
      </c>
      <c r="BH27" s="629" t="str">
        <f t="shared" si="79"/>
        <v/>
      </c>
      <c r="BI27" s="629" t="str">
        <f t="shared" si="79"/>
        <v/>
      </c>
      <c r="BJ27" s="629" t="str">
        <f t="shared" si="79"/>
        <v/>
      </c>
      <c r="BK27" s="629" t="str">
        <f t="shared" si="79"/>
        <v/>
      </c>
      <c r="BL27" s="629" t="str">
        <f t="shared" si="79"/>
        <v/>
      </c>
      <c r="BM27" s="629" t="str">
        <f t="shared" si="79"/>
        <v/>
      </c>
      <c r="BN27" s="629" t="str">
        <f t="shared" si="79"/>
        <v/>
      </c>
      <c r="BO27" s="629" t="str">
        <f t="shared" si="79"/>
        <v/>
      </c>
      <c r="BP27" s="629" t="str">
        <f t="shared" si="79"/>
        <v/>
      </c>
      <c r="BQ27" s="629" t="str">
        <f t="shared" si="79"/>
        <v/>
      </c>
      <c r="BR27" s="629" t="str">
        <f t="shared" si="79"/>
        <v/>
      </c>
      <c r="BS27" s="629" t="str">
        <f t="shared" si="79"/>
        <v/>
      </c>
      <c r="BT27" s="629" t="str">
        <f t="shared" si="7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8" t="str">
        <f>IF(DL27&lt;3,"",(SUM(B27:R27)-MIN(B27:R27)-MAX(B27:R27))/(DL27-2))</f>
        <v/>
      </c>
      <c r="CA27" s="978" t="str">
        <f>IF(DM27&lt;3,"",(SUM(T27:AJ27)-MIN(T27:AJ27)-MAX(T27:AJ27))/(DM27-2))</f>
        <v/>
      </c>
      <c r="CB27" s="978" t="str">
        <f>IF(DN27&lt;3,"",(SUM(AL27:BB27)-MIN(AL27:BB27)-MAX(AL27:BB27))/(DN27-2))</f>
        <v/>
      </c>
      <c r="CC27" s="979" t="str">
        <f>IF(DO27&lt;3,"",(SUM(BD27:BT27)-MIN(BD27:BT27)-MAX(BD27:BT27))/(DO27-2))</f>
        <v/>
      </c>
      <c r="CD27" s="520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1" t="str">
        <f t="shared" si="41"/>
        <v/>
      </c>
      <c r="CU27" s="548" t="str">
        <f t="shared" si="42"/>
        <v/>
      </c>
      <c r="CV27" s="549" t="str">
        <f t="shared" si="43"/>
        <v/>
      </c>
      <c r="CW27" s="550" t="str">
        <f t="shared" si="44"/>
        <v/>
      </c>
      <c r="CX27" s="550" t="str">
        <f t="shared" si="45"/>
        <v/>
      </c>
      <c r="CY27" s="550" t="str">
        <f t="shared" si="46"/>
        <v/>
      </c>
      <c r="CZ27" s="550" t="str">
        <f t="shared" si="47"/>
        <v/>
      </c>
      <c r="DA27" s="550" t="str">
        <f t="shared" si="48"/>
        <v/>
      </c>
      <c r="DB27" s="551" t="str">
        <f t="shared" si="49"/>
        <v/>
      </c>
      <c r="DC27" s="551" t="str">
        <f t="shared" si="50"/>
        <v/>
      </c>
      <c r="DD27" s="551" t="str">
        <f t="shared" si="51"/>
        <v/>
      </c>
      <c r="DE27" s="550" t="str">
        <f t="shared" si="52"/>
        <v/>
      </c>
      <c r="DF27" s="550" t="str">
        <f t="shared" si="53"/>
        <v/>
      </c>
      <c r="DG27" s="550" t="str">
        <f t="shared" si="54"/>
        <v/>
      </c>
      <c r="DH27" s="550" t="str">
        <f t="shared" si="55"/>
        <v/>
      </c>
      <c r="DI27" s="550" t="str">
        <f t="shared" si="56"/>
        <v/>
      </c>
      <c r="DJ27" s="549" t="str">
        <f t="shared" si="57"/>
        <v/>
      </c>
      <c r="DK27" s="548" t="str">
        <f t="shared" si="58"/>
        <v/>
      </c>
      <c r="DL27" s="891">
        <f t="shared" si="59"/>
        <v>0</v>
      </c>
      <c r="DM27" s="846">
        <f t="shared" si="60"/>
        <v>1</v>
      </c>
      <c r="DN27" s="846">
        <f t="shared" si="61"/>
        <v>0</v>
      </c>
      <c r="DO27" s="846">
        <f t="shared" si="62"/>
        <v>0</v>
      </c>
      <c r="DP27" s="980" t="str">
        <f>IF(DP19="","",(DP19+SUM(BV19)*(DP19="")-SUM(DP23)-DP26-SUM(BV26)*(DP26=""))*BV20/DP$7/365/$G$1)</f>
        <v/>
      </c>
      <c r="DQ27" s="766" t="str">
        <f>IF(DQ19="","",(DQ19+SUM(BW19)*(DQ19="")-SUM(DQ23)-DQ26-SUM(BW26)*(DQ26=""))*BW20/DQ$7/365/$G$1)</f>
        <v/>
      </c>
      <c r="DR27" s="766" t="str">
        <f>IF(DR19="","",(DR19+SUM(BX19)*(DR19="")-SUM(DR23)-DR26-SUM(BX26)*(DR26=""))*BX20/DR$7/365/$G$1)</f>
        <v/>
      </c>
      <c r="DS27" s="981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735</v>
      </c>
      <c r="B28" s="274" t="s">
        <v>250</v>
      </c>
      <c r="C28" s="274" t="s">
        <v>250</v>
      </c>
      <c r="D28" s="274" t="s">
        <v>250</v>
      </c>
      <c r="E28" s="274" t="s">
        <v>250</v>
      </c>
      <c r="F28" s="274" t="s">
        <v>250</v>
      </c>
      <c r="G28" s="274" t="s">
        <v>250</v>
      </c>
      <c r="H28" s="274" t="s">
        <v>250</v>
      </c>
      <c r="I28" s="274" t="s">
        <v>250</v>
      </c>
      <c r="J28" s="274" t="s">
        <v>250</v>
      </c>
      <c r="K28" s="274" t="s">
        <v>250</v>
      </c>
      <c r="L28" s="274" t="s">
        <v>250</v>
      </c>
      <c r="M28" s="274" t="s">
        <v>250</v>
      </c>
      <c r="N28" s="274" t="s">
        <v>250</v>
      </c>
      <c r="O28" s="274" t="s">
        <v>250</v>
      </c>
      <c r="P28" s="274" t="s">
        <v>250</v>
      </c>
      <c r="Q28" s="274" t="s">
        <v>250</v>
      </c>
      <c r="R28" s="274" t="s">
        <v>250</v>
      </c>
      <c r="S28" s="602"/>
      <c r="T28" s="274" t="s">
        <v>250</v>
      </c>
      <c r="U28" s="274" t="s">
        <v>250</v>
      </c>
      <c r="V28" s="274" t="s">
        <v>250</v>
      </c>
      <c r="W28" s="274" t="s">
        <v>250</v>
      </c>
      <c r="X28" s="274" t="s">
        <v>250</v>
      </c>
      <c r="Y28" s="274" t="s">
        <v>250</v>
      </c>
      <c r="Z28" s="274" t="s">
        <v>250</v>
      </c>
      <c r="AA28" s="274" t="s">
        <v>250</v>
      </c>
      <c r="AB28" s="274" t="s">
        <v>250</v>
      </c>
      <c r="AC28" s="274" t="s">
        <v>250</v>
      </c>
      <c r="AD28" s="274" t="s">
        <v>250</v>
      </c>
      <c r="AE28" s="274" t="s">
        <v>250</v>
      </c>
      <c r="AF28" s="274" t="s">
        <v>250</v>
      </c>
      <c r="AG28" s="274" t="s">
        <v>250</v>
      </c>
      <c r="AH28" s="274" t="s">
        <v>250</v>
      </c>
      <c r="AI28" s="274" t="s">
        <v>250</v>
      </c>
      <c r="AJ28" s="274" t="s">
        <v>250</v>
      </c>
      <c r="AK28" s="602"/>
      <c r="AL28" s="274" t="s">
        <v>250</v>
      </c>
      <c r="AM28" s="274" t="s">
        <v>250</v>
      </c>
      <c r="AN28" s="274" t="s">
        <v>250</v>
      </c>
      <c r="AO28" s="274" t="s">
        <v>250</v>
      </c>
      <c r="AP28" s="274" t="s">
        <v>250</v>
      </c>
      <c r="AQ28" s="274" t="s">
        <v>250</v>
      </c>
      <c r="AR28" s="274" t="s">
        <v>250</v>
      </c>
      <c r="AS28" s="274" t="s">
        <v>250</v>
      </c>
      <c r="AT28" s="274" t="s">
        <v>250</v>
      </c>
      <c r="AU28" s="274" t="s">
        <v>250</v>
      </c>
      <c r="AV28" s="274" t="s">
        <v>250</v>
      </c>
      <c r="AW28" s="274" t="s">
        <v>250</v>
      </c>
      <c r="AX28" s="274" t="s">
        <v>250</v>
      </c>
      <c r="AY28" s="274" t="s">
        <v>250</v>
      </c>
      <c r="AZ28" s="274" t="s">
        <v>250</v>
      </c>
      <c r="BA28" s="274" t="s">
        <v>250</v>
      </c>
      <c r="BB28" s="274" t="s">
        <v>250</v>
      </c>
      <c r="BC28" s="602"/>
      <c r="BD28" s="274" t="s">
        <v>250</v>
      </c>
      <c r="BE28" s="274" t="s">
        <v>250</v>
      </c>
      <c r="BF28" s="274" t="s">
        <v>250</v>
      </c>
      <c r="BG28" s="274" t="s">
        <v>250</v>
      </c>
      <c r="BH28" s="274" t="s">
        <v>250</v>
      </c>
      <c r="BI28" s="274" t="s">
        <v>250</v>
      </c>
      <c r="BJ28" s="274" t="s">
        <v>250</v>
      </c>
      <c r="BK28" s="274" t="s">
        <v>250</v>
      </c>
      <c r="BL28" s="274" t="s">
        <v>250</v>
      </c>
      <c r="BM28" s="274" t="s">
        <v>250</v>
      </c>
      <c r="BN28" s="274" t="s">
        <v>250</v>
      </c>
      <c r="BO28" s="274" t="s">
        <v>250</v>
      </c>
      <c r="BP28" s="274" t="s">
        <v>250</v>
      </c>
      <c r="BQ28" s="274" t="s">
        <v>250</v>
      </c>
      <c r="BR28" s="274" t="s">
        <v>250</v>
      </c>
      <c r="BS28" s="274" t="s">
        <v>250</v>
      </c>
      <c r="BT28" s="274" t="s">
        <v>250</v>
      </c>
      <c r="BU28" s="602"/>
      <c r="BV28" s="274" t="s">
        <v>250</v>
      </c>
      <c r="BW28" s="274" t="s">
        <v>250</v>
      </c>
      <c r="BX28" s="274" t="s">
        <v>250</v>
      </c>
      <c r="BY28" s="274" t="s">
        <v>250</v>
      </c>
      <c r="BZ28" s="896"/>
      <c r="CA28" s="896"/>
      <c r="CB28" s="896"/>
      <c r="CC28" s="897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9"/>
      <c r="CU28" s="900"/>
      <c r="CV28" s="898"/>
      <c r="CW28" s="898"/>
      <c r="CX28" s="898"/>
      <c r="CY28" s="898"/>
      <c r="CZ28" s="898"/>
      <c r="DA28" s="898"/>
      <c r="DB28" s="898"/>
      <c r="DC28" s="898"/>
      <c r="DD28" s="898"/>
      <c r="DE28" s="898"/>
      <c r="DF28" s="898"/>
      <c r="DG28" s="898"/>
      <c r="DH28" s="898"/>
      <c r="DI28" s="898"/>
      <c r="DJ28" s="898"/>
      <c r="DK28" s="898"/>
      <c r="DL28" s="891"/>
      <c r="DM28" s="846"/>
      <c r="DN28" s="846"/>
      <c r="DO28" s="846"/>
      <c r="DP28" s="982" t="str">
        <f>IF(SUM(BV28)&gt;0,BV28*'Exp factors'!C$21,"")</f>
        <v/>
      </c>
      <c r="DQ28" s="983" t="str">
        <f>IF(SUM(BW28)&gt;0,BW28*'Exp factors'!D$21,"")</f>
        <v/>
      </c>
      <c r="DR28" s="983" t="str">
        <f>IF(SUM(BX28)&gt;0,BX28*'Exp factors'!E$21,"")</f>
        <v/>
      </c>
      <c r="DS28" s="984" t="str">
        <f>IF(SUM(BY28)&gt;0,BY28*'Exp factors'!F$21,"")</f>
        <v/>
      </c>
      <c r="DU28" s="61"/>
    </row>
    <row r="29" spans="1:125" ht="12.75" customHeight="1">
      <c r="A29" s="709" t="s">
        <v>248</v>
      </c>
      <c r="B29" s="274"/>
      <c r="C29" s="274"/>
      <c r="D29" s="274"/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>
        <v>0.5</v>
      </c>
      <c r="W29" s="274">
        <v>0</v>
      </c>
      <c r="X29" s="274">
        <v>0</v>
      </c>
      <c r="Y29" s="274">
        <v>0</v>
      </c>
      <c r="Z29" s="274">
        <v>0</v>
      </c>
      <c r="AA29" s="274">
        <v>0</v>
      </c>
      <c r="AB29" s="274">
        <v>0</v>
      </c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9" t="str">
        <f>IF(DL29&lt;3,"",(SUM(B29:R29)-MIN(B29:R29)-MAX(B29:R29))/(DL29-2))</f>
        <v/>
      </c>
      <c r="CA29" s="889">
        <f>IF(DM29&lt;3,"",(SUM(T29:AJ29)-MIN(T29:AJ29)-MAX(T29:AJ29))/(DM29-2))</f>
        <v>0</v>
      </c>
      <c r="CB29" s="889" t="str">
        <f>IF(DN29&lt;3,"",(SUM(AL29:BB29)-MIN(AL29:BB29)-MAX(AL29:BB29))/(DN29-2))</f>
        <v/>
      </c>
      <c r="CC29" s="890" t="str">
        <f>IF(DO29&lt;3,"",(SUM(BD29:BT29)-MIN(BD29:BT29)-MAX(BD29:BT29))/(DO29-2))</f>
        <v/>
      </c>
      <c r="CD29" s="520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3" t="str">
        <f t="shared" si="80"/>
        <v/>
      </c>
      <c r="CL29" s="1321" t="str">
        <f t="shared" si="80"/>
        <v/>
      </c>
      <c r="CM29" s="153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1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1">
        <f t="shared" ref="DL29:DL36" si="99">COUNT(B29:R29)</f>
        <v>0</v>
      </c>
      <c r="DM29" s="846">
        <f t="shared" ref="DM29:DM36" si="100">COUNT(T29:AJ29)</f>
        <v>7</v>
      </c>
      <c r="DN29" s="846">
        <f t="shared" ref="DN29:DN36" si="101">COUNT(AL29:BB29)</f>
        <v>0</v>
      </c>
      <c r="DO29" s="846">
        <f t="shared" ref="DO29:DO36" si="102">COUNT(BD29:BT29)</f>
        <v>0</v>
      </c>
      <c r="DP29" s="963"/>
      <c r="DQ29" s="964"/>
      <c r="DR29" s="964"/>
      <c r="DS29" s="965"/>
      <c r="DU29" s="61"/>
    </row>
    <row r="30" spans="1:125" ht="12.75" customHeight="1">
      <c r="A30" s="709" t="s">
        <v>264</v>
      </c>
      <c r="B30" s="274">
        <v>0</v>
      </c>
      <c r="C30" s="274">
        <v>0</v>
      </c>
      <c r="D30" s="274">
        <v>0</v>
      </c>
      <c r="E30" s="274">
        <v>0</v>
      </c>
      <c r="F30" s="274">
        <v>0</v>
      </c>
      <c r="G30" s="274">
        <v>0</v>
      </c>
      <c r="H30" s="274">
        <v>0</v>
      </c>
      <c r="I30" s="274">
        <v>0</v>
      </c>
      <c r="J30" s="274">
        <v>0</v>
      </c>
      <c r="K30" s="320"/>
      <c r="L30" s="274"/>
      <c r="M30" s="320"/>
      <c r="N30" s="274"/>
      <c r="O30" s="320"/>
      <c r="P30" s="274"/>
      <c r="Q30" s="320"/>
      <c r="R30" s="274"/>
      <c r="S30" s="596"/>
      <c r="T30" s="274">
        <v>0</v>
      </c>
      <c r="U30" s="274">
        <v>0</v>
      </c>
      <c r="V30" s="274">
        <v>1</v>
      </c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>
        <v>0</v>
      </c>
      <c r="AM30" s="274">
        <v>0</v>
      </c>
      <c r="AN30" s="274">
        <v>0</v>
      </c>
      <c r="AO30" s="274">
        <v>0</v>
      </c>
      <c r="AP30" s="274">
        <v>0</v>
      </c>
      <c r="AQ30" s="274">
        <v>0</v>
      </c>
      <c r="AR30" s="274">
        <v>0</v>
      </c>
      <c r="AS30" s="274">
        <v>0</v>
      </c>
      <c r="AT30" s="274">
        <v>0</v>
      </c>
      <c r="AU30" s="274"/>
      <c r="AV30" s="274"/>
      <c r="AW30" s="274"/>
      <c r="AX30" s="274"/>
      <c r="AY30" s="274"/>
      <c r="AZ30" s="274"/>
      <c r="BA30" s="274"/>
      <c r="BB30" s="274"/>
      <c r="BC30" s="596"/>
      <c r="BD30" s="274">
        <v>0</v>
      </c>
      <c r="BE30" s="274">
        <v>0</v>
      </c>
      <c r="BF30" s="274">
        <v>0</v>
      </c>
      <c r="BG30" s="274">
        <v>0</v>
      </c>
      <c r="BH30" s="274">
        <v>0</v>
      </c>
      <c r="BI30" s="274">
        <v>0</v>
      </c>
      <c r="BJ30" s="274">
        <v>0</v>
      </c>
      <c r="BK30" s="274">
        <v>0</v>
      </c>
      <c r="BL30" s="274">
        <v>0</v>
      </c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9"/>
      <c r="CA30" s="889"/>
      <c r="CB30" s="889"/>
      <c r="CC30" s="890"/>
      <c r="CD30" s="520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>
        <f t="shared" si="81"/>
        <v>0</v>
      </c>
      <c r="CI30" s="90">
        <f t="shared" si="81"/>
        <v>0</v>
      </c>
      <c r="CJ30" s="90">
        <f t="shared" si="81"/>
        <v>0</v>
      </c>
      <c r="CK30" s="153">
        <f t="shared" si="81"/>
        <v>0</v>
      </c>
      <c r="CL30" s="153">
        <f t="shared" si="81"/>
        <v>0</v>
      </c>
      <c r="CM30" s="153">
        <f t="shared" si="81"/>
        <v>0</v>
      </c>
      <c r="CN30" s="90">
        <f t="shared" si="81"/>
        <v>0</v>
      </c>
      <c r="CO30" s="90">
        <f t="shared" si="81"/>
        <v>0</v>
      </c>
      <c r="CP30" s="90">
        <f t="shared" si="81"/>
        <v>0</v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1" t="str">
        <f t="shared" si="81"/>
        <v/>
      </c>
      <c r="CU30" s="548" t="str">
        <f t="shared" si="82"/>
        <v/>
      </c>
      <c r="CV30" s="549" t="str">
        <f t="shared" si="83"/>
        <v/>
      </c>
      <c r="CW30" s="550" t="str">
        <f t="shared" si="84"/>
        <v/>
      </c>
      <c r="CX30" s="550" t="str">
        <f t="shared" si="85"/>
        <v/>
      </c>
      <c r="CY30" s="550">
        <f t="shared" si="86"/>
        <v>0</v>
      </c>
      <c r="CZ30" s="550">
        <f t="shared" si="87"/>
        <v>0</v>
      </c>
      <c r="DA30" s="550">
        <f t="shared" si="88"/>
        <v>0</v>
      </c>
      <c r="DB30" s="551">
        <f t="shared" si="89"/>
        <v>0</v>
      </c>
      <c r="DC30" s="551">
        <f t="shared" si="90"/>
        <v>0</v>
      </c>
      <c r="DD30" s="551">
        <f t="shared" si="91"/>
        <v>0</v>
      </c>
      <c r="DE30" s="550">
        <f t="shared" si="92"/>
        <v>0</v>
      </c>
      <c r="DF30" s="550">
        <f t="shared" si="93"/>
        <v>0</v>
      </c>
      <c r="DG30" s="550">
        <f t="shared" si="94"/>
        <v>0</v>
      </c>
      <c r="DH30" s="550" t="str">
        <f t="shared" si="95"/>
        <v/>
      </c>
      <c r="DI30" s="550" t="str">
        <f t="shared" si="96"/>
        <v/>
      </c>
      <c r="DJ30" s="549" t="str">
        <f t="shared" si="97"/>
        <v/>
      </c>
      <c r="DK30" s="548" t="str">
        <f t="shared" si="98"/>
        <v/>
      </c>
      <c r="DL30" s="891">
        <f t="shared" si="99"/>
        <v>9</v>
      </c>
      <c r="DM30" s="846">
        <f t="shared" si="100"/>
        <v>3</v>
      </c>
      <c r="DN30" s="846">
        <f t="shared" si="101"/>
        <v>9</v>
      </c>
      <c r="DO30" s="846">
        <f t="shared" si="102"/>
        <v>9</v>
      </c>
      <c r="DP30" s="963"/>
      <c r="DQ30" s="964"/>
      <c r="DR30" s="964"/>
      <c r="DS30" s="965"/>
      <c r="DU30" s="61"/>
    </row>
    <row r="31" spans="1:125" ht="12.75" customHeight="1">
      <c r="A31" s="648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9"/>
      <c r="CA31" s="889"/>
      <c r="CB31" s="889"/>
      <c r="CC31" s="890"/>
      <c r="CD31" s="520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1" t="str">
        <f t="shared" si="81"/>
        <v/>
      </c>
      <c r="CU31" s="548" t="str">
        <f t="shared" si="82"/>
        <v/>
      </c>
      <c r="CV31" s="549" t="str">
        <f t="shared" si="83"/>
        <v/>
      </c>
      <c r="CW31" s="550" t="str">
        <f t="shared" si="84"/>
        <v/>
      </c>
      <c r="CX31" s="550" t="str">
        <f t="shared" si="85"/>
        <v/>
      </c>
      <c r="CY31" s="550" t="str">
        <f t="shared" si="86"/>
        <v/>
      </c>
      <c r="CZ31" s="550" t="str">
        <f t="shared" si="87"/>
        <v/>
      </c>
      <c r="DA31" s="550" t="str">
        <f t="shared" si="88"/>
        <v/>
      </c>
      <c r="DB31" s="551" t="str">
        <f t="shared" si="89"/>
        <v/>
      </c>
      <c r="DC31" s="551" t="str">
        <f t="shared" si="90"/>
        <v/>
      </c>
      <c r="DD31" s="551" t="str">
        <f t="shared" si="91"/>
        <v/>
      </c>
      <c r="DE31" s="550" t="str">
        <f t="shared" si="92"/>
        <v/>
      </c>
      <c r="DF31" s="550" t="str">
        <f t="shared" si="93"/>
        <v/>
      </c>
      <c r="DG31" s="550" t="str">
        <f t="shared" si="94"/>
        <v/>
      </c>
      <c r="DH31" s="550" t="str">
        <f t="shared" si="95"/>
        <v/>
      </c>
      <c r="DI31" s="550" t="str">
        <f t="shared" si="96"/>
        <v/>
      </c>
      <c r="DJ31" s="549" t="str">
        <f t="shared" si="97"/>
        <v/>
      </c>
      <c r="DK31" s="548" t="str">
        <f t="shared" si="98"/>
        <v/>
      </c>
      <c r="DL31" s="891">
        <f t="shared" si="99"/>
        <v>0</v>
      </c>
      <c r="DM31" s="846">
        <f t="shared" si="100"/>
        <v>1</v>
      </c>
      <c r="DN31" s="846">
        <f t="shared" si="101"/>
        <v>0</v>
      </c>
      <c r="DO31" s="846">
        <f t="shared" si="102"/>
        <v>0</v>
      </c>
      <c r="DP31" s="963"/>
      <c r="DQ31" s="964"/>
      <c r="DR31" s="964"/>
      <c r="DS31" s="965"/>
      <c r="DU31" s="61"/>
    </row>
    <row r="32" spans="1:125" ht="12.75" customHeight="1">
      <c r="A32" s="701" t="s">
        <v>249</v>
      </c>
      <c r="B32" s="629">
        <f t="shared" ref="B32:R32" si="104">IF(B30="","",B29*B30*B31)</f>
        <v>0</v>
      </c>
      <c r="C32" s="629">
        <f t="shared" si="104"/>
        <v>0</v>
      </c>
      <c r="D32" s="629">
        <f t="shared" si="104"/>
        <v>0</v>
      </c>
      <c r="E32" s="629">
        <f t="shared" si="104"/>
        <v>0</v>
      </c>
      <c r="F32" s="629">
        <f t="shared" si="104"/>
        <v>0</v>
      </c>
      <c r="G32" s="629">
        <f t="shared" si="104"/>
        <v>0</v>
      </c>
      <c r="H32" s="629">
        <f t="shared" si="104"/>
        <v>0</v>
      </c>
      <c r="I32" s="629">
        <f t="shared" si="104"/>
        <v>0</v>
      </c>
      <c r="J32" s="629">
        <f t="shared" si="104"/>
        <v>0</v>
      </c>
      <c r="K32" s="629" t="str">
        <f t="shared" si="104"/>
        <v/>
      </c>
      <c r="L32" s="629" t="str">
        <f t="shared" si="104"/>
        <v/>
      </c>
      <c r="M32" s="629" t="str">
        <f t="shared" si="104"/>
        <v/>
      </c>
      <c r="N32" s="629" t="str">
        <f t="shared" si="104"/>
        <v/>
      </c>
      <c r="O32" s="629" t="str">
        <f t="shared" si="104"/>
        <v/>
      </c>
      <c r="P32" s="629" t="str">
        <f t="shared" si="104"/>
        <v/>
      </c>
      <c r="Q32" s="629" t="str">
        <f t="shared" si="104"/>
        <v/>
      </c>
      <c r="R32" s="629" t="str">
        <f t="shared" si="104"/>
        <v/>
      </c>
      <c r="S32" s="662"/>
      <c r="T32" s="629">
        <f t="shared" ref="T32:AJ32" si="105">IF(T30="","",T29*T30*T31)</f>
        <v>0</v>
      </c>
      <c r="U32" s="629">
        <f t="shared" si="105"/>
        <v>0</v>
      </c>
      <c r="V32" s="629">
        <f t="shared" si="105"/>
        <v>2.5</v>
      </c>
      <c r="W32" s="629" t="str">
        <f t="shared" si="105"/>
        <v/>
      </c>
      <c r="X32" s="629" t="str">
        <f t="shared" si="105"/>
        <v/>
      </c>
      <c r="Y32" s="629" t="str">
        <f t="shared" si="105"/>
        <v/>
      </c>
      <c r="Z32" s="629" t="str">
        <f t="shared" si="105"/>
        <v/>
      </c>
      <c r="AA32" s="629" t="str">
        <f t="shared" si="105"/>
        <v/>
      </c>
      <c r="AB32" s="629" t="str">
        <f t="shared" si="105"/>
        <v/>
      </c>
      <c r="AC32" s="629" t="str">
        <f t="shared" si="105"/>
        <v/>
      </c>
      <c r="AD32" s="629" t="str">
        <f t="shared" si="105"/>
        <v/>
      </c>
      <c r="AE32" s="629" t="str">
        <f t="shared" si="105"/>
        <v/>
      </c>
      <c r="AF32" s="629" t="str">
        <f t="shared" si="105"/>
        <v/>
      </c>
      <c r="AG32" s="629" t="str">
        <f t="shared" si="105"/>
        <v/>
      </c>
      <c r="AH32" s="629" t="str">
        <f t="shared" si="105"/>
        <v/>
      </c>
      <c r="AI32" s="629" t="str">
        <f t="shared" si="105"/>
        <v/>
      </c>
      <c r="AJ32" s="629" t="str">
        <f t="shared" si="105"/>
        <v/>
      </c>
      <c r="AK32" s="662"/>
      <c r="AL32" s="629">
        <f t="shared" ref="AL32:BB32" si="106">IF(AL30="","",AL29*AL30*AL31)</f>
        <v>0</v>
      </c>
      <c r="AM32" s="629">
        <f t="shared" si="106"/>
        <v>0</v>
      </c>
      <c r="AN32" s="629">
        <f t="shared" si="106"/>
        <v>0</v>
      </c>
      <c r="AO32" s="629">
        <f t="shared" si="106"/>
        <v>0</v>
      </c>
      <c r="AP32" s="629">
        <f t="shared" si="106"/>
        <v>0</v>
      </c>
      <c r="AQ32" s="629">
        <f t="shared" si="106"/>
        <v>0</v>
      </c>
      <c r="AR32" s="629">
        <f t="shared" si="106"/>
        <v>0</v>
      </c>
      <c r="AS32" s="629">
        <f t="shared" si="106"/>
        <v>0</v>
      </c>
      <c r="AT32" s="629">
        <f t="shared" si="106"/>
        <v>0</v>
      </c>
      <c r="AU32" s="629" t="str">
        <f t="shared" si="106"/>
        <v/>
      </c>
      <c r="AV32" s="629" t="str">
        <f t="shared" si="106"/>
        <v/>
      </c>
      <c r="AW32" s="629" t="str">
        <f t="shared" si="106"/>
        <v/>
      </c>
      <c r="AX32" s="629" t="str">
        <f t="shared" si="106"/>
        <v/>
      </c>
      <c r="AY32" s="629" t="str">
        <f t="shared" si="106"/>
        <v/>
      </c>
      <c r="AZ32" s="629" t="str">
        <f t="shared" si="106"/>
        <v/>
      </c>
      <c r="BA32" s="629" t="str">
        <f t="shared" si="106"/>
        <v/>
      </c>
      <c r="BB32" s="629" t="str">
        <f t="shared" si="106"/>
        <v/>
      </c>
      <c r="BC32" s="662"/>
      <c r="BD32" s="629">
        <f t="shared" ref="BD32:BT32" si="107">IF(BD30="","",BD29*BD30*BD31)</f>
        <v>0</v>
      </c>
      <c r="BE32" s="629">
        <f t="shared" si="107"/>
        <v>0</v>
      </c>
      <c r="BF32" s="629">
        <f t="shared" si="107"/>
        <v>0</v>
      </c>
      <c r="BG32" s="629">
        <f t="shared" si="107"/>
        <v>0</v>
      </c>
      <c r="BH32" s="629">
        <f t="shared" si="107"/>
        <v>0</v>
      </c>
      <c r="BI32" s="629">
        <f t="shared" si="107"/>
        <v>0</v>
      </c>
      <c r="BJ32" s="629">
        <f t="shared" si="107"/>
        <v>0</v>
      </c>
      <c r="BK32" s="629">
        <f t="shared" si="107"/>
        <v>0</v>
      </c>
      <c r="BL32" s="629">
        <f t="shared" si="107"/>
        <v>0</v>
      </c>
      <c r="BM32" s="629" t="str">
        <f t="shared" si="107"/>
        <v/>
      </c>
      <c r="BN32" s="629" t="str">
        <f t="shared" si="107"/>
        <v/>
      </c>
      <c r="BO32" s="629" t="str">
        <f t="shared" si="107"/>
        <v/>
      </c>
      <c r="BP32" s="629" t="str">
        <f t="shared" si="107"/>
        <v/>
      </c>
      <c r="BQ32" s="629" t="str">
        <f t="shared" si="107"/>
        <v/>
      </c>
      <c r="BR32" s="629" t="str">
        <f t="shared" si="107"/>
        <v/>
      </c>
      <c r="BS32" s="629" t="str">
        <f t="shared" si="107"/>
        <v/>
      </c>
      <c r="BT32" s="629" t="str">
        <f t="shared" si="107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9">
        <f>IF(DL32&lt;3,"",(SUM(B32:R32)-MIN(B32:R32)-MAX(B32:R32))/(DL32-2))</f>
        <v>0</v>
      </c>
      <c r="CA32" s="889">
        <f>IF(DM32&lt;3,"",(SUM(T32:AJ32)-MIN(T32:AJ32)-MAX(T32:AJ32))/(DM32-2))</f>
        <v>0</v>
      </c>
      <c r="CB32" s="889">
        <f>IF(DN32&lt;3,"",(SUM(AL32:BB32)-MIN(AL32:BB32)-MAX(AL32:BB32))/(DN32-2))</f>
        <v>0</v>
      </c>
      <c r="CC32" s="890">
        <f>IF(DO32&lt;3,"",(SUM(BD32:BT32)-MIN(BD32:BT32)-MAX(BD32:BT32))/(DO32-2))</f>
        <v>0</v>
      </c>
      <c r="CD32" s="520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>
        <f t="shared" si="81"/>
        <v>0</v>
      </c>
      <c r="CI32" s="90">
        <f t="shared" si="81"/>
        <v>0</v>
      </c>
      <c r="CJ32" s="90">
        <f t="shared" si="81"/>
        <v>0</v>
      </c>
      <c r="CK32" s="153">
        <f t="shared" si="81"/>
        <v>0</v>
      </c>
      <c r="CL32" s="153">
        <f t="shared" si="81"/>
        <v>0</v>
      </c>
      <c r="CM32" s="153">
        <f t="shared" si="81"/>
        <v>0</v>
      </c>
      <c r="CN32" s="90">
        <f t="shared" si="81"/>
        <v>0</v>
      </c>
      <c r="CO32" s="90">
        <f t="shared" si="81"/>
        <v>0</v>
      </c>
      <c r="CP32" s="90">
        <f t="shared" si="81"/>
        <v>0</v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1" t="str">
        <f t="shared" si="81"/>
        <v/>
      </c>
      <c r="CU32" s="548" t="str">
        <f t="shared" si="82"/>
        <v/>
      </c>
      <c r="CV32" s="549" t="str">
        <f t="shared" si="83"/>
        <v/>
      </c>
      <c r="CW32" s="550" t="str">
        <f t="shared" si="84"/>
        <v/>
      </c>
      <c r="CX32" s="550" t="str">
        <f t="shared" si="85"/>
        <v/>
      </c>
      <c r="CY32" s="550">
        <f t="shared" si="86"/>
        <v>0</v>
      </c>
      <c r="CZ32" s="550">
        <f t="shared" si="87"/>
        <v>0</v>
      </c>
      <c r="DA32" s="550">
        <f t="shared" si="88"/>
        <v>0</v>
      </c>
      <c r="DB32" s="551">
        <f t="shared" si="89"/>
        <v>0</v>
      </c>
      <c r="DC32" s="551">
        <f t="shared" si="90"/>
        <v>0</v>
      </c>
      <c r="DD32" s="551">
        <f t="shared" si="91"/>
        <v>0</v>
      </c>
      <c r="DE32" s="550">
        <f t="shared" si="92"/>
        <v>0</v>
      </c>
      <c r="DF32" s="550">
        <f t="shared" si="93"/>
        <v>0</v>
      </c>
      <c r="DG32" s="550">
        <f t="shared" si="94"/>
        <v>0</v>
      </c>
      <c r="DH32" s="550" t="str">
        <f t="shared" si="95"/>
        <v/>
      </c>
      <c r="DI32" s="550" t="str">
        <f t="shared" si="96"/>
        <v/>
      </c>
      <c r="DJ32" s="549" t="str">
        <f t="shared" si="97"/>
        <v/>
      </c>
      <c r="DK32" s="548" t="str">
        <f t="shared" si="98"/>
        <v/>
      </c>
      <c r="DL32" s="891">
        <f t="shared" si="99"/>
        <v>9</v>
      </c>
      <c r="DM32" s="846">
        <f t="shared" si="100"/>
        <v>3</v>
      </c>
      <c r="DN32" s="846">
        <f t="shared" si="101"/>
        <v>9</v>
      </c>
      <c r="DO32" s="846">
        <f t="shared" si="102"/>
        <v>9</v>
      </c>
      <c r="DP32" s="968" t="str">
        <f>IF(SUM(BV32)&gt;0,(BV28-DP35-SUM(BV35)*(DP35=""))*'Exp factors'!C$23,"")</f>
        <v/>
      </c>
      <c r="DQ32" s="969" t="str">
        <f>IF(SUM(BW32)&gt;0,(BW28-DQ35-SUM(BW35)*(DQ35=""))*'Exp factors'!D$23,"")</f>
        <v/>
      </c>
      <c r="DR32" s="969" t="str">
        <f>IF(SUM(BX32)&gt;0,(BX28-DR35-SUM(BX35)*(DR35=""))*'Exp factors'!E$23,"")</f>
        <v/>
      </c>
      <c r="DS32" s="970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2">
        <f>390*$K$1</f>
        <v>390</v>
      </c>
      <c r="C33" s="762">
        <f t="shared" ref="C33:R33" si="108">390*$K$1</f>
        <v>390</v>
      </c>
      <c r="D33" s="762">
        <f t="shared" si="108"/>
        <v>390</v>
      </c>
      <c r="E33" s="762">
        <f t="shared" si="108"/>
        <v>390</v>
      </c>
      <c r="F33" s="762">
        <f t="shared" si="108"/>
        <v>390</v>
      </c>
      <c r="G33" s="762">
        <f t="shared" si="108"/>
        <v>390</v>
      </c>
      <c r="H33" s="762">
        <f t="shared" si="108"/>
        <v>390</v>
      </c>
      <c r="I33" s="762">
        <f t="shared" si="108"/>
        <v>390</v>
      </c>
      <c r="J33" s="762">
        <f t="shared" si="108"/>
        <v>390</v>
      </c>
      <c r="K33" s="762">
        <f t="shared" si="108"/>
        <v>390</v>
      </c>
      <c r="L33" s="762">
        <f t="shared" si="108"/>
        <v>390</v>
      </c>
      <c r="M33" s="762">
        <f t="shared" si="108"/>
        <v>390</v>
      </c>
      <c r="N33" s="762">
        <f t="shared" si="108"/>
        <v>390</v>
      </c>
      <c r="O33" s="762">
        <f t="shared" si="108"/>
        <v>390</v>
      </c>
      <c r="P33" s="762">
        <f t="shared" si="108"/>
        <v>390</v>
      </c>
      <c r="Q33" s="762">
        <f t="shared" si="108"/>
        <v>390</v>
      </c>
      <c r="R33" s="762">
        <f t="shared" si="108"/>
        <v>390</v>
      </c>
      <c r="S33" s="756"/>
      <c r="T33" s="762">
        <f>390*$K$1</f>
        <v>390</v>
      </c>
      <c r="U33" s="762">
        <f t="shared" ref="U33:AJ33" si="109">390*$K$1</f>
        <v>390</v>
      </c>
      <c r="V33" s="762">
        <f t="shared" si="109"/>
        <v>390</v>
      </c>
      <c r="W33" s="762">
        <f t="shared" si="109"/>
        <v>390</v>
      </c>
      <c r="X33" s="762">
        <f t="shared" si="109"/>
        <v>390</v>
      </c>
      <c r="Y33" s="762">
        <f t="shared" si="109"/>
        <v>390</v>
      </c>
      <c r="Z33" s="762">
        <f t="shared" si="109"/>
        <v>390</v>
      </c>
      <c r="AA33" s="762">
        <f t="shared" si="109"/>
        <v>390</v>
      </c>
      <c r="AB33" s="762">
        <f t="shared" si="109"/>
        <v>390</v>
      </c>
      <c r="AC33" s="762">
        <f t="shared" si="109"/>
        <v>390</v>
      </c>
      <c r="AD33" s="762">
        <f t="shared" si="109"/>
        <v>390</v>
      </c>
      <c r="AE33" s="762">
        <f t="shared" si="109"/>
        <v>390</v>
      </c>
      <c r="AF33" s="762">
        <f t="shared" si="109"/>
        <v>390</v>
      </c>
      <c r="AG33" s="762">
        <f t="shared" si="109"/>
        <v>390</v>
      </c>
      <c r="AH33" s="762">
        <f t="shared" si="109"/>
        <v>390</v>
      </c>
      <c r="AI33" s="762">
        <f t="shared" si="109"/>
        <v>390</v>
      </c>
      <c r="AJ33" s="762">
        <f t="shared" si="109"/>
        <v>390</v>
      </c>
      <c r="AK33" s="756"/>
      <c r="AL33" s="762">
        <f>390*$K$1</f>
        <v>390</v>
      </c>
      <c r="AM33" s="762">
        <f t="shared" ref="AM33:BB33" si="110">390*$K$1</f>
        <v>390</v>
      </c>
      <c r="AN33" s="762">
        <f t="shared" si="110"/>
        <v>390</v>
      </c>
      <c r="AO33" s="762">
        <f t="shared" si="110"/>
        <v>390</v>
      </c>
      <c r="AP33" s="762">
        <f t="shared" si="110"/>
        <v>390</v>
      </c>
      <c r="AQ33" s="762">
        <f t="shared" si="110"/>
        <v>390</v>
      </c>
      <c r="AR33" s="762">
        <f t="shared" si="110"/>
        <v>390</v>
      </c>
      <c r="AS33" s="762">
        <f t="shared" si="110"/>
        <v>390</v>
      </c>
      <c r="AT33" s="762">
        <f t="shared" si="110"/>
        <v>390</v>
      </c>
      <c r="AU33" s="762">
        <f t="shared" si="110"/>
        <v>390</v>
      </c>
      <c r="AV33" s="762">
        <f t="shared" si="110"/>
        <v>390</v>
      </c>
      <c r="AW33" s="762">
        <f t="shared" si="110"/>
        <v>390</v>
      </c>
      <c r="AX33" s="762">
        <f t="shared" si="110"/>
        <v>390</v>
      </c>
      <c r="AY33" s="762">
        <f t="shared" si="110"/>
        <v>390</v>
      </c>
      <c r="AZ33" s="762">
        <f t="shared" si="110"/>
        <v>390</v>
      </c>
      <c r="BA33" s="762">
        <f t="shared" si="110"/>
        <v>390</v>
      </c>
      <c r="BB33" s="762">
        <f t="shared" si="110"/>
        <v>390</v>
      </c>
      <c r="BC33" s="756"/>
      <c r="BD33" s="762">
        <f>390*$K$1</f>
        <v>390</v>
      </c>
      <c r="BE33" s="762">
        <f t="shared" ref="BE33:BY33" si="111">390*$K$1</f>
        <v>390</v>
      </c>
      <c r="BF33" s="762">
        <f t="shared" si="111"/>
        <v>390</v>
      </c>
      <c r="BG33" s="762">
        <f t="shared" si="111"/>
        <v>390</v>
      </c>
      <c r="BH33" s="762">
        <f t="shared" si="111"/>
        <v>390</v>
      </c>
      <c r="BI33" s="762">
        <f t="shared" si="111"/>
        <v>390</v>
      </c>
      <c r="BJ33" s="762">
        <f t="shared" si="111"/>
        <v>390</v>
      </c>
      <c r="BK33" s="762">
        <f t="shared" si="111"/>
        <v>390</v>
      </c>
      <c r="BL33" s="762">
        <f t="shared" si="111"/>
        <v>390</v>
      </c>
      <c r="BM33" s="762">
        <f t="shared" si="111"/>
        <v>390</v>
      </c>
      <c r="BN33" s="762">
        <f t="shared" si="111"/>
        <v>390</v>
      </c>
      <c r="BO33" s="762">
        <f t="shared" si="111"/>
        <v>390</v>
      </c>
      <c r="BP33" s="762">
        <f t="shared" si="111"/>
        <v>390</v>
      </c>
      <c r="BQ33" s="762">
        <f t="shared" si="111"/>
        <v>390</v>
      </c>
      <c r="BR33" s="762">
        <f t="shared" si="111"/>
        <v>390</v>
      </c>
      <c r="BS33" s="762">
        <f t="shared" si="111"/>
        <v>390</v>
      </c>
      <c r="BT33" s="762">
        <f t="shared" si="111"/>
        <v>390</v>
      </c>
      <c r="BU33" s="756"/>
      <c r="BV33" s="762">
        <f t="shared" si="111"/>
        <v>390</v>
      </c>
      <c r="BW33" s="762">
        <f t="shared" si="111"/>
        <v>390</v>
      </c>
      <c r="BX33" s="762">
        <f t="shared" si="111"/>
        <v>390</v>
      </c>
      <c r="BY33" s="762">
        <f t="shared" si="111"/>
        <v>390</v>
      </c>
      <c r="BZ33" s="889">
        <f>IF(DL33&lt;3,"",(SUM(B33:R33)-MIN(B33:R33)-MAX(B33:R33))/(DL33-2))</f>
        <v>390</v>
      </c>
      <c r="CA33" s="889">
        <f>IF(DM33&lt;3,"",(SUM(T33:AJ33)-MIN(T33:AJ33)-MAX(T33:AJ33))/(DM33-2))</f>
        <v>390</v>
      </c>
      <c r="CB33" s="889">
        <f>IF(DN33&lt;3,"",(SUM(AL33:BB33)-MIN(AL33:BB33)-MAX(AL33:BB33))/(DN33-2))</f>
        <v>390</v>
      </c>
      <c r="CC33" s="890">
        <f>IF(DO33&lt;3,"",(SUM(BD33:BT33)-MIN(BD33:BT33)-MAX(BD33:BT33))/(DO33-2))</f>
        <v>390</v>
      </c>
      <c r="CD33" s="520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1">
        <f t="shared" si="81"/>
        <v>390</v>
      </c>
      <c r="CU33" s="548">
        <f t="shared" si="82"/>
        <v>390</v>
      </c>
      <c r="CV33" s="549">
        <f t="shared" si="83"/>
        <v>390</v>
      </c>
      <c r="CW33" s="550">
        <f t="shared" si="84"/>
        <v>390</v>
      </c>
      <c r="CX33" s="550">
        <f t="shared" si="85"/>
        <v>390</v>
      </c>
      <c r="CY33" s="550">
        <f t="shared" si="86"/>
        <v>390</v>
      </c>
      <c r="CZ33" s="550">
        <f t="shared" si="87"/>
        <v>390</v>
      </c>
      <c r="DA33" s="550">
        <f t="shared" si="88"/>
        <v>390</v>
      </c>
      <c r="DB33" s="551">
        <f t="shared" si="89"/>
        <v>390</v>
      </c>
      <c r="DC33" s="551">
        <f t="shared" si="90"/>
        <v>390</v>
      </c>
      <c r="DD33" s="551">
        <f t="shared" si="91"/>
        <v>390</v>
      </c>
      <c r="DE33" s="550">
        <f t="shared" si="92"/>
        <v>390</v>
      </c>
      <c r="DF33" s="550">
        <f t="shared" si="93"/>
        <v>390</v>
      </c>
      <c r="DG33" s="550">
        <f t="shared" si="94"/>
        <v>390</v>
      </c>
      <c r="DH33" s="550">
        <f t="shared" si="95"/>
        <v>390</v>
      </c>
      <c r="DI33" s="550">
        <f t="shared" si="96"/>
        <v>390</v>
      </c>
      <c r="DJ33" s="549">
        <f t="shared" si="97"/>
        <v>390</v>
      </c>
      <c r="DK33" s="548">
        <f t="shared" si="98"/>
        <v>390</v>
      </c>
      <c r="DL33" s="891">
        <f t="shared" si="99"/>
        <v>17</v>
      </c>
      <c r="DM33" s="846">
        <f t="shared" si="100"/>
        <v>17</v>
      </c>
      <c r="DN33" s="846">
        <f t="shared" si="101"/>
        <v>17</v>
      </c>
      <c r="DO33" s="846">
        <f t="shared" si="102"/>
        <v>17</v>
      </c>
      <c r="DP33" s="963"/>
      <c r="DQ33" s="964"/>
      <c r="DR33" s="964"/>
      <c r="DS33" s="965"/>
      <c r="DU33" s="61"/>
    </row>
    <row r="34" spans="1:125" ht="12.75" customHeight="1">
      <c r="A34" s="648" t="str">
        <f>$H$1 &amp; " (%)"</f>
        <v>kcal (%)</v>
      </c>
      <c r="B34" s="632">
        <f t="shared" ref="B34:R34" si="112">IF(B32="","",B32*B33/B$7/365/$G$1)</f>
        <v>0</v>
      </c>
      <c r="C34" s="632">
        <f t="shared" si="112"/>
        <v>0</v>
      </c>
      <c r="D34" s="632">
        <f t="shared" si="112"/>
        <v>0</v>
      </c>
      <c r="E34" s="632">
        <f t="shared" si="112"/>
        <v>0</v>
      </c>
      <c r="F34" s="632">
        <f t="shared" si="112"/>
        <v>0</v>
      </c>
      <c r="G34" s="632">
        <f t="shared" si="112"/>
        <v>0</v>
      </c>
      <c r="H34" s="632">
        <f t="shared" si="112"/>
        <v>0</v>
      </c>
      <c r="I34" s="632">
        <f t="shared" si="112"/>
        <v>0</v>
      </c>
      <c r="J34" s="632">
        <f t="shared" si="112"/>
        <v>0</v>
      </c>
      <c r="K34" s="632" t="str">
        <f t="shared" si="112"/>
        <v/>
      </c>
      <c r="L34" s="632" t="str">
        <f t="shared" si="112"/>
        <v/>
      </c>
      <c r="M34" s="632" t="str">
        <f t="shared" si="112"/>
        <v/>
      </c>
      <c r="N34" s="632" t="str">
        <f t="shared" si="112"/>
        <v/>
      </c>
      <c r="O34" s="632" t="str">
        <f t="shared" si="112"/>
        <v/>
      </c>
      <c r="P34" s="632" t="str">
        <f t="shared" si="112"/>
        <v/>
      </c>
      <c r="Q34" s="632" t="str">
        <f t="shared" si="112"/>
        <v/>
      </c>
      <c r="R34" s="632" t="str">
        <f t="shared" si="112"/>
        <v/>
      </c>
      <c r="S34" s="652"/>
      <c r="T34" s="632">
        <f t="shared" ref="T34:AJ34" si="113">IF(T32="","",T32*T33/T$7/365/$G$1)</f>
        <v>0</v>
      </c>
      <c r="U34" s="632">
        <f t="shared" si="113"/>
        <v>0</v>
      </c>
      <c r="V34" s="632">
        <f t="shared" si="113"/>
        <v>1.8171652222532847E-4</v>
      </c>
      <c r="W34" s="632" t="str">
        <f t="shared" si="113"/>
        <v/>
      </c>
      <c r="X34" s="632" t="str">
        <f t="shared" si="113"/>
        <v/>
      </c>
      <c r="Y34" s="632" t="str">
        <f t="shared" si="113"/>
        <v/>
      </c>
      <c r="Z34" s="632" t="str">
        <f t="shared" si="113"/>
        <v/>
      </c>
      <c r="AA34" s="632" t="str">
        <f t="shared" si="113"/>
        <v/>
      </c>
      <c r="AB34" s="632" t="str">
        <f t="shared" si="113"/>
        <v/>
      </c>
      <c r="AC34" s="632" t="str">
        <f t="shared" si="113"/>
        <v/>
      </c>
      <c r="AD34" s="632" t="str">
        <f t="shared" si="113"/>
        <v/>
      </c>
      <c r="AE34" s="632" t="str">
        <f t="shared" si="113"/>
        <v/>
      </c>
      <c r="AF34" s="632" t="str">
        <f t="shared" si="113"/>
        <v/>
      </c>
      <c r="AG34" s="632" t="str">
        <f t="shared" si="113"/>
        <v/>
      </c>
      <c r="AH34" s="632" t="str">
        <f t="shared" si="113"/>
        <v/>
      </c>
      <c r="AI34" s="632" t="str">
        <f t="shared" si="113"/>
        <v/>
      </c>
      <c r="AJ34" s="632" t="str">
        <f t="shared" si="113"/>
        <v/>
      </c>
      <c r="AK34" s="652"/>
      <c r="AL34" s="632">
        <f t="shared" ref="AL34:BB34" si="114">IF(AL32="","",AL32*AL33/AL$7/365/$G$1)</f>
        <v>0</v>
      </c>
      <c r="AM34" s="632">
        <f t="shared" si="114"/>
        <v>0</v>
      </c>
      <c r="AN34" s="632">
        <f t="shared" si="114"/>
        <v>0</v>
      </c>
      <c r="AO34" s="632">
        <f t="shared" si="114"/>
        <v>0</v>
      </c>
      <c r="AP34" s="632">
        <f t="shared" si="114"/>
        <v>0</v>
      </c>
      <c r="AQ34" s="632">
        <f t="shared" si="114"/>
        <v>0</v>
      </c>
      <c r="AR34" s="632">
        <f t="shared" si="114"/>
        <v>0</v>
      </c>
      <c r="AS34" s="632">
        <f t="shared" si="114"/>
        <v>0</v>
      </c>
      <c r="AT34" s="632">
        <f t="shared" si="114"/>
        <v>0</v>
      </c>
      <c r="AU34" s="632" t="str">
        <f t="shared" si="114"/>
        <v/>
      </c>
      <c r="AV34" s="632" t="str">
        <f t="shared" si="114"/>
        <v/>
      </c>
      <c r="AW34" s="632" t="str">
        <f t="shared" si="114"/>
        <v/>
      </c>
      <c r="AX34" s="632" t="str">
        <f t="shared" si="114"/>
        <v/>
      </c>
      <c r="AY34" s="632" t="str">
        <f t="shared" si="114"/>
        <v/>
      </c>
      <c r="AZ34" s="632" t="str">
        <f t="shared" si="114"/>
        <v/>
      </c>
      <c r="BA34" s="632" t="str">
        <f t="shared" si="114"/>
        <v/>
      </c>
      <c r="BB34" s="632" t="str">
        <f t="shared" si="114"/>
        <v/>
      </c>
      <c r="BC34" s="652"/>
      <c r="BD34" s="632">
        <f t="shared" ref="BD34:BT34" si="115">IF(BD32="","",BD32*BD33/BD$7/365/$G$1)</f>
        <v>0</v>
      </c>
      <c r="BE34" s="632">
        <f t="shared" si="115"/>
        <v>0</v>
      </c>
      <c r="BF34" s="632">
        <f t="shared" si="115"/>
        <v>0</v>
      </c>
      <c r="BG34" s="632">
        <f t="shared" si="115"/>
        <v>0</v>
      </c>
      <c r="BH34" s="632">
        <f t="shared" si="115"/>
        <v>0</v>
      </c>
      <c r="BI34" s="632">
        <f t="shared" si="115"/>
        <v>0</v>
      </c>
      <c r="BJ34" s="632">
        <f t="shared" si="115"/>
        <v>0</v>
      </c>
      <c r="BK34" s="632">
        <f t="shared" si="115"/>
        <v>0</v>
      </c>
      <c r="BL34" s="632">
        <f t="shared" si="115"/>
        <v>0</v>
      </c>
      <c r="BM34" s="632" t="str">
        <f t="shared" si="115"/>
        <v/>
      </c>
      <c r="BN34" s="632" t="str">
        <f t="shared" si="115"/>
        <v/>
      </c>
      <c r="BO34" s="632" t="str">
        <f t="shared" si="115"/>
        <v/>
      </c>
      <c r="BP34" s="632" t="str">
        <f t="shared" si="115"/>
        <v/>
      </c>
      <c r="BQ34" s="632" t="str">
        <f t="shared" si="115"/>
        <v/>
      </c>
      <c r="BR34" s="632" t="str">
        <f t="shared" si="115"/>
        <v/>
      </c>
      <c r="BS34" s="632" t="str">
        <f t="shared" si="115"/>
        <v/>
      </c>
      <c r="BT34" s="632" t="str">
        <f t="shared" si="115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889">
        <f>IF(DL34&lt;3,"",(SUM(B34:R34)-MIN(B34:R34)-MAX(B34:R34))/(DL34-2))</f>
        <v>0</v>
      </c>
      <c r="CA34" s="889">
        <f>IF(DM34&lt;3,"",(SUM(T34:AJ34)-MIN(T34:AJ34)-MAX(T34:AJ34))/(DM34-2))</f>
        <v>0</v>
      </c>
      <c r="CB34" s="889">
        <f>IF(DN34&lt;3,"",(SUM(AL34:BB34)-MIN(AL34:BB34)-MAX(AL34:BB34))/(DN34-2))</f>
        <v>0</v>
      </c>
      <c r="CC34" s="890">
        <f>IF(DO34&lt;3,"",(SUM(BD34:BT34)-MIN(BD34:BT34)-MAX(BD34:BT34))/(DO34-2))</f>
        <v>0</v>
      </c>
      <c r="CD34" s="532" t="str">
        <f t="shared" si="103"/>
        <v/>
      </c>
      <c r="CE34" s="533" t="str">
        <f t="shared" si="81"/>
        <v/>
      </c>
      <c r="CF34" s="534" t="str">
        <f t="shared" si="81"/>
        <v/>
      </c>
      <c r="CG34" s="534" t="str">
        <f t="shared" si="81"/>
        <v/>
      </c>
      <c r="CH34" s="534">
        <f t="shared" si="81"/>
        <v>0</v>
      </c>
      <c r="CI34" s="534">
        <f t="shared" si="81"/>
        <v>0</v>
      </c>
      <c r="CJ34" s="534">
        <f t="shared" si="81"/>
        <v>0</v>
      </c>
      <c r="CK34" s="535">
        <f t="shared" si="81"/>
        <v>0</v>
      </c>
      <c r="CL34" s="535">
        <f t="shared" si="81"/>
        <v>0</v>
      </c>
      <c r="CM34" s="535">
        <f t="shared" si="81"/>
        <v>0</v>
      </c>
      <c r="CN34" s="534">
        <f t="shared" si="81"/>
        <v>0</v>
      </c>
      <c r="CO34" s="534">
        <f t="shared" si="81"/>
        <v>0</v>
      </c>
      <c r="CP34" s="534">
        <f t="shared" si="81"/>
        <v>0</v>
      </c>
      <c r="CQ34" s="534" t="str">
        <f t="shared" si="81"/>
        <v/>
      </c>
      <c r="CR34" s="534" t="str">
        <f t="shared" si="81"/>
        <v/>
      </c>
      <c r="CS34" s="533" t="str">
        <f t="shared" si="81"/>
        <v/>
      </c>
      <c r="CT34" s="1320" t="str">
        <f t="shared" si="81"/>
        <v/>
      </c>
      <c r="CU34" s="536" t="str">
        <f t="shared" si="82"/>
        <v/>
      </c>
      <c r="CV34" s="537" t="str">
        <f t="shared" si="83"/>
        <v/>
      </c>
      <c r="CW34" s="538" t="str">
        <f t="shared" si="84"/>
        <v/>
      </c>
      <c r="CX34" s="538" t="str">
        <f t="shared" si="85"/>
        <v/>
      </c>
      <c r="CY34" s="538">
        <f t="shared" si="86"/>
        <v>0</v>
      </c>
      <c r="CZ34" s="538">
        <f t="shared" si="87"/>
        <v>0</v>
      </c>
      <c r="DA34" s="538">
        <f t="shared" si="88"/>
        <v>0</v>
      </c>
      <c r="DB34" s="539">
        <f t="shared" si="89"/>
        <v>0</v>
      </c>
      <c r="DC34" s="539">
        <f t="shared" si="90"/>
        <v>0</v>
      </c>
      <c r="DD34" s="539">
        <f t="shared" si="91"/>
        <v>0</v>
      </c>
      <c r="DE34" s="538">
        <f t="shared" si="92"/>
        <v>0</v>
      </c>
      <c r="DF34" s="538">
        <f t="shared" si="93"/>
        <v>0</v>
      </c>
      <c r="DG34" s="538">
        <f t="shared" si="94"/>
        <v>0</v>
      </c>
      <c r="DH34" s="538" t="str">
        <f t="shared" si="95"/>
        <v/>
      </c>
      <c r="DI34" s="538" t="str">
        <f t="shared" si="96"/>
        <v/>
      </c>
      <c r="DJ34" s="537" t="str">
        <f t="shared" si="97"/>
        <v/>
      </c>
      <c r="DK34" s="536" t="str">
        <f t="shared" si="98"/>
        <v/>
      </c>
      <c r="DL34" s="891">
        <f t="shared" si="99"/>
        <v>9</v>
      </c>
      <c r="DM34" s="846">
        <f t="shared" si="100"/>
        <v>3</v>
      </c>
      <c r="DN34" s="846">
        <f t="shared" si="101"/>
        <v>9</v>
      </c>
      <c r="DO34" s="846">
        <f t="shared" si="102"/>
        <v>9</v>
      </c>
      <c r="DP34" s="972" t="str">
        <f>IF(DP32="","",DP32*BV33)</f>
        <v/>
      </c>
      <c r="DQ34" s="973" t="str">
        <f>IF(DQ32="","",DQ32*BW33)</f>
        <v/>
      </c>
      <c r="DR34" s="973" t="str">
        <f>IF(DR32="","",DR32*BX33)</f>
        <v/>
      </c>
      <c r="DS34" s="974" t="str">
        <f>IF(DS32="","",DS32*BY33)</f>
        <v/>
      </c>
      <c r="DU34" s="61"/>
    </row>
    <row r="35" spans="1:125" ht="12.75" customHeight="1">
      <c r="A35" s="763" t="s">
        <v>266</v>
      </c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>
        <v>5</v>
      </c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9" t="str">
        <f>IF(DL35&lt;3,"",(SUM(B35:R35)-MIN(B35:R35)-MAX(B35:R35))/(DL35-2))</f>
        <v/>
      </c>
      <c r="CA35" s="889" t="str">
        <f>IF(DM35&lt;3,"",(SUM(T35:AJ35)-MIN(T35:AJ35)-MAX(T35:AJ35))/(DM35-2))</f>
        <v/>
      </c>
      <c r="CB35" s="889" t="str">
        <f>IF(DN35&lt;3,"",(SUM(AL35:BB35)-MIN(AL35:BB35)-MAX(AL35:BB35))/(DN35-2))</f>
        <v/>
      </c>
      <c r="CC35" s="890" t="str">
        <f>IF(DO35&lt;3,"",(SUM(BD35:BT35)-MIN(BD35:BT35)-MAX(BD35:BT35))/(DO35-2))</f>
        <v/>
      </c>
      <c r="CD35" s="520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1" t="str">
        <f t="shared" si="81"/>
        <v/>
      </c>
      <c r="CU35" s="548" t="str">
        <f t="shared" si="82"/>
        <v/>
      </c>
      <c r="CV35" s="549" t="str">
        <f t="shared" si="83"/>
        <v/>
      </c>
      <c r="CW35" s="550" t="str">
        <f t="shared" si="84"/>
        <v/>
      </c>
      <c r="CX35" s="550" t="str">
        <f t="shared" si="85"/>
        <v/>
      </c>
      <c r="CY35" s="550" t="str">
        <f t="shared" si="86"/>
        <v/>
      </c>
      <c r="CZ35" s="550" t="str">
        <f t="shared" si="87"/>
        <v/>
      </c>
      <c r="DA35" s="550" t="str">
        <f t="shared" si="88"/>
        <v/>
      </c>
      <c r="DB35" s="551" t="str">
        <f t="shared" si="89"/>
        <v/>
      </c>
      <c r="DC35" s="551" t="str">
        <f t="shared" si="90"/>
        <v/>
      </c>
      <c r="DD35" s="551" t="str">
        <f t="shared" si="91"/>
        <v/>
      </c>
      <c r="DE35" s="550" t="str">
        <f t="shared" si="92"/>
        <v/>
      </c>
      <c r="DF35" s="550" t="str">
        <f t="shared" si="93"/>
        <v/>
      </c>
      <c r="DG35" s="550" t="str">
        <f t="shared" si="94"/>
        <v/>
      </c>
      <c r="DH35" s="550" t="str">
        <f t="shared" si="95"/>
        <v/>
      </c>
      <c r="DI35" s="550" t="str">
        <f t="shared" si="96"/>
        <v/>
      </c>
      <c r="DJ35" s="549" t="str">
        <f t="shared" si="97"/>
        <v/>
      </c>
      <c r="DK35" s="548" t="str">
        <f t="shared" si="98"/>
        <v/>
      </c>
      <c r="DL35" s="891">
        <f t="shared" si="99"/>
        <v>0</v>
      </c>
      <c r="DM35" s="846">
        <f t="shared" si="100"/>
        <v>1</v>
      </c>
      <c r="DN35" s="846">
        <f t="shared" si="101"/>
        <v>0</v>
      </c>
      <c r="DO35" s="846">
        <f t="shared" si="102"/>
        <v>0</v>
      </c>
      <c r="DP35" s="975"/>
      <c r="DQ35" s="296"/>
      <c r="DR35" s="296"/>
      <c r="DS35" s="976"/>
      <c r="DU35" s="61"/>
    </row>
    <row r="36" spans="1:125" ht="12.75" customHeight="1">
      <c r="A36" s="648" t="s">
        <v>267</v>
      </c>
      <c r="B36" s="629" t="str">
        <f t="shared" ref="B36:R36" si="116">IF(B35="","",B30*B35*B31)</f>
        <v/>
      </c>
      <c r="C36" s="629" t="str">
        <f t="shared" si="116"/>
        <v/>
      </c>
      <c r="D36" s="629" t="str">
        <f t="shared" si="116"/>
        <v/>
      </c>
      <c r="E36" s="629" t="str">
        <f t="shared" si="116"/>
        <v/>
      </c>
      <c r="F36" s="629" t="str">
        <f t="shared" si="116"/>
        <v/>
      </c>
      <c r="G36" s="629" t="str">
        <f t="shared" si="116"/>
        <v/>
      </c>
      <c r="H36" s="629" t="str">
        <f t="shared" si="116"/>
        <v/>
      </c>
      <c r="I36" s="629" t="str">
        <f t="shared" si="116"/>
        <v/>
      </c>
      <c r="J36" s="629" t="str">
        <f t="shared" si="116"/>
        <v/>
      </c>
      <c r="K36" s="629" t="str">
        <f t="shared" si="116"/>
        <v/>
      </c>
      <c r="L36" s="629" t="str">
        <f t="shared" si="116"/>
        <v/>
      </c>
      <c r="M36" s="629" t="str">
        <f t="shared" si="116"/>
        <v/>
      </c>
      <c r="N36" s="629" t="str">
        <f t="shared" si="116"/>
        <v/>
      </c>
      <c r="O36" s="629" t="str">
        <f t="shared" si="116"/>
        <v/>
      </c>
      <c r="P36" s="629" t="str">
        <f t="shared" si="116"/>
        <v/>
      </c>
      <c r="Q36" s="629" t="str">
        <f t="shared" si="116"/>
        <v/>
      </c>
      <c r="R36" s="629" t="str">
        <f t="shared" si="116"/>
        <v/>
      </c>
      <c r="S36" s="662"/>
      <c r="T36" s="629" t="str">
        <f t="shared" ref="T36:AJ36" si="117">IF(T35="","",T30*T35*T31)</f>
        <v/>
      </c>
      <c r="U36" s="629" t="str">
        <f t="shared" si="117"/>
        <v/>
      </c>
      <c r="V36" s="629">
        <f t="shared" si="117"/>
        <v>25</v>
      </c>
      <c r="W36" s="629" t="str">
        <f t="shared" si="117"/>
        <v/>
      </c>
      <c r="X36" s="629" t="str">
        <f t="shared" si="117"/>
        <v/>
      </c>
      <c r="Y36" s="629" t="str">
        <f t="shared" si="117"/>
        <v/>
      </c>
      <c r="Z36" s="629" t="str">
        <f t="shared" si="117"/>
        <v/>
      </c>
      <c r="AA36" s="629" t="str">
        <f t="shared" si="117"/>
        <v/>
      </c>
      <c r="AB36" s="629" t="str">
        <f t="shared" si="117"/>
        <v/>
      </c>
      <c r="AC36" s="629" t="str">
        <f t="shared" si="117"/>
        <v/>
      </c>
      <c r="AD36" s="629" t="str">
        <f t="shared" si="117"/>
        <v/>
      </c>
      <c r="AE36" s="629" t="str">
        <f t="shared" si="117"/>
        <v/>
      </c>
      <c r="AF36" s="629" t="str">
        <f t="shared" si="117"/>
        <v/>
      </c>
      <c r="AG36" s="629" t="str">
        <f t="shared" si="117"/>
        <v/>
      </c>
      <c r="AH36" s="629" t="str">
        <f t="shared" si="117"/>
        <v/>
      </c>
      <c r="AI36" s="629" t="str">
        <f t="shared" si="117"/>
        <v/>
      </c>
      <c r="AJ36" s="629" t="str">
        <f t="shared" si="117"/>
        <v/>
      </c>
      <c r="AK36" s="662"/>
      <c r="AL36" s="629" t="str">
        <f t="shared" ref="AL36:BB36" si="118">IF(AL35="","",AL30*AL35*AL31)</f>
        <v/>
      </c>
      <c r="AM36" s="629" t="str">
        <f t="shared" si="118"/>
        <v/>
      </c>
      <c r="AN36" s="629" t="str">
        <f t="shared" si="118"/>
        <v/>
      </c>
      <c r="AO36" s="629" t="str">
        <f t="shared" si="118"/>
        <v/>
      </c>
      <c r="AP36" s="629" t="str">
        <f t="shared" si="118"/>
        <v/>
      </c>
      <c r="AQ36" s="629" t="str">
        <f t="shared" si="118"/>
        <v/>
      </c>
      <c r="AR36" s="629" t="str">
        <f t="shared" si="118"/>
        <v/>
      </c>
      <c r="AS36" s="629" t="str">
        <f t="shared" si="118"/>
        <v/>
      </c>
      <c r="AT36" s="629" t="str">
        <f t="shared" si="118"/>
        <v/>
      </c>
      <c r="AU36" s="629" t="str">
        <f t="shared" si="118"/>
        <v/>
      </c>
      <c r="AV36" s="629" t="str">
        <f t="shared" si="118"/>
        <v/>
      </c>
      <c r="AW36" s="629" t="str">
        <f t="shared" si="118"/>
        <v/>
      </c>
      <c r="AX36" s="629" t="str">
        <f t="shared" si="118"/>
        <v/>
      </c>
      <c r="AY36" s="629" t="str">
        <f t="shared" si="118"/>
        <v/>
      </c>
      <c r="AZ36" s="629" t="str">
        <f t="shared" si="118"/>
        <v/>
      </c>
      <c r="BA36" s="629" t="str">
        <f t="shared" si="118"/>
        <v/>
      </c>
      <c r="BB36" s="629" t="str">
        <f t="shared" si="118"/>
        <v/>
      </c>
      <c r="BC36" s="662"/>
      <c r="BD36" s="629" t="str">
        <f t="shared" ref="BD36:BT36" si="119">IF(BD35="","",BD30*BD35*BD31)</f>
        <v/>
      </c>
      <c r="BE36" s="629" t="str">
        <f t="shared" si="119"/>
        <v/>
      </c>
      <c r="BF36" s="629" t="str">
        <f t="shared" si="119"/>
        <v/>
      </c>
      <c r="BG36" s="629" t="str">
        <f t="shared" si="119"/>
        <v/>
      </c>
      <c r="BH36" s="629" t="str">
        <f t="shared" si="119"/>
        <v/>
      </c>
      <c r="BI36" s="629" t="str">
        <f t="shared" si="119"/>
        <v/>
      </c>
      <c r="BJ36" s="629" t="str">
        <f t="shared" si="119"/>
        <v/>
      </c>
      <c r="BK36" s="629" t="str">
        <f t="shared" si="119"/>
        <v/>
      </c>
      <c r="BL36" s="629" t="str">
        <f t="shared" si="119"/>
        <v/>
      </c>
      <c r="BM36" s="629" t="str">
        <f t="shared" si="119"/>
        <v/>
      </c>
      <c r="BN36" s="629" t="str">
        <f t="shared" si="119"/>
        <v/>
      </c>
      <c r="BO36" s="629" t="str">
        <f t="shared" si="119"/>
        <v/>
      </c>
      <c r="BP36" s="629" t="str">
        <f t="shared" si="119"/>
        <v/>
      </c>
      <c r="BQ36" s="629" t="str">
        <f t="shared" si="119"/>
        <v/>
      </c>
      <c r="BR36" s="629" t="str">
        <f t="shared" si="119"/>
        <v/>
      </c>
      <c r="BS36" s="629" t="str">
        <f t="shared" si="119"/>
        <v/>
      </c>
      <c r="BT36" s="629" t="str">
        <f t="shared" si="119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8" t="str">
        <f>IF(DL36&lt;3,"",(SUM(B36:R36)-MIN(B36:R36)-MAX(B36:R36))/(DL36-2))</f>
        <v/>
      </c>
      <c r="CA36" s="978" t="str">
        <f>IF(DM36&lt;3,"",(SUM(T36:AJ36)-MIN(T36:AJ36)-MAX(T36:AJ36))/(DM36-2))</f>
        <v/>
      </c>
      <c r="CB36" s="978" t="str">
        <f>IF(DN36&lt;3,"",(SUM(AL36:BB36)-MIN(AL36:BB36)-MAX(AL36:BB36))/(DN36-2))</f>
        <v/>
      </c>
      <c r="CC36" s="979" t="str">
        <f>IF(DO36&lt;3,"",(SUM(BD36:BT36)-MIN(BD36:BT36)-MAX(BD36:BT36))/(DO36-2))</f>
        <v/>
      </c>
      <c r="CD36" s="520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1" t="str">
        <f t="shared" si="81"/>
        <v/>
      </c>
      <c r="CU36" s="548" t="str">
        <f t="shared" si="82"/>
        <v/>
      </c>
      <c r="CV36" s="549" t="str">
        <f t="shared" si="83"/>
        <v/>
      </c>
      <c r="CW36" s="550" t="str">
        <f t="shared" si="84"/>
        <v/>
      </c>
      <c r="CX36" s="550" t="str">
        <f t="shared" si="85"/>
        <v/>
      </c>
      <c r="CY36" s="550" t="str">
        <f t="shared" si="86"/>
        <v/>
      </c>
      <c r="CZ36" s="550" t="str">
        <f t="shared" si="87"/>
        <v/>
      </c>
      <c r="DA36" s="550" t="str">
        <f t="shared" si="88"/>
        <v/>
      </c>
      <c r="DB36" s="551" t="str">
        <f t="shared" si="89"/>
        <v/>
      </c>
      <c r="DC36" s="551" t="str">
        <f t="shared" si="90"/>
        <v/>
      </c>
      <c r="DD36" s="551" t="str">
        <f t="shared" si="91"/>
        <v/>
      </c>
      <c r="DE36" s="550" t="str">
        <f t="shared" si="92"/>
        <v/>
      </c>
      <c r="DF36" s="550" t="str">
        <f t="shared" si="93"/>
        <v/>
      </c>
      <c r="DG36" s="550" t="str">
        <f t="shared" si="94"/>
        <v/>
      </c>
      <c r="DH36" s="550" t="str">
        <f t="shared" si="95"/>
        <v/>
      </c>
      <c r="DI36" s="550" t="str">
        <f t="shared" si="96"/>
        <v/>
      </c>
      <c r="DJ36" s="549" t="str">
        <f t="shared" si="97"/>
        <v/>
      </c>
      <c r="DK36" s="548" t="str">
        <f t="shared" si="98"/>
        <v/>
      </c>
      <c r="DL36" s="891">
        <f t="shared" si="99"/>
        <v>0</v>
      </c>
      <c r="DM36" s="846">
        <f t="shared" si="100"/>
        <v>1</v>
      </c>
      <c r="DN36" s="846">
        <f t="shared" si="101"/>
        <v>0</v>
      </c>
      <c r="DO36" s="846">
        <f t="shared" si="102"/>
        <v>0</v>
      </c>
      <c r="DP36" s="980" t="str">
        <f>IF(DP28="","",(DP28+SUM(BV28)*(DP28="")-SUM(DP32)-DP35-SUM(BV35)*(DP35=""))*BV29/DP$7/365/$G$1)</f>
        <v/>
      </c>
      <c r="DQ36" s="766" t="str">
        <f>IF(DQ28="","",(DQ28+SUM(BW28)*(DQ28="")-SUM(DQ32)-DQ35-SUM(BW35)*(DQ35=""))*BW29/DQ$7/365/$G$1)</f>
        <v/>
      </c>
      <c r="DR36" s="766" t="str">
        <f>IF(DR28="","",(DR28+SUM(BX28)*(DR28="")-SUM(DR32)-DR35-SUM(BX35)*(DR35=""))*BX29/DR$7/365/$G$1)</f>
        <v/>
      </c>
      <c r="DS36" s="981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736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6"/>
      <c r="CA37" s="896"/>
      <c r="CB37" s="896"/>
      <c r="CC37" s="897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9"/>
      <c r="CU37" s="900"/>
      <c r="CV37" s="898"/>
      <c r="CW37" s="898"/>
      <c r="CX37" s="898"/>
      <c r="CY37" s="898"/>
      <c r="CZ37" s="898"/>
      <c r="DA37" s="898"/>
      <c r="DB37" s="898"/>
      <c r="DC37" s="898"/>
      <c r="DD37" s="898"/>
      <c r="DE37" s="898"/>
      <c r="DF37" s="898"/>
      <c r="DG37" s="898"/>
      <c r="DH37" s="898"/>
      <c r="DI37" s="898"/>
      <c r="DJ37" s="898"/>
      <c r="DK37" s="898"/>
      <c r="DL37" s="891"/>
      <c r="DM37" s="846"/>
      <c r="DN37" s="846"/>
      <c r="DO37" s="846"/>
      <c r="DP37" s="982" t="str">
        <f>IF(SUM(BV37)&gt;0,BV37*'Exp factors'!C$21,"")</f>
        <v/>
      </c>
      <c r="DQ37" s="983" t="str">
        <f>IF(SUM(BW37)&gt;0,BW37*'Exp factors'!D$21,"")</f>
        <v/>
      </c>
      <c r="DR37" s="983" t="str">
        <f>IF(SUM(BX37)&gt;0,BX37*'Exp factors'!E$21,"")</f>
        <v/>
      </c>
      <c r="DS37" s="984" t="str">
        <f>IF(SUM(BY37)&gt;0,BY37*'Exp factors'!F$21,"")</f>
        <v/>
      </c>
      <c r="DU37" s="61"/>
    </row>
    <row r="38" spans="1:125" ht="12.75" customHeight="1">
      <c r="A38" s="709" t="s">
        <v>248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9" t="str">
        <f>IF(DL38&lt;3,"",(SUM(B38:R38)-MIN(B38:R38)-MAX(B38:R38))/(DL38-2))</f>
        <v/>
      </c>
      <c r="CA38" s="889" t="str">
        <f>IF(DM38&lt;3,"",(SUM(T38:AJ38)-MIN(T38:AJ38)-MAX(T38:AJ38))/(DM38-2))</f>
        <v/>
      </c>
      <c r="CB38" s="889" t="str">
        <f>IF(DN38&lt;3,"",(SUM(AL38:BB38)-MIN(AL38:BB38)-MAX(AL38:BB38))/(DN38-2))</f>
        <v/>
      </c>
      <c r="CC38" s="890" t="str">
        <f>IF(DO38&lt;3,"",(SUM(BD38:BT38)-MIN(BD38:BT38)-MAX(BD38:BT38))/(DO38-2))</f>
        <v/>
      </c>
      <c r="CD38" s="520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1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1">
        <f t="shared" ref="DL38:DL45" si="139">COUNT(B38:R38)</f>
        <v>0</v>
      </c>
      <c r="DM38" s="846">
        <f t="shared" ref="DM38:DM45" si="140">COUNT(T38:AJ38)</f>
        <v>0</v>
      </c>
      <c r="DN38" s="846">
        <f t="shared" ref="DN38:DN45" si="141">COUNT(AL38:BB38)</f>
        <v>0</v>
      </c>
      <c r="DO38" s="846">
        <f t="shared" ref="DO38:DO45" si="142">COUNT(BD38:BT38)</f>
        <v>0</v>
      </c>
      <c r="DP38" s="963"/>
      <c r="DQ38" s="964"/>
      <c r="DR38" s="964"/>
      <c r="DS38" s="965"/>
      <c r="DU38" s="61"/>
    </row>
    <row r="39" spans="1:125" ht="12.75" customHeight="1">
      <c r="A39" s="709" t="s">
        <v>264</v>
      </c>
      <c r="B39" s="641">
        <v>0</v>
      </c>
      <c r="C39" s="641">
        <v>0</v>
      </c>
      <c r="D39" s="641">
        <v>0</v>
      </c>
      <c r="E39" s="641">
        <v>0</v>
      </c>
      <c r="F39" s="641">
        <v>0</v>
      </c>
      <c r="G39" s="641">
        <v>0</v>
      </c>
      <c r="H39" s="641">
        <v>0</v>
      </c>
      <c r="I39" s="641">
        <v>0</v>
      </c>
      <c r="J39" s="641">
        <v>0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>
        <v>0</v>
      </c>
      <c r="U39" s="641">
        <v>0</v>
      </c>
      <c r="V39" s="641">
        <v>0</v>
      </c>
      <c r="W39" s="641">
        <v>0</v>
      </c>
      <c r="X39" s="641">
        <v>0</v>
      </c>
      <c r="Y39" s="641">
        <v>0</v>
      </c>
      <c r="Z39" s="641">
        <v>0</v>
      </c>
      <c r="AA39" s="641">
        <v>0</v>
      </c>
      <c r="AB39" s="641">
        <v>0</v>
      </c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0</v>
      </c>
      <c r="AM39" s="641">
        <v>0</v>
      </c>
      <c r="AN39" s="641">
        <v>0</v>
      </c>
      <c r="AO39" s="641">
        <v>0</v>
      </c>
      <c r="AP39" s="641">
        <v>0</v>
      </c>
      <c r="AQ39" s="641">
        <v>0</v>
      </c>
      <c r="AR39" s="641">
        <v>0</v>
      </c>
      <c r="AS39" s="641">
        <v>0</v>
      </c>
      <c r="AT39" s="641">
        <v>0</v>
      </c>
      <c r="AU39" s="641"/>
      <c r="AV39" s="641"/>
      <c r="AW39" s="641"/>
      <c r="AX39" s="641"/>
      <c r="AY39" s="641"/>
      <c r="AZ39" s="641"/>
      <c r="BA39" s="641"/>
      <c r="BB39" s="641"/>
      <c r="BC39" s="642"/>
      <c r="BD39" s="641">
        <v>0</v>
      </c>
      <c r="BE39" s="641">
        <v>0</v>
      </c>
      <c r="BF39" s="641">
        <v>0</v>
      </c>
      <c r="BG39" s="641">
        <v>0</v>
      </c>
      <c r="BH39" s="641">
        <v>0</v>
      </c>
      <c r="BI39" s="641">
        <v>0</v>
      </c>
      <c r="BJ39" s="641">
        <v>0</v>
      </c>
      <c r="BK39" s="641">
        <v>0</v>
      </c>
      <c r="BL39" s="641">
        <v>0</v>
      </c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9"/>
      <c r="CA39" s="889"/>
      <c r="CB39" s="889"/>
      <c r="CC39" s="890"/>
      <c r="CD39" s="520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>
        <f t="shared" si="121"/>
        <v>0</v>
      </c>
      <c r="CI39" s="90">
        <f t="shared" si="121"/>
        <v>0</v>
      </c>
      <c r="CJ39" s="90">
        <f t="shared" si="121"/>
        <v>0</v>
      </c>
      <c r="CK39" s="153">
        <f t="shared" si="121"/>
        <v>0</v>
      </c>
      <c r="CL39" s="153">
        <f t="shared" si="121"/>
        <v>0</v>
      </c>
      <c r="CM39" s="153">
        <f t="shared" si="121"/>
        <v>0</v>
      </c>
      <c r="CN39" s="90">
        <f t="shared" si="121"/>
        <v>0</v>
      </c>
      <c r="CO39" s="90">
        <f t="shared" si="121"/>
        <v>0</v>
      </c>
      <c r="CP39" s="90">
        <f t="shared" si="121"/>
        <v>0</v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1" t="str">
        <f t="shared" si="121"/>
        <v/>
      </c>
      <c r="CU39" s="548" t="str">
        <f t="shared" si="122"/>
        <v/>
      </c>
      <c r="CV39" s="549" t="str">
        <f t="shared" si="123"/>
        <v/>
      </c>
      <c r="CW39" s="550" t="str">
        <f t="shared" si="124"/>
        <v/>
      </c>
      <c r="CX39" s="550" t="str">
        <f t="shared" si="125"/>
        <v/>
      </c>
      <c r="CY39" s="550">
        <f t="shared" si="126"/>
        <v>0</v>
      </c>
      <c r="CZ39" s="550">
        <f t="shared" si="127"/>
        <v>0</v>
      </c>
      <c r="DA39" s="550">
        <f t="shared" si="128"/>
        <v>0</v>
      </c>
      <c r="DB39" s="551">
        <f t="shared" si="129"/>
        <v>0</v>
      </c>
      <c r="DC39" s="551">
        <f t="shared" si="130"/>
        <v>0</v>
      </c>
      <c r="DD39" s="551">
        <f t="shared" si="131"/>
        <v>0</v>
      </c>
      <c r="DE39" s="550">
        <f t="shared" si="132"/>
        <v>0</v>
      </c>
      <c r="DF39" s="550">
        <f t="shared" si="133"/>
        <v>0</v>
      </c>
      <c r="DG39" s="550">
        <f t="shared" si="134"/>
        <v>0</v>
      </c>
      <c r="DH39" s="550" t="str">
        <f t="shared" si="135"/>
        <v/>
      </c>
      <c r="DI39" s="550" t="str">
        <f t="shared" si="136"/>
        <v/>
      </c>
      <c r="DJ39" s="549" t="str">
        <f t="shared" si="137"/>
        <v/>
      </c>
      <c r="DK39" s="548" t="str">
        <f t="shared" si="138"/>
        <v/>
      </c>
      <c r="DL39" s="891">
        <f t="shared" si="139"/>
        <v>9</v>
      </c>
      <c r="DM39" s="846">
        <f t="shared" si="140"/>
        <v>9</v>
      </c>
      <c r="DN39" s="846">
        <f t="shared" si="141"/>
        <v>9</v>
      </c>
      <c r="DO39" s="846">
        <f t="shared" si="142"/>
        <v>9</v>
      </c>
      <c r="DP39" s="963"/>
      <c r="DQ39" s="964"/>
      <c r="DR39" s="964"/>
      <c r="DS39" s="965"/>
      <c r="DU39" s="61"/>
    </row>
    <row r="40" spans="1:125" ht="12.75" customHeight="1">
      <c r="A40" s="648" t="s">
        <v>265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9"/>
      <c r="CA40" s="889"/>
      <c r="CB40" s="889"/>
      <c r="CC40" s="890"/>
      <c r="CD40" s="520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1" t="str">
        <f t="shared" si="121"/>
        <v/>
      </c>
      <c r="CU40" s="548" t="str">
        <f t="shared" si="122"/>
        <v/>
      </c>
      <c r="CV40" s="549" t="str">
        <f t="shared" si="123"/>
        <v/>
      </c>
      <c r="CW40" s="550" t="str">
        <f t="shared" si="124"/>
        <v/>
      </c>
      <c r="CX40" s="550" t="str">
        <f t="shared" si="125"/>
        <v/>
      </c>
      <c r="CY40" s="550" t="str">
        <f t="shared" si="126"/>
        <v/>
      </c>
      <c r="CZ40" s="550" t="str">
        <f t="shared" si="127"/>
        <v/>
      </c>
      <c r="DA40" s="550" t="str">
        <f t="shared" si="128"/>
        <v/>
      </c>
      <c r="DB40" s="551" t="str">
        <f t="shared" si="129"/>
        <v/>
      </c>
      <c r="DC40" s="551" t="str">
        <f t="shared" si="130"/>
        <v/>
      </c>
      <c r="DD40" s="551" t="str">
        <f t="shared" si="131"/>
        <v/>
      </c>
      <c r="DE40" s="550" t="str">
        <f t="shared" si="132"/>
        <v/>
      </c>
      <c r="DF40" s="550" t="str">
        <f t="shared" si="133"/>
        <v/>
      </c>
      <c r="DG40" s="550" t="str">
        <f t="shared" si="134"/>
        <v/>
      </c>
      <c r="DH40" s="550" t="str">
        <f t="shared" si="135"/>
        <v/>
      </c>
      <c r="DI40" s="550" t="str">
        <f t="shared" si="136"/>
        <v/>
      </c>
      <c r="DJ40" s="549" t="str">
        <f t="shared" si="137"/>
        <v/>
      </c>
      <c r="DK40" s="548" t="str">
        <f t="shared" si="138"/>
        <v/>
      </c>
      <c r="DL40" s="891">
        <f t="shared" si="139"/>
        <v>0</v>
      </c>
      <c r="DM40" s="846">
        <f t="shared" si="140"/>
        <v>0</v>
      </c>
      <c r="DN40" s="846">
        <f t="shared" si="141"/>
        <v>0</v>
      </c>
      <c r="DO40" s="846">
        <f t="shared" si="142"/>
        <v>0</v>
      </c>
      <c r="DP40" s="963"/>
      <c r="DQ40" s="964"/>
      <c r="DR40" s="964"/>
      <c r="DS40" s="965"/>
      <c r="DU40" s="61"/>
    </row>
    <row r="41" spans="1:125" ht="12.75" customHeight="1">
      <c r="A41" s="701" t="s">
        <v>249</v>
      </c>
      <c r="B41" s="629">
        <f t="shared" ref="B41:R41" si="144">IF(B39="","",B38*B39*B40)</f>
        <v>0</v>
      </c>
      <c r="C41" s="629">
        <f t="shared" si="144"/>
        <v>0</v>
      </c>
      <c r="D41" s="629">
        <f t="shared" si="144"/>
        <v>0</v>
      </c>
      <c r="E41" s="629">
        <f t="shared" si="144"/>
        <v>0</v>
      </c>
      <c r="F41" s="629">
        <f t="shared" si="144"/>
        <v>0</v>
      </c>
      <c r="G41" s="629">
        <f t="shared" si="144"/>
        <v>0</v>
      </c>
      <c r="H41" s="629">
        <f t="shared" si="144"/>
        <v>0</v>
      </c>
      <c r="I41" s="629">
        <f t="shared" si="144"/>
        <v>0</v>
      </c>
      <c r="J41" s="629">
        <f t="shared" si="144"/>
        <v>0</v>
      </c>
      <c r="K41" s="629" t="str">
        <f t="shared" si="144"/>
        <v/>
      </c>
      <c r="L41" s="629" t="str">
        <f t="shared" si="144"/>
        <v/>
      </c>
      <c r="M41" s="629" t="str">
        <f t="shared" si="144"/>
        <v/>
      </c>
      <c r="N41" s="629" t="str">
        <f t="shared" si="144"/>
        <v/>
      </c>
      <c r="O41" s="629" t="str">
        <f t="shared" si="144"/>
        <v/>
      </c>
      <c r="P41" s="629" t="str">
        <f t="shared" si="144"/>
        <v/>
      </c>
      <c r="Q41" s="629" t="str">
        <f t="shared" si="144"/>
        <v/>
      </c>
      <c r="R41" s="629" t="str">
        <f t="shared" si="144"/>
        <v/>
      </c>
      <c r="S41" s="662"/>
      <c r="T41" s="629">
        <f t="shared" ref="T41:AJ41" si="145">IF(T39="","",T38*T39*T40)</f>
        <v>0</v>
      </c>
      <c r="U41" s="629">
        <f t="shared" si="145"/>
        <v>0</v>
      </c>
      <c r="V41" s="629">
        <f t="shared" si="145"/>
        <v>0</v>
      </c>
      <c r="W41" s="629">
        <f t="shared" si="145"/>
        <v>0</v>
      </c>
      <c r="X41" s="629">
        <f t="shared" si="145"/>
        <v>0</v>
      </c>
      <c r="Y41" s="629">
        <f t="shared" si="145"/>
        <v>0</v>
      </c>
      <c r="Z41" s="629">
        <f t="shared" si="145"/>
        <v>0</v>
      </c>
      <c r="AA41" s="629">
        <f t="shared" si="145"/>
        <v>0</v>
      </c>
      <c r="AB41" s="629">
        <f t="shared" si="145"/>
        <v>0</v>
      </c>
      <c r="AC41" s="629" t="str">
        <f t="shared" si="145"/>
        <v/>
      </c>
      <c r="AD41" s="629" t="str">
        <f t="shared" si="145"/>
        <v/>
      </c>
      <c r="AE41" s="629" t="str">
        <f t="shared" si="145"/>
        <v/>
      </c>
      <c r="AF41" s="629" t="str">
        <f t="shared" si="145"/>
        <v/>
      </c>
      <c r="AG41" s="629" t="str">
        <f t="shared" si="145"/>
        <v/>
      </c>
      <c r="AH41" s="629" t="str">
        <f t="shared" si="145"/>
        <v/>
      </c>
      <c r="AI41" s="629" t="str">
        <f t="shared" si="145"/>
        <v/>
      </c>
      <c r="AJ41" s="629" t="str">
        <f t="shared" si="145"/>
        <v/>
      </c>
      <c r="AK41" s="662"/>
      <c r="AL41" s="629">
        <f t="shared" ref="AL41:BB41" si="146">IF(AL39="","",AL38*AL39*AL40)</f>
        <v>0</v>
      </c>
      <c r="AM41" s="629">
        <f t="shared" si="146"/>
        <v>0</v>
      </c>
      <c r="AN41" s="629">
        <f t="shared" si="146"/>
        <v>0</v>
      </c>
      <c r="AO41" s="629">
        <f t="shared" si="146"/>
        <v>0</v>
      </c>
      <c r="AP41" s="629">
        <f t="shared" si="146"/>
        <v>0</v>
      </c>
      <c r="AQ41" s="629">
        <f t="shared" si="146"/>
        <v>0</v>
      </c>
      <c r="AR41" s="629">
        <f t="shared" si="146"/>
        <v>0</v>
      </c>
      <c r="AS41" s="629">
        <f t="shared" si="146"/>
        <v>0</v>
      </c>
      <c r="AT41" s="629">
        <f t="shared" si="146"/>
        <v>0</v>
      </c>
      <c r="AU41" s="629" t="str">
        <f t="shared" si="146"/>
        <v/>
      </c>
      <c r="AV41" s="629" t="str">
        <f t="shared" si="146"/>
        <v/>
      </c>
      <c r="AW41" s="629" t="str">
        <f t="shared" si="146"/>
        <v/>
      </c>
      <c r="AX41" s="629" t="str">
        <f t="shared" si="146"/>
        <v/>
      </c>
      <c r="AY41" s="629" t="str">
        <f t="shared" si="146"/>
        <v/>
      </c>
      <c r="AZ41" s="629" t="str">
        <f t="shared" si="146"/>
        <v/>
      </c>
      <c r="BA41" s="629" t="str">
        <f t="shared" si="146"/>
        <v/>
      </c>
      <c r="BB41" s="629" t="str">
        <f t="shared" si="146"/>
        <v/>
      </c>
      <c r="BC41" s="662"/>
      <c r="BD41" s="629">
        <f t="shared" ref="BD41:BT41" si="147">IF(BD39="","",BD38*BD39*BD40)</f>
        <v>0</v>
      </c>
      <c r="BE41" s="629">
        <f t="shared" si="147"/>
        <v>0</v>
      </c>
      <c r="BF41" s="629">
        <f t="shared" si="147"/>
        <v>0</v>
      </c>
      <c r="BG41" s="629">
        <f t="shared" si="147"/>
        <v>0</v>
      </c>
      <c r="BH41" s="629">
        <f t="shared" si="147"/>
        <v>0</v>
      </c>
      <c r="BI41" s="629">
        <f t="shared" si="147"/>
        <v>0</v>
      </c>
      <c r="BJ41" s="629">
        <f t="shared" si="147"/>
        <v>0</v>
      </c>
      <c r="BK41" s="629">
        <f t="shared" si="147"/>
        <v>0</v>
      </c>
      <c r="BL41" s="629">
        <f t="shared" si="147"/>
        <v>0</v>
      </c>
      <c r="BM41" s="629" t="str">
        <f t="shared" si="147"/>
        <v/>
      </c>
      <c r="BN41" s="629" t="str">
        <f t="shared" si="147"/>
        <v/>
      </c>
      <c r="BO41" s="629" t="str">
        <f t="shared" si="147"/>
        <v/>
      </c>
      <c r="BP41" s="629" t="str">
        <f t="shared" si="147"/>
        <v/>
      </c>
      <c r="BQ41" s="629" t="str">
        <f t="shared" si="147"/>
        <v/>
      </c>
      <c r="BR41" s="629" t="str">
        <f t="shared" si="147"/>
        <v/>
      </c>
      <c r="BS41" s="629" t="str">
        <f t="shared" si="147"/>
        <v/>
      </c>
      <c r="BT41" s="629" t="str">
        <f t="shared" si="147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9">
        <f>IF(DL41&lt;3,"",(SUM(B41:R41)-MIN(B41:R41)-MAX(B41:R41))/(DL41-2))</f>
        <v>0</v>
      </c>
      <c r="CA41" s="889">
        <f>IF(DM41&lt;3,"",(SUM(T41:AJ41)-MIN(T41:AJ41)-MAX(T41:AJ41))/(DM41-2))</f>
        <v>0</v>
      </c>
      <c r="CB41" s="889">
        <f>IF(DN41&lt;3,"",(SUM(AL41:BB41)-MIN(AL41:BB41)-MAX(AL41:BB41))/(DN41-2))</f>
        <v>0</v>
      </c>
      <c r="CC41" s="890">
        <f>IF(DO41&lt;3,"",(SUM(BD41:BT41)-MIN(BD41:BT41)-MAX(BD41:BT41))/(DO41-2))</f>
        <v>0</v>
      </c>
      <c r="CD41" s="520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>
        <f t="shared" si="121"/>
        <v>0</v>
      </c>
      <c r="CI41" s="90">
        <f t="shared" si="121"/>
        <v>0</v>
      </c>
      <c r="CJ41" s="90">
        <f t="shared" si="121"/>
        <v>0</v>
      </c>
      <c r="CK41" s="153">
        <f t="shared" si="121"/>
        <v>0</v>
      </c>
      <c r="CL41" s="153">
        <f t="shared" si="121"/>
        <v>0</v>
      </c>
      <c r="CM41" s="153">
        <f t="shared" si="121"/>
        <v>0</v>
      </c>
      <c r="CN41" s="90">
        <f t="shared" si="121"/>
        <v>0</v>
      </c>
      <c r="CO41" s="90">
        <f t="shared" si="121"/>
        <v>0</v>
      </c>
      <c r="CP41" s="90">
        <f t="shared" si="121"/>
        <v>0</v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1" t="str">
        <f t="shared" si="121"/>
        <v/>
      </c>
      <c r="CU41" s="548" t="str">
        <f t="shared" si="122"/>
        <v/>
      </c>
      <c r="CV41" s="549" t="str">
        <f t="shared" si="123"/>
        <v/>
      </c>
      <c r="CW41" s="550" t="str">
        <f t="shared" si="124"/>
        <v/>
      </c>
      <c r="CX41" s="550" t="str">
        <f t="shared" si="125"/>
        <v/>
      </c>
      <c r="CY41" s="550">
        <f t="shared" si="126"/>
        <v>0</v>
      </c>
      <c r="CZ41" s="550">
        <f t="shared" si="127"/>
        <v>0</v>
      </c>
      <c r="DA41" s="550">
        <f t="shared" si="128"/>
        <v>0</v>
      </c>
      <c r="DB41" s="551">
        <f t="shared" si="129"/>
        <v>0</v>
      </c>
      <c r="DC41" s="551">
        <f t="shared" si="130"/>
        <v>0</v>
      </c>
      <c r="DD41" s="551">
        <f t="shared" si="131"/>
        <v>0</v>
      </c>
      <c r="DE41" s="550">
        <f t="shared" si="132"/>
        <v>0</v>
      </c>
      <c r="DF41" s="550">
        <f t="shared" si="133"/>
        <v>0</v>
      </c>
      <c r="DG41" s="550">
        <f t="shared" si="134"/>
        <v>0</v>
      </c>
      <c r="DH41" s="550" t="str">
        <f t="shared" si="135"/>
        <v/>
      </c>
      <c r="DI41" s="550" t="str">
        <f t="shared" si="136"/>
        <v/>
      </c>
      <c r="DJ41" s="549" t="str">
        <f t="shared" si="137"/>
        <v/>
      </c>
      <c r="DK41" s="548" t="str">
        <f t="shared" si="138"/>
        <v/>
      </c>
      <c r="DL41" s="891">
        <f t="shared" si="139"/>
        <v>9</v>
      </c>
      <c r="DM41" s="846">
        <f t="shared" si="140"/>
        <v>9</v>
      </c>
      <c r="DN41" s="846">
        <f t="shared" si="141"/>
        <v>9</v>
      </c>
      <c r="DO41" s="846">
        <f t="shared" si="142"/>
        <v>9</v>
      </c>
      <c r="DP41" s="968" t="str">
        <f>IF(SUM(BV41)&gt;0,(BV37-DP44-SUM(BV44)*(DP44=""))*'Exp factors'!C$23,"")</f>
        <v/>
      </c>
      <c r="DQ41" s="969" t="str">
        <f>IF(SUM(BW41)&gt;0,(BW37-DQ44-SUM(BW44)*(DQ44=""))*'Exp factors'!D$23,"")</f>
        <v/>
      </c>
      <c r="DR41" s="969" t="str">
        <f>IF(SUM(BX41)&gt;0,(BX37-DR44-SUM(BX44)*(DR44=""))*'Exp factors'!E$23,"")</f>
        <v/>
      </c>
      <c r="DS41" s="970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762">
        <f>3720*$K$1</f>
        <v>3720</v>
      </c>
      <c r="C42" s="762">
        <f t="shared" ref="C42:R42" si="148">3720*$K$1</f>
        <v>3720</v>
      </c>
      <c r="D42" s="762">
        <f t="shared" si="148"/>
        <v>3720</v>
      </c>
      <c r="E42" s="762">
        <f t="shared" si="148"/>
        <v>3720</v>
      </c>
      <c r="F42" s="762">
        <f t="shared" si="148"/>
        <v>3720</v>
      </c>
      <c r="G42" s="762">
        <f t="shared" si="148"/>
        <v>3720</v>
      </c>
      <c r="H42" s="762">
        <f t="shared" si="148"/>
        <v>3720</v>
      </c>
      <c r="I42" s="762">
        <f t="shared" si="148"/>
        <v>3720</v>
      </c>
      <c r="J42" s="762">
        <f t="shared" si="148"/>
        <v>3720</v>
      </c>
      <c r="K42" s="762">
        <f t="shared" si="148"/>
        <v>3720</v>
      </c>
      <c r="L42" s="762">
        <f t="shared" si="148"/>
        <v>3720</v>
      </c>
      <c r="M42" s="762">
        <f t="shared" si="148"/>
        <v>3720</v>
      </c>
      <c r="N42" s="762">
        <f t="shared" si="148"/>
        <v>3720</v>
      </c>
      <c r="O42" s="762">
        <f t="shared" si="148"/>
        <v>3720</v>
      </c>
      <c r="P42" s="762">
        <f t="shared" si="148"/>
        <v>3720</v>
      </c>
      <c r="Q42" s="762">
        <f t="shared" si="148"/>
        <v>3720</v>
      </c>
      <c r="R42" s="762">
        <f t="shared" si="148"/>
        <v>3720</v>
      </c>
      <c r="S42" s="756"/>
      <c r="T42" s="762">
        <f>3720*$K$1</f>
        <v>3720</v>
      </c>
      <c r="U42" s="762">
        <f t="shared" ref="U42:AJ42" si="149">3720*$K$1</f>
        <v>3720</v>
      </c>
      <c r="V42" s="762">
        <f t="shared" si="149"/>
        <v>3720</v>
      </c>
      <c r="W42" s="762">
        <f t="shared" si="149"/>
        <v>3720</v>
      </c>
      <c r="X42" s="762">
        <f t="shared" si="149"/>
        <v>3720</v>
      </c>
      <c r="Y42" s="762">
        <f t="shared" si="149"/>
        <v>3720</v>
      </c>
      <c r="Z42" s="762">
        <f t="shared" si="149"/>
        <v>3720</v>
      </c>
      <c r="AA42" s="762">
        <f t="shared" si="149"/>
        <v>3720</v>
      </c>
      <c r="AB42" s="762">
        <f t="shared" si="149"/>
        <v>3720</v>
      </c>
      <c r="AC42" s="762">
        <f t="shared" si="149"/>
        <v>3720</v>
      </c>
      <c r="AD42" s="762">
        <f t="shared" si="149"/>
        <v>3720</v>
      </c>
      <c r="AE42" s="762">
        <f t="shared" si="149"/>
        <v>3720</v>
      </c>
      <c r="AF42" s="762">
        <f t="shared" si="149"/>
        <v>3720</v>
      </c>
      <c r="AG42" s="762">
        <f t="shared" si="149"/>
        <v>3720</v>
      </c>
      <c r="AH42" s="762">
        <f t="shared" si="149"/>
        <v>3720</v>
      </c>
      <c r="AI42" s="762">
        <f t="shared" si="149"/>
        <v>3720</v>
      </c>
      <c r="AJ42" s="762">
        <f t="shared" si="149"/>
        <v>3720</v>
      </c>
      <c r="AK42" s="756"/>
      <c r="AL42" s="762">
        <f>3720*$K$1</f>
        <v>3720</v>
      </c>
      <c r="AM42" s="762">
        <f t="shared" ref="AM42:BB42" si="150">3720*$K$1</f>
        <v>3720</v>
      </c>
      <c r="AN42" s="762">
        <f t="shared" si="150"/>
        <v>3720</v>
      </c>
      <c r="AO42" s="762">
        <f t="shared" si="150"/>
        <v>3720</v>
      </c>
      <c r="AP42" s="762">
        <f t="shared" si="150"/>
        <v>3720</v>
      </c>
      <c r="AQ42" s="762">
        <f t="shared" si="150"/>
        <v>3720</v>
      </c>
      <c r="AR42" s="762">
        <f t="shared" si="150"/>
        <v>3720</v>
      </c>
      <c r="AS42" s="762">
        <f t="shared" si="150"/>
        <v>3720</v>
      </c>
      <c r="AT42" s="762">
        <f t="shared" si="150"/>
        <v>3720</v>
      </c>
      <c r="AU42" s="762">
        <f t="shared" si="150"/>
        <v>3720</v>
      </c>
      <c r="AV42" s="762">
        <f t="shared" si="150"/>
        <v>3720</v>
      </c>
      <c r="AW42" s="762">
        <f t="shared" si="150"/>
        <v>3720</v>
      </c>
      <c r="AX42" s="762">
        <f t="shared" si="150"/>
        <v>3720</v>
      </c>
      <c r="AY42" s="762">
        <f t="shared" si="150"/>
        <v>3720</v>
      </c>
      <c r="AZ42" s="762">
        <f t="shared" si="150"/>
        <v>3720</v>
      </c>
      <c r="BA42" s="762">
        <f t="shared" si="150"/>
        <v>3720</v>
      </c>
      <c r="BB42" s="762">
        <f t="shared" si="150"/>
        <v>3720</v>
      </c>
      <c r="BC42" s="756"/>
      <c r="BD42" s="762">
        <f>3720*$K$1</f>
        <v>3720</v>
      </c>
      <c r="BE42" s="762">
        <f t="shared" ref="BE42:BY42" si="151">3720*$K$1</f>
        <v>3720</v>
      </c>
      <c r="BF42" s="762">
        <f t="shared" si="151"/>
        <v>3720</v>
      </c>
      <c r="BG42" s="762">
        <f t="shared" si="151"/>
        <v>3720</v>
      </c>
      <c r="BH42" s="762">
        <f t="shared" si="151"/>
        <v>3720</v>
      </c>
      <c r="BI42" s="762">
        <f t="shared" si="151"/>
        <v>3720</v>
      </c>
      <c r="BJ42" s="762">
        <f t="shared" si="151"/>
        <v>3720</v>
      </c>
      <c r="BK42" s="762">
        <f t="shared" si="151"/>
        <v>3720</v>
      </c>
      <c r="BL42" s="762">
        <f t="shared" si="151"/>
        <v>3720</v>
      </c>
      <c r="BM42" s="762">
        <f t="shared" si="151"/>
        <v>3720</v>
      </c>
      <c r="BN42" s="762">
        <f t="shared" si="151"/>
        <v>3720</v>
      </c>
      <c r="BO42" s="762">
        <f t="shared" si="151"/>
        <v>3720</v>
      </c>
      <c r="BP42" s="762">
        <f t="shared" si="151"/>
        <v>3720</v>
      </c>
      <c r="BQ42" s="762">
        <f t="shared" si="151"/>
        <v>3720</v>
      </c>
      <c r="BR42" s="762">
        <f t="shared" si="151"/>
        <v>3720</v>
      </c>
      <c r="BS42" s="762">
        <f t="shared" si="151"/>
        <v>3720</v>
      </c>
      <c r="BT42" s="762">
        <f t="shared" si="151"/>
        <v>3720</v>
      </c>
      <c r="BU42" s="756"/>
      <c r="BV42" s="762">
        <f t="shared" si="151"/>
        <v>3720</v>
      </c>
      <c r="BW42" s="762">
        <f t="shared" si="151"/>
        <v>3720</v>
      </c>
      <c r="BX42" s="762">
        <f t="shared" si="151"/>
        <v>3720</v>
      </c>
      <c r="BY42" s="762">
        <f t="shared" si="151"/>
        <v>3720</v>
      </c>
      <c r="BZ42" s="889">
        <f>IF(DL42&lt;3,"",(SUM(B42:R42)-MIN(B42:R42)-MAX(B42:R42))/(DL42-2))</f>
        <v>3720</v>
      </c>
      <c r="CA42" s="889">
        <f>IF(DM42&lt;3,"",(SUM(T42:AJ42)-MIN(T42:AJ42)-MAX(T42:AJ42))/(DM42-2))</f>
        <v>3720</v>
      </c>
      <c r="CB42" s="889">
        <f>IF(DN42&lt;3,"",(SUM(AL42:BB42)-MIN(AL42:BB42)-MAX(AL42:BB42))/(DN42-2))</f>
        <v>3720</v>
      </c>
      <c r="CC42" s="890">
        <f>IF(DO42&lt;3,"",(SUM(BD42:BT42)-MIN(BD42:BT42)-MAX(BD42:BT42))/(DO42-2))</f>
        <v>3720</v>
      </c>
      <c r="CD42" s="520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3">
        <f t="shared" si="121"/>
        <v>3720</v>
      </c>
      <c r="CL42" s="153">
        <f t="shared" si="121"/>
        <v>3720</v>
      </c>
      <c r="CM42" s="153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1">
        <f t="shared" si="121"/>
        <v>3720</v>
      </c>
      <c r="CU42" s="548">
        <f t="shared" si="122"/>
        <v>3720</v>
      </c>
      <c r="CV42" s="549">
        <f t="shared" si="123"/>
        <v>3720</v>
      </c>
      <c r="CW42" s="550">
        <f t="shared" si="124"/>
        <v>3720</v>
      </c>
      <c r="CX42" s="550">
        <f t="shared" si="125"/>
        <v>3720</v>
      </c>
      <c r="CY42" s="550">
        <f t="shared" si="126"/>
        <v>3720</v>
      </c>
      <c r="CZ42" s="550">
        <f t="shared" si="127"/>
        <v>3720</v>
      </c>
      <c r="DA42" s="550">
        <f t="shared" si="128"/>
        <v>3720</v>
      </c>
      <c r="DB42" s="551">
        <f t="shared" si="129"/>
        <v>3720</v>
      </c>
      <c r="DC42" s="551">
        <f t="shared" si="130"/>
        <v>3720</v>
      </c>
      <c r="DD42" s="551">
        <f t="shared" si="131"/>
        <v>3720</v>
      </c>
      <c r="DE42" s="550">
        <f t="shared" si="132"/>
        <v>3720</v>
      </c>
      <c r="DF42" s="550">
        <f t="shared" si="133"/>
        <v>3720</v>
      </c>
      <c r="DG42" s="550">
        <f t="shared" si="134"/>
        <v>3720</v>
      </c>
      <c r="DH42" s="550">
        <f t="shared" si="135"/>
        <v>3720</v>
      </c>
      <c r="DI42" s="550">
        <f t="shared" si="136"/>
        <v>3720</v>
      </c>
      <c r="DJ42" s="549">
        <f t="shared" si="137"/>
        <v>3720</v>
      </c>
      <c r="DK42" s="548">
        <f t="shared" si="138"/>
        <v>3720</v>
      </c>
      <c r="DL42" s="891">
        <f t="shared" si="139"/>
        <v>17</v>
      </c>
      <c r="DM42" s="846">
        <f t="shared" si="140"/>
        <v>17</v>
      </c>
      <c r="DN42" s="846">
        <f t="shared" si="141"/>
        <v>17</v>
      </c>
      <c r="DO42" s="846">
        <f t="shared" si="142"/>
        <v>17</v>
      </c>
      <c r="DP42" s="963"/>
      <c r="DQ42" s="964"/>
      <c r="DR42" s="964"/>
      <c r="DS42" s="965"/>
      <c r="DU42" s="61"/>
    </row>
    <row r="43" spans="1:125" ht="12.75" customHeight="1">
      <c r="A43" s="648" t="str">
        <f>$H$1 &amp; " (%)"</f>
        <v>kcal (%)</v>
      </c>
      <c r="B43" s="632">
        <f t="shared" ref="B43:R43" si="152">IF(B41="","",B41*B42/B$7/365/$G$1)</f>
        <v>0</v>
      </c>
      <c r="C43" s="632">
        <f t="shared" si="152"/>
        <v>0</v>
      </c>
      <c r="D43" s="632">
        <f t="shared" si="152"/>
        <v>0</v>
      </c>
      <c r="E43" s="632">
        <f t="shared" si="152"/>
        <v>0</v>
      </c>
      <c r="F43" s="632">
        <f t="shared" si="152"/>
        <v>0</v>
      </c>
      <c r="G43" s="632">
        <f t="shared" si="152"/>
        <v>0</v>
      </c>
      <c r="H43" s="632">
        <f t="shared" si="152"/>
        <v>0</v>
      </c>
      <c r="I43" s="632">
        <f t="shared" si="152"/>
        <v>0</v>
      </c>
      <c r="J43" s="632">
        <f t="shared" si="152"/>
        <v>0</v>
      </c>
      <c r="K43" s="632" t="str">
        <f t="shared" si="152"/>
        <v/>
      </c>
      <c r="L43" s="632" t="str">
        <f t="shared" si="152"/>
        <v/>
      </c>
      <c r="M43" s="632" t="str">
        <f t="shared" si="152"/>
        <v/>
      </c>
      <c r="N43" s="632" t="str">
        <f t="shared" si="152"/>
        <v/>
      </c>
      <c r="O43" s="632" t="str">
        <f t="shared" si="152"/>
        <v/>
      </c>
      <c r="P43" s="632" t="str">
        <f t="shared" si="152"/>
        <v/>
      </c>
      <c r="Q43" s="632" t="str">
        <f t="shared" si="152"/>
        <v/>
      </c>
      <c r="R43" s="632" t="str">
        <f t="shared" si="152"/>
        <v/>
      </c>
      <c r="S43" s="652"/>
      <c r="T43" s="632">
        <f t="shared" ref="T43:AJ43" si="153">IF(T41="","",T41*T42/T$7/365/$G$1)</f>
        <v>0</v>
      </c>
      <c r="U43" s="632">
        <f t="shared" si="153"/>
        <v>0</v>
      </c>
      <c r="V43" s="632">
        <f t="shared" si="153"/>
        <v>0</v>
      </c>
      <c r="W43" s="632">
        <f t="shared" si="153"/>
        <v>0</v>
      </c>
      <c r="X43" s="632">
        <f t="shared" si="153"/>
        <v>0</v>
      </c>
      <c r="Y43" s="632">
        <f t="shared" si="153"/>
        <v>0</v>
      </c>
      <c r="Z43" s="632">
        <f t="shared" si="153"/>
        <v>0</v>
      </c>
      <c r="AA43" s="632">
        <f t="shared" si="153"/>
        <v>0</v>
      </c>
      <c r="AB43" s="632">
        <f t="shared" si="153"/>
        <v>0</v>
      </c>
      <c r="AC43" s="632" t="str">
        <f t="shared" si="153"/>
        <v/>
      </c>
      <c r="AD43" s="632" t="str">
        <f t="shared" si="153"/>
        <v/>
      </c>
      <c r="AE43" s="632" t="str">
        <f t="shared" si="153"/>
        <v/>
      </c>
      <c r="AF43" s="632" t="str">
        <f t="shared" si="153"/>
        <v/>
      </c>
      <c r="AG43" s="632" t="str">
        <f t="shared" si="153"/>
        <v/>
      </c>
      <c r="AH43" s="632" t="str">
        <f t="shared" si="153"/>
        <v/>
      </c>
      <c r="AI43" s="632" t="str">
        <f t="shared" si="153"/>
        <v/>
      </c>
      <c r="AJ43" s="632" t="str">
        <f t="shared" si="153"/>
        <v/>
      </c>
      <c r="AK43" s="652"/>
      <c r="AL43" s="632">
        <f t="shared" ref="AL43:BB43" si="154">IF(AL41="","",AL41*AL42/AL$7/365/$G$1)</f>
        <v>0</v>
      </c>
      <c r="AM43" s="632">
        <f t="shared" si="154"/>
        <v>0</v>
      </c>
      <c r="AN43" s="632">
        <f t="shared" si="154"/>
        <v>0</v>
      </c>
      <c r="AO43" s="632">
        <f t="shared" si="154"/>
        <v>0</v>
      </c>
      <c r="AP43" s="632">
        <f t="shared" si="154"/>
        <v>0</v>
      </c>
      <c r="AQ43" s="632">
        <f t="shared" si="154"/>
        <v>0</v>
      </c>
      <c r="AR43" s="632">
        <f t="shared" si="154"/>
        <v>0</v>
      </c>
      <c r="AS43" s="632">
        <f t="shared" si="154"/>
        <v>0</v>
      </c>
      <c r="AT43" s="632">
        <f t="shared" si="154"/>
        <v>0</v>
      </c>
      <c r="AU43" s="632" t="str">
        <f t="shared" si="154"/>
        <v/>
      </c>
      <c r="AV43" s="632" t="str">
        <f t="shared" si="154"/>
        <v/>
      </c>
      <c r="AW43" s="632" t="str">
        <f t="shared" si="154"/>
        <v/>
      </c>
      <c r="AX43" s="632" t="str">
        <f t="shared" si="154"/>
        <v/>
      </c>
      <c r="AY43" s="632" t="str">
        <f t="shared" si="154"/>
        <v/>
      </c>
      <c r="AZ43" s="632" t="str">
        <f t="shared" si="154"/>
        <v/>
      </c>
      <c r="BA43" s="632" t="str">
        <f t="shared" si="154"/>
        <v/>
      </c>
      <c r="BB43" s="632" t="str">
        <f t="shared" si="154"/>
        <v/>
      </c>
      <c r="BC43" s="652"/>
      <c r="BD43" s="632">
        <f t="shared" ref="BD43:BT43" si="155">IF(BD41="","",BD41*BD42/BD$7/365/$G$1)</f>
        <v>0</v>
      </c>
      <c r="BE43" s="632">
        <f t="shared" si="155"/>
        <v>0</v>
      </c>
      <c r="BF43" s="632">
        <f t="shared" si="155"/>
        <v>0</v>
      </c>
      <c r="BG43" s="632">
        <f t="shared" si="155"/>
        <v>0</v>
      </c>
      <c r="BH43" s="632">
        <f t="shared" si="155"/>
        <v>0</v>
      </c>
      <c r="BI43" s="632">
        <f t="shared" si="155"/>
        <v>0</v>
      </c>
      <c r="BJ43" s="632">
        <f t="shared" si="155"/>
        <v>0</v>
      </c>
      <c r="BK43" s="632">
        <f t="shared" si="155"/>
        <v>0</v>
      </c>
      <c r="BL43" s="632">
        <f t="shared" si="155"/>
        <v>0</v>
      </c>
      <c r="BM43" s="632" t="str">
        <f t="shared" si="155"/>
        <v/>
      </c>
      <c r="BN43" s="632" t="str">
        <f t="shared" si="155"/>
        <v/>
      </c>
      <c r="BO43" s="632" t="str">
        <f t="shared" si="155"/>
        <v/>
      </c>
      <c r="BP43" s="632" t="str">
        <f t="shared" si="155"/>
        <v/>
      </c>
      <c r="BQ43" s="632" t="str">
        <f t="shared" si="155"/>
        <v/>
      </c>
      <c r="BR43" s="632" t="str">
        <f t="shared" si="155"/>
        <v/>
      </c>
      <c r="BS43" s="632" t="str">
        <f t="shared" si="155"/>
        <v/>
      </c>
      <c r="BT43" s="632" t="str">
        <f t="shared" si="155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889">
        <f>IF(DL43&lt;3,"",(SUM(B43:R43)-MIN(B43:R43)-MAX(B43:R43))/(DL43-2))</f>
        <v>0</v>
      </c>
      <c r="CA43" s="889">
        <f>IF(DM43&lt;3,"",(SUM(T43:AJ43)-MIN(T43:AJ43)-MAX(T43:AJ43))/(DM43-2))</f>
        <v>0</v>
      </c>
      <c r="CB43" s="889">
        <f>IF(DN43&lt;3,"",(SUM(AL43:BB43)-MIN(AL43:BB43)-MAX(AL43:BB43))/(DN43-2))</f>
        <v>0</v>
      </c>
      <c r="CC43" s="890">
        <f>IF(DO43&lt;3,"",(SUM(BD43:BT43)-MIN(BD43:BT43)-MAX(BD43:BT43))/(DO43-2))</f>
        <v>0</v>
      </c>
      <c r="CD43" s="532" t="str">
        <f t="shared" si="143"/>
        <v/>
      </c>
      <c r="CE43" s="533" t="str">
        <f t="shared" si="121"/>
        <v/>
      </c>
      <c r="CF43" s="534" t="str">
        <f t="shared" si="121"/>
        <v/>
      </c>
      <c r="CG43" s="534" t="str">
        <f t="shared" si="121"/>
        <v/>
      </c>
      <c r="CH43" s="534">
        <f t="shared" si="121"/>
        <v>0</v>
      </c>
      <c r="CI43" s="534">
        <f t="shared" si="121"/>
        <v>0</v>
      </c>
      <c r="CJ43" s="534">
        <f t="shared" si="121"/>
        <v>0</v>
      </c>
      <c r="CK43" s="535">
        <f t="shared" si="121"/>
        <v>0</v>
      </c>
      <c r="CL43" s="535">
        <f t="shared" si="121"/>
        <v>0</v>
      </c>
      <c r="CM43" s="535">
        <f t="shared" si="121"/>
        <v>0</v>
      </c>
      <c r="CN43" s="534">
        <f t="shared" si="121"/>
        <v>0</v>
      </c>
      <c r="CO43" s="534">
        <f t="shared" si="121"/>
        <v>0</v>
      </c>
      <c r="CP43" s="534">
        <f t="shared" si="121"/>
        <v>0</v>
      </c>
      <c r="CQ43" s="534" t="str">
        <f t="shared" si="121"/>
        <v/>
      </c>
      <c r="CR43" s="534" t="str">
        <f t="shared" si="121"/>
        <v/>
      </c>
      <c r="CS43" s="533" t="str">
        <f t="shared" si="121"/>
        <v/>
      </c>
      <c r="CT43" s="1320" t="str">
        <f t="shared" si="121"/>
        <v/>
      </c>
      <c r="CU43" s="536" t="str">
        <f t="shared" si="122"/>
        <v/>
      </c>
      <c r="CV43" s="537" t="str">
        <f t="shared" si="123"/>
        <v/>
      </c>
      <c r="CW43" s="538" t="str">
        <f t="shared" si="124"/>
        <v/>
      </c>
      <c r="CX43" s="538" t="str">
        <f t="shared" si="125"/>
        <v/>
      </c>
      <c r="CY43" s="538">
        <f t="shared" si="126"/>
        <v>0</v>
      </c>
      <c r="CZ43" s="538">
        <f t="shared" si="127"/>
        <v>0</v>
      </c>
      <c r="DA43" s="538">
        <f t="shared" si="128"/>
        <v>0</v>
      </c>
      <c r="DB43" s="539">
        <f t="shared" si="129"/>
        <v>0</v>
      </c>
      <c r="DC43" s="539">
        <f t="shared" si="130"/>
        <v>0</v>
      </c>
      <c r="DD43" s="539">
        <f t="shared" si="131"/>
        <v>0</v>
      </c>
      <c r="DE43" s="538">
        <f t="shared" si="132"/>
        <v>0</v>
      </c>
      <c r="DF43" s="538">
        <f t="shared" si="133"/>
        <v>0</v>
      </c>
      <c r="DG43" s="538">
        <f t="shared" si="134"/>
        <v>0</v>
      </c>
      <c r="DH43" s="538" t="str">
        <f t="shared" si="135"/>
        <v/>
      </c>
      <c r="DI43" s="538" t="str">
        <f t="shared" si="136"/>
        <v/>
      </c>
      <c r="DJ43" s="537" t="str">
        <f t="shared" si="137"/>
        <v/>
      </c>
      <c r="DK43" s="536" t="str">
        <f t="shared" si="138"/>
        <v/>
      </c>
      <c r="DL43" s="891">
        <f t="shared" si="139"/>
        <v>9</v>
      </c>
      <c r="DM43" s="846">
        <f t="shared" si="140"/>
        <v>9</v>
      </c>
      <c r="DN43" s="846">
        <f t="shared" si="141"/>
        <v>9</v>
      </c>
      <c r="DO43" s="846">
        <f t="shared" si="142"/>
        <v>9</v>
      </c>
      <c r="DP43" s="972" t="str">
        <f>IF(DP41="","",DP41*BV42)</f>
        <v/>
      </c>
      <c r="DQ43" s="973" t="str">
        <f>IF(DQ41="","",DQ41*BW42)</f>
        <v/>
      </c>
      <c r="DR43" s="973" t="str">
        <f>IF(DR41="","",DR41*BX42)</f>
        <v/>
      </c>
      <c r="DS43" s="974" t="str">
        <f>IF(DS41="","",DS41*BY42)</f>
        <v/>
      </c>
      <c r="DU43" s="61"/>
    </row>
    <row r="44" spans="1:125" ht="12.75" customHeight="1">
      <c r="A44" s="760" t="s">
        <v>266</v>
      </c>
      <c r="B44" s="320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9" t="str">
        <f>IF(DL44&lt;3,"",(SUM(B44:R44)-MIN(B44:R44)-MAX(B44:R44))/(DL44-2))</f>
        <v/>
      </c>
      <c r="CA44" s="889" t="str">
        <f>IF(DM44&lt;3,"",(SUM(T44:AJ44)-MIN(T44:AJ44)-MAX(T44:AJ44))/(DM44-2))</f>
        <v/>
      </c>
      <c r="CB44" s="889" t="str">
        <f>IF(DN44&lt;3,"",(SUM(AL44:BB44)-MIN(AL44:BB44)-MAX(AL44:BB44))/(DN44-2))</f>
        <v/>
      </c>
      <c r="CC44" s="890" t="str">
        <f>IF(DO44&lt;3,"",(SUM(BD44:BT44)-MIN(BD44:BT44)-MAX(BD44:BT44))/(DO44-2))</f>
        <v/>
      </c>
      <c r="CD44" s="520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1" t="str">
        <f t="shared" si="121"/>
        <v/>
      </c>
      <c r="CU44" s="548" t="str">
        <f t="shared" si="122"/>
        <v/>
      </c>
      <c r="CV44" s="549" t="str">
        <f t="shared" si="123"/>
        <v/>
      </c>
      <c r="CW44" s="550" t="str">
        <f t="shared" si="124"/>
        <v/>
      </c>
      <c r="CX44" s="550" t="str">
        <f t="shared" si="125"/>
        <v/>
      </c>
      <c r="CY44" s="550" t="str">
        <f t="shared" si="126"/>
        <v/>
      </c>
      <c r="CZ44" s="550" t="str">
        <f t="shared" si="127"/>
        <v/>
      </c>
      <c r="DA44" s="550" t="str">
        <f t="shared" si="128"/>
        <v/>
      </c>
      <c r="DB44" s="551" t="str">
        <f t="shared" si="129"/>
        <v/>
      </c>
      <c r="DC44" s="551" t="str">
        <f t="shared" si="130"/>
        <v/>
      </c>
      <c r="DD44" s="551" t="str">
        <f t="shared" si="131"/>
        <v/>
      </c>
      <c r="DE44" s="550" t="str">
        <f t="shared" si="132"/>
        <v/>
      </c>
      <c r="DF44" s="550" t="str">
        <f t="shared" si="133"/>
        <v/>
      </c>
      <c r="DG44" s="550" t="str">
        <f t="shared" si="134"/>
        <v/>
      </c>
      <c r="DH44" s="550" t="str">
        <f t="shared" si="135"/>
        <v/>
      </c>
      <c r="DI44" s="550" t="str">
        <f t="shared" si="136"/>
        <v/>
      </c>
      <c r="DJ44" s="549" t="str">
        <f t="shared" si="137"/>
        <v/>
      </c>
      <c r="DK44" s="548" t="str">
        <f t="shared" si="138"/>
        <v/>
      </c>
      <c r="DL44" s="891">
        <f t="shared" si="139"/>
        <v>0</v>
      </c>
      <c r="DM44" s="846">
        <f t="shared" si="140"/>
        <v>0</v>
      </c>
      <c r="DN44" s="846">
        <f t="shared" si="141"/>
        <v>0</v>
      </c>
      <c r="DO44" s="846">
        <f t="shared" si="142"/>
        <v>0</v>
      </c>
      <c r="DP44" s="975"/>
      <c r="DQ44" s="296"/>
      <c r="DR44" s="296"/>
      <c r="DS44" s="976"/>
      <c r="DU44" s="61"/>
    </row>
    <row r="45" spans="1:125" ht="12.75" customHeight="1">
      <c r="A45" s="648" t="s">
        <v>267</v>
      </c>
      <c r="B45" s="629" t="str">
        <f t="shared" ref="B45:R45" si="156">IF(B44="","",B39*B44*B40)</f>
        <v/>
      </c>
      <c r="C45" s="629" t="str">
        <f t="shared" si="156"/>
        <v/>
      </c>
      <c r="D45" s="629" t="str">
        <f t="shared" si="156"/>
        <v/>
      </c>
      <c r="E45" s="629" t="str">
        <f t="shared" si="156"/>
        <v/>
      </c>
      <c r="F45" s="629" t="str">
        <f t="shared" si="156"/>
        <v/>
      </c>
      <c r="G45" s="629" t="str">
        <f t="shared" si="156"/>
        <v/>
      </c>
      <c r="H45" s="629" t="str">
        <f t="shared" si="156"/>
        <v/>
      </c>
      <c r="I45" s="629" t="str">
        <f t="shared" si="156"/>
        <v/>
      </c>
      <c r="J45" s="629" t="str">
        <f t="shared" si="156"/>
        <v/>
      </c>
      <c r="K45" s="629" t="str">
        <f t="shared" si="156"/>
        <v/>
      </c>
      <c r="L45" s="629" t="str">
        <f t="shared" si="156"/>
        <v/>
      </c>
      <c r="M45" s="629" t="str">
        <f t="shared" si="156"/>
        <v/>
      </c>
      <c r="N45" s="629" t="str">
        <f t="shared" si="156"/>
        <v/>
      </c>
      <c r="O45" s="629" t="str">
        <f t="shared" si="156"/>
        <v/>
      </c>
      <c r="P45" s="629" t="str">
        <f t="shared" si="156"/>
        <v/>
      </c>
      <c r="Q45" s="629" t="str">
        <f t="shared" si="156"/>
        <v/>
      </c>
      <c r="R45" s="629" t="str">
        <f t="shared" si="156"/>
        <v/>
      </c>
      <c r="S45" s="662"/>
      <c r="T45" s="629" t="str">
        <f t="shared" ref="T45:AJ45" si="157">IF(T44="","",T41*T44)</f>
        <v/>
      </c>
      <c r="U45" s="629" t="str">
        <f t="shared" si="157"/>
        <v/>
      </c>
      <c r="V45" s="629" t="str">
        <f t="shared" si="157"/>
        <v/>
      </c>
      <c r="W45" s="629" t="str">
        <f t="shared" si="157"/>
        <v/>
      </c>
      <c r="X45" s="629" t="str">
        <f t="shared" si="157"/>
        <v/>
      </c>
      <c r="Y45" s="629" t="str">
        <f t="shared" si="157"/>
        <v/>
      </c>
      <c r="Z45" s="629" t="str">
        <f t="shared" si="157"/>
        <v/>
      </c>
      <c r="AA45" s="629" t="str">
        <f t="shared" si="157"/>
        <v/>
      </c>
      <c r="AB45" s="629" t="str">
        <f t="shared" si="157"/>
        <v/>
      </c>
      <c r="AC45" s="629" t="str">
        <f t="shared" si="157"/>
        <v/>
      </c>
      <c r="AD45" s="629" t="str">
        <f t="shared" si="157"/>
        <v/>
      </c>
      <c r="AE45" s="629" t="str">
        <f t="shared" si="157"/>
        <v/>
      </c>
      <c r="AF45" s="629" t="str">
        <f t="shared" si="157"/>
        <v/>
      </c>
      <c r="AG45" s="629" t="str">
        <f t="shared" si="157"/>
        <v/>
      </c>
      <c r="AH45" s="629" t="str">
        <f t="shared" si="157"/>
        <v/>
      </c>
      <c r="AI45" s="629" t="str">
        <f t="shared" si="157"/>
        <v/>
      </c>
      <c r="AJ45" s="629" t="str">
        <f t="shared" si="157"/>
        <v/>
      </c>
      <c r="AK45" s="662"/>
      <c r="AL45" s="629" t="str">
        <f t="shared" ref="AL45:BB45" si="158">IF(AL44="","",AL41*AL44)</f>
        <v/>
      </c>
      <c r="AM45" s="629" t="str">
        <f t="shared" si="158"/>
        <v/>
      </c>
      <c r="AN45" s="629" t="str">
        <f t="shared" si="158"/>
        <v/>
      </c>
      <c r="AO45" s="629" t="str">
        <f t="shared" si="158"/>
        <v/>
      </c>
      <c r="AP45" s="629" t="str">
        <f t="shared" si="158"/>
        <v/>
      </c>
      <c r="AQ45" s="629" t="str">
        <f t="shared" si="158"/>
        <v/>
      </c>
      <c r="AR45" s="629" t="str">
        <f t="shared" si="158"/>
        <v/>
      </c>
      <c r="AS45" s="629" t="str">
        <f t="shared" si="158"/>
        <v/>
      </c>
      <c r="AT45" s="629" t="str">
        <f t="shared" si="158"/>
        <v/>
      </c>
      <c r="AU45" s="629" t="str">
        <f t="shared" si="158"/>
        <v/>
      </c>
      <c r="AV45" s="629" t="str">
        <f t="shared" si="158"/>
        <v/>
      </c>
      <c r="AW45" s="629" t="str">
        <f t="shared" si="158"/>
        <v/>
      </c>
      <c r="AX45" s="629" t="str">
        <f t="shared" si="158"/>
        <v/>
      </c>
      <c r="AY45" s="629" t="str">
        <f t="shared" si="158"/>
        <v/>
      </c>
      <c r="AZ45" s="629" t="str">
        <f t="shared" si="158"/>
        <v/>
      </c>
      <c r="BA45" s="629" t="str">
        <f t="shared" si="158"/>
        <v/>
      </c>
      <c r="BB45" s="629" t="str">
        <f t="shared" si="158"/>
        <v/>
      </c>
      <c r="BC45" s="662"/>
      <c r="BD45" s="629" t="str">
        <f t="shared" ref="BD45:BT45" si="159">IF(BD44="","",BD41*BD44)</f>
        <v/>
      </c>
      <c r="BE45" s="629" t="str">
        <f t="shared" si="159"/>
        <v/>
      </c>
      <c r="BF45" s="629" t="str">
        <f t="shared" si="159"/>
        <v/>
      </c>
      <c r="BG45" s="629" t="str">
        <f t="shared" si="159"/>
        <v/>
      </c>
      <c r="BH45" s="629" t="str">
        <f t="shared" si="159"/>
        <v/>
      </c>
      <c r="BI45" s="629" t="str">
        <f t="shared" si="159"/>
        <v/>
      </c>
      <c r="BJ45" s="629" t="str">
        <f t="shared" si="159"/>
        <v/>
      </c>
      <c r="BK45" s="629" t="str">
        <f t="shared" si="159"/>
        <v/>
      </c>
      <c r="BL45" s="629" t="str">
        <f t="shared" si="159"/>
        <v/>
      </c>
      <c r="BM45" s="629" t="str">
        <f t="shared" si="159"/>
        <v/>
      </c>
      <c r="BN45" s="629" t="str">
        <f t="shared" si="159"/>
        <v/>
      </c>
      <c r="BO45" s="629" t="str">
        <f t="shared" si="159"/>
        <v/>
      </c>
      <c r="BP45" s="629" t="str">
        <f t="shared" si="159"/>
        <v/>
      </c>
      <c r="BQ45" s="629" t="str">
        <f t="shared" si="159"/>
        <v/>
      </c>
      <c r="BR45" s="629" t="str">
        <f t="shared" si="159"/>
        <v/>
      </c>
      <c r="BS45" s="629" t="str">
        <f t="shared" si="159"/>
        <v/>
      </c>
      <c r="BT45" s="629" t="str">
        <f t="shared" si="159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8" t="str">
        <f>IF(DL45&lt;3,"",(SUM(B45:R45)-MIN(B45:R45)-MAX(B45:R45))/(DL45-2))</f>
        <v/>
      </c>
      <c r="CA45" s="978" t="str">
        <f>IF(DM45&lt;3,"",(SUM(T45:AJ45)-MIN(T45:AJ45)-MAX(T45:AJ45))/(DM45-2))</f>
        <v/>
      </c>
      <c r="CB45" s="978" t="str">
        <f>IF(DN45&lt;3,"",(SUM(AL45:BB45)-MIN(AL45:BB45)-MAX(AL45:BB45))/(DN45-2))</f>
        <v/>
      </c>
      <c r="CC45" s="979" t="str">
        <f>IF(DO45&lt;3,"",(SUM(BD45:BT45)-MIN(BD45:BT45)-MAX(BD45:BT45))/(DO45-2))</f>
        <v/>
      </c>
      <c r="CD45" s="520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1" t="str">
        <f t="shared" si="121"/>
        <v/>
      </c>
      <c r="CU45" s="548" t="str">
        <f t="shared" si="122"/>
        <v/>
      </c>
      <c r="CV45" s="549" t="str">
        <f t="shared" si="123"/>
        <v/>
      </c>
      <c r="CW45" s="550" t="str">
        <f t="shared" si="124"/>
        <v/>
      </c>
      <c r="CX45" s="550" t="str">
        <f t="shared" si="125"/>
        <v/>
      </c>
      <c r="CY45" s="550" t="str">
        <f t="shared" si="126"/>
        <v/>
      </c>
      <c r="CZ45" s="550" t="str">
        <f t="shared" si="127"/>
        <v/>
      </c>
      <c r="DA45" s="550" t="str">
        <f t="shared" si="128"/>
        <v/>
      </c>
      <c r="DB45" s="551" t="str">
        <f t="shared" si="129"/>
        <v/>
      </c>
      <c r="DC45" s="551" t="str">
        <f t="shared" si="130"/>
        <v/>
      </c>
      <c r="DD45" s="551" t="str">
        <f t="shared" si="131"/>
        <v/>
      </c>
      <c r="DE45" s="550" t="str">
        <f t="shared" si="132"/>
        <v/>
      </c>
      <c r="DF45" s="550" t="str">
        <f t="shared" si="133"/>
        <v/>
      </c>
      <c r="DG45" s="550" t="str">
        <f t="shared" si="134"/>
        <v/>
      </c>
      <c r="DH45" s="550" t="str">
        <f t="shared" si="135"/>
        <v/>
      </c>
      <c r="DI45" s="550" t="str">
        <f t="shared" si="136"/>
        <v/>
      </c>
      <c r="DJ45" s="549" t="str">
        <f t="shared" si="137"/>
        <v/>
      </c>
      <c r="DK45" s="548" t="str">
        <f t="shared" si="138"/>
        <v/>
      </c>
      <c r="DL45" s="891">
        <f t="shared" si="139"/>
        <v>0</v>
      </c>
      <c r="DM45" s="846">
        <f t="shared" si="140"/>
        <v>0</v>
      </c>
      <c r="DN45" s="846">
        <f t="shared" si="141"/>
        <v>0</v>
      </c>
      <c r="DO45" s="846">
        <f t="shared" si="142"/>
        <v>0</v>
      </c>
      <c r="DP45" s="980" t="str">
        <f>IF(DP37="","",(DP37+SUM(BV37)*(DP37="")-SUM(DP41)-DP44-SUM(BV44)*(DP44=""))*BV38/DP$7/365/$G$1)</f>
        <v/>
      </c>
      <c r="DQ45" s="766" t="str">
        <f>IF(DQ37="","",(DQ37+SUM(BW37)*(DQ37="")-SUM(DQ41)-DQ44-SUM(BW44)*(DQ44=""))*BW38/DQ$7/365/$G$1)</f>
        <v/>
      </c>
      <c r="DR45" s="766" t="str">
        <f>IF(DR37="","",(DR37+SUM(BX37)*(DR37="")-SUM(DR41)-DR44-SUM(BX44)*(DR44=""))*BX38/DR$7/365/$G$1)</f>
        <v/>
      </c>
      <c r="DS45" s="981" t="str">
        <f>IF(DS37="","",(DS37+SUM(BY37)*(DS37="")-SUM(DS41)-DS44-SUM(BY44)*(DS44=""))*BY38/DS$7/365/$G$1)</f>
        <v/>
      </c>
      <c r="DU45" s="61"/>
    </row>
    <row r="46" spans="1:125" ht="12.75" customHeight="1">
      <c r="A46" s="1007" t="s">
        <v>966</v>
      </c>
      <c r="B46" s="296"/>
      <c r="C46" s="956"/>
      <c r="D46" s="296"/>
      <c r="E46" s="956"/>
      <c r="F46" s="296"/>
      <c r="G46" s="956"/>
      <c r="H46" s="296"/>
      <c r="I46" s="956"/>
      <c r="J46" s="296"/>
      <c r="K46" s="956"/>
      <c r="L46" s="296"/>
      <c r="M46" s="956"/>
      <c r="N46" s="296"/>
      <c r="O46" s="956"/>
      <c r="P46" s="296"/>
      <c r="Q46" s="956"/>
      <c r="R46" s="296"/>
      <c r="S46" s="1008"/>
      <c r="T46" s="956" t="s">
        <v>249</v>
      </c>
      <c r="U46" s="296" t="s">
        <v>249</v>
      </c>
      <c r="V46" s="956" t="s">
        <v>249</v>
      </c>
      <c r="W46" s="296"/>
      <c r="X46" s="956"/>
      <c r="Y46" s="296" t="s">
        <v>249</v>
      </c>
      <c r="Z46" s="956" t="s">
        <v>249</v>
      </c>
      <c r="AA46" s="296" t="s">
        <v>249</v>
      </c>
      <c r="AB46" s="956" t="s">
        <v>249</v>
      </c>
      <c r="AC46" s="296"/>
      <c r="AD46" s="956"/>
      <c r="AE46" s="296"/>
      <c r="AF46" s="956"/>
      <c r="AG46" s="296"/>
      <c r="AH46" s="956"/>
      <c r="AI46" s="296"/>
      <c r="AJ46" s="956"/>
      <c r="AK46" s="1008"/>
      <c r="AL46" s="956"/>
      <c r="AM46" s="296"/>
      <c r="AN46" s="956"/>
      <c r="AO46" s="296"/>
      <c r="AP46" s="956"/>
      <c r="AQ46" s="296"/>
      <c r="AR46" s="956"/>
      <c r="AS46" s="296"/>
      <c r="AT46" s="956"/>
      <c r="AU46" s="296"/>
      <c r="AV46" s="956"/>
      <c r="AW46" s="296"/>
      <c r="AX46" s="956"/>
      <c r="AY46" s="296"/>
      <c r="AZ46" s="956"/>
      <c r="BA46" s="296"/>
      <c r="BB46" s="956"/>
      <c r="BC46" s="1008"/>
      <c r="BD46" s="956"/>
      <c r="BE46" s="956"/>
      <c r="BF46" s="296"/>
      <c r="BG46" s="956"/>
      <c r="BH46" s="296"/>
      <c r="BI46" s="956"/>
      <c r="BJ46" s="296"/>
      <c r="BK46" s="956"/>
      <c r="BL46" s="296"/>
      <c r="BM46" s="956"/>
      <c r="BN46" s="296"/>
      <c r="BO46" s="956"/>
      <c r="BP46" s="296"/>
      <c r="BQ46" s="956"/>
      <c r="BR46" s="296"/>
      <c r="BS46" s="956"/>
      <c r="BT46" s="296"/>
      <c r="BU46" s="1008"/>
      <c r="BV46" s="956"/>
      <c r="BW46" s="296"/>
      <c r="BX46" s="956"/>
      <c r="BY46" s="296"/>
      <c r="BZ46" s="896"/>
      <c r="CA46" s="896"/>
      <c r="CB46" s="896"/>
      <c r="CC46" s="897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9"/>
      <c r="CU46" s="900"/>
      <c r="CV46" s="898"/>
      <c r="CW46" s="898"/>
      <c r="CX46" s="898"/>
      <c r="CY46" s="898"/>
      <c r="CZ46" s="898"/>
      <c r="DA46" s="898"/>
      <c r="DB46" s="898"/>
      <c r="DC46" s="898"/>
      <c r="DD46" s="898"/>
      <c r="DE46" s="898"/>
      <c r="DF46" s="898"/>
      <c r="DG46" s="898"/>
      <c r="DH46" s="898"/>
      <c r="DI46" s="898"/>
      <c r="DJ46" s="898"/>
      <c r="DK46" s="898"/>
      <c r="DL46" s="891"/>
      <c r="DM46" s="846"/>
      <c r="DN46" s="846"/>
      <c r="DO46" s="846"/>
      <c r="DP46" s="982" t="str">
        <f>IF(SUM(BV46)&gt;0,BV46*'Exp factors'!C$21,"")</f>
        <v/>
      </c>
      <c r="DQ46" s="983" t="str">
        <f>IF(SUM(BW46)&gt;0,BW46*'Exp factors'!D$21,"")</f>
        <v/>
      </c>
      <c r="DR46" s="983" t="str">
        <f>IF(SUM(BX46)&gt;0,BX46*'Exp factors'!E$21,"")</f>
        <v/>
      </c>
      <c r="DS46" s="984" t="str">
        <f>IF(SUM(BY46)&gt;0,BY46*'Exp factors'!F$21,"")</f>
        <v/>
      </c>
      <c r="DU46" s="61"/>
    </row>
    <row r="47" spans="1:125" ht="12.75" customHeight="1">
      <c r="A47" s="961" t="s">
        <v>248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8"/>
      <c r="T47" s="284">
        <v>0.5</v>
      </c>
      <c r="U47" s="296">
        <v>0.5</v>
      </c>
      <c r="V47" s="284">
        <v>0.5</v>
      </c>
      <c r="W47" s="296"/>
      <c r="X47" s="284"/>
      <c r="Y47" s="296">
        <v>1</v>
      </c>
      <c r="Z47" s="284">
        <v>1</v>
      </c>
      <c r="AA47" s="296">
        <v>0.5</v>
      </c>
      <c r="AB47" s="284">
        <v>0.5</v>
      </c>
      <c r="AC47" s="296"/>
      <c r="AD47" s="224"/>
      <c r="AE47" s="296"/>
      <c r="AF47" s="284"/>
      <c r="AG47" s="296"/>
      <c r="AH47" s="284"/>
      <c r="AI47" s="296"/>
      <c r="AJ47" s="284"/>
      <c r="AK47" s="1008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8"/>
      <c r="BD47" s="284"/>
      <c r="BE47" s="284">
        <v>1</v>
      </c>
      <c r="BF47" s="296"/>
      <c r="BG47" s="284"/>
      <c r="BH47" s="296"/>
      <c r="BI47" s="284"/>
      <c r="BJ47" s="296"/>
      <c r="BK47" s="284"/>
      <c r="BL47" s="296"/>
      <c r="BM47" s="284"/>
      <c r="BN47" s="296"/>
      <c r="BO47" s="284"/>
      <c r="BP47" s="296"/>
      <c r="BQ47" s="284"/>
      <c r="BR47" s="296"/>
      <c r="BS47" s="284"/>
      <c r="BT47" s="296"/>
      <c r="BU47" s="1008"/>
      <c r="BV47" s="284"/>
      <c r="BW47" s="296"/>
      <c r="BX47" s="284"/>
      <c r="BY47" s="296"/>
      <c r="BZ47" s="889" t="str">
        <f>IF(DL47&lt;3,"",(SUM(B47:R47)-MIN(B47:R47)-MAX(B47:R47))/(DL47-2))</f>
        <v/>
      </c>
      <c r="CA47" s="889">
        <f>IF(DM47&lt;3,"",(SUM(T47:AJ47)-MIN(T47:AJ47)-MAX(T47:AJ47))/(DM47-2))</f>
        <v>0.6</v>
      </c>
      <c r="CB47" s="889" t="str">
        <f>IF(DN47&lt;3,"",(SUM(AL47:BB47)-MIN(AL47:BB47)-MAX(AL47:BB47))/(DN47-2))</f>
        <v/>
      </c>
      <c r="CC47" s="890" t="str">
        <f>IF(DO47&lt;3,"",(SUM(BD47:BT47)-MIN(BD47:BT47)-MAX(BD47:BT47))/(DO47-2))</f>
        <v/>
      </c>
      <c r="CD47" s="520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3" t="str">
        <f t="shared" si="160"/>
        <v/>
      </c>
      <c r="CL47" s="153">
        <f t="shared" si="160"/>
        <v>1</v>
      </c>
      <c r="CM47" s="153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1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1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1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1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0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0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1">
        <f t="shared" ref="DL47:DL54" si="179">COUNT(B47:R47)</f>
        <v>0</v>
      </c>
      <c r="DM47" s="846">
        <f t="shared" ref="DM47:DM54" si="180">COUNT(T47:AJ47)</f>
        <v>7</v>
      </c>
      <c r="DN47" s="846">
        <f t="shared" ref="DN47:DN54" si="181">COUNT(AL47:BB47)</f>
        <v>0</v>
      </c>
      <c r="DO47" s="846">
        <f t="shared" ref="DO47:DO54" si="182">COUNT(BD47:BT47)</f>
        <v>1</v>
      </c>
      <c r="DP47" s="963"/>
      <c r="DQ47" s="964"/>
      <c r="DR47" s="964"/>
      <c r="DS47" s="965"/>
      <c r="DU47" s="61"/>
    </row>
    <row r="48" spans="1:125" ht="12.75" customHeight="1">
      <c r="A48" s="961" t="s">
        <v>264</v>
      </c>
      <c r="B48" s="296">
        <v>0</v>
      </c>
      <c r="C48" s="684">
        <v>0</v>
      </c>
      <c r="D48" s="296">
        <v>0</v>
      </c>
      <c r="E48" s="684">
        <v>0</v>
      </c>
      <c r="F48" s="296">
        <v>0</v>
      </c>
      <c r="G48" s="684">
        <v>0</v>
      </c>
      <c r="H48" s="296">
        <v>0</v>
      </c>
      <c r="I48" s="684">
        <v>0</v>
      </c>
      <c r="J48" s="296">
        <v>0</v>
      </c>
      <c r="K48" s="684"/>
      <c r="L48" s="296"/>
      <c r="M48" s="684"/>
      <c r="N48" s="296"/>
      <c r="O48" s="684"/>
      <c r="P48" s="296"/>
      <c r="Q48" s="684"/>
      <c r="R48" s="296"/>
      <c r="S48" s="1008"/>
      <c r="T48" s="684">
        <v>1</v>
      </c>
      <c r="U48" s="296">
        <v>1</v>
      </c>
      <c r="V48" s="684">
        <v>1</v>
      </c>
      <c r="W48" s="296">
        <v>0</v>
      </c>
      <c r="X48" s="684">
        <v>0</v>
      </c>
      <c r="Y48" s="296">
        <v>1</v>
      </c>
      <c r="Z48" s="684">
        <v>2</v>
      </c>
      <c r="AA48" s="296">
        <v>1</v>
      </c>
      <c r="AB48" s="684">
        <v>1</v>
      </c>
      <c r="AC48" s="296"/>
      <c r="AD48" s="224"/>
      <c r="AE48" s="296"/>
      <c r="AF48" s="684"/>
      <c r="AG48" s="296"/>
      <c r="AH48" s="684"/>
      <c r="AI48" s="296"/>
      <c r="AJ48" s="684"/>
      <c r="AK48" s="1008"/>
      <c r="AL48" s="684">
        <v>0</v>
      </c>
      <c r="AM48" s="296">
        <v>0</v>
      </c>
      <c r="AN48" s="684">
        <v>0</v>
      </c>
      <c r="AO48" s="296">
        <v>0</v>
      </c>
      <c r="AP48" s="684">
        <v>0</v>
      </c>
      <c r="AQ48" s="296">
        <v>0</v>
      </c>
      <c r="AR48" s="684">
        <v>0</v>
      </c>
      <c r="AS48" s="296">
        <v>0</v>
      </c>
      <c r="AT48" s="684">
        <v>0</v>
      </c>
      <c r="AU48" s="296"/>
      <c r="AV48" s="684"/>
      <c r="AW48" s="296"/>
      <c r="AX48" s="684"/>
      <c r="AY48" s="296"/>
      <c r="AZ48" s="684"/>
      <c r="BA48" s="296"/>
      <c r="BB48" s="684"/>
      <c r="BC48" s="1008"/>
      <c r="BD48" s="684">
        <v>0</v>
      </c>
      <c r="BE48" s="684">
        <v>2</v>
      </c>
      <c r="BF48" s="296">
        <v>0</v>
      </c>
      <c r="BG48" s="684">
        <v>0</v>
      </c>
      <c r="BH48" s="296">
        <v>0</v>
      </c>
      <c r="BI48" s="684">
        <v>0</v>
      </c>
      <c r="BJ48" s="296">
        <v>0</v>
      </c>
      <c r="BK48" s="684">
        <v>0</v>
      </c>
      <c r="BL48" s="296">
        <v>0</v>
      </c>
      <c r="BM48" s="684"/>
      <c r="BN48" s="296"/>
      <c r="BO48" s="684"/>
      <c r="BP48" s="296"/>
      <c r="BQ48" s="684"/>
      <c r="BR48" s="296"/>
      <c r="BS48" s="684"/>
      <c r="BT48" s="296"/>
      <c r="BU48" s="1008"/>
      <c r="BV48" s="684"/>
      <c r="BW48" s="296"/>
      <c r="BX48" s="684"/>
      <c r="BY48" s="296"/>
      <c r="BZ48" s="889"/>
      <c r="CA48" s="889"/>
      <c r="CB48" s="889"/>
      <c r="CC48" s="890"/>
      <c r="CD48" s="520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>
        <f t="shared" si="161"/>
        <v>0</v>
      </c>
      <c r="CI48" s="90">
        <f t="shared" si="161"/>
        <v>0</v>
      </c>
      <c r="CJ48" s="90">
        <f t="shared" si="161"/>
        <v>0</v>
      </c>
      <c r="CK48" s="153">
        <f t="shared" si="161"/>
        <v>0</v>
      </c>
      <c r="CL48" s="153">
        <f t="shared" si="161"/>
        <v>0</v>
      </c>
      <c r="CM48" s="153">
        <f t="shared" si="161"/>
        <v>0</v>
      </c>
      <c r="CN48" s="90">
        <f t="shared" si="161"/>
        <v>0</v>
      </c>
      <c r="CO48" s="90">
        <f t="shared" si="161"/>
        <v>0</v>
      </c>
      <c r="CP48" s="90">
        <f t="shared" si="161"/>
        <v>2</v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1" t="str">
        <f t="shared" si="161"/>
        <v/>
      </c>
      <c r="CU48" s="548" t="str">
        <f t="shared" si="162"/>
        <v/>
      </c>
      <c r="CV48" s="549" t="str">
        <f t="shared" si="163"/>
        <v/>
      </c>
      <c r="CW48" s="550" t="str">
        <f t="shared" si="164"/>
        <v/>
      </c>
      <c r="CX48" s="550" t="str">
        <f t="shared" si="165"/>
        <v/>
      </c>
      <c r="CY48" s="550">
        <f t="shared" si="166"/>
        <v>0</v>
      </c>
      <c r="CZ48" s="550">
        <f t="shared" si="167"/>
        <v>0</v>
      </c>
      <c r="DA48" s="550">
        <f t="shared" si="168"/>
        <v>0</v>
      </c>
      <c r="DB48" s="551">
        <f t="shared" si="169"/>
        <v>0</v>
      </c>
      <c r="DC48" s="551">
        <f t="shared" si="170"/>
        <v>0</v>
      </c>
      <c r="DD48" s="551">
        <f t="shared" si="171"/>
        <v>0</v>
      </c>
      <c r="DE48" s="550">
        <f t="shared" si="172"/>
        <v>0</v>
      </c>
      <c r="DF48" s="550">
        <f t="shared" si="173"/>
        <v>0</v>
      </c>
      <c r="DG48" s="550">
        <f t="shared" si="174"/>
        <v>2</v>
      </c>
      <c r="DH48" s="550" t="str">
        <f t="shared" si="175"/>
        <v/>
      </c>
      <c r="DI48" s="550" t="str">
        <f t="shared" si="176"/>
        <v/>
      </c>
      <c r="DJ48" s="549" t="str">
        <f t="shared" si="177"/>
        <v/>
      </c>
      <c r="DK48" s="548" t="str">
        <f t="shared" si="178"/>
        <v/>
      </c>
      <c r="DL48" s="891">
        <f t="shared" si="179"/>
        <v>9</v>
      </c>
      <c r="DM48" s="846">
        <f t="shared" si="180"/>
        <v>9</v>
      </c>
      <c r="DN48" s="846">
        <f t="shared" si="181"/>
        <v>9</v>
      </c>
      <c r="DO48" s="846">
        <f t="shared" si="182"/>
        <v>9</v>
      </c>
      <c r="DP48" s="963"/>
      <c r="DQ48" s="964"/>
      <c r="DR48" s="964"/>
      <c r="DS48" s="965"/>
      <c r="DU48" s="61"/>
    </row>
    <row r="49" spans="1:125" ht="12.75" customHeight="1">
      <c r="A49" s="888" t="s">
        <v>265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8"/>
      <c r="T49" s="684">
        <v>12</v>
      </c>
      <c r="U49" s="296">
        <v>6</v>
      </c>
      <c r="V49" s="684">
        <v>3</v>
      </c>
      <c r="W49" s="296"/>
      <c r="X49" s="684"/>
      <c r="Y49" s="296">
        <v>6</v>
      </c>
      <c r="Z49" s="684">
        <v>2</v>
      </c>
      <c r="AA49" s="296">
        <v>1</v>
      </c>
      <c r="AB49" s="684">
        <v>8</v>
      </c>
      <c r="AC49" s="296"/>
      <c r="AD49" s="274"/>
      <c r="AE49" s="296"/>
      <c r="AF49" s="684"/>
      <c r="AG49" s="296"/>
      <c r="AH49" s="684"/>
      <c r="AI49" s="296"/>
      <c r="AJ49" s="684"/>
      <c r="AK49" s="1008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8"/>
      <c r="BD49" s="684"/>
      <c r="BE49" s="684">
        <v>12</v>
      </c>
      <c r="BF49" s="296"/>
      <c r="BG49" s="684"/>
      <c r="BH49" s="296"/>
      <c r="BI49" s="684"/>
      <c r="BJ49" s="296"/>
      <c r="BK49" s="684"/>
      <c r="BL49" s="296"/>
      <c r="BM49" s="684"/>
      <c r="BN49" s="296"/>
      <c r="BO49" s="684"/>
      <c r="BP49" s="296"/>
      <c r="BQ49" s="684"/>
      <c r="BR49" s="296"/>
      <c r="BS49" s="684"/>
      <c r="BT49" s="296"/>
      <c r="BU49" s="1008"/>
      <c r="BV49" s="684"/>
      <c r="BW49" s="296"/>
      <c r="BX49" s="684"/>
      <c r="BY49" s="296"/>
      <c r="BZ49" s="889"/>
      <c r="CA49" s="889"/>
      <c r="CB49" s="889"/>
      <c r="CC49" s="890"/>
      <c r="CD49" s="520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3" t="str">
        <f t="shared" si="161"/>
        <v/>
      </c>
      <c r="CL49" s="153">
        <f t="shared" si="161"/>
        <v>12</v>
      </c>
      <c r="CM49" s="153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1" t="str">
        <f t="shared" si="161"/>
        <v/>
      </c>
      <c r="CU49" s="548" t="str">
        <f t="shared" si="162"/>
        <v/>
      </c>
      <c r="CV49" s="549" t="str">
        <f t="shared" si="163"/>
        <v/>
      </c>
      <c r="CW49" s="550" t="str">
        <f t="shared" si="164"/>
        <v/>
      </c>
      <c r="CX49" s="550" t="str">
        <f t="shared" si="165"/>
        <v/>
      </c>
      <c r="CY49" s="550" t="str">
        <f t="shared" si="166"/>
        <v/>
      </c>
      <c r="CZ49" s="550" t="str">
        <f t="shared" si="167"/>
        <v/>
      </c>
      <c r="DA49" s="550" t="str">
        <f t="shared" si="168"/>
        <v/>
      </c>
      <c r="DB49" s="551" t="str">
        <f t="shared" si="169"/>
        <v/>
      </c>
      <c r="DC49" s="551">
        <f t="shared" si="170"/>
        <v>12</v>
      </c>
      <c r="DD49" s="551" t="str">
        <f t="shared" si="171"/>
        <v/>
      </c>
      <c r="DE49" s="550" t="str">
        <f t="shared" si="172"/>
        <v/>
      </c>
      <c r="DF49" s="550" t="str">
        <f t="shared" si="173"/>
        <v/>
      </c>
      <c r="DG49" s="550" t="str">
        <f t="shared" si="174"/>
        <v/>
      </c>
      <c r="DH49" s="550" t="str">
        <f t="shared" si="175"/>
        <v/>
      </c>
      <c r="DI49" s="550" t="str">
        <f t="shared" si="176"/>
        <v/>
      </c>
      <c r="DJ49" s="549" t="str">
        <f t="shared" si="177"/>
        <v/>
      </c>
      <c r="DK49" s="548" t="str">
        <f t="shared" si="178"/>
        <v/>
      </c>
      <c r="DL49" s="891">
        <f t="shared" si="179"/>
        <v>0</v>
      </c>
      <c r="DM49" s="846">
        <f t="shared" si="180"/>
        <v>7</v>
      </c>
      <c r="DN49" s="846">
        <f t="shared" si="181"/>
        <v>0</v>
      </c>
      <c r="DO49" s="846">
        <f t="shared" si="182"/>
        <v>1</v>
      </c>
      <c r="DP49" s="963"/>
      <c r="DQ49" s="964"/>
      <c r="DR49" s="964"/>
      <c r="DS49" s="965"/>
      <c r="DU49" s="61"/>
    </row>
    <row r="50" spans="1:125" ht="12.75" customHeight="1">
      <c r="A50" s="1012" t="s">
        <v>249</v>
      </c>
      <c r="B50" s="761">
        <f t="shared" ref="B50:R50" si="184">IF(B48="","",B47*B48*B49)</f>
        <v>0</v>
      </c>
      <c r="C50" s="761">
        <f t="shared" si="184"/>
        <v>0</v>
      </c>
      <c r="D50" s="761">
        <f t="shared" si="184"/>
        <v>0</v>
      </c>
      <c r="E50" s="761">
        <f t="shared" si="184"/>
        <v>0</v>
      </c>
      <c r="F50" s="761">
        <f t="shared" si="184"/>
        <v>0</v>
      </c>
      <c r="G50" s="761">
        <f t="shared" si="184"/>
        <v>0</v>
      </c>
      <c r="H50" s="761">
        <f t="shared" si="184"/>
        <v>0</v>
      </c>
      <c r="I50" s="761">
        <f t="shared" si="184"/>
        <v>0</v>
      </c>
      <c r="J50" s="761">
        <f t="shared" si="184"/>
        <v>0</v>
      </c>
      <c r="K50" s="761" t="str">
        <f t="shared" si="184"/>
        <v/>
      </c>
      <c r="L50" s="761" t="str">
        <f t="shared" si="184"/>
        <v/>
      </c>
      <c r="M50" s="761" t="str">
        <f t="shared" si="184"/>
        <v/>
      </c>
      <c r="N50" s="761" t="str">
        <f t="shared" si="184"/>
        <v/>
      </c>
      <c r="O50" s="761" t="str">
        <f t="shared" si="184"/>
        <v/>
      </c>
      <c r="P50" s="761" t="str">
        <f t="shared" si="184"/>
        <v/>
      </c>
      <c r="Q50" s="761" t="str">
        <f t="shared" si="184"/>
        <v/>
      </c>
      <c r="R50" s="761" t="str">
        <f t="shared" si="184"/>
        <v/>
      </c>
      <c r="S50" s="767"/>
      <c r="T50" s="761">
        <f t="shared" ref="T50:AJ50" si="185">IF(T48="","",T47*T48*T49)</f>
        <v>6</v>
      </c>
      <c r="U50" s="761">
        <f t="shared" si="185"/>
        <v>3</v>
      </c>
      <c r="V50" s="761">
        <f t="shared" si="185"/>
        <v>1.5</v>
      </c>
      <c r="W50" s="761">
        <f t="shared" si="185"/>
        <v>0</v>
      </c>
      <c r="X50" s="761">
        <f t="shared" si="185"/>
        <v>0</v>
      </c>
      <c r="Y50" s="761">
        <f t="shared" si="185"/>
        <v>6</v>
      </c>
      <c r="Z50" s="761">
        <f t="shared" si="185"/>
        <v>4</v>
      </c>
      <c r="AA50" s="761">
        <f t="shared" si="185"/>
        <v>0.5</v>
      </c>
      <c r="AB50" s="761">
        <f t="shared" si="185"/>
        <v>4</v>
      </c>
      <c r="AC50" s="761" t="str">
        <f t="shared" si="185"/>
        <v/>
      </c>
      <c r="AD50" s="761" t="str">
        <f t="shared" si="185"/>
        <v/>
      </c>
      <c r="AE50" s="761" t="str">
        <f t="shared" si="185"/>
        <v/>
      </c>
      <c r="AF50" s="761" t="str">
        <f t="shared" si="185"/>
        <v/>
      </c>
      <c r="AG50" s="761" t="str">
        <f t="shared" si="185"/>
        <v/>
      </c>
      <c r="AH50" s="761" t="str">
        <f t="shared" si="185"/>
        <v/>
      </c>
      <c r="AI50" s="761" t="str">
        <f t="shared" si="185"/>
        <v/>
      </c>
      <c r="AJ50" s="761" t="str">
        <f t="shared" si="185"/>
        <v/>
      </c>
      <c r="AK50" s="767"/>
      <c r="AL50" s="761">
        <f t="shared" ref="AL50:BB50" si="186">IF(AL48="","",AL47*AL48*AL49)</f>
        <v>0</v>
      </c>
      <c r="AM50" s="761">
        <f t="shared" si="186"/>
        <v>0</v>
      </c>
      <c r="AN50" s="761">
        <f t="shared" si="186"/>
        <v>0</v>
      </c>
      <c r="AO50" s="761">
        <f t="shared" si="186"/>
        <v>0</v>
      </c>
      <c r="AP50" s="761">
        <f t="shared" si="186"/>
        <v>0</v>
      </c>
      <c r="AQ50" s="761">
        <f t="shared" si="186"/>
        <v>0</v>
      </c>
      <c r="AR50" s="761">
        <f t="shared" si="186"/>
        <v>0</v>
      </c>
      <c r="AS50" s="761">
        <f t="shared" si="186"/>
        <v>0</v>
      </c>
      <c r="AT50" s="761">
        <f t="shared" si="186"/>
        <v>0</v>
      </c>
      <c r="AU50" s="761" t="str">
        <f t="shared" si="186"/>
        <v/>
      </c>
      <c r="AV50" s="761" t="str">
        <f t="shared" si="186"/>
        <v/>
      </c>
      <c r="AW50" s="761" t="str">
        <f t="shared" si="186"/>
        <v/>
      </c>
      <c r="AX50" s="761" t="str">
        <f t="shared" si="186"/>
        <v/>
      </c>
      <c r="AY50" s="761" t="str">
        <f t="shared" si="186"/>
        <v/>
      </c>
      <c r="AZ50" s="761" t="str">
        <f t="shared" si="186"/>
        <v/>
      </c>
      <c r="BA50" s="761" t="str">
        <f t="shared" si="186"/>
        <v/>
      </c>
      <c r="BB50" s="761" t="str">
        <f t="shared" si="186"/>
        <v/>
      </c>
      <c r="BC50" s="767"/>
      <c r="BD50" s="761">
        <f t="shared" ref="BD50:BT50" si="187">IF(BD48="","",BD47*BD48*BD49)</f>
        <v>0</v>
      </c>
      <c r="BE50" s="761">
        <f t="shared" si="187"/>
        <v>24</v>
      </c>
      <c r="BF50" s="761">
        <f t="shared" si="187"/>
        <v>0</v>
      </c>
      <c r="BG50" s="761">
        <f t="shared" si="187"/>
        <v>0</v>
      </c>
      <c r="BH50" s="761">
        <f t="shared" si="187"/>
        <v>0</v>
      </c>
      <c r="BI50" s="761">
        <f t="shared" si="187"/>
        <v>0</v>
      </c>
      <c r="BJ50" s="761">
        <f t="shared" si="187"/>
        <v>0</v>
      </c>
      <c r="BK50" s="761">
        <f t="shared" si="187"/>
        <v>0</v>
      </c>
      <c r="BL50" s="761">
        <f t="shared" si="187"/>
        <v>0</v>
      </c>
      <c r="BM50" s="761" t="str">
        <f t="shared" si="187"/>
        <v/>
      </c>
      <c r="BN50" s="761" t="str">
        <f t="shared" si="187"/>
        <v/>
      </c>
      <c r="BO50" s="761" t="str">
        <f t="shared" si="187"/>
        <v/>
      </c>
      <c r="BP50" s="761" t="str">
        <f t="shared" si="187"/>
        <v/>
      </c>
      <c r="BQ50" s="761" t="str">
        <f t="shared" si="187"/>
        <v/>
      </c>
      <c r="BR50" s="761" t="str">
        <f t="shared" si="187"/>
        <v/>
      </c>
      <c r="BS50" s="761" t="str">
        <f t="shared" si="187"/>
        <v/>
      </c>
      <c r="BT50" s="761" t="str">
        <f t="shared" si="187"/>
        <v/>
      </c>
      <c r="BU50" s="767"/>
      <c r="BV50" s="761" t="str">
        <f>IF(BV48="","",BV47*BV48*BV49)</f>
        <v/>
      </c>
      <c r="BW50" s="761" t="str">
        <f>IF(BW48="","",BW47*BW48*BW49)</f>
        <v/>
      </c>
      <c r="BX50" s="761" t="str">
        <f>IF(BX48="","",BX47*BX48*BX49)</f>
        <v/>
      </c>
      <c r="BY50" s="761" t="str">
        <f>IF(BY48="","",BY47*BY48*BY49)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2.7142857142857144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>
        <f t="shared" si="161"/>
        <v>0</v>
      </c>
      <c r="CI50" s="90">
        <f t="shared" si="161"/>
        <v>0</v>
      </c>
      <c r="CJ50" s="90">
        <f t="shared" si="161"/>
        <v>0</v>
      </c>
      <c r="CK50" s="153">
        <f t="shared" si="161"/>
        <v>0</v>
      </c>
      <c r="CL50" s="153">
        <f t="shared" si="161"/>
        <v>0</v>
      </c>
      <c r="CM50" s="153">
        <f t="shared" si="161"/>
        <v>0</v>
      </c>
      <c r="CN50" s="90">
        <f t="shared" si="161"/>
        <v>0</v>
      </c>
      <c r="CO50" s="90">
        <f t="shared" si="161"/>
        <v>0</v>
      </c>
      <c r="CP50" s="90">
        <f t="shared" si="161"/>
        <v>24</v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1" t="str">
        <f t="shared" si="161"/>
        <v/>
      </c>
      <c r="CU50" s="548" t="str">
        <f t="shared" si="162"/>
        <v/>
      </c>
      <c r="CV50" s="549" t="str">
        <f t="shared" si="163"/>
        <v/>
      </c>
      <c r="CW50" s="550" t="str">
        <f t="shared" si="164"/>
        <v/>
      </c>
      <c r="CX50" s="550" t="str">
        <f t="shared" si="165"/>
        <v/>
      </c>
      <c r="CY50" s="550">
        <f t="shared" si="166"/>
        <v>0</v>
      </c>
      <c r="CZ50" s="550">
        <f t="shared" si="167"/>
        <v>0</v>
      </c>
      <c r="DA50" s="550">
        <f t="shared" si="168"/>
        <v>0</v>
      </c>
      <c r="DB50" s="551">
        <f t="shared" si="169"/>
        <v>0</v>
      </c>
      <c r="DC50" s="551">
        <f t="shared" si="170"/>
        <v>0</v>
      </c>
      <c r="DD50" s="551">
        <f t="shared" si="171"/>
        <v>0</v>
      </c>
      <c r="DE50" s="550">
        <f t="shared" si="172"/>
        <v>0</v>
      </c>
      <c r="DF50" s="550">
        <f t="shared" si="173"/>
        <v>0</v>
      </c>
      <c r="DG50" s="550">
        <f t="shared" si="174"/>
        <v>24</v>
      </c>
      <c r="DH50" s="550" t="str">
        <f t="shared" si="175"/>
        <v/>
      </c>
      <c r="DI50" s="550" t="str">
        <f t="shared" si="176"/>
        <v/>
      </c>
      <c r="DJ50" s="549" t="str">
        <f t="shared" si="177"/>
        <v/>
      </c>
      <c r="DK50" s="548" t="str">
        <f t="shared" si="178"/>
        <v/>
      </c>
      <c r="DL50" s="891">
        <f t="shared" si="179"/>
        <v>9</v>
      </c>
      <c r="DM50" s="846">
        <f t="shared" si="180"/>
        <v>9</v>
      </c>
      <c r="DN50" s="846">
        <f t="shared" si="181"/>
        <v>9</v>
      </c>
      <c r="DO50" s="846">
        <f t="shared" si="182"/>
        <v>9</v>
      </c>
      <c r="DP50" s="968" t="str">
        <f>IF(SUM(BV50)&gt;0,(BV46-DP53-SUM(BV53)*(DP53=""))*'Exp factors'!C$23,"")</f>
        <v/>
      </c>
      <c r="DQ50" s="969" t="str">
        <f>IF(SUM(BW50)&gt;0,(BW46-DQ53-SUM(BW53)*(DQ53=""))*'Exp factors'!D$23,"")</f>
        <v/>
      </c>
      <c r="DR50" s="969" t="str">
        <f>IF(SUM(BX50)&gt;0,(BX46-DR53-SUM(BX53)*(DR53=""))*'Exp factors'!E$23,"")</f>
        <v/>
      </c>
      <c r="DS50" s="970" t="str">
        <f>IF(SUM(BY50)&gt;0,(BY46-DS53-SUM(BY53)*(DS53=""))*'Exp factors'!F$23,"")</f>
        <v/>
      </c>
      <c r="DU50" s="61"/>
    </row>
    <row r="51" spans="1:125" ht="12.75" customHeight="1">
      <c r="A51" s="1012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1"/>
      <c r="T51" s="707">
        <v>1450</v>
      </c>
      <c r="U51" s="669">
        <v>1450</v>
      </c>
      <c r="V51" s="707">
        <v>1450</v>
      </c>
      <c r="W51" s="669"/>
      <c r="X51" s="707"/>
      <c r="Y51" s="669">
        <v>1450</v>
      </c>
      <c r="Z51" s="707">
        <v>1450</v>
      </c>
      <c r="AA51" s="669">
        <v>1450</v>
      </c>
      <c r="AB51" s="707">
        <v>1450</v>
      </c>
      <c r="AC51" s="669"/>
      <c r="AD51" s="707"/>
      <c r="AE51" s="669"/>
      <c r="AF51" s="707"/>
      <c r="AG51" s="669"/>
      <c r="AH51" s="707"/>
      <c r="AI51" s="669"/>
      <c r="AJ51" s="707"/>
      <c r="AK51" s="1011"/>
      <c r="AL51" s="707">
        <v>1450</v>
      </c>
      <c r="AM51" s="669">
        <v>1450</v>
      </c>
      <c r="AN51" s="707">
        <v>1450</v>
      </c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1"/>
      <c r="BD51" s="707">
        <v>1450</v>
      </c>
      <c r="BE51" s="707">
        <v>1450</v>
      </c>
      <c r="BF51" s="669">
        <v>1450</v>
      </c>
      <c r="BG51" s="707"/>
      <c r="BH51" s="669"/>
      <c r="BI51" s="707"/>
      <c r="BJ51" s="669"/>
      <c r="BK51" s="707"/>
      <c r="BL51" s="669"/>
      <c r="BM51" s="707"/>
      <c r="BN51" s="669"/>
      <c r="BO51" s="707"/>
      <c r="BP51" s="669"/>
      <c r="BQ51" s="707"/>
      <c r="BR51" s="669"/>
      <c r="BS51" s="707"/>
      <c r="BT51" s="669"/>
      <c r="BU51" s="1011"/>
      <c r="BV51" s="707"/>
      <c r="BW51" s="669"/>
      <c r="BX51" s="707"/>
      <c r="BY51" s="669"/>
      <c r="BZ51" s="889" t="str">
        <f>IF(DL51&lt;3,"",(SUM(B51:R51)-MIN(B51:R51)-MAX(B51:R51))/(DL51-2))</f>
        <v/>
      </c>
      <c r="CA51" s="889">
        <f>IF(DM51&lt;3,"",(SUM(T51:AJ51)-MIN(T51:AJ51)-MAX(T51:AJ51))/(DM51-2))</f>
        <v>1450</v>
      </c>
      <c r="CB51" s="889">
        <f>IF(DN51&lt;3,"",(SUM(AL51:BB51)-MIN(AL51:BB51)-MAX(AL51:BB51))/(DN51-2))</f>
        <v>1450</v>
      </c>
      <c r="CC51" s="890">
        <f>IF(DO51&lt;3,"",(SUM(BD51:BT51)-MIN(BD51:BT51)-MAX(BD51:BT51))/(DO51-2))</f>
        <v>1450</v>
      </c>
      <c r="CD51" s="520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3">
        <f t="shared" si="161"/>
        <v>1450</v>
      </c>
      <c r="CL51" s="153">
        <f t="shared" si="161"/>
        <v>1450</v>
      </c>
      <c r="CM51" s="153">
        <f t="shared" si="161"/>
        <v>1450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1" t="str">
        <f t="shared" si="161"/>
        <v/>
      </c>
      <c r="CU51" s="548" t="str">
        <f t="shared" si="162"/>
        <v/>
      </c>
      <c r="CV51" s="549" t="str">
        <f t="shared" si="163"/>
        <v/>
      </c>
      <c r="CW51" s="550" t="str">
        <f t="shared" si="164"/>
        <v/>
      </c>
      <c r="CX51" s="550" t="str">
        <f t="shared" si="165"/>
        <v/>
      </c>
      <c r="CY51" s="550" t="str">
        <f t="shared" si="166"/>
        <v/>
      </c>
      <c r="CZ51" s="550" t="str">
        <f t="shared" si="167"/>
        <v/>
      </c>
      <c r="DA51" s="550" t="str">
        <f t="shared" si="168"/>
        <v/>
      </c>
      <c r="DB51" s="551">
        <f t="shared" si="169"/>
        <v>1450</v>
      </c>
      <c r="DC51" s="551">
        <f t="shared" si="170"/>
        <v>1450</v>
      </c>
      <c r="DD51" s="551">
        <f t="shared" si="171"/>
        <v>1450</v>
      </c>
      <c r="DE51" s="550" t="str">
        <f t="shared" si="172"/>
        <v/>
      </c>
      <c r="DF51" s="550" t="str">
        <f t="shared" si="173"/>
        <v/>
      </c>
      <c r="DG51" s="550" t="str">
        <f t="shared" si="174"/>
        <v/>
      </c>
      <c r="DH51" s="550" t="str">
        <f t="shared" si="175"/>
        <v/>
      </c>
      <c r="DI51" s="550" t="str">
        <f t="shared" si="176"/>
        <v/>
      </c>
      <c r="DJ51" s="549" t="str">
        <f t="shared" si="177"/>
        <v/>
      </c>
      <c r="DK51" s="548" t="str">
        <f t="shared" si="178"/>
        <v/>
      </c>
      <c r="DL51" s="891">
        <f t="shared" si="179"/>
        <v>0</v>
      </c>
      <c r="DM51" s="846">
        <f t="shared" si="180"/>
        <v>7</v>
      </c>
      <c r="DN51" s="846">
        <f t="shared" si="181"/>
        <v>3</v>
      </c>
      <c r="DO51" s="846">
        <f t="shared" si="182"/>
        <v>3</v>
      </c>
      <c r="DP51" s="963"/>
      <c r="DQ51" s="964"/>
      <c r="DR51" s="964"/>
      <c r="DS51" s="965"/>
      <c r="DU51" s="61"/>
    </row>
    <row r="52" spans="1:125" ht="12.75" customHeight="1">
      <c r="A52" s="888" t="str">
        <f>$H$1 &amp; " (%)"</f>
        <v>kcal (%)</v>
      </c>
      <c r="B52" s="766">
        <f t="shared" ref="B52:R52" si="188">IF(B50="","",B50*B51/B$7/365/$G$1)</f>
        <v>0</v>
      </c>
      <c r="C52" s="766">
        <f t="shared" si="188"/>
        <v>0</v>
      </c>
      <c r="D52" s="766">
        <f t="shared" si="188"/>
        <v>0</v>
      </c>
      <c r="E52" s="766">
        <f t="shared" si="188"/>
        <v>0</v>
      </c>
      <c r="F52" s="766">
        <f t="shared" si="188"/>
        <v>0</v>
      </c>
      <c r="G52" s="766">
        <f t="shared" si="188"/>
        <v>0</v>
      </c>
      <c r="H52" s="766">
        <f t="shared" si="188"/>
        <v>0</v>
      </c>
      <c r="I52" s="766">
        <f t="shared" si="188"/>
        <v>0</v>
      </c>
      <c r="J52" s="766">
        <f t="shared" si="188"/>
        <v>0</v>
      </c>
      <c r="K52" s="766" t="str">
        <f t="shared" si="188"/>
        <v/>
      </c>
      <c r="L52" s="766" t="str">
        <f t="shared" si="188"/>
        <v/>
      </c>
      <c r="M52" s="766" t="str">
        <f t="shared" si="188"/>
        <v/>
      </c>
      <c r="N52" s="766" t="str">
        <f t="shared" si="188"/>
        <v/>
      </c>
      <c r="O52" s="766" t="str">
        <f t="shared" si="188"/>
        <v/>
      </c>
      <c r="P52" s="766" t="str">
        <f t="shared" si="188"/>
        <v/>
      </c>
      <c r="Q52" s="766" t="str">
        <f t="shared" si="188"/>
        <v/>
      </c>
      <c r="R52" s="766" t="str">
        <f t="shared" si="188"/>
        <v/>
      </c>
      <c r="S52" s="977"/>
      <c r="T52" s="766">
        <f t="shared" ref="T52:AJ52" si="189">IF(T50="","",T50*T51/T$7/365/$G$1)</f>
        <v>1.4187866927592955E-3</v>
      </c>
      <c r="U52" s="766">
        <f t="shared" si="189"/>
        <v>7.0939334637964773E-4</v>
      </c>
      <c r="V52" s="766">
        <f t="shared" si="189"/>
        <v>4.0536762650265586E-4</v>
      </c>
      <c r="W52" s="766">
        <f t="shared" si="189"/>
        <v>0</v>
      </c>
      <c r="X52" s="766">
        <f t="shared" si="189"/>
        <v>0</v>
      </c>
      <c r="Y52" s="766">
        <f t="shared" si="189"/>
        <v>1.0318448674613058E-3</v>
      </c>
      <c r="Z52" s="766">
        <f t="shared" si="189"/>
        <v>5.0445749075886056E-4</v>
      </c>
      <c r="AA52" s="766">
        <f t="shared" si="189"/>
        <v>1.0509531057476264E-4</v>
      </c>
      <c r="AB52" s="766">
        <f t="shared" si="189"/>
        <v>1.0809803373404156E-3</v>
      </c>
      <c r="AC52" s="766" t="str">
        <f t="shared" si="189"/>
        <v/>
      </c>
      <c r="AD52" s="766" t="str">
        <f t="shared" si="189"/>
        <v/>
      </c>
      <c r="AE52" s="766" t="str">
        <f t="shared" si="189"/>
        <v/>
      </c>
      <c r="AF52" s="766" t="str">
        <f t="shared" si="189"/>
        <v/>
      </c>
      <c r="AG52" s="766" t="str">
        <f t="shared" si="189"/>
        <v/>
      </c>
      <c r="AH52" s="766" t="str">
        <f t="shared" si="189"/>
        <v/>
      </c>
      <c r="AI52" s="766" t="str">
        <f t="shared" si="189"/>
        <v/>
      </c>
      <c r="AJ52" s="766" t="str">
        <f t="shared" si="189"/>
        <v/>
      </c>
      <c r="AK52" s="977"/>
      <c r="AL52" s="766">
        <f t="shared" ref="AL52:BB52" si="190">IF(AL50="","",AL50*AL51/AL$7/365/$G$1)</f>
        <v>0</v>
      </c>
      <c r="AM52" s="766">
        <f t="shared" si="190"/>
        <v>0</v>
      </c>
      <c r="AN52" s="766">
        <f t="shared" si="190"/>
        <v>0</v>
      </c>
      <c r="AO52" s="766">
        <f t="shared" si="190"/>
        <v>0</v>
      </c>
      <c r="AP52" s="766">
        <f t="shared" si="190"/>
        <v>0</v>
      </c>
      <c r="AQ52" s="766">
        <f t="shared" si="190"/>
        <v>0</v>
      </c>
      <c r="AR52" s="766">
        <f t="shared" si="190"/>
        <v>0</v>
      </c>
      <c r="AS52" s="766">
        <f t="shared" si="190"/>
        <v>0</v>
      </c>
      <c r="AT52" s="766">
        <f t="shared" si="190"/>
        <v>0</v>
      </c>
      <c r="AU52" s="766" t="str">
        <f t="shared" si="190"/>
        <v/>
      </c>
      <c r="AV52" s="766" t="str">
        <f t="shared" si="190"/>
        <v/>
      </c>
      <c r="AW52" s="766" t="str">
        <f t="shared" si="190"/>
        <v/>
      </c>
      <c r="AX52" s="766" t="str">
        <f t="shared" si="190"/>
        <v/>
      </c>
      <c r="AY52" s="766" t="str">
        <f t="shared" si="190"/>
        <v/>
      </c>
      <c r="AZ52" s="766" t="str">
        <f t="shared" si="190"/>
        <v/>
      </c>
      <c r="BA52" s="766" t="str">
        <f t="shared" si="190"/>
        <v/>
      </c>
      <c r="BB52" s="766" t="str">
        <f t="shared" si="190"/>
        <v/>
      </c>
      <c r="BC52" s="977"/>
      <c r="BD52" s="766">
        <f t="shared" ref="BD52:BT52" si="191">IF(BD50="","",BD50*BD51/BD$7/365/$G$1)</f>
        <v>0</v>
      </c>
      <c r="BE52" s="766">
        <f t="shared" si="191"/>
        <v>5.6751467710371819E-3</v>
      </c>
      <c r="BF52" s="766">
        <f t="shared" si="191"/>
        <v>0</v>
      </c>
      <c r="BG52" s="766">
        <f t="shared" si="191"/>
        <v>0</v>
      </c>
      <c r="BH52" s="766">
        <f t="shared" si="191"/>
        <v>0</v>
      </c>
      <c r="BI52" s="766">
        <f t="shared" si="191"/>
        <v>0</v>
      </c>
      <c r="BJ52" s="766">
        <f t="shared" si="191"/>
        <v>0</v>
      </c>
      <c r="BK52" s="766">
        <f t="shared" si="191"/>
        <v>0</v>
      </c>
      <c r="BL52" s="766">
        <f t="shared" si="191"/>
        <v>0</v>
      </c>
      <c r="BM52" s="766" t="str">
        <f t="shared" si="191"/>
        <v/>
      </c>
      <c r="BN52" s="766" t="str">
        <f t="shared" si="191"/>
        <v/>
      </c>
      <c r="BO52" s="766" t="str">
        <f t="shared" si="191"/>
        <v/>
      </c>
      <c r="BP52" s="766" t="str">
        <f t="shared" si="191"/>
        <v/>
      </c>
      <c r="BQ52" s="766" t="str">
        <f t="shared" si="191"/>
        <v/>
      </c>
      <c r="BR52" s="766" t="str">
        <f t="shared" si="191"/>
        <v/>
      </c>
      <c r="BS52" s="766" t="str">
        <f t="shared" si="191"/>
        <v/>
      </c>
      <c r="BT52" s="766" t="str">
        <f t="shared" si="191"/>
        <v/>
      </c>
      <c r="BU52" s="977"/>
      <c r="BV52" s="766" t="str">
        <f>IF(BV50="","",BV50*BV51/BV$7/365/$G$1)</f>
        <v/>
      </c>
      <c r="BW52" s="766" t="str">
        <f>IF(BW50="","",BW50*BW51/BW$7/365/$G$1)</f>
        <v/>
      </c>
      <c r="BX52" s="766" t="str">
        <f>IF(BX50="","",BX50*BX51/BX$7/365/$G$1)</f>
        <v/>
      </c>
      <c r="BY52" s="766" t="str">
        <f>IF(BY50="","",BY50*BY51/BY$7/365/$G$1)</f>
        <v/>
      </c>
      <c r="BZ52" s="889">
        <f>IF(DL52&lt;3,"",(SUM(B52:R52)-MIN(B52:R52)-MAX(B52:R52))/(DL52-2))</f>
        <v>0</v>
      </c>
      <c r="CA52" s="889">
        <f>IF(DM52&lt;3,"",(SUM(T52:AJ52)-MIN(T52:AJ52)-MAX(T52:AJ52))/(DM52-2))</f>
        <v>5.4816271128823549E-4</v>
      </c>
      <c r="CB52" s="889">
        <f>IF(DN52&lt;3,"",(SUM(AL52:BB52)-MIN(AL52:BB52)-MAX(AL52:BB52))/(DN52-2))</f>
        <v>0</v>
      </c>
      <c r="CC52" s="890">
        <f>IF(DO52&lt;3,"",(SUM(BD52:BT52)-MIN(BD52:BT52)-MAX(BD52:BT52))/(DO52-2))</f>
        <v>0</v>
      </c>
      <c r="CD52" s="532" t="str">
        <f t="shared" si="183"/>
        <v/>
      </c>
      <c r="CE52" s="533" t="str">
        <f t="shared" si="161"/>
        <v/>
      </c>
      <c r="CF52" s="534" t="str">
        <f t="shared" si="161"/>
        <v/>
      </c>
      <c r="CG52" s="534" t="str">
        <f t="shared" si="161"/>
        <v/>
      </c>
      <c r="CH52" s="534">
        <f t="shared" si="161"/>
        <v>0</v>
      </c>
      <c r="CI52" s="534">
        <f t="shared" si="161"/>
        <v>0</v>
      </c>
      <c r="CJ52" s="534">
        <f t="shared" si="161"/>
        <v>0</v>
      </c>
      <c r="CK52" s="535">
        <f t="shared" si="161"/>
        <v>0</v>
      </c>
      <c r="CL52" s="535">
        <f t="shared" si="161"/>
        <v>0</v>
      </c>
      <c r="CM52" s="535">
        <f t="shared" si="161"/>
        <v>0</v>
      </c>
      <c r="CN52" s="534">
        <f t="shared" si="161"/>
        <v>0</v>
      </c>
      <c r="CO52" s="534">
        <f t="shared" si="161"/>
        <v>0</v>
      </c>
      <c r="CP52" s="534">
        <f t="shared" si="161"/>
        <v>5.6751467710371819E-3</v>
      </c>
      <c r="CQ52" s="534" t="str">
        <f t="shared" si="161"/>
        <v/>
      </c>
      <c r="CR52" s="534" t="str">
        <f t="shared" si="161"/>
        <v/>
      </c>
      <c r="CS52" s="533" t="str">
        <f t="shared" si="161"/>
        <v/>
      </c>
      <c r="CT52" s="1320" t="str">
        <f t="shared" si="161"/>
        <v/>
      </c>
      <c r="CU52" s="536" t="str">
        <f t="shared" si="162"/>
        <v/>
      </c>
      <c r="CV52" s="537" t="str">
        <f t="shared" si="163"/>
        <v/>
      </c>
      <c r="CW52" s="538" t="str">
        <f t="shared" si="164"/>
        <v/>
      </c>
      <c r="CX52" s="538" t="str">
        <f t="shared" si="165"/>
        <v/>
      </c>
      <c r="CY52" s="538">
        <f t="shared" si="166"/>
        <v>0</v>
      </c>
      <c r="CZ52" s="538">
        <f t="shared" si="167"/>
        <v>0</v>
      </c>
      <c r="DA52" s="538">
        <f t="shared" si="168"/>
        <v>0</v>
      </c>
      <c r="DB52" s="539">
        <f t="shared" si="169"/>
        <v>0</v>
      </c>
      <c r="DC52" s="539">
        <f t="shared" si="170"/>
        <v>0</v>
      </c>
      <c r="DD52" s="539">
        <f t="shared" si="171"/>
        <v>0</v>
      </c>
      <c r="DE52" s="538">
        <f t="shared" si="172"/>
        <v>0</v>
      </c>
      <c r="DF52" s="538">
        <f t="shared" si="173"/>
        <v>0</v>
      </c>
      <c r="DG52" s="538">
        <f t="shared" si="174"/>
        <v>5.6751467710371819E-3</v>
      </c>
      <c r="DH52" s="538" t="str">
        <f t="shared" si="175"/>
        <v/>
      </c>
      <c r="DI52" s="538" t="str">
        <f t="shared" si="176"/>
        <v/>
      </c>
      <c r="DJ52" s="537" t="str">
        <f t="shared" si="177"/>
        <v/>
      </c>
      <c r="DK52" s="536" t="str">
        <f t="shared" si="178"/>
        <v/>
      </c>
      <c r="DL52" s="891">
        <f t="shared" si="179"/>
        <v>9</v>
      </c>
      <c r="DM52" s="846">
        <f t="shared" si="180"/>
        <v>9</v>
      </c>
      <c r="DN52" s="846">
        <f t="shared" si="181"/>
        <v>9</v>
      </c>
      <c r="DO52" s="846">
        <f t="shared" si="182"/>
        <v>9</v>
      </c>
      <c r="DP52" s="972" t="str">
        <f>IF(DP50="","",DP50*BV51)</f>
        <v/>
      </c>
      <c r="DQ52" s="973" t="str">
        <f>IF(DQ50="","",DQ50*BW51)</f>
        <v/>
      </c>
      <c r="DR52" s="973" t="str">
        <f>IF(DR50="","",DR50*BX51)</f>
        <v/>
      </c>
      <c r="DS52" s="974" t="str">
        <f>IF(DS50="","",DS50*BY51)</f>
        <v/>
      </c>
      <c r="DU52" s="61"/>
    </row>
    <row r="53" spans="1:125" ht="12.75" customHeight="1">
      <c r="A53" s="1020" t="s">
        <v>269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6"/>
      <c r="T53" s="643">
        <v>10</v>
      </c>
      <c r="U53" s="678">
        <v>5</v>
      </c>
      <c r="V53" s="643">
        <v>5</v>
      </c>
      <c r="W53" s="678"/>
      <c r="X53" s="643"/>
      <c r="Y53" s="678">
        <v>5</v>
      </c>
      <c r="Z53" s="643">
        <v>5</v>
      </c>
      <c r="AA53" s="678">
        <v>5</v>
      </c>
      <c r="AB53" s="643">
        <v>7.5</v>
      </c>
      <c r="AC53" s="678"/>
      <c r="AD53" s="643"/>
      <c r="AE53" s="678"/>
      <c r="AF53" s="643"/>
      <c r="AG53" s="678"/>
      <c r="AH53" s="643"/>
      <c r="AI53" s="678"/>
      <c r="AJ53" s="643"/>
      <c r="AK53" s="1016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6"/>
      <c r="BD53" s="643"/>
      <c r="BE53" s="643">
        <v>10</v>
      </c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6"/>
      <c r="BV53" s="643"/>
      <c r="BW53" s="678"/>
      <c r="BX53" s="643"/>
      <c r="BY53" s="678"/>
      <c r="BZ53" s="889" t="str">
        <f>IF(DL53&lt;3,"",(SUM(B53:R53)-MIN(B53:R53)-MAX(B53:R53))/(DL53-2))</f>
        <v/>
      </c>
      <c r="CA53" s="889">
        <f>IF(DM53&lt;3,"",(SUM(T53:AJ53)-MIN(T53:AJ53)-MAX(T53:AJ53))/(DM53-2))</f>
        <v>5.5</v>
      </c>
      <c r="CB53" s="889" t="str">
        <f>IF(DN53&lt;3,"",(SUM(AL53:BB53)-MIN(AL53:BB53)-MAX(AL53:BB53))/(DN53-2))</f>
        <v/>
      </c>
      <c r="CC53" s="890" t="str">
        <f>IF(DO53&lt;3,"",(SUM(BD53:BT53)-MIN(BD53:BT53)-MAX(BD53:BT53))/(DO53-2))</f>
        <v/>
      </c>
      <c r="CD53" s="520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3" t="str">
        <f t="shared" si="161"/>
        <v/>
      </c>
      <c r="CL53" s="153">
        <f t="shared" si="161"/>
        <v>10</v>
      </c>
      <c r="CM53" s="153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1" t="str">
        <f t="shared" si="161"/>
        <v/>
      </c>
      <c r="CU53" s="548" t="str">
        <f t="shared" si="162"/>
        <v/>
      </c>
      <c r="CV53" s="549" t="str">
        <f t="shared" si="163"/>
        <v/>
      </c>
      <c r="CW53" s="550" t="str">
        <f t="shared" si="164"/>
        <v/>
      </c>
      <c r="CX53" s="550" t="str">
        <f t="shared" si="165"/>
        <v/>
      </c>
      <c r="CY53" s="550" t="str">
        <f t="shared" si="166"/>
        <v/>
      </c>
      <c r="CZ53" s="550" t="str">
        <f t="shared" si="167"/>
        <v/>
      </c>
      <c r="DA53" s="550" t="str">
        <f t="shared" si="168"/>
        <v/>
      </c>
      <c r="DB53" s="551" t="str">
        <f t="shared" si="169"/>
        <v/>
      </c>
      <c r="DC53" s="551">
        <f t="shared" si="170"/>
        <v>10</v>
      </c>
      <c r="DD53" s="551" t="str">
        <f t="shared" si="171"/>
        <v/>
      </c>
      <c r="DE53" s="550" t="str">
        <f t="shared" si="172"/>
        <v/>
      </c>
      <c r="DF53" s="550" t="str">
        <f t="shared" si="173"/>
        <v/>
      </c>
      <c r="DG53" s="550" t="str">
        <f t="shared" si="174"/>
        <v/>
      </c>
      <c r="DH53" s="550" t="str">
        <f t="shared" si="175"/>
        <v/>
      </c>
      <c r="DI53" s="550" t="str">
        <f t="shared" si="176"/>
        <v/>
      </c>
      <c r="DJ53" s="549" t="str">
        <f t="shared" si="177"/>
        <v/>
      </c>
      <c r="DK53" s="548" t="str">
        <f t="shared" si="178"/>
        <v/>
      </c>
      <c r="DL53" s="891">
        <f t="shared" si="179"/>
        <v>0</v>
      </c>
      <c r="DM53" s="846">
        <f t="shared" si="180"/>
        <v>7</v>
      </c>
      <c r="DN53" s="846">
        <f t="shared" si="181"/>
        <v>0</v>
      </c>
      <c r="DO53" s="846">
        <f t="shared" si="182"/>
        <v>1</v>
      </c>
      <c r="DP53" s="975"/>
      <c r="DQ53" s="296"/>
      <c r="DR53" s="296"/>
      <c r="DS53" s="976"/>
      <c r="DU53" s="61"/>
    </row>
    <row r="54" spans="1:125" ht="12.75" customHeight="1">
      <c r="A54" s="888" t="s">
        <v>267</v>
      </c>
      <c r="B54" s="761" t="str">
        <f t="shared" ref="B54:R54" si="192">IF(B53="","",B50*B53)</f>
        <v/>
      </c>
      <c r="C54" s="761" t="str">
        <f t="shared" si="192"/>
        <v/>
      </c>
      <c r="D54" s="761" t="str">
        <f t="shared" si="192"/>
        <v/>
      </c>
      <c r="E54" s="761" t="str">
        <f t="shared" si="192"/>
        <v/>
      </c>
      <c r="F54" s="761" t="str">
        <f t="shared" si="192"/>
        <v/>
      </c>
      <c r="G54" s="761" t="str">
        <f t="shared" si="192"/>
        <v/>
      </c>
      <c r="H54" s="761" t="str">
        <f t="shared" si="192"/>
        <v/>
      </c>
      <c r="I54" s="761" t="str">
        <f t="shared" si="192"/>
        <v/>
      </c>
      <c r="J54" s="761" t="str">
        <f t="shared" si="192"/>
        <v/>
      </c>
      <c r="K54" s="761" t="str">
        <f t="shared" si="192"/>
        <v/>
      </c>
      <c r="L54" s="761" t="str">
        <f t="shared" si="192"/>
        <v/>
      </c>
      <c r="M54" s="761" t="str">
        <f t="shared" si="192"/>
        <v/>
      </c>
      <c r="N54" s="761" t="str">
        <f t="shared" si="192"/>
        <v/>
      </c>
      <c r="O54" s="761" t="str">
        <f t="shared" si="192"/>
        <v/>
      </c>
      <c r="P54" s="761" t="str">
        <f t="shared" si="192"/>
        <v/>
      </c>
      <c r="Q54" s="761" t="str">
        <f t="shared" si="192"/>
        <v/>
      </c>
      <c r="R54" s="761" t="str">
        <f t="shared" si="192"/>
        <v/>
      </c>
      <c r="S54" s="767"/>
      <c r="T54" s="761">
        <f t="shared" ref="T54:AJ54" si="193">IF(T53="","",T50*T53)</f>
        <v>60</v>
      </c>
      <c r="U54" s="761">
        <f t="shared" si="193"/>
        <v>15</v>
      </c>
      <c r="V54" s="761">
        <f t="shared" si="193"/>
        <v>7.5</v>
      </c>
      <c r="W54" s="761" t="str">
        <f t="shared" si="193"/>
        <v/>
      </c>
      <c r="X54" s="761" t="str">
        <f t="shared" si="193"/>
        <v/>
      </c>
      <c r="Y54" s="761">
        <f t="shared" si="193"/>
        <v>30</v>
      </c>
      <c r="Z54" s="761">
        <f t="shared" si="193"/>
        <v>20</v>
      </c>
      <c r="AA54" s="761">
        <f t="shared" si="193"/>
        <v>2.5</v>
      </c>
      <c r="AB54" s="761">
        <f t="shared" si="193"/>
        <v>30</v>
      </c>
      <c r="AC54" s="761" t="str">
        <f t="shared" si="193"/>
        <v/>
      </c>
      <c r="AD54" s="761" t="str">
        <f t="shared" si="193"/>
        <v/>
      </c>
      <c r="AE54" s="761" t="str">
        <f t="shared" si="193"/>
        <v/>
      </c>
      <c r="AF54" s="761" t="str">
        <f t="shared" si="193"/>
        <v/>
      </c>
      <c r="AG54" s="761" t="str">
        <f t="shared" si="193"/>
        <v/>
      </c>
      <c r="AH54" s="761" t="str">
        <f t="shared" si="193"/>
        <v/>
      </c>
      <c r="AI54" s="761" t="str">
        <f t="shared" si="193"/>
        <v/>
      </c>
      <c r="AJ54" s="761" t="str">
        <f t="shared" si="193"/>
        <v/>
      </c>
      <c r="AK54" s="767"/>
      <c r="AL54" s="761" t="str">
        <f t="shared" ref="AL54:BB54" si="194">IF(AL53="","",AL50*AL53)</f>
        <v/>
      </c>
      <c r="AM54" s="761" t="str">
        <f t="shared" si="194"/>
        <v/>
      </c>
      <c r="AN54" s="761" t="str">
        <f t="shared" si="194"/>
        <v/>
      </c>
      <c r="AO54" s="761" t="str">
        <f t="shared" si="194"/>
        <v/>
      </c>
      <c r="AP54" s="761" t="str">
        <f t="shared" si="194"/>
        <v/>
      </c>
      <c r="AQ54" s="761" t="str">
        <f t="shared" si="194"/>
        <v/>
      </c>
      <c r="AR54" s="761" t="str">
        <f t="shared" si="194"/>
        <v/>
      </c>
      <c r="AS54" s="761" t="str">
        <f t="shared" si="194"/>
        <v/>
      </c>
      <c r="AT54" s="761" t="str">
        <f t="shared" si="194"/>
        <v/>
      </c>
      <c r="AU54" s="761" t="str">
        <f t="shared" si="194"/>
        <v/>
      </c>
      <c r="AV54" s="761" t="str">
        <f t="shared" si="194"/>
        <v/>
      </c>
      <c r="AW54" s="761" t="str">
        <f t="shared" si="194"/>
        <v/>
      </c>
      <c r="AX54" s="761" t="str">
        <f t="shared" si="194"/>
        <v/>
      </c>
      <c r="AY54" s="761" t="str">
        <f t="shared" si="194"/>
        <v/>
      </c>
      <c r="AZ54" s="761" t="str">
        <f t="shared" si="194"/>
        <v/>
      </c>
      <c r="BA54" s="761" t="str">
        <f t="shared" si="194"/>
        <v/>
      </c>
      <c r="BB54" s="761" t="str">
        <f t="shared" si="194"/>
        <v/>
      </c>
      <c r="BC54" s="767"/>
      <c r="BD54" s="761" t="str">
        <f t="shared" ref="BD54:BT54" si="195">IF(BD53="","",BD50*BD53)</f>
        <v/>
      </c>
      <c r="BE54" s="761">
        <f t="shared" si="195"/>
        <v>240</v>
      </c>
      <c r="BF54" s="761" t="str">
        <f t="shared" si="195"/>
        <v/>
      </c>
      <c r="BG54" s="761" t="str">
        <f t="shared" si="195"/>
        <v/>
      </c>
      <c r="BH54" s="761" t="str">
        <f t="shared" si="195"/>
        <v/>
      </c>
      <c r="BI54" s="761" t="str">
        <f t="shared" si="195"/>
        <v/>
      </c>
      <c r="BJ54" s="761" t="str">
        <f t="shared" si="195"/>
        <v/>
      </c>
      <c r="BK54" s="761" t="str">
        <f t="shared" si="195"/>
        <v/>
      </c>
      <c r="BL54" s="761" t="str">
        <f t="shared" si="195"/>
        <v/>
      </c>
      <c r="BM54" s="761" t="str">
        <f t="shared" si="195"/>
        <v/>
      </c>
      <c r="BN54" s="761" t="str">
        <f t="shared" si="195"/>
        <v/>
      </c>
      <c r="BO54" s="761" t="str">
        <f t="shared" si="195"/>
        <v/>
      </c>
      <c r="BP54" s="761" t="str">
        <f t="shared" si="195"/>
        <v/>
      </c>
      <c r="BQ54" s="761" t="str">
        <f t="shared" si="195"/>
        <v/>
      </c>
      <c r="BR54" s="761" t="str">
        <f t="shared" si="195"/>
        <v/>
      </c>
      <c r="BS54" s="761" t="str">
        <f t="shared" si="195"/>
        <v/>
      </c>
      <c r="BT54" s="761" t="str">
        <f t="shared" si="195"/>
        <v/>
      </c>
      <c r="BU54" s="767"/>
      <c r="BV54" s="761" t="str">
        <f>IF(BV53="","",BV50*BV53)</f>
        <v/>
      </c>
      <c r="BW54" s="761" t="str">
        <f>IF(BW53="","",BW50*BW53)</f>
        <v/>
      </c>
      <c r="BX54" s="761" t="str">
        <f>IF(BX53="","",BX50*BX53)</f>
        <v/>
      </c>
      <c r="BY54" s="761" t="str">
        <f>IF(BY53="","",BY50*BY53)</f>
        <v/>
      </c>
      <c r="BZ54" s="978" t="str">
        <f>IF(DL54&lt;3,"",(SUM(B54:R54)-MIN(B54:R54)-MAX(B54:R54))/(DL54-2))</f>
        <v/>
      </c>
      <c r="CA54" s="978">
        <f>IF(DM54&lt;3,"",(SUM(T54:AJ54)-MIN(T54:AJ54)-MAX(T54:AJ54))/(DM54-2))</f>
        <v>20.5</v>
      </c>
      <c r="CB54" s="978" t="str">
        <f>IF(DN54&lt;3,"",(SUM(AL54:BB54)-MIN(AL54:BB54)-MAX(AL54:BB54))/(DN54-2))</f>
        <v/>
      </c>
      <c r="CC54" s="979" t="str">
        <f>IF(DO54&lt;3,"",(SUM(BD54:BT54)-MIN(BD54:BT54)-MAX(BD54:BT54))/(DO54-2))</f>
        <v/>
      </c>
      <c r="CD54" s="520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3" t="str">
        <f t="shared" si="161"/>
        <v/>
      </c>
      <c r="CL54" s="153">
        <f t="shared" si="161"/>
        <v>240</v>
      </c>
      <c r="CM54" s="153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1" t="str">
        <f t="shared" si="161"/>
        <v/>
      </c>
      <c r="CU54" s="548" t="str">
        <f t="shared" si="162"/>
        <v/>
      </c>
      <c r="CV54" s="549" t="str">
        <f t="shared" si="163"/>
        <v/>
      </c>
      <c r="CW54" s="550" t="str">
        <f t="shared" si="164"/>
        <v/>
      </c>
      <c r="CX54" s="550" t="str">
        <f t="shared" si="165"/>
        <v/>
      </c>
      <c r="CY54" s="550" t="str">
        <f t="shared" si="166"/>
        <v/>
      </c>
      <c r="CZ54" s="550" t="str">
        <f t="shared" si="167"/>
        <v/>
      </c>
      <c r="DA54" s="550" t="str">
        <f t="shared" si="168"/>
        <v/>
      </c>
      <c r="DB54" s="551" t="str">
        <f t="shared" si="169"/>
        <v/>
      </c>
      <c r="DC54" s="551">
        <f t="shared" si="170"/>
        <v>240</v>
      </c>
      <c r="DD54" s="551" t="str">
        <f t="shared" si="171"/>
        <v/>
      </c>
      <c r="DE54" s="550" t="str">
        <f t="shared" si="172"/>
        <v/>
      </c>
      <c r="DF54" s="550" t="str">
        <f t="shared" si="173"/>
        <v/>
      </c>
      <c r="DG54" s="550" t="str">
        <f t="shared" si="174"/>
        <v/>
      </c>
      <c r="DH54" s="550" t="str">
        <f t="shared" si="175"/>
        <v/>
      </c>
      <c r="DI54" s="550" t="str">
        <f t="shared" si="176"/>
        <v/>
      </c>
      <c r="DJ54" s="549" t="str">
        <f t="shared" si="177"/>
        <v/>
      </c>
      <c r="DK54" s="548" t="str">
        <f t="shared" si="178"/>
        <v/>
      </c>
      <c r="DL54" s="891">
        <f t="shared" si="179"/>
        <v>0</v>
      </c>
      <c r="DM54" s="846">
        <f t="shared" si="180"/>
        <v>7</v>
      </c>
      <c r="DN54" s="846">
        <f t="shared" si="181"/>
        <v>0</v>
      </c>
      <c r="DO54" s="846">
        <f t="shared" si="182"/>
        <v>1</v>
      </c>
      <c r="DP54" s="980" t="str">
        <f>IF(DP46="","",(DP46+SUM(BV46)*(DP46="")-SUM(DP50)-DP53-SUM(BV53)*(DP53=""))*BV47/DP$7/365/$G$1)</f>
        <v/>
      </c>
      <c r="DQ54" s="766" t="str">
        <f>IF(DQ46="","",(DQ46+SUM(BW46)*(DQ46="")-SUM(DQ50)-DQ53-SUM(BW53)*(DQ53=""))*BW47/DQ$7/365/$G$1)</f>
        <v/>
      </c>
      <c r="DR54" s="766" t="str">
        <f>IF(DR46="","",(DR46+SUM(BX46)*(DR46="")-SUM(DR50)-DR53-SUM(BX53)*(DR53=""))*BX47/DR$7/365/$G$1)</f>
        <v/>
      </c>
      <c r="DS54" s="981" t="str">
        <f>IF(DS46="","",(DS46+SUM(BY46)*(DS46="")-SUM(DS50)-DS53-SUM(BY53)*(DS53=""))*BY47/DS$7/365/$G$1)</f>
        <v/>
      </c>
      <c r="DU54" s="61"/>
    </row>
    <row r="55" spans="1:125" ht="12.75" customHeight="1">
      <c r="A55" s="1007" t="s">
        <v>967</v>
      </c>
      <c r="B55" s="296"/>
      <c r="C55" s="956"/>
      <c r="D55" s="296"/>
      <c r="E55" s="956"/>
      <c r="F55" s="296"/>
      <c r="G55" s="956"/>
      <c r="H55" s="296"/>
      <c r="I55" s="956"/>
      <c r="J55" s="296"/>
      <c r="K55" s="956"/>
      <c r="L55" s="296"/>
      <c r="M55" s="956"/>
      <c r="N55" s="296"/>
      <c r="O55" s="956"/>
      <c r="P55" s="296"/>
      <c r="Q55" s="956"/>
      <c r="R55" s="296"/>
      <c r="S55" s="1008"/>
      <c r="T55" s="956"/>
      <c r="U55" s="296" t="s">
        <v>249</v>
      </c>
      <c r="V55" s="956" t="s">
        <v>249</v>
      </c>
      <c r="W55" s="296" t="s">
        <v>249</v>
      </c>
      <c r="X55" s="956" t="s">
        <v>249</v>
      </c>
      <c r="Y55" s="296" t="s">
        <v>249</v>
      </c>
      <c r="Z55" s="956" t="s">
        <v>249</v>
      </c>
      <c r="AA55" s="296" t="s">
        <v>249</v>
      </c>
      <c r="AB55" s="956" t="s">
        <v>249</v>
      </c>
      <c r="AC55" s="296"/>
      <c r="AD55" s="956"/>
      <c r="AE55" s="296"/>
      <c r="AF55" s="956"/>
      <c r="AG55" s="296"/>
      <c r="AH55" s="956"/>
      <c r="AI55" s="296"/>
      <c r="AJ55" s="956"/>
      <c r="AK55" s="1008"/>
      <c r="AL55" s="956"/>
      <c r="AM55" s="296"/>
      <c r="AN55" s="956"/>
      <c r="AO55" s="296"/>
      <c r="AP55" s="956"/>
      <c r="AQ55" s="296"/>
      <c r="AR55" s="956"/>
      <c r="AS55" s="296"/>
      <c r="AT55" s="956"/>
      <c r="AU55" s="296"/>
      <c r="AV55" s="956"/>
      <c r="AW55" s="296"/>
      <c r="AX55" s="956"/>
      <c r="AY55" s="296"/>
      <c r="AZ55" s="956"/>
      <c r="BA55" s="296"/>
      <c r="BB55" s="956"/>
      <c r="BC55" s="1008"/>
      <c r="BD55" s="956"/>
      <c r="BE55" s="956"/>
      <c r="BF55" s="296"/>
      <c r="BG55" s="956"/>
      <c r="BH55" s="296"/>
      <c r="BI55" s="956"/>
      <c r="BJ55" s="296"/>
      <c r="BK55" s="956"/>
      <c r="BL55" s="296"/>
      <c r="BM55" s="956"/>
      <c r="BN55" s="296"/>
      <c r="BO55" s="956"/>
      <c r="BP55" s="296"/>
      <c r="BQ55" s="956"/>
      <c r="BR55" s="296"/>
      <c r="BS55" s="956"/>
      <c r="BT55" s="296"/>
      <c r="BU55" s="1008"/>
      <c r="BV55" s="956"/>
      <c r="BW55" s="296"/>
      <c r="BX55" s="956"/>
      <c r="BY55" s="296"/>
      <c r="BZ55" s="896"/>
      <c r="CA55" s="896"/>
      <c r="CB55" s="896"/>
      <c r="CC55" s="897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9"/>
      <c r="CU55" s="900"/>
      <c r="CV55" s="898"/>
      <c r="CW55" s="898"/>
      <c r="CX55" s="898"/>
      <c r="CY55" s="898"/>
      <c r="CZ55" s="898"/>
      <c r="DA55" s="898"/>
      <c r="DB55" s="898"/>
      <c r="DC55" s="898"/>
      <c r="DD55" s="898"/>
      <c r="DE55" s="898"/>
      <c r="DF55" s="898"/>
      <c r="DG55" s="898"/>
      <c r="DH55" s="898"/>
      <c r="DI55" s="898"/>
      <c r="DJ55" s="898"/>
      <c r="DK55" s="898"/>
      <c r="DL55" s="891"/>
      <c r="DM55" s="846"/>
      <c r="DN55" s="846"/>
      <c r="DO55" s="846"/>
      <c r="DP55" s="982" t="str">
        <f>IF(SUM(BV55)&gt;0,BV55*'Exp factors'!C$21,"")</f>
        <v/>
      </c>
      <c r="DQ55" s="983" t="str">
        <f>IF(SUM(BW55)&gt;0,BW55*'Exp factors'!D$21,"")</f>
        <v/>
      </c>
      <c r="DR55" s="983" t="str">
        <f>IF(SUM(BX55)&gt;0,BX55*'Exp factors'!E$21,"")</f>
        <v/>
      </c>
      <c r="DS55" s="984" t="str">
        <f>IF(SUM(BY55)&gt;0,BY55*'Exp factors'!F$21,"")</f>
        <v/>
      </c>
      <c r="DU55" s="61"/>
    </row>
    <row r="56" spans="1:125" ht="12.75" customHeight="1">
      <c r="A56" s="961" t="s">
        <v>248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8"/>
      <c r="T56" s="284"/>
      <c r="U56" s="296">
        <v>0.5</v>
      </c>
      <c r="V56" s="284">
        <v>0.5</v>
      </c>
      <c r="W56" s="296">
        <v>1</v>
      </c>
      <c r="X56" s="284">
        <v>0.25</v>
      </c>
      <c r="Y56" s="296">
        <v>1</v>
      </c>
      <c r="Z56" s="284">
        <v>1</v>
      </c>
      <c r="AA56" s="296">
        <v>0.5</v>
      </c>
      <c r="AB56" s="284">
        <v>0.5</v>
      </c>
      <c r="AC56" s="296"/>
      <c r="AD56" s="224"/>
      <c r="AE56" s="296"/>
      <c r="AF56" s="284"/>
      <c r="AG56" s="296"/>
      <c r="AH56" s="284"/>
      <c r="AI56" s="296"/>
      <c r="AJ56" s="284"/>
      <c r="AK56" s="1008"/>
      <c r="AL56" s="284"/>
      <c r="AM56" s="296"/>
      <c r="AN56" s="284"/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8"/>
      <c r="BD56" s="284"/>
      <c r="BE56" s="284">
        <v>1</v>
      </c>
      <c r="BF56" s="296"/>
      <c r="BG56" s="284"/>
      <c r="BH56" s="296"/>
      <c r="BI56" s="284"/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8"/>
      <c r="BV56" s="284"/>
      <c r="BW56" s="296"/>
      <c r="BX56" s="284"/>
      <c r="BY56" s="296"/>
      <c r="BZ56" s="889" t="str">
        <f>IF(DL56&lt;3,"",(SUM(B56:R56)-MIN(B56:R56)-MAX(B56:R56))/(DL56-2))</f>
        <v/>
      </c>
      <c r="CA56" s="889">
        <f>IF(DM56&lt;3,"",(SUM(T56:AJ56)-MIN(T56:AJ56)-MAX(T56:AJ56))/(DM56-2))</f>
        <v>0.66666666666666663</v>
      </c>
      <c r="CB56" s="889" t="str">
        <f>IF(DN56&lt;3,"",(SUM(AL56:BB56)-MIN(AL56:BB56)-MAX(AL56:BB56))/(DN56-2))</f>
        <v/>
      </c>
      <c r="CC56" s="890" t="str">
        <f>IF(DO56&lt;3,"",(SUM(BD56:BT56)-MIN(BD56:BT56)-MAX(BD56:BT56))/(DO56-2))</f>
        <v/>
      </c>
      <c r="CD56" s="520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3" t="str">
        <f t="shared" si="196"/>
        <v/>
      </c>
      <c r="CL56" s="153">
        <f t="shared" si="196"/>
        <v>1</v>
      </c>
      <c r="CM56" s="153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1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1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1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1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0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0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1">
        <f t="shared" ref="DL56:DL63" si="215">COUNT(B56:R56)</f>
        <v>0</v>
      </c>
      <c r="DM56" s="846">
        <f t="shared" ref="DM56:DM63" si="216">COUNT(T56:AJ56)</f>
        <v>8</v>
      </c>
      <c r="DN56" s="846">
        <f t="shared" ref="DN56:DN63" si="217">COUNT(AL56:BB56)</f>
        <v>0</v>
      </c>
      <c r="DO56" s="846">
        <f t="shared" ref="DO56:DO63" si="218">COUNT(BD56:BT56)</f>
        <v>1</v>
      </c>
      <c r="DP56" s="963"/>
      <c r="DQ56" s="964"/>
      <c r="DR56" s="964"/>
      <c r="DS56" s="965"/>
      <c r="DU56" s="61"/>
    </row>
    <row r="57" spans="1:125" ht="12.75" customHeight="1">
      <c r="A57" s="961" t="s">
        <v>264</v>
      </c>
      <c r="B57" s="296">
        <v>0</v>
      </c>
      <c r="C57" s="684">
        <v>0</v>
      </c>
      <c r="D57" s="296">
        <v>0</v>
      </c>
      <c r="E57" s="684">
        <v>0</v>
      </c>
      <c r="F57" s="296">
        <v>0</v>
      </c>
      <c r="G57" s="684">
        <v>0</v>
      </c>
      <c r="H57" s="296">
        <v>0</v>
      </c>
      <c r="I57" s="684">
        <v>0</v>
      </c>
      <c r="J57" s="296">
        <v>0</v>
      </c>
      <c r="K57" s="684"/>
      <c r="L57" s="296"/>
      <c r="M57" s="684"/>
      <c r="N57" s="296"/>
      <c r="O57" s="684"/>
      <c r="P57" s="296"/>
      <c r="Q57" s="684"/>
      <c r="R57" s="296"/>
      <c r="S57" s="1008"/>
      <c r="T57" s="684">
        <v>0</v>
      </c>
      <c r="U57" s="296">
        <v>1</v>
      </c>
      <c r="V57" s="684">
        <v>1</v>
      </c>
      <c r="W57" s="296">
        <v>1</v>
      </c>
      <c r="X57" s="684">
        <v>10</v>
      </c>
      <c r="Y57" s="296">
        <v>1</v>
      </c>
      <c r="Z57" s="684">
        <v>2</v>
      </c>
      <c r="AA57" s="296">
        <v>1</v>
      </c>
      <c r="AB57" s="684">
        <v>1</v>
      </c>
      <c r="AC57" s="296"/>
      <c r="AD57" s="224"/>
      <c r="AE57" s="296"/>
      <c r="AF57" s="684"/>
      <c r="AG57" s="296"/>
      <c r="AH57" s="684"/>
      <c r="AI57" s="296"/>
      <c r="AJ57" s="684"/>
      <c r="AK57" s="1008"/>
      <c r="AL57" s="684">
        <v>0</v>
      </c>
      <c r="AM57" s="296">
        <v>0</v>
      </c>
      <c r="AN57" s="684">
        <v>0</v>
      </c>
      <c r="AO57" s="296">
        <v>0</v>
      </c>
      <c r="AP57" s="684">
        <v>0</v>
      </c>
      <c r="AQ57" s="296">
        <v>0</v>
      </c>
      <c r="AR57" s="684">
        <v>0</v>
      </c>
      <c r="AS57" s="296">
        <v>0</v>
      </c>
      <c r="AT57" s="684">
        <v>0</v>
      </c>
      <c r="AU57" s="296"/>
      <c r="AV57" s="684"/>
      <c r="AW57" s="296"/>
      <c r="AX57" s="684"/>
      <c r="AY57" s="296"/>
      <c r="AZ57" s="684"/>
      <c r="BA57" s="296"/>
      <c r="BB57" s="684"/>
      <c r="BC57" s="1008"/>
      <c r="BD57" s="684">
        <v>0</v>
      </c>
      <c r="BE57" s="684">
        <v>2</v>
      </c>
      <c r="BF57" s="296">
        <v>0</v>
      </c>
      <c r="BG57" s="684">
        <v>0</v>
      </c>
      <c r="BH57" s="296">
        <v>0</v>
      </c>
      <c r="BI57" s="684">
        <v>0</v>
      </c>
      <c r="BJ57" s="296">
        <v>0</v>
      </c>
      <c r="BK57" s="684">
        <v>0</v>
      </c>
      <c r="BL57" s="296">
        <v>0</v>
      </c>
      <c r="BM57" s="684"/>
      <c r="BN57" s="296"/>
      <c r="BO57" s="684"/>
      <c r="BP57" s="296"/>
      <c r="BQ57" s="684"/>
      <c r="BR57" s="296"/>
      <c r="BS57" s="684"/>
      <c r="BT57" s="296"/>
      <c r="BU57" s="1008"/>
      <c r="BV57" s="684"/>
      <c r="BW57" s="296"/>
      <c r="BX57" s="684"/>
      <c r="BY57" s="296"/>
      <c r="BZ57" s="889"/>
      <c r="CA57" s="889"/>
      <c r="CB57" s="889"/>
      <c r="CC57" s="890"/>
      <c r="CD57" s="520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>
        <f t="shared" si="197"/>
        <v>0</v>
      </c>
      <c r="CI57" s="90">
        <f t="shared" si="197"/>
        <v>0</v>
      </c>
      <c r="CJ57" s="90">
        <f t="shared" si="197"/>
        <v>0</v>
      </c>
      <c r="CK57" s="153">
        <f t="shared" si="197"/>
        <v>0</v>
      </c>
      <c r="CL57" s="153">
        <f t="shared" si="197"/>
        <v>0</v>
      </c>
      <c r="CM57" s="153">
        <f t="shared" si="197"/>
        <v>0</v>
      </c>
      <c r="CN57" s="90">
        <f t="shared" si="197"/>
        <v>0</v>
      </c>
      <c r="CO57" s="90">
        <f t="shared" si="197"/>
        <v>0</v>
      </c>
      <c r="CP57" s="90">
        <f t="shared" si="197"/>
        <v>2</v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1" t="str">
        <f t="shared" si="197"/>
        <v/>
      </c>
      <c r="CU57" s="548" t="str">
        <f t="shared" si="198"/>
        <v/>
      </c>
      <c r="CV57" s="549" t="str">
        <f t="shared" si="199"/>
        <v/>
      </c>
      <c r="CW57" s="550" t="str">
        <f t="shared" si="200"/>
        <v/>
      </c>
      <c r="CX57" s="550" t="str">
        <f t="shared" si="201"/>
        <v/>
      </c>
      <c r="CY57" s="550">
        <f t="shared" si="202"/>
        <v>0</v>
      </c>
      <c r="CZ57" s="550">
        <f t="shared" si="203"/>
        <v>0</v>
      </c>
      <c r="DA57" s="550">
        <f t="shared" si="204"/>
        <v>0</v>
      </c>
      <c r="DB57" s="551">
        <f t="shared" si="205"/>
        <v>0</v>
      </c>
      <c r="DC57" s="551">
        <f t="shared" si="206"/>
        <v>0</v>
      </c>
      <c r="DD57" s="551">
        <f t="shared" si="207"/>
        <v>0</v>
      </c>
      <c r="DE57" s="550">
        <f t="shared" si="208"/>
        <v>0</v>
      </c>
      <c r="DF57" s="550">
        <f t="shared" si="209"/>
        <v>0</v>
      </c>
      <c r="DG57" s="550">
        <f t="shared" si="210"/>
        <v>2</v>
      </c>
      <c r="DH57" s="550" t="str">
        <f t="shared" si="211"/>
        <v/>
      </c>
      <c r="DI57" s="550" t="str">
        <f t="shared" si="212"/>
        <v/>
      </c>
      <c r="DJ57" s="549" t="str">
        <f t="shared" si="213"/>
        <v/>
      </c>
      <c r="DK57" s="548" t="str">
        <f t="shared" si="214"/>
        <v/>
      </c>
      <c r="DL57" s="891">
        <f t="shared" si="215"/>
        <v>9</v>
      </c>
      <c r="DM57" s="846">
        <f t="shared" si="216"/>
        <v>9</v>
      </c>
      <c r="DN57" s="846">
        <f t="shared" si="217"/>
        <v>9</v>
      </c>
      <c r="DO57" s="846">
        <f t="shared" si="218"/>
        <v>9</v>
      </c>
      <c r="DP57" s="963"/>
      <c r="DQ57" s="964"/>
      <c r="DR57" s="964"/>
      <c r="DS57" s="965"/>
      <c r="DU57" s="61"/>
    </row>
    <row r="58" spans="1:125" ht="12.75" customHeight="1">
      <c r="A58" s="888" t="s">
        <v>265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8"/>
      <c r="T58" s="684"/>
      <c r="U58" s="296">
        <v>6</v>
      </c>
      <c r="V58" s="684">
        <v>3</v>
      </c>
      <c r="W58" s="296">
        <v>4</v>
      </c>
      <c r="X58" s="684">
        <v>6</v>
      </c>
      <c r="Y58" s="296">
        <v>6</v>
      </c>
      <c r="Z58" s="684">
        <v>2</v>
      </c>
      <c r="AA58" s="296">
        <v>1</v>
      </c>
      <c r="AB58" s="684">
        <v>8</v>
      </c>
      <c r="AC58" s="296"/>
      <c r="AD58" s="274"/>
      <c r="AE58" s="296"/>
      <c r="AF58" s="684"/>
      <c r="AG58" s="296"/>
      <c r="AH58" s="684"/>
      <c r="AI58" s="296"/>
      <c r="AJ58" s="684"/>
      <c r="AK58" s="1008"/>
      <c r="AL58" s="684"/>
      <c r="AM58" s="296"/>
      <c r="AN58" s="684"/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8"/>
      <c r="BD58" s="684"/>
      <c r="BE58" s="684">
        <v>12</v>
      </c>
      <c r="BF58" s="296"/>
      <c r="BG58" s="684"/>
      <c r="BH58" s="296"/>
      <c r="BI58" s="684"/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8"/>
      <c r="BV58" s="684"/>
      <c r="BW58" s="296"/>
      <c r="BX58" s="684"/>
      <c r="BY58" s="296"/>
      <c r="BZ58" s="889"/>
      <c r="CA58" s="889"/>
      <c r="CB58" s="889"/>
      <c r="CC58" s="890"/>
      <c r="CD58" s="520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3" t="str">
        <f t="shared" si="197"/>
        <v/>
      </c>
      <c r="CL58" s="153">
        <f t="shared" si="197"/>
        <v>12</v>
      </c>
      <c r="CM58" s="153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1" t="str">
        <f t="shared" si="197"/>
        <v/>
      </c>
      <c r="CU58" s="548" t="str">
        <f t="shared" si="198"/>
        <v/>
      </c>
      <c r="CV58" s="549" t="str">
        <f t="shared" si="199"/>
        <v/>
      </c>
      <c r="CW58" s="550" t="str">
        <f t="shared" si="200"/>
        <v/>
      </c>
      <c r="CX58" s="550" t="str">
        <f t="shared" si="201"/>
        <v/>
      </c>
      <c r="CY58" s="550" t="str">
        <f t="shared" si="202"/>
        <v/>
      </c>
      <c r="CZ58" s="550" t="str">
        <f t="shared" si="203"/>
        <v/>
      </c>
      <c r="DA58" s="550" t="str">
        <f t="shared" si="204"/>
        <v/>
      </c>
      <c r="DB58" s="551" t="str">
        <f t="shared" si="205"/>
        <v/>
      </c>
      <c r="DC58" s="551">
        <f t="shared" si="206"/>
        <v>12</v>
      </c>
      <c r="DD58" s="551" t="str">
        <f t="shared" si="207"/>
        <v/>
      </c>
      <c r="DE58" s="550" t="str">
        <f t="shared" si="208"/>
        <v/>
      </c>
      <c r="DF58" s="550" t="str">
        <f t="shared" si="209"/>
        <v/>
      </c>
      <c r="DG58" s="550" t="str">
        <f t="shared" si="210"/>
        <v/>
      </c>
      <c r="DH58" s="550" t="str">
        <f t="shared" si="211"/>
        <v/>
      </c>
      <c r="DI58" s="550" t="str">
        <f t="shared" si="212"/>
        <v/>
      </c>
      <c r="DJ58" s="549" t="str">
        <f t="shared" si="213"/>
        <v/>
      </c>
      <c r="DK58" s="548" t="str">
        <f t="shared" si="214"/>
        <v/>
      </c>
      <c r="DL58" s="891">
        <f t="shared" si="215"/>
        <v>0</v>
      </c>
      <c r="DM58" s="846">
        <f t="shared" si="216"/>
        <v>8</v>
      </c>
      <c r="DN58" s="846">
        <f t="shared" si="217"/>
        <v>0</v>
      </c>
      <c r="DO58" s="846">
        <f t="shared" si="218"/>
        <v>1</v>
      </c>
      <c r="DP58" s="963"/>
      <c r="DQ58" s="964"/>
      <c r="DR58" s="964"/>
      <c r="DS58" s="965"/>
      <c r="DU58" s="61"/>
    </row>
    <row r="59" spans="1:125" ht="12.75" customHeight="1">
      <c r="A59" s="1012" t="s">
        <v>249</v>
      </c>
      <c r="B59" s="761">
        <f t="shared" ref="B59:R59" si="220">IF(B57="","",B56*B57*B58)</f>
        <v>0</v>
      </c>
      <c r="C59" s="761">
        <f t="shared" si="220"/>
        <v>0</v>
      </c>
      <c r="D59" s="761">
        <f t="shared" si="220"/>
        <v>0</v>
      </c>
      <c r="E59" s="761">
        <f t="shared" si="220"/>
        <v>0</v>
      </c>
      <c r="F59" s="761">
        <f t="shared" si="220"/>
        <v>0</v>
      </c>
      <c r="G59" s="761">
        <f t="shared" si="220"/>
        <v>0</v>
      </c>
      <c r="H59" s="761">
        <f t="shared" si="220"/>
        <v>0</v>
      </c>
      <c r="I59" s="761">
        <f t="shared" si="220"/>
        <v>0</v>
      </c>
      <c r="J59" s="761">
        <f t="shared" si="220"/>
        <v>0</v>
      </c>
      <c r="K59" s="761" t="str">
        <f t="shared" si="220"/>
        <v/>
      </c>
      <c r="L59" s="761" t="str">
        <f t="shared" si="220"/>
        <v/>
      </c>
      <c r="M59" s="761" t="str">
        <f t="shared" si="220"/>
        <v/>
      </c>
      <c r="N59" s="761" t="str">
        <f t="shared" si="220"/>
        <v/>
      </c>
      <c r="O59" s="761" t="str">
        <f t="shared" si="220"/>
        <v/>
      </c>
      <c r="P59" s="761" t="str">
        <f t="shared" si="220"/>
        <v/>
      </c>
      <c r="Q59" s="761" t="str">
        <f t="shared" si="220"/>
        <v/>
      </c>
      <c r="R59" s="761" t="str">
        <f t="shared" si="220"/>
        <v/>
      </c>
      <c r="S59" s="767"/>
      <c r="T59" s="761">
        <f t="shared" ref="T59:AJ59" si="221">IF(T57="","",T56*T57*T58)</f>
        <v>0</v>
      </c>
      <c r="U59" s="761">
        <f t="shared" si="221"/>
        <v>3</v>
      </c>
      <c r="V59" s="761">
        <f t="shared" si="221"/>
        <v>1.5</v>
      </c>
      <c r="W59" s="761">
        <f t="shared" si="221"/>
        <v>4</v>
      </c>
      <c r="X59" s="761">
        <f t="shared" si="221"/>
        <v>15</v>
      </c>
      <c r="Y59" s="761">
        <f t="shared" si="221"/>
        <v>6</v>
      </c>
      <c r="Z59" s="761">
        <f t="shared" si="221"/>
        <v>4</v>
      </c>
      <c r="AA59" s="761">
        <f t="shared" si="221"/>
        <v>0.5</v>
      </c>
      <c r="AB59" s="761">
        <f t="shared" si="221"/>
        <v>4</v>
      </c>
      <c r="AC59" s="761" t="str">
        <f t="shared" si="221"/>
        <v/>
      </c>
      <c r="AD59" s="761" t="str">
        <f t="shared" si="221"/>
        <v/>
      </c>
      <c r="AE59" s="761" t="str">
        <f t="shared" si="221"/>
        <v/>
      </c>
      <c r="AF59" s="761" t="str">
        <f t="shared" si="221"/>
        <v/>
      </c>
      <c r="AG59" s="761" t="str">
        <f t="shared" si="221"/>
        <v/>
      </c>
      <c r="AH59" s="761" t="str">
        <f t="shared" si="221"/>
        <v/>
      </c>
      <c r="AI59" s="761" t="str">
        <f t="shared" si="221"/>
        <v/>
      </c>
      <c r="AJ59" s="761" t="str">
        <f t="shared" si="221"/>
        <v/>
      </c>
      <c r="AK59" s="767"/>
      <c r="AL59" s="761">
        <f t="shared" ref="AL59:BB59" si="222">IF(AL57="","",AL56*AL57*AL58)</f>
        <v>0</v>
      </c>
      <c r="AM59" s="761">
        <f t="shared" si="222"/>
        <v>0</v>
      </c>
      <c r="AN59" s="761">
        <f t="shared" si="222"/>
        <v>0</v>
      </c>
      <c r="AO59" s="761">
        <f t="shared" si="222"/>
        <v>0</v>
      </c>
      <c r="AP59" s="761">
        <f t="shared" si="222"/>
        <v>0</v>
      </c>
      <c r="AQ59" s="761">
        <f t="shared" si="222"/>
        <v>0</v>
      </c>
      <c r="AR59" s="761">
        <f t="shared" si="222"/>
        <v>0</v>
      </c>
      <c r="AS59" s="761">
        <f t="shared" si="222"/>
        <v>0</v>
      </c>
      <c r="AT59" s="761">
        <f t="shared" si="222"/>
        <v>0</v>
      </c>
      <c r="AU59" s="761" t="str">
        <f t="shared" si="222"/>
        <v/>
      </c>
      <c r="AV59" s="761" t="str">
        <f t="shared" si="222"/>
        <v/>
      </c>
      <c r="AW59" s="761" t="str">
        <f t="shared" si="222"/>
        <v/>
      </c>
      <c r="AX59" s="761" t="str">
        <f t="shared" si="222"/>
        <v/>
      </c>
      <c r="AY59" s="761" t="str">
        <f t="shared" si="222"/>
        <v/>
      </c>
      <c r="AZ59" s="761" t="str">
        <f t="shared" si="222"/>
        <v/>
      </c>
      <c r="BA59" s="761" t="str">
        <f t="shared" si="222"/>
        <v/>
      </c>
      <c r="BB59" s="761" t="str">
        <f t="shared" si="222"/>
        <v/>
      </c>
      <c r="BC59" s="767"/>
      <c r="BD59" s="761">
        <f t="shared" ref="BD59:BT59" si="223">IF(BD57="","",BD56*BD57*BD58)</f>
        <v>0</v>
      </c>
      <c r="BE59" s="761">
        <f t="shared" si="223"/>
        <v>24</v>
      </c>
      <c r="BF59" s="761">
        <f t="shared" si="223"/>
        <v>0</v>
      </c>
      <c r="BG59" s="761">
        <f t="shared" si="223"/>
        <v>0</v>
      </c>
      <c r="BH59" s="761">
        <f t="shared" si="223"/>
        <v>0</v>
      </c>
      <c r="BI59" s="761">
        <f t="shared" si="223"/>
        <v>0</v>
      </c>
      <c r="BJ59" s="761">
        <f t="shared" si="223"/>
        <v>0</v>
      </c>
      <c r="BK59" s="761">
        <f t="shared" si="223"/>
        <v>0</v>
      </c>
      <c r="BL59" s="761">
        <f t="shared" si="223"/>
        <v>0</v>
      </c>
      <c r="BM59" s="761" t="str">
        <f t="shared" si="223"/>
        <v/>
      </c>
      <c r="BN59" s="761" t="str">
        <f t="shared" si="223"/>
        <v/>
      </c>
      <c r="BO59" s="761" t="str">
        <f t="shared" si="223"/>
        <v/>
      </c>
      <c r="BP59" s="761" t="str">
        <f t="shared" si="223"/>
        <v/>
      </c>
      <c r="BQ59" s="761" t="str">
        <f t="shared" si="223"/>
        <v/>
      </c>
      <c r="BR59" s="761" t="str">
        <f t="shared" si="223"/>
        <v/>
      </c>
      <c r="BS59" s="761" t="str">
        <f t="shared" si="223"/>
        <v/>
      </c>
      <c r="BT59" s="761" t="str">
        <f t="shared" si="223"/>
        <v/>
      </c>
      <c r="BU59" s="767"/>
      <c r="BV59" s="761" t="str">
        <f>IF(BV57="","",BV56*BV57*BV58)</f>
        <v/>
      </c>
      <c r="BW59" s="761" t="str">
        <f>IF(BW57="","",BW56*BW57*BW58)</f>
        <v/>
      </c>
      <c r="BX59" s="761" t="str">
        <f>IF(BX57="","",BX56*BX57*BX58)</f>
        <v/>
      </c>
      <c r="BY59" s="761" t="str">
        <f>IF(BY57="","",BY56*BY57*BY58)</f>
        <v/>
      </c>
      <c r="BZ59" s="889">
        <f>IF(DL59&lt;3,"",(SUM(B59:R59)-MIN(B59:R59)-MAX(B59:R59))/(DL59-2))</f>
        <v>0</v>
      </c>
      <c r="CA59" s="889">
        <f>IF(DM59&lt;3,"",(SUM(T59:AJ59)-MIN(T59:AJ59)-MAX(T59:AJ59))/(DM59-2))</f>
        <v>3.2857142857142856</v>
      </c>
      <c r="CB59" s="889">
        <f>IF(DN59&lt;3,"",(SUM(AL59:BB59)-MIN(AL59:BB59)-MAX(AL59:BB59))/(DN59-2))</f>
        <v>0</v>
      </c>
      <c r="CC59" s="890">
        <f>IF(DO59&lt;3,"",(SUM(BD59:BT59)-MIN(BD59:BT59)-MAX(BD59:BT59))/(DO59-2))</f>
        <v>0</v>
      </c>
      <c r="CD59" s="520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>
        <f t="shared" si="197"/>
        <v>0</v>
      </c>
      <c r="CI59" s="90">
        <f t="shared" si="197"/>
        <v>0</v>
      </c>
      <c r="CJ59" s="90">
        <f t="shared" si="197"/>
        <v>0</v>
      </c>
      <c r="CK59" s="153">
        <f t="shared" si="197"/>
        <v>0</v>
      </c>
      <c r="CL59" s="153">
        <f t="shared" si="197"/>
        <v>0</v>
      </c>
      <c r="CM59" s="153">
        <f t="shared" si="197"/>
        <v>0</v>
      </c>
      <c r="CN59" s="90">
        <f t="shared" si="197"/>
        <v>0</v>
      </c>
      <c r="CO59" s="90">
        <f t="shared" si="197"/>
        <v>0</v>
      </c>
      <c r="CP59" s="90">
        <f t="shared" si="197"/>
        <v>24</v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1" t="str">
        <f t="shared" si="197"/>
        <v/>
      </c>
      <c r="CU59" s="548" t="str">
        <f t="shared" si="198"/>
        <v/>
      </c>
      <c r="CV59" s="549" t="str">
        <f t="shared" si="199"/>
        <v/>
      </c>
      <c r="CW59" s="550" t="str">
        <f t="shared" si="200"/>
        <v/>
      </c>
      <c r="CX59" s="550" t="str">
        <f t="shared" si="201"/>
        <v/>
      </c>
      <c r="CY59" s="550">
        <f t="shared" si="202"/>
        <v>0</v>
      </c>
      <c r="CZ59" s="550">
        <f t="shared" si="203"/>
        <v>0</v>
      </c>
      <c r="DA59" s="550">
        <f t="shared" si="204"/>
        <v>0</v>
      </c>
      <c r="DB59" s="551">
        <f t="shared" si="205"/>
        <v>0</v>
      </c>
      <c r="DC59" s="551">
        <f t="shared" si="206"/>
        <v>0</v>
      </c>
      <c r="DD59" s="551">
        <f t="shared" si="207"/>
        <v>0</v>
      </c>
      <c r="DE59" s="550">
        <f t="shared" si="208"/>
        <v>0</v>
      </c>
      <c r="DF59" s="550">
        <f t="shared" si="209"/>
        <v>0</v>
      </c>
      <c r="DG59" s="550">
        <f t="shared" si="210"/>
        <v>24</v>
      </c>
      <c r="DH59" s="550" t="str">
        <f t="shared" si="211"/>
        <v/>
      </c>
      <c r="DI59" s="550" t="str">
        <f t="shared" si="212"/>
        <v/>
      </c>
      <c r="DJ59" s="549" t="str">
        <f t="shared" si="213"/>
        <v/>
      </c>
      <c r="DK59" s="548" t="str">
        <f t="shared" si="214"/>
        <v/>
      </c>
      <c r="DL59" s="891">
        <f t="shared" si="215"/>
        <v>9</v>
      </c>
      <c r="DM59" s="846">
        <f t="shared" si="216"/>
        <v>9</v>
      </c>
      <c r="DN59" s="846">
        <f t="shared" si="217"/>
        <v>9</v>
      </c>
      <c r="DO59" s="846">
        <f t="shared" si="218"/>
        <v>9</v>
      </c>
      <c r="DP59" s="968" t="str">
        <f>IF(SUM(BV59)&gt;0,(BV55-DP62-SUM(BV62)*(DP62=""))*'Exp factors'!C$23,"")</f>
        <v/>
      </c>
      <c r="DQ59" s="969" t="str">
        <f>IF(SUM(BW59)&gt;0,(BW55-DQ62-SUM(BW62)*(DQ62=""))*'Exp factors'!D$23,"")</f>
        <v/>
      </c>
      <c r="DR59" s="969" t="str">
        <f>IF(SUM(BX59)&gt;0,(BX55-DR62-SUM(BX62)*(DR62=""))*'Exp factors'!E$23,"")</f>
        <v/>
      </c>
      <c r="DS59" s="970" t="str">
        <f>IF(SUM(BY59)&gt;0,(BY55-DS62-SUM(BY62)*(DS62=""))*'Exp factors'!F$23,"")</f>
        <v/>
      </c>
      <c r="DU59" s="61"/>
    </row>
    <row r="60" spans="1:125" ht="12.75" customHeight="1">
      <c r="A60" s="1012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1"/>
      <c r="T60" s="707"/>
      <c r="U60" s="669">
        <v>2500</v>
      </c>
      <c r="V60" s="707">
        <v>2500</v>
      </c>
      <c r="W60" s="669">
        <v>2500</v>
      </c>
      <c r="X60" s="707">
        <v>2500</v>
      </c>
      <c r="Y60" s="669">
        <v>2500</v>
      </c>
      <c r="Z60" s="707">
        <v>2500</v>
      </c>
      <c r="AA60" s="669">
        <v>2500</v>
      </c>
      <c r="AB60" s="707">
        <v>2500</v>
      </c>
      <c r="AC60" s="669"/>
      <c r="AD60" s="707"/>
      <c r="AE60" s="669"/>
      <c r="AF60" s="707"/>
      <c r="AG60" s="669"/>
      <c r="AH60" s="707"/>
      <c r="AI60" s="669"/>
      <c r="AJ60" s="707"/>
      <c r="AK60" s="1011"/>
      <c r="AL60" s="707">
        <v>2500</v>
      </c>
      <c r="AM60" s="669">
        <v>2500</v>
      </c>
      <c r="AN60" s="707">
        <v>2500</v>
      </c>
      <c r="AO60" s="669">
        <v>2500</v>
      </c>
      <c r="AP60" s="707">
        <v>2500</v>
      </c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1"/>
      <c r="BD60" s="707">
        <v>2500</v>
      </c>
      <c r="BE60" s="707">
        <v>2500</v>
      </c>
      <c r="BF60" s="669">
        <v>2500</v>
      </c>
      <c r="BG60" s="707"/>
      <c r="BH60" s="669"/>
      <c r="BI60" s="707"/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1"/>
      <c r="BV60" s="707"/>
      <c r="BW60" s="669"/>
      <c r="BX60" s="707"/>
      <c r="BY60" s="669"/>
      <c r="BZ60" s="889" t="str">
        <f>IF(DL60&lt;3,"",(SUM(B60:R60)-MIN(B60:R60)-MAX(B60:R60))/(DL60-2))</f>
        <v/>
      </c>
      <c r="CA60" s="889">
        <f>IF(DM60&lt;3,"",(SUM(T60:AJ60)-MIN(T60:AJ60)-MAX(T60:AJ60))/(DM60-2))</f>
        <v>2500</v>
      </c>
      <c r="CB60" s="889">
        <f>IF(DN60&lt;3,"",(SUM(AL60:BB60)-MIN(AL60:BB60)-MAX(AL60:BB60))/(DN60-2))</f>
        <v>2500</v>
      </c>
      <c r="CC60" s="890">
        <f>IF(DO60&lt;3,"",(SUM(BD60:BT60)-MIN(BD60:BT60)-MAX(BD60:BT60))/(DO60-2))</f>
        <v>2500</v>
      </c>
      <c r="CD60" s="520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3">
        <f t="shared" si="197"/>
        <v>2500</v>
      </c>
      <c r="CL60" s="153">
        <f t="shared" si="197"/>
        <v>2500</v>
      </c>
      <c r="CM60" s="153">
        <f t="shared" si="197"/>
        <v>2500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1" t="str">
        <f t="shared" si="197"/>
        <v/>
      </c>
      <c r="CU60" s="548" t="str">
        <f t="shared" si="198"/>
        <v/>
      </c>
      <c r="CV60" s="549" t="str">
        <f t="shared" si="199"/>
        <v/>
      </c>
      <c r="CW60" s="550" t="str">
        <f t="shared" si="200"/>
        <v/>
      </c>
      <c r="CX60" s="550" t="str">
        <f t="shared" si="201"/>
        <v/>
      </c>
      <c r="CY60" s="550" t="str">
        <f t="shared" si="202"/>
        <v/>
      </c>
      <c r="CZ60" s="550" t="str">
        <f t="shared" si="203"/>
        <v/>
      </c>
      <c r="DA60" s="550" t="str">
        <f t="shared" si="204"/>
        <v/>
      </c>
      <c r="DB60" s="551">
        <f t="shared" si="205"/>
        <v>2500</v>
      </c>
      <c r="DC60" s="551">
        <f t="shared" si="206"/>
        <v>2500</v>
      </c>
      <c r="DD60" s="551">
        <f t="shared" si="207"/>
        <v>2500</v>
      </c>
      <c r="DE60" s="550" t="str">
        <f t="shared" si="208"/>
        <v/>
      </c>
      <c r="DF60" s="550" t="str">
        <f t="shared" si="209"/>
        <v/>
      </c>
      <c r="DG60" s="550" t="str">
        <f t="shared" si="210"/>
        <v/>
      </c>
      <c r="DH60" s="550" t="str">
        <f t="shared" si="211"/>
        <v/>
      </c>
      <c r="DI60" s="550" t="str">
        <f t="shared" si="212"/>
        <v/>
      </c>
      <c r="DJ60" s="549" t="str">
        <f t="shared" si="213"/>
        <v/>
      </c>
      <c r="DK60" s="548" t="str">
        <f t="shared" si="214"/>
        <v/>
      </c>
      <c r="DL60" s="891">
        <f t="shared" si="215"/>
        <v>0</v>
      </c>
      <c r="DM60" s="846">
        <f t="shared" si="216"/>
        <v>8</v>
      </c>
      <c r="DN60" s="846">
        <f t="shared" si="217"/>
        <v>5</v>
      </c>
      <c r="DO60" s="846">
        <f t="shared" si="218"/>
        <v>3</v>
      </c>
      <c r="DP60" s="963"/>
      <c r="DQ60" s="964"/>
      <c r="DR60" s="964"/>
      <c r="DS60" s="965"/>
      <c r="DU60" s="61"/>
    </row>
    <row r="61" spans="1:125" ht="12.75" customHeight="1">
      <c r="A61" s="888" t="str">
        <f>$H$1 &amp; " (%)"</f>
        <v>kcal (%)</v>
      </c>
      <c r="B61" s="766">
        <f t="shared" ref="B61:R61" si="224">IF(B59="","",B59*B60/B$7/365/$G$1)</f>
        <v>0</v>
      </c>
      <c r="C61" s="766">
        <f t="shared" si="224"/>
        <v>0</v>
      </c>
      <c r="D61" s="766">
        <f t="shared" si="224"/>
        <v>0</v>
      </c>
      <c r="E61" s="766">
        <f t="shared" si="224"/>
        <v>0</v>
      </c>
      <c r="F61" s="766">
        <f t="shared" si="224"/>
        <v>0</v>
      </c>
      <c r="G61" s="766">
        <f t="shared" si="224"/>
        <v>0</v>
      </c>
      <c r="H61" s="766">
        <f t="shared" si="224"/>
        <v>0</v>
      </c>
      <c r="I61" s="766">
        <f t="shared" si="224"/>
        <v>0</v>
      </c>
      <c r="J61" s="766">
        <f t="shared" si="224"/>
        <v>0</v>
      </c>
      <c r="K61" s="766" t="str">
        <f t="shared" si="224"/>
        <v/>
      </c>
      <c r="L61" s="766" t="str">
        <f t="shared" si="224"/>
        <v/>
      </c>
      <c r="M61" s="766" t="str">
        <f t="shared" si="224"/>
        <v/>
      </c>
      <c r="N61" s="766" t="str">
        <f t="shared" si="224"/>
        <v/>
      </c>
      <c r="O61" s="766" t="str">
        <f t="shared" si="224"/>
        <v/>
      </c>
      <c r="P61" s="766" t="str">
        <f t="shared" si="224"/>
        <v/>
      </c>
      <c r="Q61" s="766" t="str">
        <f t="shared" si="224"/>
        <v/>
      </c>
      <c r="R61" s="766" t="str">
        <f t="shared" si="224"/>
        <v/>
      </c>
      <c r="S61" s="977"/>
      <c r="T61" s="766">
        <f t="shared" ref="T61:AJ61" si="225">IF(T59="","",T59*T60/T$7/365/$G$1)</f>
        <v>0</v>
      </c>
      <c r="U61" s="766">
        <f t="shared" si="225"/>
        <v>1.223091976516634E-3</v>
      </c>
      <c r="V61" s="766">
        <f t="shared" si="225"/>
        <v>6.9890970086664797E-4</v>
      </c>
      <c r="W61" s="766">
        <f t="shared" si="225"/>
        <v>1.6307893020221786E-3</v>
      </c>
      <c r="X61" s="766">
        <f t="shared" si="225"/>
        <v>6.1154598825831699E-3</v>
      </c>
      <c r="Y61" s="766">
        <f t="shared" si="225"/>
        <v>1.779042874933286E-3</v>
      </c>
      <c r="Z61" s="766">
        <f t="shared" si="225"/>
        <v>8.6975429441182861E-4</v>
      </c>
      <c r="AA61" s="766">
        <f t="shared" si="225"/>
        <v>1.8119881133579763E-4</v>
      </c>
      <c r="AB61" s="766">
        <f t="shared" si="225"/>
        <v>1.8637592023110616E-3</v>
      </c>
      <c r="AC61" s="766" t="str">
        <f t="shared" si="225"/>
        <v/>
      </c>
      <c r="AD61" s="766" t="str">
        <f t="shared" si="225"/>
        <v/>
      </c>
      <c r="AE61" s="766" t="str">
        <f t="shared" si="225"/>
        <v/>
      </c>
      <c r="AF61" s="766" t="str">
        <f t="shared" si="225"/>
        <v/>
      </c>
      <c r="AG61" s="766" t="str">
        <f t="shared" si="225"/>
        <v/>
      </c>
      <c r="AH61" s="766" t="str">
        <f t="shared" si="225"/>
        <v/>
      </c>
      <c r="AI61" s="766" t="str">
        <f t="shared" si="225"/>
        <v/>
      </c>
      <c r="AJ61" s="766" t="str">
        <f t="shared" si="225"/>
        <v/>
      </c>
      <c r="AK61" s="977"/>
      <c r="AL61" s="766">
        <f t="shared" ref="AL61:BB61" si="226">IF(AL59="","",AL59*AL60/AL$7/365/$G$1)</f>
        <v>0</v>
      </c>
      <c r="AM61" s="766">
        <f t="shared" si="226"/>
        <v>0</v>
      </c>
      <c r="AN61" s="766">
        <f t="shared" si="226"/>
        <v>0</v>
      </c>
      <c r="AO61" s="766">
        <f t="shared" si="226"/>
        <v>0</v>
      </c>
      <c r="AP61" s="766">
        <f t="shared" si="226"/>
        <v>0</v>
      </c>
      <c r="AQ61" s="766">
        <f t="shared" si="226"/>
        <v>0</v>
      </c>
      <c r="AR61" s="766">
        <f t="shared" si="226"/>
        <v>0</v>
      </c>
      <c r="AS61" s="766">
        <f t="shared" si="226"/>
        <v>0</v>
      </c>
      <c r="AT61" s="766">
        <f t="shared" si="226"/>
        <v>0</v>
      </c>
      <c r="AU61" s="766" t="str">
        <f t="shared" si="226"/>
        <v/>
      </c>
      <c r="AV61" s="766" t="str">
        <f t="shared" si="226"/>
        <v/>
      </c>
      <c r="AW61" s="766" t="str">
        <f t="shared" si="226"/>
        <v/>
      </c>
      <c r="AX61" s="766" t="str">
        <f t="shared" si="226"/>
        <v/>
      </c>
      <c r="AY61" s="766" t="str">
        <f t="shared" si="226"/>
        <v/>
      </c>
      <c r="AZ61" s="766" t="str">
        <f t="shared" si="226"/>
        <v/>
      </c>
      <c r="BA61" s="766" t="str">
        <f t="shared" si="226"/>
        <v/>
      </c>
      <c r="BB61" s="766" t="str">
        <f t="shared" si="226"/>
        <v/>
      </c>
      <c r="BC61" s="977"/>
      <c r="BD61" s="766">
        <f t="shared" ref="BD61:BT61" si="227">IF(BD59="","",BD59*BD60/BD$7/365/$G$1)</f>
        <v>0</v>
      </c>
      <c r="BE61" s="766">
        <f t="shared" si="227"/>
        <v>9.7847358121330719E-3</v>
      </c>
      <c r="BF61" s="766">
        <f t="shared" si="227"/>
        <v>0</v>
      </c>
      <c r="BG61" s="766">
        <f t="shared" si="227"/>
        <v>0</v>
      </c>
      <c r="BH61" s="766">
        <f t="shared" si="227"/>
        <v>0</v>
      </c>
      <c r="BI61" s="766">
        <f t="shared" si="227"/>
        <v>0</v>
      </c>
      <c r="BJ61" s="766">
        <f t="shared" si="227"/>
        <v>0</v>
      </c>
      <c r="BK61" s="766">
        <f t="shared" si="227"/>
        <v>0</v>
      </c>
      <c r="BL61" s="766">
        <f t="shared" si="227"/>
        <v>0</v>
      </c>
      <c r="BM61" s="766" t="str">
        <f t="shared" si="227"/>
        <v/>
      </c>
      <c r="BN61" s="766" t="str">
        <f t="shared" si="227"/>
        <v/>
      </c>
      <c r="BO61" s="766" t="str">
        <f t="shared" si="227"/>
        <v/>
      </c>
      <c r="BP61" s="766" t="str">
        <f t="shared" si="227"/>
        <v/>
      </c>
      <c r="BQ61" s="766" t="str">
        <f t="shared" si="227"/>
        <v/>
      </c>
      <c r="BR61" s="766" t="str">
        <f t="shared" si="227"/>
        <v/>
      </c>
      <c r="BS61" s="766" t="str">
        <f t="shared" si="227"/>
        <v/>
      </c>
      <c r="BT61" s="766" t="str">
        <f t="shared" si="227"/>
        <v/>
      </c>
      <c r="BU61" s="977"/>
      <c r="BV61" s="766" t="str">
        <f>IF(BV59="","",BV59*BV60/BV$7/365/$G$1)</f>
        <v/>
      </c>
      <c r="BW61" s="766" t="str">
        <f>IF(BW59="","",BW59*BW60/BW$7/365/$G$1)</f>
        <v/>
      </c>
      <c r="BX61" s="766" t="str">
        <f>IF(BX59="","",BX59*BX60/BX$7/365/$G$1)</f>
        <v/>
      </c>
      <c r="BY61" s="766" t="str">
        <f>IF(BY59="","",BY59*BY60/BY$7/365/$G$1)</f>
        <v/>
      </c>
      <c r="BZ61" s="889">
        <f>IF(DL61&lt;3,"",(SUM(B61:R61)-MIN(B61:R61)-MAX(B61:R61))/(DL61-2))</f>
        <v>0</v>
      </c>
      <c r="CA61" s="889">
        <f>IF(DM61&lt;3,"",(SUM(T61:AJ61)-MIN(T61:AJ61)-MAX(T61:AJ61))/(DM61-2))</f>
        <v>1.1780780231996333E-3</v>
      </c>
      <c r="CB61" s="889">
        <f>IF(DN61&lt;3,"",(SUM(AL61:BB61)-MIN(AL61:BB61)-MAX(AL61:BB61))/(DN61-2))</f>
        <v>0</v>
      </c>
      <c r="CC61" s="890">
        <f>IF(DO61&lt;3,"",(SUM(BD61:BT61)-MIN(BD61:BT61)-MAX(BD61:BT61))/(DO61-2))</f>
        <v>0</v>
      </c>
      <c r="CD61" s="532" t="str">
        <f t="shared" si="219"/>
        <v/>
      </c>
      <c r="CE61" s="533" t="str">
        <f t="shared" si="197"/>
        <v/>
      </c>
      <c r="CF61" s="534" t="str">
        <f t="shared" si="197"/>
        <v/>
      </c>
      <c r="CG61" s="534" t="str">
        <f t="shared" si="197"/>
        <v/>
      </c>
      <c r="CH61" s="534">
        <f t="shared" si="197"/>
        <v>0</v>
      </c>
      <c r="CI61" s="534">
        <f t="shared" si="197"/>
        <v>0</v>
      </c>
      <c r="CJ61" s="534">
        <f t="shared" si="197"/>
        <v>0</v>
      </c>
      <c r="CK61" s="535">
        <f t="shared" si="197"/>
        <v>0</v>
      </c>
      <c r="CL61" s="535">
        <f t="shared" si="197"/>
        <v>0</v>
      </c>
      <c r="CM61" s="535">
        <f t="shared" si="197"/>
        <v>0</v>
      </c>
      <c r="CN61" s="534">
        <f t="shared" si="197"/>
        <v>0</v>
      </c>
      <c r="CO61" s="534">
        <f t="shared" si="197"/>
        <v>0</v>
      </c>
      <c r="CP61" s="534">
        <f t="shared" si="197"/>
        <v>9.7847358121330719E-3</v>
      </c>
      <c r="CQ61" s="534" t="str">
        <f t="shared" si="197"/>
        <v/>
      </c>
      <c r="CR61" s="534" t="str">
        <f t="shared" si="197"/>
        <v/>
      </c>
      <c r="CS61" s="533" t="str">
        <f t="shared" si="197"/>
        <v/>
      </c>
      <c r="CT61" s="1320" t="str">
        <f t="shared" si="197"/>
        <v/>
      </c>
      <c r="CU61" s="536" t="str">
        <f t="shared" si="198"/>
        <v/>
      </c>
      <c r="CV61" s="537" t="str">
        <f t="shared" si="199"/>
        <v/>
      </c>
      <c r="CW61" s="538" t="str">
        <f t="shared" si="200"/>
        <v/>
      </c>
      <c r="CX61" s="538" t="str">
        <f t="shared" si="201"/>
        <v/>
      </c>
      <c r="CY61" s="538">
        <f t="shared" si="202"/>
        <v>0</v>
      </c>
      <c r="CZ61" s="538">
        <f t="shared" si="203"/>
        <v>0</v>
      </c>
      <c r="DA61" s="538">
        <f t="shared" si="204"/>
        <v>0</v>
      </c>
      <c r="DB61" s="539">
        <f t="shared" si="205"/>
        <v>0</v>
      </c>
      <c r="DC61" s="539">
        <f t="shared" si="206"/>
        <v>0</v>
      </c>
      <c r="DD61" s="539">
        <f t="shared" si="207"/>
        <v>0</v>
      </c>
      <c r="DE61" s="538">
        <f t="shared" si="208"/>
        <v>0</v>
      </c>
      <c r="DF61" s="538">
        <f t="shared" si="209"/>
        <v>0</v>
      </c>
      <c r="DG61" s="538">
        <f t="shared" si="210"/>
        <v>9.7847358121330719E-3</v>
      </c>
      <c r="DH61" s="538" t="str">
        <f t="shared" si="211"/>
        <v/>
      </c>
      <c r="DI61" s="538" t="str">
        <f t="shared" si="212"/>
        <v/>
      </c>
      <c r="DJ61" s="537" t="str">
        <f t="shared" si="213"/>
        <v/>
      </c>
      <c r="DK61" s="536" t="str">
        <f t="shared" si="214"/>
        <v/>
      </c>
      <c r="DL61" s="891">
        <f t="shared" si="215"/>
        <v>9</v>
      </c>
      <c r="DM61" s="846">
        <f t="shared" si="216"/>
        <v>9</v>
      </c>
      <c r="DN61" s="846">
        <f t="shared" si="217"/>
        <v>9</v>
      </c>
      <c r="DO61" s="846">
        <f t="shared" si="218"/>
        <v>9</v>
      </c>
      <c r="DP61" s="972" t="str">
        <f>IF(DP59="","",DP59*BV60)</f>
        <v/>
      </c>
      <c r="DQ61" s="973" t="str">
        <f>IF(DQ59="","",DQ59*BW60)</f>
        <v/>
      </c>
      <c r="DR61" s="973" t="str">
        <f>IF(DR59="","",DR59*BX60)</f>
        <v/>
      </c>
      <c r="DS61" s="974" t="str">
        <f>IF(DS59="","",DS59*BY60)</f>
        <v/>
      </c>
      <c r="DU61" s="61"/>
    </row>
    <row r="62" spans="1:125" ht="12.75" customHeight="1">
      <c r="A62" s="1020" t="s">
        <v>269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6"/>
      <c r="T62" s="643"/>
      <c r="U62" s="678">
        <v>10</v>
      </c>
      <c r="V62" s="643">
        <v>10</v>
      </c>
      <c r="W62" s="678">
        <v>10</v>
      </c>
      <c r="X62" s="643">
        <v>7.5</v>
      </c>
      <c r="Y62" s="678">
        <v>5</v>
      </c>
      <c r="Z62" s="643">
        <v>5</v>
      </c>
      <c r="AA62" s="678">
        <v>5</v>
      </c>
      <c r="AB62" s="643">
        <v>7.5</v>
      </c>
      <c r="AC62" s="678"/>
      <c r="AD62" s="643"/>
      <c r="AE62" s="678"/>
      <c r="AF62" s="643"/>
      <c r="AG62" s="678"/>
      <c r="AH62" s="643"/>
      <c r="AI62" s="678"/>
      <c r="AJ62" s="643"/>
      <c r="AK62" s="1016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6"/>
      <c r="BD62" s="643"/>
      <c r="BE62" s="643">
        <v>10</v>
      </c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6"/>
      <c r="BV62" s="643"/>
      <c r="BW62" s="678"/>
      <c r="BX62" s="643"/>
      <c r="BY62" s="678"/>
      <c r="BZ62" s="889" t="str">
        <f>IF(DL62&lt;3,"",(SUM(B62:R62)-MIN(B62:R62)-MAX(B62:R62))/(DL62-2))</f>
        <v/>
      </c>
      <c r="CA62" s="889">
        <f>IF(DM62&lt;3,"",(SUM(T62:AJ62)-MIN(T62:AJ62)-MAX(T62:AJ62))/(DM62-2))</f>
        <v>7.5</v>
      </c>
      <c r="CB62" s="889" t="str">
        <f>IF(DN62&lt;3,"",(SUM(AL62:BB62)-MIN(AL62:BB62)-MAX(AL62:BB62))/(DN62-2))</f>
        <v/>
      </c>
      <c r="CC62" s="890" t="str">
        <f>IF(DO62&lt;3,"",(SUM(BD62:BT62)-MIN(BD62:BT62)-MAX(BD62:BT62))/(DO62-2))</f>
        <v/>
      </c>
      <c r="CD62" s="520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3" t="str">
        <f t="shared" si="197"/>
        <v/>
      </c>
      <c r="CL62" s="153">
        <f t="shared" si="197"/>
        <v>10</v>
      </c>
      <c r="CM62" s="153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1" t="str">
        <f t="shared" si="197"/>
        <v/>
      </c>
      <c r="CU62" s="548" t="str">
        <f t="shared" si="198"/>
        <v/>
      </c>
      <c r="CV62" s="549" t="str">
        <f t="shared" si="199"/>
        <v/>
      </c>
      <c r="CW62" s="550" t="str">
        <f t="shared" si="200"/>
        <v/>
      </c>
      <c r="CX62" s="550" t="str">
        <f t="shared" si="201"/>
        <v/>
      </c>
      <c r="CY62" s="550" t="str">
        <f t="shared" si="202"/>
        <v/>
      </c>
      <c r="CZ62" s="550" t="str">
        <f t="shared" si="203"/>
        <v/>
      </c>
      <c r="DA62" s="550" t="str">
        <f t="shared" si="204"/>
        <v/>
      </c>
      <c r="DB62" s="551" t="str">
        <f t="shared" si="205"/>
        <v/>
      </c>
      <c r="DC62" s="551">
        <f t="shared" si="206"/>
        <v>10</v>
      </c>
      <c r="DD62" s="551" t="str">
        <f t="shared" si="207"/>
        <v/>
      </c>
      <c r="DE62" s="550" t="str">
        <f t="shared" si="208"/>
        <v/>
      </c>
      <c r="DF62" s="550" t="str">
        <f t="shared" si="209"/>
        <v/>
      </c>
      <c r="DG62" s="550" t="str">
        <f t="shared" si="210"/>
        <v/>
      </c>
      <c r="DH62" s="550" t="str">
        <f t="shared" si="211"/>
        <v/>
      </c>
      <c r="DI62" s="550" t="str">
        <f t="shared" si="212"/>
        <v/>
      </c>
      <c r="DJ62" s="549" t="str">
        <f t="shared" si="213"/>
        <v/>
      </c>
      <c r="DK62" s="548" t="str">
        <f t="shared" si="214"/>
        <v/>
      </c>
      <c r="DL62" s="891">
        <f t="shared" si="215"/>
        <v>0</v>
      </c>
      <c r="DM62" s="846">
        <f t="shared" si="216"/>
        <v>8</v>
      </c>
      <c r="DN62" s="846">
        <f t="shared" si="217"/>
        <v>0</v>
      </c>
      <c r="DO62" s="846">
        <f t="shared" si="218"/>
        <v>1</v>
      </c>
      <c r="DP62" s="975"/>
      <c r="DQ62" s="296"/>
      <c r="DR62" s="296"/>
      <c r="DS62" s="976"/>
      <c r="DU62" s="61"/>
    </row>
    <row r="63" spans="1:125" ht="12.75" customHeight="1">
      <c r="A63" s="888" t="s">
        <v>267</v>
      </c>
      <c r="B63" s="761" t="str">
        <f t="shared" ref="B63:R63" si="228">IF(B62="","",B59*B62)</f>
        <v/>
      </c>
      <c r="C63" s="761" t="str">
        <f t="shared" si="228"/>
        <v/>
      </c>
      <c r="D63" s="761" t="str">
        <f t="shared" si="228"/>
        <v/>
      </c>
      <c r="E63" s="761" t="str">
        <f t="shared" si="228"/>
        <v/>
      </c>
      <c r="F63" s="761" t="str">
        <f t="shared" si="228"/>
        <v/>
      </c>
      <c r="G63" s="761" t="str">
        <f t="shared" si="228"/>
        <v/>
      </c>
      <c r="H63" s="761" t="str">
        <f t="shared" si="228"/>
        <v/>
      </c>
      <c r="I63" s="761" t="str">
        <f t="shared" si="228"/>
        <v/>
      </c>
      <c r="J63" s="761" t="str">
        <f t="shared" si="228"/>
        <v/>
      </c>
      <c r="K63" s="761" t="str">
        <f t="shared" si="228"/>
        <v/>
      </c>
      <c r="L63" s="761" t="str">
        <f t="shared" si="228"/>
        <v/>
      </c>
      <c r="M63" s="761" t="str">
        <f t="shared" si="228"/>
        <v/>
      </c>
      <c r="N63" s="761" t="str">
        <f t="shared" si="228"/>
        <v/>
      </c>
      <c r="O63" s="761" t="str">
        <f t="shared" si="228"/>
        <v/>
      </c>
      <c r="P63" s="761" t="str">
        <f t="shared" si="228"/>
        <v/>
      </c>
      <c r="Q63" s="761" t="str">
        <f t="shared" si="228"/>
        <v/>
      </c>
      <c r="R63" s="761" t="str">
        <f t="shared" si="228"/>
        <v/>
      </c>
      <c r="S63" s="767"/>
      <c r="T63" s="761" t="str">
        <f t="shared" ref="T63:AJ63" si="229">IF(T62="","",T59*T62)</f>
        <v/>
      </c>
      <c r="U63" s="761">
        <f t="shared" si="229"/>
        <v>30</v>
      </c>
      <c r="V63" s="761">
        <f t="shared" si="229"/>
        <v>15</v>
      </c>
      <c r="W63" s="761">
        <f t="shared" si="229"/>
        <v>40</v>
      </c>
      <c r="X63" s="761">
        <f t="shared" si="229"/>
        <v>112.5</v>
      </c>
      <c r="Y63" s="761">
        <f t="shared" si="229"/>
        <v>30</v>
      </c>
      <c r="Z63" s="761">
        <f t="shared" si="229"/>
        <v>20</v>
      </c>
      <c r="AA63" s="761">
        <f t="shared" si="229"/>
        <v>2.5</v>
      </c>
      <c r="AB63" s="761">
        <f t="shared" si="229"/>
        <v>30</v>
      </c>
      <c r="AC63" s="761" t="str">
        <f t="shared" si="229"/>
        <v/>
      </c>
      <c r="AD63" s="761" t="str">
        <f t="shared" si="229"/>
        <v/>
      </c>
      <c r="AE63" s="761" t="str">
        <f t="shared" si="229"/>
        <v/>
      </c>
      <c r="AF63" s="761" t="str">
        <f t="shared" si="229"/>
        <v/>
      </c>
      <c r="AG63" s="761" t="str">
        <f t="shared" si="229"/>
        <v/>
      </c>
      <c r="AH63" s="761" t="str">
        <f t="shared" si="229"/>
        <v/>
      </c>
      <c r="AI63" s="761" t="str">
        <f t="shared" si="229"/>
        <v/>
      </c>
      <c r="AJ63" s="761" t="str">
        <f t="shared" si="229"/>
        <v/>
      </c>
      <c r="AK63" s="767"/>
      <c r="AL63" s="761" t="str">
        <f t="shared" ref="AL63:BB63" si="230">IF(AL62="","",AL59*AL62)</f>
        <v/>
      </c>
      <c r="AM63" s="761" t="str">
        <f t="shared" si="230"/>
        <v/>
      </c>
      <c r="AN63" s="761" t="str">
        <f t="shared" si="230"/>
        <v/>
      </c>
      <c r="AO63" s="761" t="str">
        <f t="shared" si="230"/>
        <v/>
      </c>
      <c r="AP63" s="761" t="str">
        <f t="shared" si="230"/>
        <v/>
      </c>
      <c r="AQ63" s="761" t="str">
        <f t="shared" si="230"/>
        <v/>
      </c>
      <c r="AR63" s="761" t="str">
        <f t="shared" si="230"/>
        <v/>
      </c>
      <c r="AS63" s="761" t="str">
        <f t="shared" si="230"/>
        <v/>
      </c>
      <c r="AT63" s="761" t="str">
        <f t="shared" si="230"/>
        <v/>
      </c>
      <c r="AU63" s="761" t="str">
        <f t="shared" si="230"/>
        <v/>
      </c>
      <c r="AV63" s="761" t="str">
        <f t="shared" si="230"/>
        <v/>
      </c>
      <c r="AW63" s="761" t="str">
        <f t="shared" si="230"/>
        <v/>
      </c>
      <c r="AX63" s="761" t="str">
        <f t="shared" si="230"/>
        <v/>
      </c>
      <c r="AY63" s="761" t="str">
        <f t="shared" si="230"/>
        <v/>
      </c>
      <c r="AZ63" s="761" t="str">
        <f t="shared" si="230"/>
        <v/>
      </c>
      <c r="BA63" s="761" t="str">
        <f t="shared" si="230"/>
        <v/>
      </c>
      <c r="BB63" s="761" t="str">
        <f t="shared" si="230"/>
        <v/>
      </c>
      <c r="BC63" s="767"/>
      <c r="BD63" s="761" t="str">
        <f t="shared" ref="BD63:BT63" si="231">IF(BD62="","",BD59*BD62)</f>
        <v/>
      </c>
      <c r="BE63" s="761">
        <f t="shared" si="231"/>
        <v>240</v>
      </c>
      <c r="BF63" s="761" t="str">
        <f t="shared" si="231"/>
        <v/>
      </c>
      <c r="BG63" s="761" t="str">
        <f t="shared" si="231"/>
        <v/>
      </c>
      <c r="BH63" s="761" t="str">
        <f t="shared" si="231"/>
        <v/>
      </c>
      <c r="BI63" s="761" t="str">
        <f t="shared" si="231"/>
        <v/>
      </c>
      <c r="BJ63" s="761" t="str">
        <f t="shared" si="231"/>
        <v/>
      </c>
      <c r="BK63" s="761" t="str">
        <f t="shared" si="231"/>
        <v/>
      </c>
      <c r="BL63" s="761" t="str">
        <f t="shared" si="231"/>
        <v/>
      </c>
      <c r="BM63" s="761" t="str">
        <f t="shared" si="231"/>
        <v/>
      </c>
      <c r="BN63" s="761" t="str">
        <f t="shared" si="231"/>
        <v/>
      </c>
      <c r="BO63" s="761" t="str">
        <f t="shared" si="231"/>
        <v/>
      </c>
      <c r="BP63" s="761" t="str">
        <f t="shared" si="231"/>
        <v/>
      </c>
      <c r="BQ63" s="761" t="str">
        <f t="shared" si="231"/>
        <v/>
      </c>
      <c r="BR63" s="761" t="str">
        <f t="shared" si="231"/>
        <v/>
      </c>
      <c r="BS63" s="761" t="str">
        <f t="shared" si="231"/>
        <v/>
      </c>
      <c r="BT63" s="761" t="str">
        <f t="shared" si="231"/>
        <v/>
      </c>
      <c r="BU63" s="767"/>
      <c r="BV63" s="761" t="str">
        <f>IF(BV62="","",BV59*BV62)</f>
        <v/>
      </c>
      <c r="BW63" s="761" t="str">
        <f>IF(BW62="","",BW59*BW62)</f>
        <v/>
      </c>
      <c r="BX63" s="761" t="str">
        <f>IF(BX62="","",BX59*BX62)</f>
        <v/>
      </c>
      <c r="BY63" s="761" t="str">
        <f>IF(BY62="","",BY59*BY62)</f>
        <v/>
      </c>
      <c r="BZ63" s="978" t="str">
        <f>IF(DL63&lt;3,"",(SUM(B63:R63)-MIN(B63:R63)-MAX(B63:R63))/(DL63-2))</f>
        <v/>
      </c>
      <c r="CA63" s="978">
        <f>IF(DM63&lt;3,"",(SUM(T63:AJ63)-MIN(T63:AJ63)-MAX(T63:AJ63))/(DM63-2))</f>
        <v>27.5</v>
      </c>
      <c r="CB63" s="978" t="str">
        <f>IF(DN63&lt;3,"",(SUM(AL63:BB63)-MIN(AL63:BB63)-MAX(AL63:BB63))/(DN63-2))</f>
        <v/>
      </c>
      <c r="CC63" s="979" t="str">
        <f>IF(DO63&lt;3,"",(SUM(BD63:BT63)-MIN(BD63:BT63)-MAX(BD63:BT63))/(DO63-2))</f>
        <v/>
      </c>
      <c r="CD63" s="520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3" t="str">
        <f t="shared" si="197"/>
        <v/>
      </c>
      <c r="CL63" s="153">
        <f t="shared" si="197"/>
        <v>240</v>
      </c>
      <c r="CM63" s="153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1" t="str">
        <f t="shared" si="197"/>
        <v/>
      </c>
      <c r="CU63" s="548" t="str">
        <f t="shared" si="198"/>
        <v/>
      </c>
      <c r="CV63" s="549" t="str">
        <f t="shared" si="199"/>
        <v/>
      </c>
      <c r="CW63" s="550" t="str">
        <f t="shared" si="200"/>
        <v/>
      </c>
      <c r="CX63" s="550" t="str">
        <f t="shared" si="201"/>
        <v/>
      </c>
      <c r="CY63" s="550" t="str">
        <f t="shared" si="202"/>
        <v/>
      </c>
      <c r="CZ63" s="550" t="str">
        <f t="shared" si="203"/>
        <v/>
      </c>
      <c r="DA63" s="550" t="str">
        <f t="shared" si="204"/>
        <v/>
      </c>
      <c r="DB63" s="551" t="str">
        <f t="shared" si="205"/>
        <v/>
      </c>
      <c r="DC63" s="551">
        <f t="shared" si="206"/>
        <v>240</v>
      </c>
      <c r="DD63" s="551" t="str">
        <f t="shared" si="207"/>
        <v/>
      </c>
      <c r="DE63" s="550" t="str">
        <f t="shared" si="208"/>
        <v/>
      </c>
      <c r="DF63" s="550" t="str">
        <f t="shared" si="209"/>
        <v/>
      </c>
      <c r="DG63" s="550" t="str">
        <f t="shared" si="210"/>
        <v/>
      </c>
      <c r="DH63" s="550" t="str">
        <f t="shared" si="211"/>
        <v/>
      </c>
      <c r="DI63" s="550" t="str">
        <f t="shared" si="212"/>
        <v/>
      </c>
      <c r="DJ63" s="549" t="str">
        <f t="shared" si="213"/>
        <v/>
      </c>
      <c r="DK63" s="548" t="str">
        <f t="shared" si="214"/>
        <v/>
      </c>
      <c r="DL63" s="891">
        <f t="shared" si="215"/>
        <v>0</v>
      </c>
      <c r="DM63" s="846">
        <f t="shared" si="216"/>
        <v>8</v>
      </c>
      <c r="DN63" s="846">
        <f t="shared" si="217"/>
        <v>0</v>
      </c>
      <c r="DO63" s="846">
        <f t="shared" si="218"/>
        <v>1</v>
      </c>
      <c r="DP63" s="980" t="str">
        <f>IF(DP55="","",(DP55+SUM(BV55)*(DP55="")-SUM(DP59)-DP62-SUM(BV62)*(DP62=""))*BV56/DP$7/365/$G$1)</f>
        <v/>
      </c>
      <c r="DQ63" s="766" t="str">
        <f>IF(DQ55="","",(DQ55+SUM(BW55)*(DQ55="")-SUM(DQ59)-DQ62-SUM(BW62)*(DQ62=""))*BW56/DQ$7/365/$G$1)</f>
        <v/>
      </c>
      <c r="DR63" s="766" t="str">
        <f>IF(DR55="","",(DR55+SUM(BX55)*(DR55="")-SUM(DR59)-DR62-SUM(BX62)*(DR62=""))*BX56/DR$7/365/$G$1)</f>
        <v/>
      </c>
      <c r="DS63" s="981" t="str">
        <f>IF(DS55="","",(DS55+SUM(BY55)*(DS55="")-SUM(DS59)-DS62-SUM(BY62)*(DS62=""))*BY56/DS$7/365/$G$1)</f>
        <v/>
      </c>
      <c r="DU63" s="61"/>
    </row>
    <row r="64" spans="1:125" ht="12.75" customHeight="1">
      <c r="A64" s="1007" t="s">
        <v>972</v>
      </c>
      <c r="B64" s="296"/>
      <c r="C64" s="956"/>
      <c r="D64" s="296"/>
      <c r="E64" s="956"/>
      <c r="F64" s="296"/>
      <c r="G64" s="956"/>
      <c r="H64" s="296"/>
      <c r="I64" s="956"/>
      <c r="J64" s="296"/>
      <c r="K64" s="956"/>
      <c r="L64" s="296"/>
      <c r="M64" s="956"/>
      <c r="N64" s="296"/>
      <c r="O64" s="956"/>
      <c r="P64" s="296"/>
      <c r="Q64" s="956"/>
      <c r="R64" s="296"/>
      <c r="S64" s="1008"/>
      <c r="T64" s="956"/>
      <c r="U64" s="296"/>
      <c r="V64" s="956"/>
      <c r="W64" s="296"/>
      <c r="X64" s="956"/>
      <c r="Y64" s="296"/>
      <c r="Z64" s="956"/>
      <c r="AA64" s="296"/>
      <c r="AB64" s="956"/>
      <c r="AC64" s="296"/>
      <c r="AD64" s="956"/>
      <c r="AE64" s="296"/>
      <c r="AF64" s="956"/>
      <c r="AG64" s="296"/>
      <c r="AH64" s="956"/>
      <c r="AI64" s="296"/>
      <c r="AJ64" s="956"/>
      <c r="AK64" s="1008"/>
      <c r="AL64" s="956"/>
      <c r="AM64" s="296"/>
      <c r="AN64" s="956"/>
      <c r="AO64" s="296"/>
      <c r="AP64" s="956"/>
      <c r="AQ64" s="296"/>
      <c r="AR64" s="956"/>
      <c r="AS64" s="296"/>
      <c r="AT64" s="956"/>
      <c r="AU64" s="296"/>
      <c r="AV64" s="956"/>
      <c r="AW64" s="296"/>
      <c r="AX64" s="956"/>
      <c r="AY64" s="296"/>
      <c r="AZ64" s="956"/>
      <c r="BA64" s="296"/>
      <c r="BB64" s="956"/>
      <c r="BC64" s="1008"/>
      <c r="BD64" s="956"/>
      <c r="BE64" s="956"/>
      <c r="BF64" s="296"/>
      <c r="BG64" s="956"/>
      <c r="BH64" s="296"/>
      <c r="BI64" s="956"/>
      <c r="BJ64" s="296"/>
      <c r="BK64" s="956"/>
      <c r="BL64" s="296"/>
      <c r="BM64" s="956"/>
      <c r="BN64" s="296"/>
      <c r="BO64" s="956"/>
      <c r="BP64" s="296"/>
      <c r="BQ64" s="956"/>
      <c r="BR64" s="296"/>
      <c r="BS64" s="956"/>
      <c r="BT64" s="296"/>
      <c r="BU64" s="1008"/>
      <c r="BV64" s="956"/>
      <c r="BW64" s="296"/>
      <c r="BX64" s="956"/>
      <c r="BY64" s="296"/>
      <c r="BZ64" s="896"/>
      <c r="CA64" s="896"/>
      <c r="CB64" s="896"/>
      <c r="CC64" s="897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9"/>
      <c r="CU64" s="900"/>
      <c r="CV64" s="898"/>
      <c r="CW64" s="898"/>
      <c r="CX64" s="898"/>
      <c r="CY64" s="898"/>
      <c r="CZ64" s="898"/>
      <c r="DA64" s="898"/>
      <c r="DB64" s="898"/>
      <c r="DC64" s="898"/>
      <c r="DD64" s="898"/>
      <c r="DE64" s="898"/>
      <c r="DF64" s="898"/>
      <c r="DG64" s="898"/>
      <c r="DH64" s="898"/>
      <c r="DI64" s="898"/>
      <c r="DJ64" s="898"/>
      <c r="DK64" s="898"/>
      <c r="DL64" s="891"/>
      <c r="DM64" s="846"/>
      <c r="DN64" s="846"/>
      <c r="DO64" s="846"/>
      <c r="DP64" s="982" t="str">
        <f>IF(SUM(BV64)&gt;0,BV64*'Exp factors'!C$21,"")</f>
        <v/>
      </c>
      <c r="DQ64" s="983" t="str">
        <f>IF(SUM(BW64)&gt;0,BW64*'Exp factors'!D$21,"")</f>
        <v/>
      </c>
      <c r="DR64" s="983" t="str">
        <f>IF(SUM(BX64)&gt;0,BX64*'Exp factors'!E$21,"")</f>
        <v/>
      </c>
      <c r="DS64" s="984" t="str">
        <f>IF(SUM(BY64)&gt;0,BY64*'Exp factors'!F$21,"")</f>
        <v/>
      </c>
      <c r="DU64" s="61"/>
    </row>
    <row r="65" spans="1:125" ht="12.75" customHeight="1">
      <c r="A65" s="961" t="s">
        <v>248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8"/>
      <c r="T65" s="284"/>
      <c r="U65" s="296"/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8"/>
      <c r="AL65" s="284"/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8"/>
      <c r="BD65" s="284"/>
      <c r="BE65" s="284"/>
      <c r="BF65" s="296">
        <v>10</v>
      </c>
      <c r="BG65" s="284">
        <v>10</v>
      </c>
      <c r="BH65" s="296">
        <v>0</v>
      </c>
      <c r="BI65" s="284">
        <v>0</v>
      </c>
      <c r="BJ65" s="296">
        <v>0</v>
      </c>
      <c r="BK65" s="284">
        <v>0</v>
      </c>
      <c r="BL65" s="296">
        <v>0</v>
      </c>
      <c r="BM65" s="284"/>
      <c r="BN65" s="296"/>
      <c r="BO65" s="284"/>
      <c r="BP65" s="296"/>
      <c r="BQ65" s="284"/>
      <c r="BR65" s="296"/>
      <c r="BS65" s="284"/>
      <c r="BT65" s="296"/>
      <c r="BU65" s="1008"/>
      <c r="BV65" s="284"/>
      <c r="BW65" s="296"/>
      <c r="BX65" s="284"/>
      <c r="BY65" s="296"/>
      <c r="BZ65" s="889" t="str">
        <f>IF(DL65&lt;3,"",(SUM(B65:R65)-MIN(B65:R65)-MAX(B65:R65))/(DL65-2))</f>
        <v/>
      </c>
      <c r="CA65" s="889" t="str">
        <f>IF(DM65&lt;3,"",(SUM(T65:AJ65)-MIN(T65:AJ65)-MAX(T65:AJ65))/(DM65-2))</f>
        <v/>
      </c>
      <c r="CB65" s="889" t="str">
        <f>IF(DN65&lt;3,"",(SUM(AL65:BB65)-MIN(AL65:BB65)-MAX(AL65:BB65))/(DN65-2))</f>
        <v/>
      </c>
      <c r="CC65" s="890">
        <f>IF(DO65&lt;3,"",(SUM(BD65:BT65)-MIN(BD65:BT65)-MAX(BD65:BT65))/(DO65-2))</f>
        <v>2</v>
      </c>
      <c r="CD65" s="520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>
        <f t="shared" si="232"/>
        <v>0</v>
      </c>
      <c r="CJ65" s="90">
        <f t="shared" si="232"/>
        <v>0</v>
      </c>
      <c r="CK65" s="153">
        <f t="shared" si="232"/>
        <v>0</v>
      </c>
      <c r="CL65" s="153">
        <f t="shared" si="232"/>
        <v>0</v>
      </c>
      <c r="CM65" s="153">
        <f t="shared" si="232"/>
        <v>0</v>
      </c>
      <c r="CN65" s="90">
        <f t="shared" si="232"/>
        <v>10</v>
      </c>
      <c r="CO65" s="90">
        <f t="shared" si="232"/>
        <v>10</v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1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50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51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51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51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50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50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50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1">
        <f t="shared" ref="DL65:DL72" si="251">COUNT(B65:R65)</f>
        <v>0</v>
      </c>
      <c r="DM65" s="846">
        <f t="shared" ref="DM65:DM72" si="252">COUNT(T65:AJ65)</f>
        <v>0</v>
      </c>
      <c r="DN65" s="846">
        <f t="shared" ref="DN65:DN72" si="253">COUNT(AL65:BB65)</f>
        <v>0</v>
      </c>
      <c r="DO65" s="846">
        <f t="shared" ref="DO65:DO72" si="254">COUNT(BD65:BT65)</f>
        <v>7</v>
      </c>
      <c r="DP65" s="963"/>
      <c r="DQ65" s="964"/>
      <c r="DR65" s="964"/>
      <c r="DS65" s="965"/>
      <c r="DU65" s="61"/>
    </row>
    <row r="66" spans="1:125" ht="12.75" customHeight="1">
      <c r="A66" s="961" t="s">
        <v>264</v>
      </c>
      <c r="B66" s="296">
        <v>0</v>
      </c>
      <c r="C66" s="684">
        <v>0</v>
      </c>
      <c r="D66" s="296">
        <v>0</v>
      </c>
      <c r="E66" s="684">
        <v>0</v>
      </c>
      <c r="F66" s="296">
        <v>0</v>
      </c>
      <c r="G66" s="684">
        <v>0</v>
      </c>
      <c r="H66" s="296">
        <v>0</v>
      </c>
      <c r="I66" s="684">
        <v>0</v>
      </c>
      <c r="J66" s="296">
        <v>0</v>
      </c>
      <c r="K66" s="684"/>
      <c r="L66" s="296"/>
      <c r="M66" s="684"/>
      <c r="N66" s="296"/>
      <c r="O66" s="684"/>
      <c r="P66" s="296"/>
      <c r="Q66" s="684"/>
      <c r="R66" s="296"/>
      <c r="S66" s="1008"/>
      <c r="T66" s="684">
        <v>0</v>
      </c>
      <c r="U66" s="296">
        <v>0</v>
      </c>
      <c r="V66" s="684">
        <v>0</v>
      </c>
      <c r="W66" s="296">
        <v>0</v>
      </c>
      <c r="X66" s="684">
        <v>0</v>
      </c>
      <c r="Y66" s="296">
        <v>0</v>
      </c>
      <c r="Z66" s="684">
        <v>0</v>
      </c>
      <c r="AA66" s="296">
        <v>0</v>
      </c>
      <c r="AB66" s="684">
        <v>0</v>
      </c>
      <c r="AC66" s="296"/>
      <c r="AD66" s="224"/>
      <c r="AE66" s="296"/>
      <c r="AF66" s="684"/>
      <c r="AG66" s="296"/>
      <c r="AH66" s="684"/>
      <c r="AI66" s="296"/>
      <c r="AJ66" s="684"/>
      <c r="AK66" s="1008"/>
      <c r="AL66" s="684">
        <v>0</v>
      </c>
      <c r="AM66" s="296">
        <v>0</v>
      </c>
      <c r="AN66" s="684">
        <v>0</v>
      </c>
      <c r="AO66" s="296">
        <v>0</v>
      </c>
      <c r="AP66" s="684">
        <v>0</v>
      </c>
      <c r="AQ66" s="296">
        <v>0</v>
      </c>
      <c r="AR66" s="684">
        <v>0</v>
      </c>
      <c r="AS66" s="296">
        <v>0</v>
      </c>
      <c r="AT66" s="684">
        <v>0</v>
      </c>
      <c r="AU66" s="296"/>
      <c r="AV66" s="684"/>
      <c r="AW66" s="296"/>
      <c r="AX66" s="684"/>
      <c r="AY66" s="296"/>
      <c r="AZ66" s="684"/>
      <c r="BA66" s="296"/>
      <c r="BB66" s="684"/>
      <c r="BC66" s="1008"/>
      <c r="BD66" s="684">
        <v>0</v>
      </c>
      <c r="BE66" s="684">
        <v>0</v>
      </c>
      <c r="BF66" s="296">
        <v>1</v>
      </c>
      <c r="BG66" s="684">
        <v>1</v>
      </c>
      <c r="BH66" s="296"/>
      <c r="BI66" s="684"/>
      <c r="BJ66" s="296"/>
      <c r="BK66" s="684"/>
      <c r="BL66" s="296"/>
      <c r="BM66" s="684"/>
      <c r="BN66" s="296"/>
      <c r="BO66" s="684"/>
      <c r="BP66" s="296"/>
      <c r="BQ66" s="684"/>
      <c r="BR66" s="296"/>
      <c r="BS66" s="684"/>
      <c r="BT66" s="296"/>
      <c r="BU66" s="1008"/>
      <c r="BV66" s="684"/>
      <c r="BW66" s="296"/>
      <c r="BX66" s="684"/>
      <c r="BY66" s="296"/>
      <c r="BZ66" s="889"/>
      <c r="CA66" s="889"/>
      <c r="CB66" s="889"/>
      <c r="CC66" s="890"/>
      <c r="CD66" s="520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3">
        <f t="shared" si="233"/>
        <v>0</v>
      </c>
      <c r="CL66" s="153">
        <f t="shared" si="233"/>
        <v>0</v>
      </c>
      <c r="CM66" s="153">
        <f t="shared" si="233"/>
        <v>1</v>
      </c>
      <c r="CN66" s="90">
        <f t="shared" si="233"/>
        <v>1</v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1" t="str">
        <f t="shared" si="233"/>
        <v/>
      </c>
      <c r="CU66" s="548" t="str">
        <f t="shared" si="234"/>
        <v/>
      </c>
      <c r="CV66" s="549" t="str">
        <f t="shared" si="235"/>
        <v/>
      </c>
      <c r="CW66" s="550" t="str">
        <f t="shared" si="236"/>
        <v/>
      </c>
      <c r="CX66" s="550" t="str">
        <f t="shared" si="237"/>
        <v/>
      </c>
      <c r="CY66" s="550" t="str">
        <f t="shared" si="238"/>
        <v/>
      </c>
      <c r="CZ66" s="550" t="str">
        <f t="shared" si="239"/>
        <v/>
      </c>
      <c r="DA66" s="550" t="str">
        <f t="shared" si="240"/>
        <v/>
      </c>
      <c r="DB66" s="551">
        <f t="shared" si="241"/>
        <v>0</v>
      </c>
      <c r="DC66" s="551">
        <f t="shared" si="242"/>
        <v>0</v>
      </c>
      <c r="DD66" s="551">
        <f t="shared" si="243"/>
        <v>1</v>
      </c>
      <c r="DE66" s="550">
        <f t="shared" si="244"/>
        <v>1</v>
      </c>
      <c r="DF66" s="550" t="str">
        <f t="shared" si="245"/>
        <v/>
      </c>
      <c r="DG66" s="550" t="str">
        <f t="shared" si="246"/>
        <v/>
      </c>
      <c r="DH66" s="550" t="str">
        <f t="shared" si="247"/>
        <v/>
      </c>
      <c r="DI66" s="550" t="str">
        <f t="shared" si="248"/>
        <v/>
      </c>
      <c r="DJ66" s="549" t="str">
        <f t="shared" si="249"/>
        <v/>
      </c>
      <c r="DK66" s="548" t="str">
        <f t="shared" si="250"/>
        <v/>
      </c>
      <c r="DL66" s="891">
        <f t="shared" si="251"/>
        <v>9</v>
      </c>
      <c r="DM66" s="846">
        <f t="shared" si="252"/>
        <v>9</v>
      </c>
      <c r="DN66" s="846">
        <f t="shared" si="253"/>
        <v>9</v>
      </c>
      <c r="DO66" s="846">
        <f t="shared" si="254"/>
        <v>4</v>
      </c>
      <c r="DP66" s="963"/>
      <c r="DQ66" s="964"/>
      <c r="DR66" s="964"/>
      <c r="DS66" s="965"/>
      <c r="DU66" s="61"/>
    </row>
    <row r="67" spans="1:125" ht="12.75" customHeight="1">
      <c r="A67" s="888" t="s">
        <v>265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8"/>
      <c r="T67" s="684"/>
      <c r="U67" s="296"/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8"/>
      <c r="AL67" s="684"/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8"/>
      <c r="BD67" s="684"/>
      <c r="BE67" s="684"/>
      <c r="BF67" s="296">
        <v>12</v>
      </c>
      <c r="BG67" s="684">
        <v>12</v>
      </c>
      <c r="BH67" s="296"/>
      <c r="BI67" s="684"/>
      <c r="BJ67" s="296"/>
      <c r="BK67" s="684"/>
      <c r="BL67" s="296"/>
      <c r="BM67" s="684"/>
      <c r="BN67" s="296"/>
      <c r="BO67" s="684"/>
      <c r="BP67" s="296"/>
      <c r="BQ67" s="684"/>
      <c r="BR67" s="296"/>
      <c r="BS67" s="684"/>
      <c r="BT67" s="296"/>
      <c r="BU67" s="1008"/>
      <c r="BV67" s="684"/>
      <c r="BW67" s="296"/>
      <c r="BX67" s="684"/>
      <c r="BY67" s="296"/>
      <c r="BZ67" s="889"/>
      <c r="CA67" s="889"/>
      <c r="CB67" s="889"/>
      <c r="CC67" s="890"/>
      <c r="CD67" s="520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3" t="str">
        <f t="shared" si="233"/>
        <v/>
      </c>
      <c r="CL67" s="153">
        <f t="shared" si="233"/>
        <v>12</v>
      </c>
      <c r="CM67" s="153">
        <f t="shared" si="233"/>
        <v>12</v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1" t="str">
        <f t="shared" si="233"/>
        <v/>
      </c>
      <c r="CU67" s="548" t="str">
        <f t="shared" si="234"/>
        <v/>
      </c>
      <c r="CV67" s="549" t="str">
        <f t="shared" si="235"/>
        <v/>
      </c>
      <c r="CW67" s="550" t="str">
        <f t="shared" si="236"/>
        <v/>
      </c>
      <c r="CX67" s="550" t="str">
        <f t="shared" si="237"/>
        <v/>
      </c>
      <c r="CY67" s="550" t="str">
        <f t="shared" si="238"/>
        <v/>
      </c>
      <c r="CZ67" s="550" t="str">
        <f t="shared" si="239"/>
        <v/>
      </c>
      <c r="DA67" s="550" t="str">
        <f t="shared" si="240"/>
        <v/>
      </c>
      <c r="DB67" s="551" t="str">
        <f t="shared" si="241"/>
        <v/>
      </c>
      <c r="DC67" s="551">
        <f t="shared" si="242"/>
        <v>12</v>
      </c>
      <c r="DD67" s="551">
        <f t="shared" si="243"/>
        <v>12</v>
      </c>
      <c r="DE67" s="550" t="str">
        <f t="shared" si="244"/>
        <v/>
      </c>
      <c r="DF67" s="550" t="str">
        <f t="shared" si="245"/>
        <v/>
      </c>
      <c r="DG67" s="550" t="str">
        <f t="shared" si="246"/>
        <v/>
      </c>
      <c r="DH67" s="550" t="str">
        <f t="shared" si="247"/>
        <v/>
      </c>
      <c r="DI67" s="550" t="str">
        <f t="shared" si="248"/>
        <v/>
      </c>
      <c r="DJ67" s="549" t="str">
        <f t="shared" si="249"/>
        <v/>
      </c>
      <c r="DK67" s="548" t="str">
        <f t="shared" si="250"/>
        <v/>
      </c>
      <c r="DL67" s="891">
        <f t="shared" si="251"/>
        <v>0</v>
      </c>
      <c r="DM67" s="846">
        <f t="shared" si="252"/>
        <v>0</v>
      </c>
      <c r="DN67" s="846">
        <f t="shared" si="253"/>
        <v>0</v>
      </c>
      <c r="DO67" s="846">
        <f t="shared" si="254"/>
        <v>2</v>
      </c>
      <c r="DP67" s="963"/>
      <c r="DQ67" s="964"/>
      <c r="DR67" s="964"/>
      <c r="DS67" s="965"/>
      <c r="DU67" s="61"/>
    </row>
    <row r="68" spans="1:125" ht="12.75" customHeight="1">
      <c r="A68" s="1012" t="s">
        <v>249</v>
      </c>
      <c r="B68" s="761">
        <f t="shared" ref="B68:R68" si="256">IF(B66="","",B65*B66*B67)</f>
        <v>0</v>
      </c>
      <c r="C68" s="761">
        <f t="shared" si="256"/>
        <v>0</v>
      </c>
      <c r="D68" s="761">
        <f t="shared" si="256"/>
        <v>0</v>
      </c>
      <c r="E68" s="761">
        <f t="shared" si="256"/>
        <v>0</v>
      </c>
      <c r="F68" s="761">
        <f t="shared" si="256"/>
        <v>0</v>
      </c>
      <c r="G68" s="761">
        <f t="shared" si="256"/>
        <v>0</v>
      </c>
      <c r="H68" s="761">
        <f t="shared" si="256"/>
        <v>0</v>
      </c>
      <c r="I68" s="761">
        <f t="shared" si="256"/>
        <v>0</v>
      </c>
      <c r="J68" s="761">
        <f t="shared" si="256"/>
        <v>0</v>
      </c>
      <c r="K68" s="761" t="str">
        <f t="shared" si="256"/>
        <v/>
      </c>
      <c r="L68" s="761" t="str">
        <f t="shared" si="256"/>
        <v/>
      </c>
      <c r="M68" s="761" t="str">
        <f t="shared" si="256"/>
        <v/>
      </c>
      <c r="N68" s="761" t="str">
        <f t="shared" si="256"/>
        <v/>
      </c>
      <c r="O68" s="761" t="str">
        <f t="shared" si="256"/>
        <v/>
      </c>
      <c r="P68" s="761" t="str">
        <f t="shared" si="256"/>
        <v/>
      </c>
      <c r="Q68" s="761" t="str">
        <f t="shared" si="256"/>
        <v/>
      </c>
      <c r="R68" s="761" t="str">
        <f t="shared" si="256"/>
        <v/>
      </c>
      <c r="S68" s="767"/>
      <c r="T68" s="761">
        <f t="shared" ref="T68:AJ68" si="257">IF(T66="","",T65*T66*T67)</f>
        <v>0</v>
      </c>
      <c r="U68" s="761">
        <f t="shared" si="257"/>
        <v>0</v>
      </c>
      <c r="V68" s="761">
        <f t="shared" si="257"/>
        <v>0</v>
      </c>
      <c r="W68" s="761">
        <f t="shared" si="257"/>
        <v>0</v>
      </c>
      <c r="X68" s="761">
        <f t="shared" si="257"/>
        <v>0</v>
      </c>
      <c r="Y68" s="761">
        <f t="shared" si="257"/>
        <v>0</v>
      </c>
      <c r="Z68" s="761">
        <f t="shared" si="257"/>
        <v>0</v>
      </c>
      <c r="AA68" s="761">
        <f t="shared" si="257"/>
        <v>0</v>
      </c>
      <c r="AB68" s="761">
        <f t="shared" si="257"/>
        <v>0</v>
      </c>
      <c r="AC68" s="761" t="str">
        <f t="shared" si="257"/>
        <v/>
      </c>
      <c r="AD68" s="761" t="str">
        <f t="shared" si="257"/>
        <v/>
      </c>
      <c r="AE68" s="761" t="str">
        <f t="shared" si="257"/>
        <v/>
      </c>
      <c r="AF68" s="761" t="str">
        <f t="shared" si="257"/>
        <v/>
      </c>
      <c r="AG68" s="761" t="str">
        <f t="shared" si="257"/>
        <v/>
      </c>
      <c r="AH68" s="761" t="str">
        <f t="shared" si="257"/>
        <v/>
      </c>
      <c r="AI68" s="761" t="str">
        <f t="shared" si="257"/>
        <v/>
      </c>
      <c r="AJ68" s="761" t="str">
        <f t="shared" si="257"/>
        <v/>
      </c>
      <c r="AK68" s="767"/>
      <c r="AL68" s="761">
        <f t="shared" ref="AL68:BB68" si="258">IF(AL66="","",AL65*AL66*AL67)</f>
        <v>0</v>
      </c>
      <c r="AM68" s="761">
        <f t="shared" si="258"/>
        <v>0</v>
      </c>
      <c r="AN68" s="761">
        <f t="shared" si="258"/>
        <v>0</v>
      </c>
      <c r="AO68" s="761">
        <f t="shared" si="258"/>
        <v>0</v>
      </c>
      <c r="AP68" s="761">
        <f t="shared" si="258"/>
        <v>0</v>
      </c>
      <c r="AQ68" s="761">
        <f t="shared" si="258"/>
        <v>0</v>
      </c>
      <c r="AR68" s="761">
        <f t="shared" si="258"/>
        <v>0</v>
      </c>
      <c r="AS68" s="761">
        <f t="shared" si="258"/>
        <v>0</v>
      </c>
      <c r="AT68" s="761">
        <f t="shared" si="258"/>
        <v>0</v>
      </c>
      <c r="AU68" s="761" t="str">
        <f t="shared" si="258"/>
        <v/>
      </c>
      <c r="AV68" s="761" t="str">
        <f t="shared" si="258"/>
        <v/>
      </c>
      <c r="AW68" s="761" t="str">
        <f t="shared" si="258"/>
        <v/>
      </c>
      <c r="AX68" s="761" t="str">
        <f t="shared" si="258"/>
        <v/>
      </c>
      <c r="AY68" s="761" t="str">
        <f t="shared" si="258"/>
        <v/>
      </c>
      <c r="AZ68" s="761" t="str">
        <f t="shared" si="258"/>
        <v/>
      </c>
      <c r="BA68" s="761" t="str">
        <f t="shared" si="258"/>
        <v/>
      </c>
      <c r="BB68" s="761" t="str">
        <f t="shared" si="258"/>
        <v/>
      </c>
      <c r="BC68" s="767"/>
      <c r="BD68" s="761">
        <f t="shared" ref="BD68:BT68" si="259">IF(BD66="","",BD65*BD66*BD67)</f>
        <v>0</v>
      </c>
      <c r="BE68" s="761">
        <f t="shared" si="259"/>
        <v>0</v>
      </c>
      <c r="BF68" s="761">
        <f t="shared" si="259"/>
        <v>120</v>
      </c>
      <c r="BG68" s="761">
        <f t="shared" si="259"/>
        <v>120</v>
      </c>
      <c r="BH68" s="761" t="str">
        <f t="shared" si="259"/>
        <v/>
      </c>
      <c r="BI68" s="761" t="str">
        <f t="shared" si="259"/>
        <v/>
      </c>
      <c r="BJ68" s="761" t="str">
        <f t="shared" si="259"/>
        <v/>
      </c>
      <c r="BK68" s="761" t="str">
        <f t="shared" si="259"/>
        <v/>
      </c>
      <c r="BL68" s="761" t="str">
        <f t="shared" si="259"/>
        <v/>
      </c>
      <c r="BM68" s="761" t="str">
        <f t="shared" si="259"/>
        <v/>
      </c>
      <c r="BN68" s="761" t="str">
        <f t="shared" si="259"/>
        <v/>
      </c>
      <c r="BO68" s="761" t="str">
        <f t="shared" si="259"/>
        <v/>
      </c>
      <c r="BP68" s="761" t="str">
        <f t="shared" si="259"/>
        <v/>
      </c>
      <c r="BQ68" s="761" t="str">
        <f t="shared" si="259"/>
        <v/>
      </c>
      <c r="BR68" s="761" t="str">
        <f t="shared" si="259"/>
        <v/>
      </c>
      <c r="BS68" s="761" t="str">
        <f t="shared" si="259"/>
        <v/>
      </c>
      <c r="BT68" s="761" t="str">
        <f t="shared" si="259"/>
        <v/>
      </c>
      <c r="BU68" s="767"/>
      <c r="BV68" s="761" t="str">
        <f>IF(BV66="","",BV65*BV66*BV67)</f>
        <v/>
      </c>
      <c r="BW68" s="761" t="str">
        <f>IF(BW66="","",BW65*BW66*BW67)</f>
        <v/>
      </c>
      <c r="BX68" s="761" t="str">
        <f>IF(BX66="","",BX65*BX66*BX67)</f>
        <v/>
      </c>
      <c r="BY68" s="761" t="str">
        <f>IF(BY66="","",BY65*BY66*BY67)</f>
        <v/>
      </c>
      <c r="BZ68" s="889">
        <f t="shared" ref="BZ68:BZ74" si="260">IF(DL68&lt;3,"",(SUM(B68:R68)-MIN(B68:R68)-MAX(B68:R68))/(DL68-2))</f>
        <v>0</v>
      </c>
      <c r="CA68" s="889">
        <f t="shared" ref="CA68:CA74" si="261">IF(DM68&lt;3,"",(SUM(T68:AJ68)-MIN(T68:AJ68)-MAX(T68:AJ68))/(DM68-2))</f>
        <v>0</v>
      </c>
      <c r="CB68" s="889">
        <f t="shared" ref="CB68:CB74" si="262">IF(DN68&lt;3,"",(SUM(AL68:BB68)-MIN(AL68:BB68)-MAX(AL68:BB68))/(DN68-2))</f>
        <v>0</v>
      </c>
      <c r="CC68" s="890">
        <f t="shared" ref="CC68:CC74" si="263">IF(DO68&lt;3,"",(SUM(BD68:BT68)-MIN(BD68:BT68)-MAX(BD68:BT68))/(DO68-2))</f>
        <v>60</v>
      </c>
      <c r="CD68" s="520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3">
        <f t="shared" si="233"/>
        <v>0</v>
      </c>
      <c r="CL68" s="153">
        <f t="shared" si="233"/>
        <v>0</v>
      </c>
      <c r="CM68" s="153">
        <f t="shared" si="233"/>
        <v>120</v>
      </c>
      <c r="CN68" s="90">
        <f t="shared" si="233"/>
        <v>120</v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1" t="str">
        <f t="shared" si="233"/>
        <v/>
      </c>
      <c r="CU68" s="548" t="str">
        <f t="shared" si="234"/>
        <v/>
      </c>
      <c r="CV68" s="549" t="str">
        <f t="shared" si="235"/>
        <v/>
      </c>
      <c r="CW68" s="550" t="str">
        <f t="shared" si="236"/>
        <v/>
      </c>
      <c r="CX68" s="550" t="str">
        <f t="shared" si="237"/>
        <v/>
      </c>
      <c r="CY68" s="550" t="str">
        <f t="shared" si="238"/>
        <v/>
      </c>
      <c r="CZ68" s="550" t="str">
        <f t="shared" si="239"/>
        <v/>
      </c>
      <c r="DA68" s="550" t="str">
        <f t="shared" si="240"/>
        <v/>
      </c>
      <c r="DB68" s="551">
        <f t="shared" si="241"/>
        <v>0</v>
      </c>
      <c r="DC68" s="551">
        <f t="shared" si="242"/>
        <v>0</v>
      </c>
      <c r="DD68" s="551">
        <f t="shared" si="243"/>
        <v>120</v>
      </c>
      <c r="DE68" s="550">
        <f t="shared" si="244"/>
        <v>120</v>
      </c>
      <c r="DF68" s="550" t="str">
        <f t="shared" si="245"/>
        <v/>
      </c>
      <c r="DG68" s="550" t="str">
        <f t="shared" si="246"/>
        <v/>
      </c>
      <c r="DH68" s="550" t="str">
        <f t="shared" si="247"/>
        <v/>
      </c>
      <c r="DI68" s="550" t="str">
        <f t="shared" si="248"/>
        <v/>
      </c>
      <c r="DJ68" s="549" t="str">
        <f t="shared" si="249"/>
        <v/>
      </c>
      <c r="DK68" s="548" t="str">
        <f t="shared" si="250"/>
        <v/>
      </c>
      <c r="DL68" s="891">
        <f t="shared" si="251"/>
        <v>9</v>
      </c>
      <c r="DM68" s="846">
        <f t="shared" si="252"/>
        <v>9</v>
      </c>
      <c r="DN68" s="846">
        <f t="shared" si="253"/>
        <v>9</v>
      </c>
      <c r="DO68" s="846">
        <f t="shared" si="254"/>
        <v>4</v>
      </c>
      <c r="DP68" s="968" t="str">
        <f>IF(SUM(BV68)&gt;0,(BV64-DP71-SUM(BV71)*(DP71=""))*'Exp factors'!C$23,"")</f>
        <v/>
      </c>
      <c r="DQ68" s="969" t="str">
        <f>IF(SUM(BW68)&gt;0,(BW64-DQ71-SUM(BW71)*(DQ71=""))*'Exp factors'!D$23,"")</f>
        <v/>
      </c>
      <c r="DR68" s="969" t="str">
        <f>IF(SUM(BX68)&gt;0,(BX64-DR71-SUM(BX71)*(DR71=""))*'Exp factors'!E$23,"")</f>
        <v/>
      </c>
      <c r="DS68" s="970" t="str">
        <f>IF(SUM(BY68)&gt;0,(BY64-DS71-SUM(BY71)*(DS71=""))*'Exp factors'!F$23,"")</f>
        <v/>
      </c>
      <c r="DU68" s="61"/>
    </row>
    <row r="69" spans="1:125" ht="12.75" customHeight="1">
      <c r="A69" s="1012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1"/>
      <c r="T69" s="707"/>
      <c r="U69" s="669"/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1"/>
      <c r="AL69" s="707"/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1"/>
      <c r="BD69" s="707"/>
      <c r="BE69" s="707"/>
      <c r="BF69" s="669">
        <v>3480</v>
      </c>
      <c r="BG69" s="707">
        <v>3480</v>
      </c>
      <c r="BH69" s="669"/>
      <c r="BI69" s="707"/>
      <c r="BJ69" s="669"/>
      <c r="BK69" s="707"/>
      <c r="BL69" s="669"/>
      <c r="BM69" s="707"/>
      <c r="BN69" s="669"/>
      <c r="BO69" s="707"/>
      <c r="BP69" s="669"/>
      <c r="BQ69" s="707"/>
      <c r="BR69" s="669"/>
      <c r="BS69" s="707"/>
      <c r="BT69" s="669"/>
      <c r="BU69" s="1011"/>
      <c r="BV69" s="707"/>
      <c r="BW69" s="669"/>
      <c r="BX69" s="707"/>
      <c r="BY69" s="669"/>
      <c r="BZ69" s="889" t="str">
        <f t="shared" si="260"/>
        <v/>
      </c>
      <c r="CA69" s="889" t="str">
        <f t="shared" si="261"/>
        <v/>
      </c>
      <c r="CB69" s="889" t="str">
        <f t="shared" si="262"/>
        <v/>
      </c>
      <c r="CC69" s="890" t="str">
        <f t="shared" si="263"/>
        <v/>
      </c>
      <c r="CD69" s="520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3" t="str">
        <f t="shared" si="233"/>
        <v/>
      </c>
      <c r="CL69" s="153">
        <f t="shared" si="233"/>
        <v>3480</v>
      </c>
      <c r="CM69" s="153">
        <f t="shared" si="233"/>
        <v>3480</v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1" t="str">
        <f t="shared" si="233"/>
        <v/>
      </c>
      <c r="CU69" s="548" t="str">
        <f t="shared" si="234"/>
        <v/>
      </c>
      <c r="CV69" s="549" t="str">
        <f t="shared" si="235"/>
        <v/>
      </c>
      <c r="CW69" s="550" t="str">
        <f t="shared" si="236"/>
        <v/>
      </c>
      <c r="CX69" s="550" t="str">
        <f t="shared" si="237"/>
        <v/>
      </c>
      <c r="CY69" s="550" t="str">
        <f t="shared" si="238"/>
        <v/>
      </c>
      <c r="CZ69" s="550" t="str">
        <f t="shared" si="239"/>
        <v/>
      </c>
      <c r="DA69" s="550" t="str">
        <f t="shared" si="240"/>
        <v/>
      </c>
      <c r="DB69" s="551" t="str">
        <f t="shared" si="241"/>
        <v/>
      </c>
      <c r="DC69" s="551">
        <f t="shared" si="242"/>
        <v>3480</v>
      </c>
      <c r="DD69" s="551">
        <f t="shared" si="243"/>
        <v>3480</v>
      </c>
      <c r="DE69" s="550" t="str">
        <f t="shared" si="244"/>
        <v/>
      </c>
      <c r="DF69" s="550" t="str">
        <f t="shared" si="245"/>
        <v/>
      </c>
      <c r="DG69" s="550" t="str">
        <f t="shared" si="246"/>
        <v/>
      </c>
      <c r="DH69" s="550" t="str">
        <f t="shared" si="247"/>
        <v/>
      </c>
      <c r="DI69" s="550" t="str">
        <f t="shared" si="248"/>
        <v/>
      </c>
      <c r="DJ69" s="549" t="str">
        <f t="shared" si="249"/>
        <v/>
      </c>
      <c r="DK69" s="548" t="str">
        <f t="shared" si="250"/>
        <v/>
      </c>
      <c r="DL69" s="891">
        <f t="shared" si="251"/>
        <v>0</v>
      </c>
      <c r="DM69" s="846">
        <f t="shared" si="252"/>
        <v>0</v>
      </c>
      <c r="DN69" s="846">
        <f t="shared" si="253"/>
        <v>0</v>
      </c>
      <c r="DO69" s="846">
        <f t="shared" si="254"/>
        <v>2</v>
      </c>
      <c r="DP69" s="963"/>
      <c r="DQ69" s="964"/>
      <c r="DR69" s="964"/>
      <c r="DS69" s="965"/>
      <c r="DU69" s="61"/>
    </row>
    <row r="70" spans="1:125" ht="12.75" customHeight="1">
      <c r="A70" s="888" t="str">
        <f>$H$1 &amp; " (%)"</f>
        <v>kcal (%)</v>
      </c>
      <c r="B70" s="766">
        <f t="shared" ref="B70:R70" si="264">IF(B68="","",B68*B69/B$7/365/$G$1)</f>
        <v>0</v>
      </c>
      <c r="C70" s="766">
        <f t="shared" si="264"/>
        <v>0</v>
      </c>
      <c r="D70" s="766">
        <f t="shared" si="264"/>
        <v>0</v>
      </c>
      <c r="E70" s="766">
        <f t="shared" si="264"/>
        <v>0</v>
      </c>
      <c r="F70" s="766">
        <f t="shared" si="264"/>
        <v>0</v>
      </c>
      <c r="G70" s="766">
        <f t="shared" si="264"/>
        <v>0</v>
      </c>
      <c r="H70" s="766">
        <f t="shared" si="264"/>
        <v>0</v>
      </c>
      <c r="I70" s="766">
        <f t="shared" si="264"/>
        <v>0</v>
      </c>
      <c r="J70" s="766">
        <f t="shared" si="264"/>
        <v>0</v>
      </c>
      <c r="K70" s="766" t="str">
        <f t="shared" si="264"/>
        <v/>
      </c>
      <c r="L70" s="766" t="str">
        <f t="shared" si="264"/>
        <v/>
      </c>
      <c r="M70" s="766" t="str">
        <f t="shared" si="264"/>
        <v/>
      </c>
      <c r="N70" s="766" t="str">
        <f t="shared" si="264"/>
        <v/>
      </c>
      <c r="O70" s="766" t="str">
        <f t="shared" si="264"/>
        <v/>
      </c>
      <c r="P70" s="766" t="str">
        <f t="shared" si="264"/>
        <v/>
      </c>
      <c r="Q70" s="766" t="str">
        <f t="shared" si="264"/>
        <v/>
      </c>
      <c r="R70" s="766" t="str">
        <f t="shared" si="264"/>
        <v/>
      </c>
      <c r="S70" s="977"/>
      <c r="T70" s="766">
        <f t="shared" ref="T70:AJ70" si="265">IF(T68="","",T68*T69/T$7/365/$G$1)</f>
        <v>0</v>
      </c>
      <c r="U70" s="766">
        <f t="shared" si="265"/>
        <v>0</v>
      </c>
      <c r="V70" s="766">
        <f t="shared" si="265"/>
        <v>0</v>
      </c>
      <c r="W70" s="766">
        <f t="shared" si="265"/>
        <v>0</v>
      </c>
      <c r="X70" s="766">
        <f t="shared" si="265"/>
        <v>0</v>
      </c>
      <c r="Y70" s="766">
        <f t="shared" si="265"/>
        <v>0</v>
      </c>
      <c r="Z70" s="766">
        <f t="shared" si="265"/>
        <v>0</v>
      </c>
      <c r="AA70" s="766">
        <f t="shared" si="265"/>
        <v>0</v>
      </c>
      <c r="AB70" s="766">
        <f t="shared" si="265"/>
        <v>0</v>
      </c>
      <c r="AC70" s="766" t="str">
        <f t="shared" si="265"/>
        <v/>
      </c>
      <c r="AD70" s="766" t="str">
        <f t="shared" si="265"/>
        <v/>
      </c>
      <c r="AE70" s="766" t="str">
        <f t="shared" si="265"/>
        <v/>
      </c>
      <c r="AF70" s="766" t="str">
        <f t="shared" si="265"/>
        <v/>
      </c>
      <c r="AG70" s="766" t="str">
        <f t="shared" si="265"/>
        <v/>
      </c>
      <c r="AH70" s="766" t="str">
        <f t="shared" si="265"/>
        <v/>
      </c>
      <c r="AI70" s="766" t="str">
        <f t="shared" si="265"/>
        <v/>
      </c>
      <c r="AJ70" s="766" t="str">
        <f t="shared" si="265"/>
        <v/>
      </c>
      <c r="AK70" s="977"/>
      <c r="AL70" s="766">
        <f t="shared" ref="AL70:BB70" si="266">IF(AL68="","",AL68*AL69/AL$7/365/$G$1)</f>
        <v>0</v>
      </c>
      <c r="AM70" s="766">
        <f t="shared" si="266"/>
        <v>0</v>
      </c>
      <c r="AN70" s="766">
        <f t="shared" si="266"/>
        <v>0</v>
      </c>
      <c r="AO70" s="766">
        <f t="shared" si="266"/>
        <v>0</v>
      </c>
      <c r="AP70" s="766">
        <f t="shared" si="266"/>
        <v>0</v>
      </c>
      <c r="AQ70" s="766">
        <f t="shared" si="266"/>
        <v>0</v>
      </c>
      <c r="AR70" s="766">
        <f t="shared" si="266"/>
        <v>0</v>
      </c>
      <c r="AS70" s="766">
        <f t="shared" si="266"/>
        <v>0</v>
      </c>
      <c r="AT70" s="766">
        <f t="shared" si="266"/>
        <v>0</v>
      </c>
      <c r="AU70" s="766" t="str">
        <f t="shared" si="266"/>
        <v/>
      </c>
      <c r="AV70" s="766" t="str">
        <f t="shared" si="266"/>
        <v/>
      </c>
      <c r="AW70" s="766" t="str">
        <f t="shared" si="266"/>
        <v/>
      </c>
      <c r="AX70" s="766" t="str">
        <f t="shared" si="266"/>
        <v/>
      </c>
      <c r="AY70" s="766" t="str">
        <f t="shared" si="266"/>
        <v/>
      </c>
      <c r="AZ70" s="766" t="str">
        <f t="shared" si="266"/>
        <v/>
      </c>
      <c r="BA70" s="766" t="str">
        <f t="shared" si="266"/>
        <v/>
      </c>
      <c r="BB70" s="766" t="str">
        <f t="shared" si="266"/>
        <v/>
      </c>
      <c r="BC70" s="977"/>
      <c r="BD70" s="766">
        <f t="shared" ref="BD70:BT70" si="267">IF(BD68="","",BD68*BD69/BD$7/365/$G$1)</f>
        <v>0</v>
      </c>
      <c r="BE70" s="766">
        <f t="shared" si="267"/>
        <v>0</v>
      </c>
      <c r="BF70" s="766">
        <f t="shared" si="267"/>
        <v>6.0534898891063275E-2</v>
      </c>
      <c r="BG70" s="766">
        <f t="shared" si="267"/>
        <v>6.8101761252446186E-2</v>
      </c>
      <c r="BH70" s="766" t="str">
        <f t="shared" si="267"/>
        <v/>
      </c>
      <c r="BI70" s="766" t="str">
        <f t="shared" si="267"/>
        <v/>
      </c>
      <c r="BJ70" s="766" t="str">
        <f t="shared" si="267"/>
        <v/>
      </c>
      <c r="BK70" s="766" t="str">
        <f t="shared" si="267"/>
        <v/>
      </c>
      <c r="BL70" s="766" t="str">
        <f t="shared" si="267"/>
        <v/>
      </c>
      <c r="BM70" s="766" t="str">
        <f t="shared" si="267"/>
        <v/>
      </c>
      <c r="BN70" s="766" t="str">
        <f t="shared" si="267"/>
        <v/>
      </c>
      <c r="BO70" s="766" t="str">
        <f t="shared" si="267"/>
        <v/>
      </c>
      <c r="BP70" s="766" t="str">
        <f t="shared" si="267"/>
        <v/>
      </c>
      <c r="BQ70" s="766" t="str">
        <f t="shared" si="267"/>
        <v/>
      </c>
      <c r="BR70" s="766" t="str">
        <f t="shared" si="267"/>
        <v/>
      </c>
      <c r="BS70" s="766" t="str">
        <f t="shared" si="267"/>
        <v/>
      </c>
      <c r="BT70" s="766" t="str">
        <f t="shared" si="267"/>
        <v/>
      </c>
      <c r="BU70" s="977"/>
      <c r="BV70" s="766" t="str">
        <f>IF(BV68="","",BV68*BV69/BV$7/365/$G$1)</f>
        <v/>
      </c>
      <c r="BW70" s="766" t="str">
        <f>IF(BW68="","",BW68*BW69/BW$7/365/$G$1)</f>
        <v/>
      </c>
      <c r="BX70" s="766" t="str">
        <f>IF(BX68="","",BX68*BX69/BX$7/365/$G$1)</f>
        <v/>
      </c>
      <c r="BY70" s="766" t="str">
        <f>IF(BY68="","",BY68*BY69/BY$7/365/$G$1)</f>
        <v/>
      </c>
      <c r="BZ70" s="889">
        <f t="shared" si="260"/>
        <v>0</v>
      </c>
      <c r="CA70" s="889">
        <f t="shared" si="261"/>
        <v>0</v>
      </c>
      <c r="CB70" s="889">
        <f t="shared" si="262"/>
        <v>0</v>
      </c>
      <c r="CC70" s="890">
        <f t="shared" si="263"/>
        <v>3.0267449445531641E-2</v>
      </c>
      <c r="CD70" s="532" t="str">
        <f t="shared" si="255"/>
        <v/>
      </c>
      <c r="CE70" s="533" t="str">
        <f t="shared" si="233"/>
        <v/>
      </c>
      <c r="CF70" s="534" t="str">
        <f t="shared" si="233"/>
        <v/>
      </c>
      <c r="CG70" s="534" t="str">
        <f t="shared" si="233"/>
        <v/>
      </c>
      <c r="CH70" s="534" t="str">
        <f t="shared" si="233"/>
        <v/>
      </c>
      <c r="CI70" s="534" t="str">
        <f t="shared" si="233"/>
        <v/>
      </c>
      <c r="CJ70" s="534" t="str">
        <f t="shared" si="233"/>
        <v/>
      </c>
      <c r="CK70" s="535">
        <f t="shared" si="233"/>
        <v>0</v>
      </c>
      <c r="CL70" s="535">
        <f t="shared" si="233"/>
        <v>0</v>
      </c>
      <c r="CM70" s="535">
        <f t="shared" si="233"/>
        <v>6.0534898891063275E-2</v>
      </c>
      <c r="CN70" s="534">
        <f t="shared" si="233"/>
        <v>6.8101761252446186E-2</v>
      </c>
      <c r="CO70" s="534" t="str">
        <f t="shared" si="233"/>
        <v/>
      </c>
      <c r="CP70" s="534" t="str">
        <f t="shared" si="233"/>
        <v/>
      </c>
      <c r="CQ70" s="534" t="str">
        <f t="shared" si="233"/>
        <v/>
      </c>
      <c r="CR70" s="534" t="str">
        <f t="shared" si="233"/>
        <v/>
      </c>
      <c r="CS70" s="533" t="str">
        <f t="shared" si="233"/>
        <v/>
      </c>
      <c r="CT70" s="1320" t="str">
        <f t="shared" si="233"/>
        <v/>
      </c>
      <c r="CU70" s="536" t="str">
        <f t="shared" si="234"/>
        <v/>
      </c>
      <c r="CV70" s="537" t="str">
        <f t="shared" si="235"/>
        <v/>
      </c>
      <c r="CW70" s="538" t="str">
        <f t="shared" si="236"/>
        <v/>
      </c>
      <c r="CX70" s="538" t="str">
        <f t="shared" si="237"/>
        <v/>
      </c>
      <c r="CY70" s="538" t="str">
        <f t="shared" si="238"/>
        <v/>
      </c>
      <c r="CZ70" s="538" t="str">
        <f t="shared" si="239"/>
        <v/>
      </c>
      <c r="DA70" s="538" t="str">
        <f t="shared" si="240"/>
        <v/>
      </c>
      <c r="DB70" s="539">
        <f t="shared" si="241"/>
        <v>0</v>
      </c>
      <c r="DC70" s="539">
        <f t="shared" si="242"/>
        <v>0</v>
      </c>
      <c r="DD70" s="539">
        <f t="shared" si="243"/>
        <v>6.0534898891063275E-2</v>
      </c>
      <c r="DE70" s="538">
        <f t="shared" si="244"/>
        <v>6.8101761252446186E-2</v>
      </c>
      <c r="DF70" s="538" t="str">
        <f t="shared" si="245"/>
        <v/>
      </c>
      <c r="DG70" s="538" t="str">
        <f t="shared" si="246"/>
        <v/>
      </c>
      <c r="DH70" s="538" t="str">
        <f t="shared" si="247"/>
        <v/>
      </c>
      <c r="DI70" s="538" t="str">
        <f t="shared" si="248"/>
        <v/>
      </c>
      <c r="DJ70" s="537" t="str">
        <f t="shared" si="249"/>
        <v/>
      </c>
      <c r="DK70" s="536" t="str">
        <f t="shared" si="250"/>
        <v/>
      </c>
      <c r="DL70" s="891">
        <f t="shared" si="251"/>
        <v>9</v>
      </c>
      <c r="DM70" s="846">
        <f t="shared" si="252"/>
        <v>9</v>
      </c>
      <c r="DN70" s="846">
        <f t="shared" si="253"/>
        <v>9</v>
      </c>
      <c r="DO70" s="846">
        <f t="shared" si="254"/>
        <v>4</v>
      </c>
      <c r="DP70" s="972" t="str">
        <f>IF(DP68="","",DP68*BV69)</f>
        <v/>
      </c>
      <c r="DQ70" s="973" t="str">
        <f>IF(DQ68="","",DQ68*BW69)</f>
        <v/>
      </c>
      <c r="DR70" s="973" t="str">
        <f>IF(DR68="","",DR68*BX69)</f>
        <v/>
      </c>
      <c r="DS70" s="974" t="str">
        <f>IF(DS68="","",DS68*BY69)</f>
        <v/>
      </c>
      <c r="DU70" s="61"/>
    </row>
    <row r="71" spans="1:125" ht="12.75" customHeight="1">
      <c r="A71" s="1020" t="s">
        <v>269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6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6"/>
      <c r="AL71" s="643"/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6"/>
      <c r="BD71" s="643"/>
      <c r="BE71" s="643"/>
      <c r="BF71" s="678">
        <v>4</v>
      </c>
      <c r="BG71" s="643">
        <v>8</v>
      </c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6"/>
      <c r="BV71" s="643"/>
      <c r="BW71" s="678"/>
      <c r="BX71" s="643"/>
      <c r="BY71" s="678"/>
      <c r="BZ71" s="889" t="str">
        <f t="shared" si="260"/>
        <v/>
      </c>
      <c r="CA71" s="889" t="str">
        <f t="shared" si="261"/>
        <v/>
      </c>
      <c r="CB71" s="889" t="str">
        <f t="shared" si="262"/>
        <v/>
      </c>
      <c r="CC71" s="890" t="str">
        <f t="shared" si="263"/>
        <v/>
      </c>
      <c r="CD71" s="520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3" t="str">
        <f t="shared" si="233"/>
        <v/>
      </c>
      <c r="CL71" s="153">
        <f t="shared" si="233"/>
        <v>4</v>
      </c>
      <c r="CM71" s="153">
        <f t="shared" si="233"/>
        <v>8</v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1" t="str">
        <f t="shared" si="233"/>
        <v/>
      </c>
      <c r="CU71" s="548" t="str">
        <f t="shared" si="234"/>
        <v/>
      </c>
      <c r="CV71" s="549" t="str">
        <f t="shared" si="235"/>
        <v/>
      </c>
      <c r="CW71" s="550" t="str">
        <f t="shared" si="236"/>
        <v/>
      </c>
      <c r="CX71" s="550" t="str">
        <f t="shared" si="237"/>
        <v/>
      </c>
      <c r="CY71" s="550" t="str">
        <f t="shared" si="238"/>
        <v/>
      </c>
      <c r="CZ71" s="550" t="str">
        <f t="shared" si="239"/>
        <v/>
      </c>
      <c r="DA71" s="550" t="str">
        <f t="shared" si="240"/>
        <v/>
      </c>
      <c r="DB71" s="551" t="str">
        <f t="shared" si="241"/>
        <v/>
      </c>
      <c r="DC71" s="551">
        <f t="shared" si="242"/>
        <v>4</v>
      </c>
      <c r="DD71" s="551">
        <f t="shared" si="243"/>
        <v>8</v>
      </c>
      <c r="DE71" s="550" t="str">
        <f t="shared" si="244"/>
        <v/>
      </c>
      <c r="DF71" s="550" t="str">
        <f t="shared" si="245"/>
        <v/>
      </c>
      <c r="DG71" s="550" t="str">
        <f t="shared" si="246"/>
        <v/>
      </c>
      <c r="DH71" s="550" t="str">
        <f t="shared" si="247"/>
        <v/>
      </c>
      <c r="DI71" s="550" t="str">
        <f t="shared" si="248"/>
        <v/>
      </c>
      <c r="DJ71" s="549" t="str">
        <f t="shared" si="249"/>
        <v/>
      </c>
      <c r="DK71" s="548" t="str">
        <f t="shared" si="250"/>
        <v/>
      </c>
      <c r="DL71" s="891">
        <f t="shared" si="251"/>
        <v>0</v>
      </c>
      <c r="DM71" s="846">
        <f t="shared" si="252"/>
        <v>0</v>
      </c>
      <c r="DN71" s="846">
        <f t="shared" si="253"/>
        <v>0</v>
      </c>
      <c r="DO71" s="846">
        <f t="shared" si="254"/>
        <v>2</v>
      </c>
      <c r="DP71" s="975"/>
      <c r="DQ71" s="296"/>
      <c r="DR71" s="296"/>
      <c r="DS71" s="976"/>
      <c r="DU71" s="61"/>
    </row>
    <row r="72" spans="1:125" ht="14" customHeight="1">
      <c r="A72" s="888" t="s">
        <v>267</v>
      </c>
      <c r="B72" s="761" t="str">
        <f t="shared" ref="B72:R72" si="268">IF(B71="","",B68*B71)</f>
        <v/>
      </c>
      <c r="C72" s="761" t="str">
        <f t="shared" si="268"/>
        <v/>
      </c>
      <c r="D72" s="761" t="str">
        <f t="shared" si="268"/>
        <v/>
      </c>
      <c r="E72" s="761" t="str">
        <f t="shared" si="268"/>
        <v/>
      </c>
      <c r="F72" s="761" t="str">
        <f t="shared" si="268"/>
        <v/>
      </c>
      <c r="G72" s="761" t="str">
        <f t="shared" si="268"/>
        <v/>
      </c>
      <c r="H72" s="761" t="str">
        <f t="shared" si="268"/>
        <v/>
      </c>
      <c r="I72" s="761" t="str">
        <f t="shared" si="268"/>
        <v/>
      </c>
      <c r="J72" s="761" t="str">
        <f t="shared" si="268"/>
        <v/>
      </c>
      <c r="K72" s="761" t="str">
        <f t="shared" si="268"/>
        <v/>
      </c>
      <c r="L72" s="761" t="str">
        <f t="shared" si="268"/>
        <v/>
      </c>
      <c r="M72" s="761" t="str">
        <f t="shared" si="268"/>
        <v/>
      </c>
      <c r="N72" s="761" t="str">
        <f t="shared" si="268"/>
        <v/>
      </c>
      <c r="O72" s="761" t="str">
        <f t="shared" si="268"/>
        <v/>
      </c>
      <c r="P72" s="761" t="str">
        <f t="shared" si="268"/>
        <v/>
      </c>
      <c r="Q72" s="761" t="str">
        <f t="shared" si="268"/>
        <v/>
      </c>
      <c r="R72" s="761" t="str">
        <f t="shared" si="268"/>
        <v/>
      </c>
      <c r="S72" s="767"/>
      <c r="T72" s="761" t="str">
        <f t="shared" ref="T72:AJ72" si="269">IF(T71="","",T68*T71)</f>
        <v/>
      </c>
      <c r="U72" s="761" t="str">
        <f t="shared" si="269"/>
        <v/>
      </c>
      <c r="V72" s="761" t="str">
        <f t="shared" si="269"/>
        <v/>
      </c>
      <c r="W72" s="761" t="str">
        <f t="shared" si="269"/>
        <v/>
      </c>
      <c r="X72" s="761" t="str">
        <f t="shared" si="269"/>
        <v/>
      </c>
      <c r="Y72" s="761" t="str">
        <f t="shared" si="269"/>
        <v/>
      </c>
      <c r="Z72" s="761" t="str">
        <f t="shared" si="269"/>
        <v/>
      </c>
      <c r="AA72" s="761" t="str">
        <f t="shared" si="269"/>
        <v/>
      </c>
      <c r="AB72" s="761" t="str">
        <f t="shared" si="269"/>
        <v/>
      </c>
      <c r="AC72" s="761" t="str">
        <f t="shared" si="269"/>
        <v/>
      </c>
      <c r="AD72" s="761" t="str">
        <f t="shared" si="269"/>
        <v/>
      </c>
      <c r="AE72" s="761" t="str">
        <f t="shared" si="269"/>
        <v/>
      </c>
      <c r="AF72" s="761" t="str">
        <f t="shared" si="269"/>
        <v/>
      </c>
      <c r="AG72" s="761" t="str">
        <f t="shared" si="269"/>
        <v/>
      </c>
      <c r="AH72" s="761" t="str">
        <f t="shared" si="269"/>
        <v/>
      </c>
      <c r="AI72" s="761" t="str">
        <f t="shared" si="269"/>
        <v/>
      </c>
      <c r="AJ72" s="761" t="str">
        <f t="shared" si="269"/>
        <v/>
      </c>
      <c r="AK72" s="767"/>
      <c r="AL72" s="761" t="str">
        <f t="shared" ref="AL72:BB72" si="270">IF(AL71="","",AL68*AL71)</f>
        <v/>
      </c>
      <c r="AM72" s="761" t="str">
        <f t="shared" si="270"/>
        <v/>
      </c>
      <c r="AN72" s="761" t="str">
        <f t="shared" si="270"/>
        <v/>
      </c>
      <c r="AO72" s="761" t="str">
        <f t="shared" si="270"/>
        <v/>
      </c>
      <c r="AP72" s="761" t="str">
        <f t="shared" si="270"/>
        <v/>
      </c>
      <c r="AQ72" s="761" t="str">
        <f t="shared" si="270"/>
        <v/>
      </c>
      <c r="AR72" s="761" t="str">
        <f t="shared" si="270"/>
        <v/>
      </c>
      <c r="AS72" s="761" t="str">
        <f t="shared" si="270"/>
        <v/>
      </c>
      <c r="AT72" s="761" t="str">
        <f t="shared" si="270"/>
        <v/>
      </c>
      <c r="AU72" s="761" t="str">
        <f t="shared" si="270"/>
        <v/>
      </c>
      <c r="AV72" s="761" t="str">
        <f t="shared" si="270"/>
        <v/>
      </c>
      <c r="AW72" s="761" t="str">
        <f t="shared" si="270"/>
        <v/>
      </c>
      <c r="AX72" s="761" t="str">
        <f t="shared" si="270"/>
        <v/>
      </c>
      <c r="AY72" s="761" t="str">
        <f t="shared" si="270"/>
        <v/>
      </c>
      <c r="AZ72" s="761" t="str">
        <f t="shared" si="270"/>
        <v/>
      </c>
      <c r="BA72" s="761" t="str">
        <f t="shared" si="270"/>
        <v/>
      </c>
      <c r="BB72" s="761" t="str">
        <f t="shared" si="270"/>
        <v/>
      </c>
      <c r="BC72" s="767"/>
      <c r="BD72" s="761" t="str">
        <f t="shared" ref="BD72:BT72" si="271">IF(BD71="","",BD68*BD71)</f>
        <v/>
      </c>
      <c r="BE72" s="761" t="str">
        <f t="shared" si="271"/>
        <v/>
      </c>
      <c r="BF72" s="761">
        <f t="shared" si="271"/>
        <v>480</v>
      </c>
      <c r="BG72" s="761">
        <f t="shared" si="271"/>
        <v>960</v>
      </c>
      <c r="BH72" s="761" t="str">
        <f t="shared" si="271"/>
        <v/>
      </c>
      <c r="BI72" s="761" t="str">
        <f t="shared" si="271"/>
        <v/>
      </c>
      <c r="BJ72" s="761" t="str">
        <f t="shared" si="271"/>
        <v/>
      </c>
      <c r="BK72" s="761" t="str">
        <f t="shared" si="271"/>
        <v/>
      </c>
      <c r="BL72" s="761" t="str">
        <f t="shared" si="271"/>
        <v/>
      </c>
      <c r="BM72" s="761" t="str">
        <f t="shared" si="271"/>
        <v/>
      </c>
      <c r="BN72" s="761" t="str">
        <f t="shared" si="271"/>
        <v/>
      </c>
      <c r="BO72" s="761" t="str">
        <f t="shared" si="271"/>
        <v/>
      </c>
      <c r="BP72" s="761" t="str">
        <f t="shared" si="271"/>
        <v/>
      </c>
      <c r="BQ72" s="761" t="str">
        <f t="shared" si="271"/>
        <v/>
      </c>
      <c r="BR72" s="761" t="str">
        <f t="shared" si="271"/>
        <v/>
      </c>
      <c r="BS72" s="761" t="str">
        <f t="shared" si="271"/>
        <v/>
      </c>
      <c r="BT72" s="761" t="str">
        <f t="shared" si="271"/>
        <v/>
      </c>
      <c r="BU72" s="767"/>
      <c r="BV72" s="761" t="str">
        <f>IF(BV71="","",BV68*BV71)</f>
        <v/>
      </c>
      <c r="BW72" s="761" t="str">
        <f>IF(BW71="","",BW68*BW71)</f>
        <v/>
      </c>
      <c r="BX72" s="761" t="str">
        <f>IF(BX71="","",BX68*BX71)</f>
        <v/>
      </c>
      <c r="BY72" s="761" t="str">
        <f>IF(BY71="","",BY68*BY71)</f>
        <v/>
      </c>
      <c r="BZ72" s="978" t="str">
        <f t="shared" si="260"/>
        <v/>
      </c>
      <c r="CA72" s="978" t="str">
        <f t="shared" si="261"/>
        <v/>
      </c>
      <c r="CB72" s="978" t="str">
        <f t="shared" si="262"/>
        <v/>
      </c>
      <c r="CC72" s="979" t="str">
        <f t="shared" si="263"/>
        <v/>
      </c>
      <c r="CD72" s="520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3" t="str">
        <f t="shared" si="233"/>
        <v/>
      </c>
      <c r="CL72" s="153">
        <f t="shared" si="233"/>
        <v>480</v>
      </c>
      <c r="CM72" s="153">
        <f t="shared" si="233"/>
        <v>960</v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1" t="str">
        <f t="shared" si="233"/>
        <v/>
      </c>
      <c r="CU72" s="548" t="str">
        <f t="shared" si="234"/>
        <v/>
      </c>
      <c r="CV72" s="549" t="str">
        <f t="shared" si="235"/>
        <v/>
      </c>
      <c r="CW72" s="550" t="str">
        <f t="shared" si="236"/>
        <v/>
      </c>
      <c r="CX72" s="550" t="str">
        <f t="shared" si="237"/>
        <v/>
      </c>
      <c r="CY72" s="550" t="str">
        <f t="shared" si="238"/>
        <v/>
      </c>
      <c r="CZ72" s="550" t="str">
        <f t="shared" si="239"/>
        <v/>
      </c>
      <c r="DA72" s="550" t="str">
        <f t="shared" si="240"/>
        <v/>
      </c>
      <c r="DB72" s="551" t="str">
        <f t="shared" si="241"/>
        <v/>
      </c>
      <c r="DC72" s="551">
        <f t="shared" si="242"/>
        <v>480</v>
      </c>
      <c r="DD72" s="551">
        <f t="shared" si="243"/>
        <v>960</v>
      </c>
      <c r="DE72" s="550" t="str">
        <f t="shared" si="244"/>
        <v/>
      </c>
      <c r="DF72" s="550" t="str">
        <f t="shared" si="245"/>
        <v/>
      </c>
      <c r="DG72" s="550" t="str">
        <f t="shared" si="246"/>
        <v/>
      </c>
      <c r="DH72" s="550" t="str">
        <f t="shared" si="247"/>
        <v/>
      </c>
      <c r="DI72" s="550" t="str">
        <f t="shared" si="248"/>
        <v/>
      </c>
      <c r="DJ72" s="549" t="str">
        <f t="shared" si="249"/>
        <v/>
      </c>
      <c r="DK72" s="548" t="str">
        <f t="shared" si="250"/>
        <v/>
      </c>
      <c r="DL72" s="891">
        <f t="shared" si="251"/>
        <v>0</v>
      </c>
      <c r="DM72" s="846">
        <f t="shared" si="252"/>
        <v>0</v>
      </c>
      <c r="DN72" s="846">
        <f t="shared" si="253"/>
        <v>0</v>
      </c>
      <c r="DO72" s="846">
        <f t="shared" si="254"/>
        <v>2</v>
      </c>
      <c r="DP72" s="980" t="str">
        <f>IF(DP64="","",(DP64+SUM(BV64)*(DP64="")-SUM(DP68)-DP71-SUM(BV71)*(DP71=""))*BV65/DP$7/365/$G$1)</f>
        <v/>
      </c>
      <c r="DQ72" s="766" t="str">
        <f>IF(DQ64="","",(DQ64+SUM(BW64)*(DQ64="")-SUM(DQ68)-DQ71-SUM(BW71)*(DQ71=""))*BW65/DQ$7/365/$G$1)</f>
        <v/>
      </c>
      <c r="DR72" s="766" t="str">
        <f>IF(DR64="","",(DR64+SUM(BX64)*(DR64="")-SUM(DR68)-DR71-SUM(BX71)*(DR71=""))*BX65/DR$7/365/$G$1)</f>
        <v/>
      </c>
      <c r="DS72" s="981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8">
        <f t="shared" ref="B73:R73" si="272">SUM(B16,B25,B34,B43,B52,B61,B70)</f>
        <v>0</v>
      </c>
      <c r="C73" s="988">
        <f t="shared" si="272"/>
        <v>0</v>
      </c>
      <c r="D73" s="988">
        <f t="shared" si="272"/>
        <v>0</v>
      </c>
      <c r="E73" s="988">
        <f t="shared" si="272"/>
        <v>0</v>
      </c>
      <c r="F73" s="988">
        <f t="shared" si="272"/>
        <v>0</v>
      </c>
      <c r="G73" s="988">
        <f t="shared" si="272"/>
        <v>0</v>
      </c>
      <c r="H73" s="988">
        <f t="shared" si="272"/>
        <v>0</v>
      </c>
      <c r="I73" s="988">
        <f t="shared" si="272"/>
        <v>0</v>
      </c>
      <c r="J73" s="988">
        <f t="shared" si="272"/>
        <v>0</v>
      </c>
      <c r="K73" s="988">
        <f t="shared" si="272"/>
        <v>0</v>
      </c>
      <c r="L73" s="988">
        <f t="shared" si="272"/>
        <v>0</v>
      </c>
      <c r="M73" s="988">
        <f t="shared" si="272"/>
        <v>0</v>
      </c>
      <c r="N73" s="988">
        <f t="shared" si="272"/>
        <v>0</v>
      </c>
      <c r="O73" s="988">
        <f t="shared" si="272"/>
        <v>0</v>
      </c>
      <c r="P73" s="988">
        <f t="shared" si="272"/>
        <v>0</v>
      </c>
      <c r="Q73" s="988">
        <f t="shared" si="272"/>
        <v>0</v>
      </c>
      <c r="R73" s="988">
        <f t="shared" si="272"/>
        <v>0</v>
      </c>
      <c r="S73" s="989"/>
      <c r="T73" s="988">
        <f t="shared" ref="T73:AJ73" si="273">SUM(T16,T25,T34,T43,T52,T61,T70)</f>
        <v>1.2502935420743639E-2</v>
      </c>
      <c r="U73" s="988">
        <f t="shared" si="273"/>
        <v>1.9324853228962816E-3</v>
      </c>
      <c r="V73" s="988">
        <f t="shared" si="273"/>
        <v>1.2859938495946323E-3</v>
      </c>
      <c r="W73" s="988">
        <f t="shared" si="273"/>
        <v>1.6307893020221786E-3</v>
      </c>
      <c r="X73" s="988">
        <f t="shared" si="273"/>
        <v>6.1154598825831699E-3</v>
      </c>
      <c r="Y73" s="988">
        <f t="shared" si="273"/>
        <v>2.8108877423945917E-3</v>
      </c>
      <c r="Z73" s="988">
        <f t="shared" si="273"/>
        <v>1.3742117851706891E-3</v>
      </c>
      <c r="AA73" s="988">
        <f t="shared" si="273"/>
        <v>2.8629412191056029E-4</v>
      </c>
      <c r="AB73" s="988">
        <f t="shared" si="273"/>
        <v>2.9447395396514772E-3</v>
      </c>
      <c r="AC73" s="988">
        <f t="shared" si="273"/>
        <v>0</v>
      </c>
      <c r="AD73" s="988">
        <f t="shared" si="273"/>
        <v>0</v>
      </c>
      <c r="AE73" s="988">
        <f t="shared" si="273"/>
        <v>0</v>
      </c>
      <c r="AF73" s="988">
        <f t="shared" si="273"/>
        <v>0</v>
      </c>
      <c r="AG73" s="988">
        <f t="shared" si="273"/>
        <v>0</v>
      </c>
      <c r="AH73" s="988">
        <f t="shared" si="273"/>
        <v>0</v>
      </c>
      <c r="AI73" s="988">
        <f t="shared" si="273"/>
        <v>0</v>
      </c>
      <c r="AJ73" s="988">
        <f t="shared" si="273"/>
        <v>0</v>
      </c>
      <c r="AK73" s="989"/>
      <c r="AL73" s="988">
        <f t="shared" ref="AL73:BB73" si="274">SUM(AL16,AL25,AL34,AL43,AL52,AL61,AL70)</f>
        <v>0</v>
      </c>
      <c r="AM73" s="988">
        <f t="shared" si="274"/>
        <v>0</v>
      </c>
      <c r="AN73" s="988">
        <f t="shared" si="274"/>
        <v>0</v>
      </c>
      <c r="AO73" s="988">
        <f t="shared" si="274"/>
        <v>0</v>
      </c>
      <c r="AP73" s="988">
        <f t="shared" si="274"/>
        <v>0</v>
      </c>
      <c r="AQ73" s="988">
        <f t="shared" si="274"/>
        <v>0</v>
      </c>
      <c r="AR73" s="988">
        <f t="shared" si="274"/>
        <v>0</v>
      </c>
      <c r="AS73" s="988">
        <f t="shared" si="274"/>
        <v>0</v>
      </c>
      <c r="AT73" s="988">
        <f t="shared" si="274"/>
        <v>0</v>
      </c>
      <c r="AU73" s="988">
        <f t="shared" si="274"/>
        <v>0</v>
      </c>
      <c r="AV73" s="988">
        <f t="shared" si="274"/>
        <v>0</v>
      </c>
      <c r="AW73" s="988">
        <f t="shared" si="274"/>
        <v>0</v>
      </c>
      <c r="AX73" s="988">
        <f t="shared" si="274"/>
        <v>0</v>
      </c>
      <c r="AY73" s="988">
        <f t="shared" si="274"/>
        <v>0</v>
      </c>
      <c r="AZ73" s="988">
        <f t="shared" si="274"/>
        <v>0</v>
      </c>
      <c r="BA73" s="988">
        <f t="shared" si="274"/>
        <v>0</v>
      </c>
      <c r="BB73" s="988">
        <f t="shared" si="274"/>
        <v>0</v>
      </c>
      <c r="BC73" s="989"/>
      <c r="BD73" s="988">
        <f t="shared" ref="BD73:BT73" si="275">SUM(BD16,BD25,BD34,BD43,BD52,BD61,BD70)</f>
        <v>0</v>
      </c>
      <c r="BE73" s="988">
        <f t="shared" si="275"/>
        <v>1.5459882583170253E-2</v>
      </c>
      <c r="BF73" s="988">
        <f t="shared" si="275"/>
        <v>6.0534898891063275E-2</v>
      </c>
      <c r="BG73" s="988">
        <f t="shared" si="275"/>
        <v>6.8101761252446186E-2</v>
      </c>
      <c r="BH73" s="988">
        <f t="shared" si="275"/>
        <v>0</v>
      </c>
      <c r="BI73" s="988">
        <f t="shared" si="275"/>
        <v>0</v>
      </c>
      <c r="BJ73" s="988">
        <f t="shared" si="275"/>
        <v>0</v>
      </c>
      <c r="BK73" s="988">
        <f t="shared" si="275"/>
        <v>0</v>
      </c>
      <c r="BL73" s="988">
        <f t="shared" si="275"/>
        <v>0</v>
      </c>
      <c r="BM73" s="988">
        <f t="shared" si="275"/>
        <v>0</v>
      </c>
      <c r="BN73" s="988">
        <f t="shared" si="275"/>
        <v>0</v>
      </c>
      <c r="BO73" s="988">
        <f t="shared" si="275"/>
        <v>0</v>
      </c>
      <c r="BP73" s="988">
        <f t="shared" si="275"/>
        <v>0</v>
      </c>
      <c r="BQ73" s="988">
        <f t="shared" si="275"/>
        <v>0</v>
      </c>
      <c r="BR73" s="988">
        <f t="shared" si="275"/>
        <v>0</v>
      </c>
      <c r="BS73" s="988">
        <f t="shared" si="275"/>
        <v>0</v>
      </c>
      <c r="BT73" s="988">
        <f t="shared" si="275"/>
        <v>0</v>
      </c>
      <c r="BU73" s="989"/>
      <c r="BV73" s="988">
        <f>SUM(BV16,BV25,BV34,BV43,BV52,BV61,BV70)</f>
        <v>0</v>
      </c>
      <c r="BW73" s="988">
        <f>SUM(BW16,BW25,BW34,BW43,BW52,BW61,BW70)</f>
        <v>0</v>
      </c>
      <c r="BX73" s="988">
        <f>SUM(BX16,BX25,BX34,BX43,BX52,BX61,BX70)</f>
        <v>0</v>
      </c>
      <c r="BY73" s="988">
        <f>SUM(BY16,BY25,BY34,BY43,BY52,BY61,BY70)</f>
        <v>0</v>
      </c>
      <c r="BZ73" s="978" t="str">
        <f t="shared" si="260"/>
        <v/>
      </c>
      <c r="CA73" s="978" t="str">
        <f t="shared" si="261"/>
        <v/>
      </c>
      <c r="CB73" s="978" t="str">
        <f t="shared" si="262"/>
        <v/>
      </c>
      <c r="CC73" s="979" t="str">
        <f t="shared" si="263"/>
        <v/>
      </c>
      <c r="CD73" s="532">
        <f t="shared" si="255"/>
        <v>0</v>
      </c>
      <c r="CE73" s="533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276"/>
        <v>0</v>
      </c>
      <c r="CG73" s="534">
        <f t="shared" si="276"/>
        <v>0</v>
      </c>
      <c r="CH73" s="534">
        <f t="shared" si="276"/>
        <v>0</v>
      </c>
      <c r="CI73" s="534">
        <f t="shared" si="276"/>
        <v>0</v>
      </c>
      <c r="CJ73" s="534">
        <f t="shared" si="276"/>
        <v>0</v>
      </c>
      <c r="CK73" s="535">
        <f t="shared" si="276"/>
        <v>0</v>
      </c>
      <c r="CL73" s="535">
        <f t="shared" si="276"/>
        <v>0</v>
      </c>
      <c r="CM73" s="535">
        <f t="shared" si="276"/>
        <v>0</v>
      </c>
      <c r="CN73" s="534">
        <f t="shared" si="276"/>
        <v>0</v>
      </c>
      <c r="CO73" s="534">
        <f t="shared" si="276"/>
        <v>0</v>
      </c>
      <c r="CP73" s="534">
        <f t="shared" si="276"/>
        <v>0</v>
      </c>
      <c r="CQ73" s="534">
        <f t="shared" si="276"/>
        <v>0</v>
      </c>
      <c r="CR73" s="534">
        <f t="shared" si="276"/>
        <v>1.5459882583170253E-2</v>
      </c>
      <c r="CS73" s="533">
        <f t="shared" si="276"/>
        <v>6.0534898891063275E-2</v>
      </c>
      <c r="CT73" s="1320">
        <f t="shared" si="276"/>
        <v>6.8101761252446186E-2</v>
      </c>
      <c r="CU73" s="536">
        <f t="shared" si="234"/>
        <v>0</v>
      </c>
      <c r="CV73" s="537">
        <f t="shared" si="235"/>
        <v>0</v>
      </c>
      <c r="CW73" s="538">
        <f t="shared" si="236"/>
        <v>0</v>
      </c>
      <c r="CX73" s="538">
        <f t="shared" si="237"/>
        <v>0</v>
      </c>
      <c r="CY73" s="538">
        <f t="shared" si="238"/>
        <v>0</v>
      </c>
      <c r="CZ73" s="538">
        <f t="shared" si="239"/>
        <v>0</v>
      </c>
      <c r="DA73" s="538">
        <f t="shared" si="240"/>
        <v>0</v>
      </c>
      <c r="DB73" s="539">
        <f t="shared" si="241"/>
        <v>0</v>
      </c>
      <c r="DC73" s="539">
        <f t="shared" si="242"/>
        <v>0</v>
      </c>
      <c r="DD73" s="539">
        <f t="shared" si="243"/>
        <v>0</v>
      </c>
      <c r="DE73" s="538">
        <f t="shared" si="244"/>
        <v>0</v>
      </c>
      <c r="DF73" s="538">
        <f t="shared" si="245"/>
        <v>0</v>
      </c>
      <c r="DG73" s="538">
        <f t="shared" si="246"/>
        <v>0</v>
      </c>
      <c r="DH73" s="538">
        <f t="shared" si="247"/>
        <v>0</v>
      </c>
      <c r="DI73" s="538">
        <f t="shared" si="248"/>
        <v>1.5459882583170253E-2</v>
      </c>
      <c r="DJ73" s="537">
        <f t="shared" si="249"/>
        <v>6.0534898891063275E-2</v>
      </c>
      <c r="DK73" s="536">
        <f t="shared" si="250"/>
        <v>6.8101761252446186E-2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>
        <f>SUM(DS16,DS25,DS34,DS43,DS70)</f>
        <v>0</v>
      </c>
      <c r="DU73" s="1028"/>
    </row>
    <row r="74" spans="1:125" s="1033" customFormat="1" ht="14" customHeight="1">
      <c r="A74" s="1029" t="s">
        <v>471</v>
      </c>
      <c r="B74" s="902">
        <f t="shared" ref="B74:R74" si="277">SUM(B18,B27,B36,B45,B54,B63,B72)</f>
        <v>0</v>
      </c>
      <c r="C74" s="902">
        <f t="shared" si="277"/>
        <v>0</v>
      </c>
      <c r="D74" s="902">
        <f t="shared" si="277"/>
        <v>0</v>
      </c>
      <c r="E74" s="902">
        <f t="shared" si="277"/>
        <v>0</v>
      </c>
      <c r="F74" s="902">
        <f t="shared" si="277"/>
        <v>0</v>
      </c>
      <c r="G74" s="902">
        <f t="shared" si="277"/>
        <v>0</v>
      </c>
      <c r="H74" s="902">
        <f t="shared" si="277"/>
        <v>0</v>
      </c>
      <c r="I74" s="902">
        <f t="shared" si="277"/>
        <v>0</v>
      </c>
      <c r="J74" s="902">
        <f t="shared" si="277"/>
        <v>0</v>
      </c>
      <c r="K74" s="902">
        <f t="shared" si="277"/>
        <v>0</v>
      </c>
      <c r="L74" s="902">
        <f t="shared" si="277"/>
        <v>0</v>
      </c>
      <c r="M74" s="902">
        <f t="shared" si="277"/>
        <v>0</v>
      </c>
      <c r="N74" s="902">
        <f t="shared" si="277"/>
        <v>0</v>
      </c>
      <c r="O74" s="902">
        <f t="shared" si="277"/>
        <v>0</v>
      </c>
      <c r="P74" s="902">
        <f t="shared" si="277"/>
        <v>0</v>
      </c>
      <c r="Q74" s="902">
        <f t="shared" si="277"/>
        <v>0</v>
      </c>
      <c r="R74" s="902">
        <f t="shared" si="277"/>
        <v>0</v>
      </c>
      <c r="S74" s="985"/>
      <c r="T74" s="902">
        <f t="shared" ref="T74:AJ74" si="278">SUM(T18,T27,T36,T45,T54,T63,T72)</f>
        <v>208.8</v>
      </c>
      <c r="U74" s="902">
        <f t="shared" si="278"/>
        <v>45</v>
      </c>
      <c r="V74" s="902">
        <f t="shared" si="278"/>
        <v>47.5</v>
      </c>
      <c r="W74" s="902">
        <f t="shared" si="278"/>
        <v>40</v>
      </c>
      <c r="X74" s="902">
        <f t="shared" si="278"/>
        <v>112.5</v>
      </c>
      <c r="Y74" s="902">
        <f t="shared" si="278"/>
        <v>60</v>
      </c>
      <c r="Z74" s="902">
        <f t="shared" si="278"/>
        <v>40</v>
      </c>
      <c r="AA74" s="902">
        <f t="shared" si="278"/>
        <v>5</v>
      </c>
      <c r="AB74" s="902">
        <f t="shared" si="278"/>
        <v>60</v>
      </c>
      <c r="AC74" s="902">
        <f t="shared" si="278"/>
        <v>0</v>
      </c>
      <c r="AD74" s="902">
        <f t="shared" si="278"/>
        <v>0</v>
      </c>
      <c r="AE74" s="902">
        <f t="shared" si="278"/>
        <v>0</v>
      </c>
      <c r="AF74" s="902">
        <f t="shared" si="278"/>
        <v>0</v>
      </c>
      <c r="AG74" s="902">
        <f t="shared" si="278"/>
        <v>0</v>
      </c>
      <c r="AH74" s="902">
        <f t="shared" si="278"/>
        <v>0</v>
      </c>
      <c r="AI74" s="902">
        <f t="shared" si="278"/>
        <v>0</v>
      </c>
      <c r="AJ74" s="902">
        <f t="shared" si="278"/>
        <v>0</v>
      </c>
      <c r="AK74" s="985"/>
      <c r="AL74" s="902">
        <f t="shared" ref="AL74:BB74" si="279">SUM(AL18,AL27,AL36,AL45,AL54,AL63,AL72)</f>
        <v>0</v>
      </c>
      <c r="AM74" s="902">
        <f t="shared" si="279"/>
        <v>0</v>
      </c>
      <c r="AN74" s="902">
        <f t="shared" si="279"/>
        <v>0</v>
      </c>
      <c r="AO74" s="902">
        <f t="shared" si="279"/>
        <v>0</v>
      </c>
      <c r="AP74" s="902">
        <f t="shared" si="279"/>
        <v>0</v>
      </c>
      <c r="AQ74" s="902">
        <f t="shared" si="279"/>
        <v>0</v>
      </c>
      <c r="AR74" s="902">
        <f t="shared" si="279"/>
        <v>0</v>
      </c>
      <c r="AS74" s="902">
        <f t="shared" si="279"/>
        <v>0</v>
      </c>
      <c r="AT74" s="902">
        <f t="shared" si="279"/>
        <v>0</v>
      </c>
      <c r="AU74" s="902">
        <f t="shared" si="279"/>
        <v>0</v>
      </c>
      <c r="AV74" s="902">
        <f t="shared" si="279"/>
        <v>0</v>
      </c>
      <c r="AW74" s="902">
        <f t="shared" si="279"/>
        <v>0</v>
      </c>
      <c r="AX74" s="902">
        <f t="shared" si="279"/>
        <v>0</v>
      </c>
      <c r="AY74" s="902">
        <f t="shared" si="279"/>
        <v>0</v>
      </c>
      <c r="AZ74" s="902">
        <f t="shared" si="279"/>
        <v>0</v>
      </c>
      <c r="BA74" s="902">
        <f t="shared" si="279"/>
        <v>0</v>
      </c>
      <c r="BB74" s="902">
        <f t="shared" si="279"/>
        <v>0</v>
      </c>
      <c r="BC74" s="985"/>
      <c r="BD74" s="902">
        <f t="shared" ref="BD74:BT74" si="280">SUM(BD18,BD27,BD36,BD45,BD54,BD63,BD72)</f>
        <v>0</v>
      </c>
      <c r="BE74" s="902">
        <f t="shared" si="280"/>
        <v>480</v>
      </c>
      <c r="BF74" s="902">
        <f t="shared" si="280"/>
        <v>480</v>
      </c>
      <c r="BG74" s="902">
        <f t="shared" si="280"/>
        <v>960</v>
      </c>
      <c r="BH74" s="902">
        <f t="shared" si="280"/>
        <v>0</v>
      </c>
      <c r="BI74" s="902">
        <f t="shared" si="280"/>
        <v>0</v>
      </c>
      <c r="BJ74" s="902">
        <f t="shared" si="280"/>
        <v>0</v>
      </c>
      <c r="BK74" s="902">
        <f t="shared" si="280"/>
        <v>0</v>
      </c>
      <c r="BL74" s="902">
        <f t="shared" si="280"/>
        <v>0</v>
      </c>
      <c r="BM74" s="902">
        <f t="shared" si="280"/>
        <v>0</v>
      </c>
      <c r="BN74" s="902">
        <f t="shared" si="280"/>
        <v>0</v>
      </c>
      <c r="BO74" s="902">
        <f t="shared" si="280"/>
        <v>0</v>
      </c>
      <c r="BP74" s="902">
        <f t="shared" si="280"/>
        <v>0</v>
      </c>
      <c r="BQ74" s="902">
        <f t="shared" si="280"/>
        <v>0</v>
      </c>
      <c r="BR74" s="902">
        <f t="shared" si="280"/>
        <v>0</v>
      </c>
      <c r="BS74" s="902">
        <f t="shared" si="280"/>
        <v>0</v>
      </c>
      <c r="BT74" s="902">
        <f t="shared" si="280"/>
        <v>0</v>
      </c>
      <c r="BU74" s="985"/>
      <c r="BV74" s="902">
        <f>SUM(BV18,BV27,BV36,BV45,BV54,BV63,BV72)</f>
        <v>0</v>
      </c>
      <c r="BW74" s="902">
        <f>SUM(BW18,BW27,BW36,BW45,BW54,BW63,BW72)</f>
        <v>0</v>
      </c>
      <c r="BX74" s="902">
        <f>SUM(BX18,BX27,BX36,BX45,BX54,BX63,BX72)</f>
        <v>0</v>
      </c>
      <c r="BY74" s="902">
        <f>SUM(BY18,BY27,BY36,BY45,BY54,BY63,BY72)</f>
        <v>0</v>
      </c>
      <c r="BZ74" s="889" t="str">
        <f t="shared" si="260"/>
        <v/>
      </c>
      <c r="CA74" s="889" t="str">
        <f t="shared" si="261"/>
        <v/>
      </c>
      <c r="CB74" s="889" t="str">
        <f t="shared" si="262"/>
        <v/>
      </c>
      <c r="CC74" s="890" t="str">
        <f t="shared" si="263"/>
        <v/>
      </c>
      <c r="CD74" s="520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3">
        <f t="shared" si="276"/>
        <v>0</v>
      </c>
      <c r="CL74" s="153">
        <f t="shared" si="276"/>
        <v>0</v>
      </c>
      <c r="CM74" s="153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480</v>
      </c>
      <c r="CS74" s="89">
        <f t="shared" si="276"/>
        <v>480</v>
      </c>
      <c r="CT74" s="521">
        <f t="shared" si="276"/>
        <v>960</v>
      </c>
      <c r="CU74" s="548">
        <f t="shared" si="234"/>
        <v>0</v>
      </c>
      <c r="CV74" s="549">
        <f t="shared" si="235"/>
        <v>0</v>
      </c>
      <c r="CW74" s="550">
        <f t="shared" si="236"/>
        <v>0</v>
      </c>
      <c r="CX74" s="550">
        <f t="shared" si="237"/>
        <v>0</v>
      </c>
      <c r="CY74" s="550">
        <f t="shared" si="238"/>
        <v>0</v>
      </c>
      <c r="CZ74" s="550">
        <f t="shared" si="239"/>
        <v>0</v>
      </c>
      <c r="DA74" s="550">
        <f t="shared" si="240"/>
        <v>0</v>
      </c>
      <c r="DB74" s="551">
        <f t="shared" si="241"/>
        <v>0</v>
      </c>
      <c r="DC74" s="551">
        <f t="shared" si="242"/>
        <v>0</v>
      </c>
      <c r="DD74" s="551">
        <f t="shared" si="243"/>
        <v>0</v>
      </c>
      <c r="DE74" s="550">
        <f t="shared" si="244"/>
        <v>0</v>
      </c>
      <c r="DF74" s="550">
        <f t="shared" si="245"/>
        <v>0</v>
      </c>
      <c r="DG74" s="550">
        <f t="shared" si="246"/>
        <v>0</v>
      </c>
      <c r="DH74" s="550">
        <f t="shared" si="247"/>
        <v>0</v>
      </c>
      <c r="DI74" s="550">
        <f t="shared" si="248"/>
        <v>480</v>
      </c>
      <c r="DJ74" s="549">
        <f t="shared" si="249"/>
        <v>480</v>
      </c>
      <c r="DK74" s="548">
        <f t="shared" si="250"/>
        <v>960</v>
      </c>
      <c r="DL74" s="891"/>
      <c r="DM74" s="1030"/>
      <c r="DN74" s="1030"/>
      <c r="DO74" s="1030"/>
      <c r="DP74" s="1031">
        <f>SUM(DP18,DP27,DP36,DP45,DP72)</f>
        <v>0</v>
      </c>
      <c r="DQ74" s="919">
        <f>SUM(DQ18,DQ27,DQ36,DQ45,DQ72)</f>
        <v>0</v>
      </c>
      <c r="DR74" s="919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2"/>
      <c r="DQ75" s="993"/>
      <c r="DR75" s="993"/>
      <c r="DS75" s="99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49" activePane="bottomRight" state="frozen"/>
      <selection pane="topRight" activeCell="B1" sqref="B1"/>
      <selection pane="bottomLeft" activeCell="A8" sqref="A8"/>
      <selection pane="bottomRight" activeCell="J874" sqref="J874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0" customWidth="1"/>
    <col min="3" max="3" width="12" style="450" customWidth="1"/>
    <col min="4" max="4" width="10.1640625" style="450" customWidth="1"/>
    <col min="5" max="6" width="9.33203125" style="450" customWidth="1"/>
    <col min="7" max="7" width="1.83203125" style="450" customWidth="1"/>
    <col min="8" max="8" width="9.1640625" style="449" customWidth="1"/>
    <col min="9" max="10" width="9" style="449" customWidth="1"/>
    <col min="11" max="11" width="8.5" style="449" customWidth="1"/>
    <col min="12" max="12" width="1.83203125" style="450" customWidth="1"/>
    <col min="13" max="16" width="9.1640625" style="450" customWidth="1"/>
    <col min="17" max="17" width="40.6640625" style="1035" customWidth="1"/>
    <col min="18" max="18" width="7.6640625" style="451" customWidth="1"/>
    <col min="19" max="21" width="7.6640625" style="452" customWidth="1"/>
    <col min="22" max="16384" width="11.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[ZM17]</v>
      </c>
      <c r="D1" s="458"/>
      <c r="E1" s="458"/>
      <c r="F1" s="458"/>
      <c r="G1" s="1036"/>
      <c r="H1" s="457" t="str">
        <f>IF(C1="","",C1)</f>
        <v>[ZM17]</v>
      </c>
      <c r="I1" s="458"/>
      <c r="J1" s="458"/>
      <c r="K1" s="458"/>
      <c r="L1" s="1036"/>
      <c r="M1" s="1441" t="s">
        <v>701</v>
      </c>
      <c r="N1" s="1442"/>
      <c r="O1" s="1442"/>
      <c r="P1" s="1443">
        <f>Data!$G$1</f>
        <v>2100</v>
      </c>
      <c r="Q1" s="144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7"/>
      <c r="C2" s="1038" t="s">
        <v>109</v>
      </c>
      <c r="D2" s="1039"/>
      <c r="E2" s="1039"/>
      <c r="F2" s="1039"/>
      <c r="G2" s="1040"/>
      <c r="H2" s="1038" t="s">
        <v>457</v>
      </c>
      <c r="I2" s="1039"/>
      <c r="J2" s="1039"/>
      <c r="K2" s="1039"/>
      <c r="L2" s="1040"/>
      <c r="M2" s="455"/>
      <c r="N2" s="1463" t="s">
        <v>707</v>
      </c>
      <c r="O2" s="1464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1" t="s">
        <v>33</v>
      </c>
      <c r="B3" s="478"/>
      <c r="C3" s="1041" t="s">
        <v>112</v>
      </c>
      <c r="D3" s="1042"/>
      <c r="E3" s="1042"/>
      <c r="F3" s="1042"/>
      <c r="G3" s="1043"/>
      <c r="H3" s="1041" t="s">
        <v>458</v>
      </c>
      <c r="I3" s="1042"/>
      <c r="J3" s="1042"/>
      <c r="K3" s="1042"/>
      <c r="L3" s="1043"/>
      <c r="M3" s="1041" t="s">
        <v>472</v>
      </c>
      <c r="N3" s="1042"/>
      <c r="O3" s="1042"/>
      <c r="P3" s="1042"/>
      <c r="Q3" s="44"/>
      <c r="R3" s="859"/>
      <c r="S3" s="859"/>
      <c r="T3" s="859"/>
      <c r="U3" s="881"/>
      <c r="V3" s="859"/>
    </row>
    <row r="4" spans="1:22" s="882" customFormat="1" ht="42.75" customHeight="1">
      <c r="A4" s="1044" t="s">
        <v>41</v>
      </c>
      <c r="B4" s="862"/>
      <c r="C4" s="863" t="str">
        <f>Data!BV4</f>
        <v>'Very Poor'</v>
      </c>
      <c r="D4" s="863" t="str">
        <f>Data!BW4</f>
        <v>'Poor'</v>
      </c>
      <c r="E4" s="863" t="str">
        <f>Data!BX4</f>
        <v>'Middle'</v>
      </c>
      <c r="F4" s="863" t="str">
        <f>Data!BY4</f>
        <v>'Better-Off'</v>
      </c>
      <c r="G4" s="1045"/>
      <c r="H4" s="863" t="str">
        <f>C4</f>
        <v>'Very Poor'</v>
      </c>
      <c r="I4" s="863" t="str">
        <f>D4</f>
        <v>'Poor'</v>
      </c>
      <c r="J4" s="863" t="str">
        <f>E4</f>
        <v>'Middle'</v>
      </c>
      <c r="K4" s="863" t="str">
        <f>F4</f>
        <v>'Better-Off'</v>
      </c>
      <c r="L4" s="1045"/>
      <c r="M4" s="863" t="str">
        <f>C4</f>
        <v>'Very Poor'</v>
      </c>
      <c r="N4" s="863" t="str">
        <f>D4</f>
        <v>'Poor'</v>
      </c>
      <c r="O4" s="863" t="str">
        <f>E4</f>
        <v>'Middle'</v>
      </c>
      <c r="P4" s="863" t="str">
        <f>F4</f>
        <v>'Better-Off'</v>
      </c>
      <c r="Q4" s="105" t="s">
        <v>49</v>
      </c>
      <c r="R4" s="881"/>
      <c r="S4" s="859"/>
      <c r="T4" s="859"/>
      <c r="U4" s="859"/>
      <c r="V4" s="881"/>
    </row>
    <row r="5" spans="1:22" s="882" customFormat="1" ht="27" customHeight="1">
      <c r="A5" s="1046" t="s">
        <v>473</v>
      </c>
      <c r="B5" s="508"/>
      <c r="C5" s="97"/>
      <c r="D5" s="878"/>
      <c r="E5" s="878"/>
      <c r="F5" s="878"/>
      <c r="G5" s="1047"/>
      <c r="H5" s="97"/>
      <c r="I5" s="878"/>
      <c r="J5" s="878"/>
      <c r="K5" s="878"/>
      <c r="L5" s="1047"/>
      <c r="M5" s="97"/>
      <c r="N5" s="878"/>
      <c r="O5" s="878"/>
      <c r="P5" s="878"/>
      <c r="Q5" s="105"/>
      <c r="R5" s="881"/>
      <c r="S5" s="881"/>
      <c r="T5" s="881"/>
      <c r="U5" s="881"/>
      <c r="V5" s="881"/>
    </row>
    <row r="6" spans="1:22" s="882" customFormat="1" ht="14.25" customHeight="1">
      <c r="A6" s="1046" t="s">
        <v>120</v>
      </c>
      <c r="B6" s="877"/>
      <c r="C6" s="878"/>
      <c r="D6" s="878"/>
      <c r="E6" s="878"/>
      <c r="F6" s="878"/>
      <c r="G6" s="1048"/>
      <c r="H6" s="878"/>
      <c r="I6" s="878"/>
      <c r="J6" s="878"/>
      <c r="K6" s="878"/>
      <c r="L6" s="1048"/>
      <c r="M6" s="878"/>
      <c r="N6" s="878"/>
      <c r="O6" s="878"/>
      <c r="P6" s="878"/>
      <c r="Q6" s="881"/>
      <c r="R6" s="881"/>
      <c r="S6" s="881"/>
      <c r="T6" s="881"/>
      <c r="U6" s="881"/>
      <c r="V6" s="881"/>
    </row>
    <row r="7" spans="1:22" s="882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1"/>
      <c r="R7" s="881"/>
      <c r="S7" s="881"/>
      <c r="T7" s="881"/>
      <c r="U7" s="881"/>
      <c r="V7" s="881"/>
    </row>
    <row r="8" spans="1:22" s="882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8"/>
      <c r="I8" s="948"/>
      <c r="J8" s="948"/>
      <c r="K8" s="948"/>
      <c r="L8" s="1048"/>
      <c r="M8" s="948"/>
      <c r="N8" s="948"/>
      <c r="O8" s="948"/>
      <c r="P8" s="948"/>
      <c r="Q8" s="892"/>
      <c r="R8" s="881"/>
      <c r="S8" s="881"/>
      <c r="T8" s="881"/>
      <c r="U8" s="881"/>
      <c r="V8" s="846"/>
    </row>
    <row r="9" spans="1:22" s="882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4"/>
      <c r="I9" s="954"/>
      <c r="J9" s="954"/>
      <c r="K9" s="954"/>
      <c r="L9" s="1048"/>
      <c r="M9" s="954"/>
      <c r="N9" s="954"/>
      <c r="O9" s="954"/>
      <c r="P9" s="954"/>
      <c r="Q9" s="892"/>
      <c r="R9" s="881"/>
      <c r="S9" s="881"/>
      <c r="T9" s="881"/>
      <c r="U9" s="881"/>
      <c r="V9" s="846"/>
    </row>
    <row r="10" spans="1:22" s="882" customFormat="1" ht="15.75" customHeight="1">
      <c r="A10" s="1056" t="s">
        <v>125</v>
      </c>
      <c r="B10" s="1057"/>
      <c r="C10" s="1058" t="e">
        <f>SUM(C11:C19)</f>
        <v>#VALUE!</v>
      </c>
      <c r="D10" s="1058" t="e">
        <f>SUM(D11:D19)</f>
        <v>#VALUE!</v>
      </c>
      <c r="E10" s="1058" t="e">
        <f>SUM(E11:E19)</f>
        <v>#VALUE!</v>
      </c>
      <c r="F10" s="1058" t="e">
        <f>SUM(F11:F19)</f>
        <v>#VALUE!</v>
      </c>
      <c r="G10" s="1057"/>
      <c r="H10" s="1059"/>
      <c r="I10" s="1059"/>
      <c r="J10" s="1059"/>
      <c r="K10" s="1059"/>
      <c r="L10" s="1057"/>
      <c r="M10" s="1058">
        <f>SUM(M11:M19)</f>
        <v>0</v>
      </c>
      <c r="N10" s="1058">
        <f>SUM(N11:N19)</f>
        <v>0</v>
      </c>
      <c r="O10" s="1058">
        <f>SUM(O11:O19)</f>
        <v>0</v>
      </c>
      <c r="P10" s="1058">
        <f>SUM(P11:P19)</f>
        <v>0</v>
      </c>
      <c r="Q10" s="1060"/>
      <c r="R10" s="1061"/>
      <c r="S10" s="1023"/>
      <c r="T10" s="1023"/>
      <c r="U10" s="1062">
        <v>10</v>
      </c>
      <c r="V10" s="846"/>
    </row>
    <row r="11" spans="1:22" s="882" customFormat="1" ht="15.75" customHeight="1">
      <c r="A11" s="1063" t="s">
        <v>680</v>
      </c>
      <c r="B11" s="41"/>
      <c r="C11" s="543">
        <f>SUM(C831:C834)</f>
        <v>0</v>
      </c>
      <c r="D11" s="543">
        <f t="shared" ref="D11:F11" si="0">SUM(D831:D834)</f>
        <v>0</v>
      </c>
      <c r="E11" s="543">
        <f t="shared" si="0"/>
        <v>0</v>
      </c>
      <c r="F11" s="543">
        <f t="shared" si="0"/>
        <v>0</v>
      </c>
      <c r="G11" s="41"/>
      <c r="H11" s="1065"/>
      <c r="I11" s="1065"/>
      <c r="J11" s="1065"/>
      <c r="K11" s="1065"/>
      <c r="L11" s="41"/>
      <c r="M11" s="543">
        <f>SUM(M831:M834,M837:M840,M843)</f>
        <v>0</v>
      </c>
      <c r="N11" s="543">
        <f>SUM(N831:N834,N837:N840,N843)</f>
        <v>0</v>
      </c>
      <c r="O11" s="543">
        <f>SUM(O831:O834,O837:O840,O843)</f>
        <v>0</v>
      </c>
      <c r="P11" s="543">
        <f>SUM(P831:P834,P837:P840,P843)</f>
        <v>0</v>
      </c>
      <c r="Q11" s="1067" t="s">
        <v>474</v>
      </c>
      <c r="R11" s="1061"/>
      <c r="S11" s="1023"/>
      <c r="T11" s="1023"/>
      <c r="U11" s="1062">
        <v>11</v>
      </c>
      <c r="V11" s="846"/>
    </row>
    <row r="12" spans="1:22" s="882" customFormat="1" ht="15.75" customHeight="1">
      <c r="A12" s="1063" t="s">
        <v>681</v>
      </c>
      <c r="B12" s="41"/>
      <c r="C12" s="543">
        <f>SUM(C829:C830,C835:C848)</f>
        <v>0</v>
      </c>
      <c r="D12" s="543">
        <f t="shared" ref="D12:F12" si="1">SUM(D829:D830,D835:D848)</f>
        <v>0</v>
      </c>
      <c r="E12" s="543">
        <f t="shared" si="1"/>
        <v>0</v>
      </c>
      <c r="F12" s="543">
        <f t="shared" si="1"/>
        <v>0</v>
      </c>
      <c r="G12" s="41"/>
      <c r="H12" s="1065"/>
      <c r="I12" s="1065"/>
      <c r="J12" s="1065"/>
      <c r="K12" s="1065"/>
      <c r="L12" s="41"/>
      <c r="M12" s="543">
        <f>SUM(M829:M830,M835:M836,M841:M842,M844:M848)</f>
        <v>0</v>
      </c>
      <c r="N12" s="543">
        <f>SUM(N829:N830,N835:N836,N841:N842,N844:N848)</f>
        <v>0</v>
      </c>
      <c r="O12" s="543">
        <f>SUM(O829:O830,O835:O836,O841:O842,O844:O848)</f>
        <v>0</v>
      </c>
      <c r="P12" s="543">
        <f>SUM(P829:P830,P835:P836,P841:P842,P844:P848)</f>
        <v>0</v>
      </c>
      <c r="Q12" s="1067"/>
      <c r="R12" s="1061"/>
      <c r="S12" s="1023"/>
      <c r="T12" s="1023"/>
      <c r="U12" s="1062">
        <v>12</v>
      </c>
      <c r="V12" s="846"/>
    </row>
    <row r="13" spans="1:22" s="882" customFormat="1" ht="15.75" customHeight="1">
      <c r="A13" s="1063" t="s">
        <v>126</v>
      </c>
      <c r="B13" s="41"/>
      <c r="C13" s="543" t="e">
        <f>SUM(C819:C828)</f>
        <v>#VALUE!</v>
      </c>
      <c r="D13" s="543" t="e">
        <f>SUM(D819:D828)</f>
        <v>#VALUE!</v>
      </c>
      <c r="E13" s="543" t="e">
        <f>SUM(E819:E828)</f>
        <v>#VALUE!</v>
      </c>
      <c r="F13" s="543" t="e">
        <f>SUM(F819:F828)</f>
        <v>#VALUE!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2"/>
      <c r="R13" s="1061"/>
      <c r="S13" s="1023"/>
      <c r="T13" s="1023"/>
      <c r="U13" s="1062">
        <v>13</v>
      </c>
      <c r="V13" s="846"/>
    </row>
    <row r="14" spans="1:22" s="882" customFormat="1" ht="15.75" customHeight="1">
      <c r="A14" s="709" t="s">
        <v>475</v>
      </c>
      <c r="B14" s="41"/>
      <c r="C14" s="543">
        <f>+SUM(C850:C851)</f>
        <v>0</v>
      </c>
      <c r="D14" s="543">
        <f>+SUM(D850:D851)</f>
        <v>0</v>
      </c>
      <c r="E14" s="543">
        <f>+SUM(E850:E851)</f>
        <v>0</v>
      </c>
      <c r="F14" s="543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2"/>
      <c r="R14" s="1061"/>
      <c r="S14" s="1023"/>
      <c r="T14" s="1023"/>
      <c r="U14" s="1062">
        <v>14</v>
      </c>
      <c r="V14" s="846"/>
    </row>
    <row r="15" spans="1:22" s="882" customFormat="1" ht="15.75" customHeight="1">
      <c r="A15" s="1063" t="s">
        <v>476</v>
      </c>
      <c r="B15" s="41"/>
      <c r="C15" s="543">
        <f>SUM(C853:C857)</f>
        <v>0</v>
      </c>
      <c r="D15" s="543">
        <f>SUM(D853:D857)</f>
        <v>0</v>
      </c>
      <c r="E15" s="543">
        <f>SUM(E853:E857)</f>
        <v>0</v>
      </c>
      <c r="F15" s="543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2"/>
      <c r="R15" s="1061"/>
      <c r="S15" s="1023"/>
      <c r="T15" s="1023"/>
      <c r="U15" s="1062">
        <v>15</v>
      </c>
      <c r="V15" s="846"/>
    </row>
    <row r="16" spans="1:22" s="882" customFormat="1" ht="15.75" customHeight="1">
      <c r="A16" s="1063" t="s">
        <v>682</v>
      </c>
      <c r="B16" s="41"/>
      <c r="C16" s="543">
        <f>SUM(C858:C859)</f>
        <v>0</v>
      </c>
      <c r="D16" s="543">
        <f t="shared" ref="D16:F16" si="2">SUM(D858:D859)</f>
        <v>0</v>
      </c>
      <c r="E16" s="543">
        <f t="shared" si="2"/>
        <v>0</v>
      </c>
      <c r="F16" s="543">
        <f t="shared" si="2"/>
        <v>0</v>
      </c>
      <c r="G16" s="41"/>
      <c r="H16" s="1065"/>
      <c r="I16" s="1065"/>
      <c r="J16" s="1065"/>
      <c r="K16" s="1065"/>
      <c r="L16" s="41"/>
      <c r="M16" s="543">
        <f>SUM(M858:M861)</f>
        <v>0</v>
      </c>
      <c r="N16" s="543">
        <f>SUM(N858:N861)</f>
        <v>0</v>
      </c>
      <c r="O16" s="543">
        <f>SUM(O858:O861)</f>
        <v>0</v>
      </c>
      <c r="P16" s="543">
        <f>SUM(P858:P861)</f>
        <v>0</v>
      </c>
      <c r="Q16" s="892"/>
      <c r="R16" s="1061"/>
      <c r="S16" s="1023"/>
      <c r="T16" s="1023"/>
      <c r="U16" s="1062">
        <v>16</v>
      </c>
      <c r="V16" s="846"/>
    </row>
    <row r="17" spans="1:22" s="882" customFormat="1" ht="15.75" customHeight="1">
      <c r="A17" s="1063" t="s">
        <v>683</v>
      </c>
      <c r="B17" s="41"/>
      <c r="C17" s="543">
        <f>SUM(C860:C886)</f>
        <v>0</v>
      </c>
      <c r="D17" s="543">
        <f t="shared" ref="D17:F17" si="3">SUM(D860:D886)</f>
        <v>0</v>
      </c>
      <c r="E17" s="543">
        <f t="shared" si="3"/>
        <v>0</v>
      </c>
      <c r="F17" s="543">
        <f t="shared" si="3"/>
        <v>0</v>
      </c>
      <c r="G17" s="41"/>
      <c r="H17" s="1065"/>
      <c r="I17" s="1065"/>
      <c r="J17" s="1065"/>
      <c r="K17" s="1065"/>
      <c r="L17" s="41"/>
      <c r="M17" s="543">
        <f>SUM(M862:M887)</f>
        <v>0</v>
      </c>
      <c r="N17" s="543">
        <f>SUM(N862:N887)</f>
        <v>0</v>
      </c>
      <c r="O17" s="543">
        <f>SUM(O862:O887)</f>
        <v>0</v>
      </c>
      <c r="P17" s="543">
        <f>SUM(P862:P887)</f>
        <v>0</v>
      </c>
      <c r="Q17" s="892"/>
      <c r="R17" s="1061"/>
      <c r="S17" s="1023"/>
      <c r="T17" s="1023"/>
      <c r="U17" s="1062">
        <v>17</v>
      </c>
      <c r="V17" s="846"/>
    </row>
    <row r="18" spans="1:22" s="882" customFormat="1" ht="15.75" customHeight="1">
      <c r="A18" s="1063" t="s">
        <v>477</v>
      </c>
      <c r="B18" s="41"/>
      <c r="C18" s="543">
        <f>SUM(C888:C894)</f>
        <v>0</v>
      </c>
      <c r="D18" s="543">
        <f>SUM(D888:D894)</f>
        <v>0</v>
      </c>
      <c r="E18" s="543">
        <f>SUM(E888:E894)</f>
        <v>0</v>
      </c>
      <c r="F18" s="543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2"/>
      <c r="R18" s="1061"/>
      <c r="S18" s="1023"/>
      <c r="T18" s="1023"/>
      <c r="U18" s="1062">
        <v>18</v>
      </c>
      <c r="V18" s="846"/>
    </row>
    <row r="19" spans="1:22" s="882" customFormat="1" ht="15.75" customHeight="1">
      <c r="A19" s="1063" t="s">
        <v>478</v>
      </c>
      <c r="B19" s="41"/>
      <c r="C19" s="543">
        <f>SUM(C895:C898)</f>
        <v>0</v>
      </c>
      <c r="D19" s="543">
        <f>SUM(D895:D898)</f>
        <v>0</v>
      </c>
      <c r="E19" s="543">
        <f>SUM(E895:E898)</f>
        <v>0</v>
      </c>
      <c r="F19" s="543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2"/>
      <c r="R19" s="1061"/>
      <c r="S19" s="1023"/>
      <c r="T19" s="1023"/>
      <c r="U19" s="1062">
        <v>19</v>
      </c>
      <c r="V19" s="846"/>
    </row>
    <row r="20" spans="1:22" s="882" customFormat="1" ht="15.75" customHeight="1">
      <c r="A20" s="1405" t="s">
        <v>131</v>
      </c>
      <c r="B20" s="1068"/>
      <c r="C20" s="1069">
        <f>SUM(C21:C30)</f>
        <v>0</v>
      </c>
      <c r="D20" s="1069">
        <f>SUM(D21:D30)</f>
        <v>0</v>
      </c>
      <c r="E20" s="1069">
        <f>SUM(E21:E30)</f>
        <v>0</v>
      </c>
      <c r="F20" s="1069">
        <f>SUM(F21:F30)</f>
        <v>0</v>
      </c>
      <c r="G20" s="1068"/>
      <c r="H20" s="1070"/>
      <c r="I20" s="1070"/>
      <c r="J20" s="1070"/>
      <c r="K20" s="1070"/>
      <c r="L20" s="1068"/>
      <c r="M20" s="1069">
        <f>SUM(M21:M30)</f>
        <v>0</v>
      </c>
      <c r="N20" s="1069">
        <f>SUM(N21:N30)</f>
        <v>0</v>
      </c>
      <c r="O20" s="1069">
        <f>SUM(O21:O30)</f>
        <v>0</v>
      </c>
      <c r="P20" s="1069">
        <f>SUM(P21:P30)</f>
        <v>0</v>
      </c>
      <c r="Q20" s="892"/>
      <c r="R20" s="898"/>
      <c r="S20" s="1030"/>
      <c r="T20" s="1030"/>
      <c r="U20" s="1062">
        <v>20</v>
      </c>
      <c r="V20" s="846"/>
    </row>
    <row r="21" spans="1:22" s="1073" customFormat="1" ht="15.75" customHeight="1">
      <c r="A21" s="701" t="s">
        <v>132</v>
      </c>
      <c r="B21" s="1068"/>
      <c r="C21" s="1071">
        <f>SUM(C930:C959)</f>
        <v>0</v>
      </c>
      <c r="D21" s="1071">
        <f>SUM(D930:D959)</f>
        <v>0</v>
      </c>
      <c r="E21" s="1071">
        <f>SUM(E930:E959)</f>
        <v>0</v>
      </c>
      <c r="F21" s="1071">
        <f>SUM(F930:F959)</f>
        <v>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0</v>
      </c>
      <c r="O21" s="1071">
        <f>SUM(O930:O959)</f>
        <v>0</v>
      </c>
      <c r="P21" s="1071">
        <f>SUM(P930:P959)</f>
        <v>0</v>
      </c>
      <c r="Q21" s="1072"/>
      <c r="R21" s="898"/>
      <c r="S21" s="1030"/>
      <c r="T21" s="1030"/>
      <c r="U21" s="1062">
        <v>21</v>
      </c>
      <c r="V21" s="1030"/>
    </row>
    <row r="22" spans="1:22" s="1073" customFormat="1" ht="15.75" customHeight="1">
      <c r="A22" s="701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8"/>
      <c r="S22" s="1030"/>
      <c r="T22" s="1030"/>
      <c r="U22" s="1062">
        <v>22</v>
      </c>
      <c r="V22" s="1030"/>
    </row>
    <row r="23" spans="1:22" s="1073" customFormat="1" ht="15.75" customHeight="1">
      <c r="A23" s="701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0</v>
      </c>
      <c r="F23" s="1071">
        <f>SUM(F919:F929)</f>
        <v>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0</v>
      </c>
      <c r="Q23" s="892"/>
      <c r="R23" s="898"/>
      <c r="S23" s="1030"/>
      <c r="T23" s="1030"/>
      <c r="U23" s="1062">
        <v>23</v>
      </c>
      <c r="V23" s="1030"/>
    </row>
    <row r="24" spans="1:22" s="1073" customFormat="1" ht="15.75" customHeight="1">
      <c r="A24" s="552" t="s">
        <v>654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8"/>
      <c r="S24" s="1030"/>
      <c r="T24" s="1030"/>
      <c r="U24" s="1062">
        <v>24</v>
      </c>
      <c r="V24" s="1030"/>
    </row>
    <row r="25" spans="1:22" s="1073" customFormat="1" ht="15.75" customHeight="1">
      <c r="A25" s="552" t="s">
        <v>655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8"/>
      <c r="S25" s="1030"/>
      <c r="T25" s="1030"/>
      <c r="U25" s="1062">
        <v>25</v>
      </c>
      <c r="V25" s="1030"/>
    </row>
    <row r="26" spans="1:22" s="1073" customFormat="1" ht="15.75" customHeight="1">
      <c r="A26" s="701" t="s">
        <v>135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8"/>
      <c r="S26" s="1030"/>
      <c r="T26" s="1030"/>
      <c r="U26" s="1062">
        <v>26</v>
      </c>
      <c r="V26" s="1030"/>
    </row>
    <row r="27" spans="1:22" s="1073" customFormat="1" ht="15.75" customHeight="1">
      <c r="A27" s="701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2"/>
      <c r="R27" s="898"/>
      <c r="S27" s="1030"/>
      <c r="T27" s="1030"/>
      <c r="U27" s="1062">
        <v>27</v>
      </c>
      <c r="V27" s="1030"/>
    </row>
    <row r="28" spans="1:22" s="882" customFormat="1" ht="15.75" customHeight="1">
      <c r="A28" s="701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2"/>
      <c r="R28" s="898"/>
      <c r="S28" s="1030"/>
      <c r="T28" s="1030"/>
      <c r="U28" s="1062">
        <v>28</v>
      </c>
      <c r="V28" s="846"/>
    </row>
    <row r="29" spans="1:22" s="882" customFormat="1" ht="15.75" customHeight="1">
      <c r="A29" s="701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2"/>
      <c r="R29" s="898"/>
      <c r="S29" s="1030"/>
      <c r="T29" s="1030"/>
      <c r="U29" s="1062">
        <v>29</v>
      </c>
      <c r="V29" s="846"/>
    </row>
    <row r="30" spans="1:22" s="882" customFormat="1" ht="15.75" customHeight="1">
      <c r="A30" s="701" t="s">
        <v>479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2"/>
      <c r="R30" s="898"/>
      <c r="S30" s="1030"/>
      <c r="T30" s="1030"/>
      <c r="U30" s="1062">
        <v>30</v>
      </c>
      <c r="V30" s="846"/>
    </row>
    <row r="31" spans="1:22" s="882" customFormat="1" ht="15.75" customHeight="1">
      <c r="A31" s="1405" t="s">
        <v>140</v>
      </c>
      <c r="B31" s="1068"/>
      <c r="C31" s="1069">
        <f>SUM(C32:C41)</f>
        <v>0</v>
      </c>
      <c r="D31" s="1069">
        <f>SUM(D32:D41)</f>
        <v>0</v>
      </c>
      <c r="E31" s="1069">
        <f>SUM(E32:E41)</f>
        <v>0</v>
      </c>
      <c r="F31" s="1069">
        <f>SUM(F32:F41)</f>
        <v>0</v>
      </c>
      <c r="G31" s="1068"/>
      <c r="H31" s="1070"/>
      <c r="I31" s="1070"/>
      <c r="J31" s="1070"/>
      <c r="K31" s="1070"/>
      <c r="L31" s="1068"/>
      <c r="M31" s="1069">
        <f>SUM(M32:M41)</f>
        <v>0</v>
      </c>
      <c r="N31" s="1069">
        <f>SUM(N32:N41)</f>
        <v>0</v>
      </c>
      <c r="O31" s="1069">
        <f>SUM(O32:O41)</f>
        <v>0</v>
      </c>
      <c r="P31" s="1069">
        <f>SUM(P32:P41)</f>
        <v>0</v>
      </c>
      <c r="Q31" s="892"/>
      <c r="R31" s="898"/>
      <c r="S31" s="1030"/>
      <c r="T31" s="1030"/>
      <c r="U31" s="1062">
        <v>31</v>
      </c>
      <c r="V31" s="846"/>
    </row>
    <row r="32" spans="1:22" s="882" customFormat="1" ht="15.75" customHeight="1">
      <c r="A32" s="1046" t="s">
        <v>141</v>
      </c>
      <c r="B32" s="1075"/>
      <c r="C32" s="1076">
        <f>C987</f>
        <v>0</v>
      </c>
      <c r="D32" s="1077">
        <f>D987</f>
        <v>0</v>
      </c>
      <c r="E32" s="1077">
        <f>E987</f>
        <v>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2"/>
      <c r="R32" s="898"/>
      <c r="S32" s="1030"/>
      <c r="T32" s="1030"/>
      <c r="U32" s="1062">
        <v>32</v>
      </c>
      <c r="V32" s="846"/>
    </row>
    <row r="33" spans="1:36" s="882" customFormat="1" ht="15.75" customHeight="1">
      <c r="A33" s="1046" t="s">
        <v>142</v>
      </c>
      <c r="B33" s="1075"/>
      <c r="C33" s="1076">
        <f>SUM(C$988:C$990)</f>
        <v>0</v>
      </c>
      <c r="D33" s="1076">
        <f t="shared" ref="D33:F33" si="4">SUM(D$988:D$990)</f>
        <v>0</v>
      </c>
      <c r="E33" s="1076">
        <f t="shared" si="4"/>
        <v>0</v>
      </c>
      <c r="F33" s="1076">
        <f t="shared" si="4"/>
        <v>0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0</v>
      </c>
      <c r="Q33" s="892"/>
      <c r="R33" s="898"/>
      <c r="S33" s="1030"/>
      <c r="T33" s="1030"/>
      <c r="U33" s="1062">
        <v>33</v>
      </c>
      <c r="V33" s="846"/>
    </row>
    <row r="34" spans="1:36" s="882" customFormat="1" ht="15.75" customHeight="1">
      <c r="A34" s="1046" t="s">
        <v>143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2"/>
      <c r="R34" s="898"/>
      <c r="S34" s="1030"/>
      <c r="T34" s="1030"/>
      <c r="U34" s="1062">
        <v>34</v>
      </c>
      <c r="V34" s="846"/>
    </row>
    <row r="35" spans="1:36" s="882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2"/>
      <c r="R35" s="898"/>
      <c r="S35" s="1030"/>
      <c r="T35" s="1030"/>
      <c r="U35" s="1062">
        <v>35</v>
      </c>
      <c r="V35" s="846"/>
    </row>
    <row r="36" spans="1:36" s="882" customFormat="1" ht="15.75" customHeight="1">
      <c r="A36" s="1046" t="s">
        <v>144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2"/>
      <c r="R36" s="898"/>
      <c r="S36" s="1030"/>
      <c r="T36" s="1030"/>
      <c r="U36" s="1062">
        <v>36</v>
      </c>
      <c r="V36" s="846"/>
    </row>
    <row r="37" spans="1:36" s="882" customFormat="1" ht="15.75" customHeight="1">
      <c r="A37" s="1046" t="s">
        <v>145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2"/>
      <c r="R37" s="898"/>
      <c r="S37" s="1030"/>
      <c r="T37" s="1030"/>
      <c r="U37" s="1062">
        <v>37</v>
      </c>
      <c r="V37" s="846"/>
    </row>
    <row r="38" spans="1:36" s="882" customFormat="1" ht="15.75" customHeight="1">
      <c r="A38" s="1046" t="s">
        <v>146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2"/>
      <c r="R38" s="898"/>
      <c r="S38" s="1030"/>
      <c r="T38" s="1030"/>
      <c r="U38" s="1062">
        <v>38</v>
      </c>
      <c r="V38" s="846"/>
    </row>
    <row r="39" spans="1:36" s="882" customFormat="1" ht="15.75" customHeight="1">
      <c r="A39" s="1046" t="s">
        <v>480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2"/>
      <c r="R39" s="898"/>
      <c r="S39" s="1030"/>
      <c r="T39" s="1030"/>
      <c r="U39" s="1062">
        <v>39</v>
      </c>
      <c r="V39" s="846"/>
    </row>
    <row r="40" spans="1:36" s="882" customFormat="1" ht="15.75" customHeight="1">
      <c r="A40" s="1046" t="s">
        <v>481</v>
      </c>
      <c r="B40" s="1083"/>
      <c r="C40" s="1076" t="str">
        <f t="shared" si="6"/>
        <v/>
      </c>
      <c r="D40" s="1076" t="str">
        <f t="shared" si="6"/>
        <v/>
      </c>
      <c r="E40" s="1076" t="str">
        <f t="shared" si="6"/>
        <v/>
      </c>
      <c r="F40" s="1076" t="str">
        <f t="shared" si="6"/>
        <v/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2"/>
      <c r="R40" s="898"/>
      <c r="S40" s="1030"/>
      <c r="T40" s="1030"/>
      <c r="U40" s="1062">
        <v>40</v>
      </c>
      <c r="V40" s="846"/>
    </row>
    <row r="41" spans="1:36" s="882" customFormat="1" ht="15.75" customHeight="1">
      <c r="A41" s="1046" t="s">
        <v>392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2"/>
      <c r="R41" s="898"/>
      <c r="S41" s="1030"/>
      <c r="T41" s="1030"/>
      <c r="U41" s="1062">
        <v>41</v>
      </c>
      <c r="V41" s="846"/>
    </row>
    <row r="42" spans="1:36" s="882" customFormat="1" ht="15.75" customHeight="1">
      <c r="A42" s="1046" t="s">
        <v>150</v>
      </c>
      <c r="B42" s="1083"/>
      <c r="C42" s="1066" t="e">
        <f>C32/C20</f>
        <v>#DIV/0!</v>
      </c>
      <c r="D42" s="1066" t="e">
        <f>D32/D20</f>
        <v>#DIV/0!</v>
      </c>
      <c r="E42" s="1066" t="e">
        <f>E32/E20</f>
        <v>#DIV/0!</v>
      </c>
      <c r="F42" s="1066" t="e">
        <f>F32/F20</f>
        <v>#DIV/0!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2"/>
      <c r="R42" s="881"/>
      <c r="S42" s="846"/>
      <c r="T42" s="846"/>
      <c r="U42" s="1062">
        <v>42</v>
      </c>
      <c r="V42" s="846"/>
    </row>
    <row r="43" spans="1:36" s="882" customFormat="1" ht="15.75" customHeight="1">
      <c r="A43" s="1085" t="s">
        <v>353</v>
      </c>
      <c r="B43" s="943"/>
      <c r="C43" s="1086">
        <f>C20-C31</f>
        <v>0</v>
      </c>
      <c r="D43" s="1086">
        <f>D20-D31</f>
        <v>0</v>
      </c>
      <c r="E43" s="1086">
        <f>E20-E31</f>
        <v>0</v>
      </c>
      <c r="F43" s="1086">
        <f>F20-F31</f>
        <v>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2"/>
      <c r="R43" s="881"/>
      <c r="S43" s="846"/>
      <c r="T43" s="846"/>
      <c r="U43" s="1062">
        <v>43</v>
      </c>
      <c r="V43" s="846"/>
    </row>
    <row r="44" spans="1:36" s="1092" customFormat="1" ht="15.75" customHeight="1">
      <c r="A44" s="1089" t="s">
        <v>58</v>
      </c>
      <c r="B44" s="943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59"/>
      <c r="S44" s="473"/>
      <c r="T44" s="473"/>
      <c r="U44" s="1062">
        <v>44</v>
      </c>
      <c r="V44" s="473"/>
      <c r="AB44" s="882"/>
      <c r="AC44" s="882"/>
      <c r="AD44" s="882"/>
      <c r="AE44" s="882"/>
      <c r="AF44" s="882"/>
      <c r="AG44" s="882"/>
      <c r="AH44" s="882"/>
      <c r="AI44" s="882"/>
      <c r="AJ44" s="882"/>
    </row>
    <row r="45" spans="1:36" s="1092" customFormat="1" ht="15.75" customHeight="1">
      <c r="A45" s="942" t="s">
        <v>482</v>
      </c>
      <c r="B45" s="943"/>
      <c r="C45" s="1093" t="str">
        <f>IF(WB!CK9="","",WB!CK9)</f>
        <v/>
      </c>
      <c r="D45" s="1093" t="str">
        <f>IF(WB!CK10="","",WB!CK10)</f>
        <v/>
      </c>
      <c r="E45" s="1093" t="str">
        <f>IF(WB!CK11="","",WB!CK11)</f>
        <v/>
      </c>
      <c r="F45" s="1093" t="str">
        <f>IF(WB!CK12="","",WB!CK12)</f>
        <v/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3"/>
      <c r="AB45" s="882"/>
      <c r="AC45" s="882"/>
      <c r="AD45" s="882"/>
      <c r="AE45" s="882"/>
      <c r="AF45" s="882"/>
      <c r="AG45" s="882"/>
      <c r="AH45" s="882"/>
      <c r="AI45" s="882"/>
      <c r="AJ45" s="882"/>
    </row>
    <row r="46" spans="1:36" s="1092" customFormat="1" ht="15.75" customHeight="1">
      <c r="A46" s="942" t="s">
        <v>64</v>
      </c>
      <c r="B46" s="943"/>
      <c r="C46" s="876" t="str">
        <f>IF(WB!CK14="","",WB!CK14)</f>
        <v/>
      </c>
      <c r="D46" s="876" t="str">
        <f>IF(WB!CK15="","",WB!CK15)</f>
        <v/>
      </c>
      <c r="E46" s="876" t="str">
        <f>IF(WB!CK16="","",WB!CK16)</f>
        <v/>
      </c>
      <c r="F46" s="876" t="str">
        <f>IF(WB!CK17="","",WB!CK17)</f>
        <v/>
      </c>
      <c r="G46" s="1083"/>
      <c r="H46" s="1094">
        <f>SUM(C46)</f>
        <v>0</v>
      </c>
      <c r="I46" s="1094">
        <f>SUM(D46)</f>
        <v>0</v>
      </c>
      <c r="J46" s="1094">
        <f>SUM(E46)</f>
        <v>0</v>
      </c>
      <c r="K46" s="1094">
        <f>SUM(F46)</f>
        <v>0</v>
      </c>
      <c r="L46" s="1083"/>
      <c r="M46" s="1095"/>
      <c r="N46" s="1095"/>
      <c r="O46" s="1095"/>
      <c r="P46" s="1095"/>
      <c r="Q46" s="1091"/>
      <c r="R46" s="898"/>
      <c r="S46" s="1030"/>
      <c r="T46" s="1030"/>
      <c r="U46" s="1062">
        <v>46</v>
      </c>
      <c r="V46" s="473"/>
      <c r="AB46" s="882"/>
      <c r="AC46" s="882"/>
      <c r="AD46" s="882"/>
      <c r="AE46" s="882"/>
      <c r="AF46" s="882"/>
      <c r="AG46" s="882"/>
      <c r="AH46" s="882"/>
      <c r="AI46" s="882"/>
      <c r="AJ46" s="882"/>
    </row>
    <row r="47" spans="1:36" s="1092" customFormat="1" ht="15.75" customHeight="1">
      <c r="A47" s="942" t="s">
        <v>483</v>
      </c>
      <c r="B47" s="943"/>
      <c r="C47" s="876" t="str">
        <f>IF(WB!CK18="","",WB!CK18)</f>
        <v/>
      </c>
      <c r="D47" s="876" t="str">
        <f>IF(WB!CK19="","",WB!CK19)</f>
        <v/>
      </c>
      <c r="E47" s="876" t="str">
        <f>IF(WB!CK20="","",WB!CK20)</f>
        <v/>
      </c>
      <c r="F47" s="876" t="str">
        <f>IF(WB!CK21="","",WB!CK21)</f>
        <v/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8"/>
      <c r="S47" s="1030"/>
      <c r="T47" s="1030"/>
      <c r="U47" s="1062">
        <v>47</v>
      </c>
      <c r="V47" s="473"/>
      <c r="AB47" s="882"/>
      <c r="AC47" s="882"/>
      <c r="AD47" s="882"/>
      <c r="AE47" s="882"/>
      <c r="AF47" s="882"/>
      <c r="AG47" s="882"/>
      <c r="AH47" s="882"/>
      <c r="AI47" s="882"/>
      <c r="AJ47" s="882"/>
    </row>
    <row r="48" spans="1:36" s="1092" customFormat="1" ht="15.75" customHeight="1">
      <c r="A48" s="942" t="s">
        <v>484</v>
      </c>
      <c r="B48" s="943"/>
      <c r="C48" s="876" t="str">
        <f>IF(WB!CK22="","",WB!CK22)</f>
        <v/>
      </c>
      <c r="D48" s="876" t="str">
        <f>IF(WB!CK23="","",WB!CK23)</f>
        <v/>
      </c>
      <c r="E48" s="876" t="str">
        <f>IF(WB!CK24="","",WB!CK24)</f>
        <v/>
      </c>
      <c r="F48" s="876" t="str">
        <f>IF(WB!CK25="","",WB!CK25)</f>
        <v/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8"/>
      <c r="S48" s="1030"/>
      <c r="T48" s="1030"/>
      <c r="U48" s="1062">
        <v>48</v>
      </c>
      <c r="V48" s="473"/>
      <c r="AB48" s="882"/>
      <c r="AC48" s="882"/>
      <c r="AD48" s="882"/>
      <c r="AE48" s="882"/>
      <c r="AF48" s="882"/>
      <c r="AG48" s="882"/>
      <c r="AH48" s="882"/>
      <c r="AI48" s="882"/>
      <c r="AJ48" s="882"/>
    </row>
    <row r="49" spans="1:36" s="1092" customFormat="1" ht="15.75" customHeight="1">
      <c r="A49" s="942" t="s">
        <v>485</v>
      </c>
      <c r="B49" s="943"/>
      <c r="C49" s="876" t="str">
        <f>IF(WB!CK26="","",WB!CK26)</f>
        <v/>
      </c>
      <c r="D49" s="876" t="str">
        <f>IF(WB!CK27="","",WB!CK27)</f>
        <v/>
      </c>
      <c r="E49" s="876" t="str">
        <f>IF(WB!CK28="","",WB!CK28)</f>
        <v/>
      </c>
      <c r="F49" s="876" t="str">
        <f>IF(WB!CK29="","",WB!CK29)</f>
        <v/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8"/>
      <c r="S49" s="1030"/>
      <c r="T49" s="1030"/>
      <c r="U49" s="1062">
        <v>49</v>
      </c>
      <c r="V49" s="473"/>
      <c r="AB49" s="882"/>
      <c r="AC49" s="882"/>
      <c r="AD49" s="882"/>
      <c r="AE49" s="882"/>
      <c r="AF49" s="882"/>
      <c r="AG49" s="882"/>
      <c r="AH49" s="882"/>
      <c r="AI49" s="882"/>
      <c r="AJ49" s="882"/>
    </row>
    <row r="50" spans="1:36" s="1092" customFormat="1" ht="15.75" customHeight="1">
      <c r="A50" s="942" t="s">
        <v>486</v>
      </c>
      <c r="B50" s="943"/>
      <c r="C50" s="876" t="str">
        <f>IF(WB!CK30="","",WB!CK30)</f>
        <v/>
      </c>
      <c r="D50" s="876" t="str">
        <f>IF(WB!CK31="","",WB!CK31)</f>
        <v/>
      </c>
      <c r="E50" s="876" t="str">
        <f>IF(WB!CK32="","",WB!CK32)</f>
        <v/>
      </c>
      <c r="F50" s="876" t="str">
        <f>IF(WB!CK33="","",WB!CK33)</f>
        <v/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8"/>
      <c r="S50" s="1030"/>
      <c r="T50" s="1030"/>
      <c r="U50" s="1062">
        <v>50</v>
      </c>
      <c r="V50" s="473"/>
      <c r="AB50" s="882"/>
      <c r="AC50" s="882"/>
      <c r="AD50" s="882"/>
      <c r="AE50" s="882"/>
      <c r="AF50" s="882"/>
      <c r="AG50" s="882"/>
      <c r="AH50" s="882"/>
      <c r="AI50" s="882"/>
      <c r="AJ50" s="882"/>
    </row>
    <row r="51" spans="1:36" s="1092" customFormat="1" ht="15.75" customHeight="1">
      <c r="A51" s="942" t="s">
        <v>157</v>
      </c>
      <c r="B51" s="943"/>
      <c r="C51" s="876" t="str">
        <f>IF(WB!CK34="","",WB!CK34)</f>
        <v/>
      </c>
      <c r="D51" s="876" t="str">
        <f>IF(WB!CK42="","",WB!CK42)</f>
        <v/>
      </c>
      <c r="E51" s="876" t="str">
        <f>IF(WB!CK50="","",WB!CK50)</f>
        <v/>
      </c>
      <c r="F51" s="876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8"/>
      <c r="S51" s="1030"/>
      <c r="T51" s="1030"/>
      <c r="U51" s="1062">
        <v>51</v>
      </c>
      <c r="V51" s="473"/>
      <c r="AB51" s="882"/>
      <c r="AC51" s="882"/>
      <c r="AD51" s="882"/>
      <c r="AE51" s="882"/>
      <c r="AF51" s="882"/>
      <c r="AG51" s="882"/>
      <c r="AH51" s="882"/>
      <c r="AI51" s="882"/>
      <c r="AJ51" s="882"/>
    </row>
    <row r="52" spans="1:36" s="1092" customFormat="1" ht="15.75" customHeight="1">
      <c r="A52" s="1097" t="s">
        <v>158</v>
      </c>
      <c r="B52" s="943"/>
      <c r="C52" s="876" t="str">
        <f>IF(WB!CK70="","",WB!CK70)</f>
        <v/>
      </c>
      <c r="D52" s="876" t="str">
        <f>IF(WB!CK78="","",WB!CK78)</f>
        <v/>
      </c>
      <c r="E52" s="876" t="str">
        <f>IF(WB!CK86="","",WB!CK86)</f>
        <v/>
      </c>
      <c r="F52" s="876" t="str">
        <f>IF(WB!CK94="","",WB!CK94)</f>
        <v/>
      </c>
      <c r="G52" s="943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3"/>
      <c r="M52" s="964"/>
      <c r="N52" s="964"/>
      <c r="O52" s="964"/>
      <c r="P52" s="964"/>
      <c r="Q52" s="1091"/>
      <c r="R52" s="898"/>
      <c r="S52" s="1030"/>
      <c r="T52" s="1030"/>
      <c r="U52" s="1062">
        <v>52</v>
      </c>
      <c r="V52" s="473"/>
      <c r="AB52" s="882"/>
      <c r="AC52" s="882"/>
      <c r="AD52" s="882"/>
      <c r="AE52" s="882"/>
      <c r="AF52" s="882"/>
      <c r="AG52" s="882"/>
      <c r="AH52" s="882"/>
      <c r="AI52" s="882"/>
      <c r="AJ52" s="882"/>
    </row>
    <row r="53" spans="1:36" s="1092" customFormat="1" ht="15.75" customHeight="1">
      <c r="A53" s="942" t="s">
        <v>159</v>
      </c>
      <c r="B53" s="943"/>
      <c r="C53" s="876" t="str">
        <f>IF(WB!CK66="","",WB!CK66)</f>
        <v/>
      </c>
      <c r="D53" s="876" t="str">
        <f>IF(WB!CK67="","",WB!CK67)</f>
        <v/>
      </c>
      <c r="E53" s="876" t="str">
        <f>IF(WB!CK68="","",WB!CK68)</f>
        <v/>
      </c>
      <c r="F53" s="876" t="str">
        <f>IF(WB!CK69="","",WB!CK69)</f>
        <v/>
      </c>
      <c r="G53" s="943"/>
      <c r="H53" s="1096"/>
      <c r="I53" s="1096"/>
      <c r="J53" s="1096"/>
      <c r="K53" s="1096"/>
      <c r="L53" s="943"/>
      <c r="M53" s="964"/>
      <c r="N53" s="964"/>
      <c r="O53" s="964"/>
      <c r="P53" s="964"/>
      <c r="Q53" s="1091"/>
      <c r="R53" s="898"/>
      <c r="S53" s="1030"/>
      <c r="T53" s="1030"/>
      <c r="U53" s="1062">
        <v>53</v>
      </c>
      <c r="V53" s="473"/>
      <c r="AB53" s="882"/>
      <c r="AC53" s="882"/>
      <c r="AD53" s="882"/>
      <c r="AE53" s="882"/>
      <c r="AF53" s="882"/>
      <c r="AG53" s="882"/>
      <c r="AH53" s="882"/>
      <c r="AI53" s="882"/>
      <c r="AJ53" s="882"/>
    </row>
    <row r="54" spans="1:36" s="1092" customFormat="1" ht="15.75" customHeight="1">
      <c r="A54" s="1097" t="s">
        <v>160</v>
      </c>
      <c r="B54" s="943"/>
      <c r="C54" s="876" t="str">
        <f>IF(WB!CK102="","",WB!CK102)</f>
        <v/>
      </c>
      <c r="D54" s="876" t="str">
        <f>IF(WB!CK110="","",WB!CK110)</f>
        <v/>
      </c>
      <c r="E54" s="876" t="str">
        <f>IF(WB!CK118="","",WB!CK118)</f>
        <v/>
      </c>
      <c r="F54" s="876" t="str">
        <f>IF(WB!CK126="","",WB!CK126)</f>
        <v/>
      </c>
      <c r="G54" s="943"/>
      <c r="H54" s="1096">
        <f t="shared" ref="H54:K55" si="8">SUM(C54)</f>
        <v>0</v>
      </c>
      <c r="I54" s="1096">
        <f t="shared" si="8"/>
        <v>0</v>
      </c>
      <c r="J54" s="1096">
        <f t="shared" si="8"/>
        <v>0</v>
      </c>
      <c r="K54" s="1096">
        <f t="shared" si="8"/>
        <v>0</v>
      </c>
      <c r="L54" s="943"/>
      <c r="M54" s="964"/>
      <c r="N54" s="964"/>
      <c r="O54" s="964"/>
      <c r="P54" s="964"/>
      <c r="Q54" s="1091"/>
      <c r="R54" s="898"/>
      <c r="S54" s="1030"/>
      <c r="T54" s="1030"/>
      <c r="U54" s="1062">
        <v>54</v>
      </c>
      <c r="V54" s="473"/>
      <c r="AB54" s="882"/>
      <c r="AC54" s="882"/>
      <c r="AD54" s="882"/>
      <c r="AE54" s="882"/>
      <c r="AF54" s="882"/>
      <c r="AG54" s="882"/>
      <c r="AH54" s="882"/>
      <c r="AI54" s="882"/>
      <c r="AJ54" s="882"/>
    </row>
    <row r="55" spans="1:36" s="1092" customFormat="1" ht="15.75" customHeight="1">
      <c r="A55" s="1097" t="s">
        <v>161</v>
      </c>
      <c r="B55" s="943"/>
      <c r="C55" s="876" t="str">
        <f>IF(WB!CK134="","",WB!CK134)</f>
        <v/>
      </c>
      <c r="D55" s="876" t="str">
        <f>IF(WB!CK142="","",WB!CK142)</f>
        <v/>
      </c>
      <c r="E55" s="876" t="str">
        <f>IF(WB!CK150="","",WB!CK150)</f>
        <v/>
      </c>
      <c r="F55" s="876" t="str">
        <f>IF(WB!CK158="","",WB!CK158)</f>
        <v/>
      </c>
      <c r="G55" s="943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3"/>
      <c r="M55" s="964"/>
      <c r="N55" s="964"/>
      <c r="O55" s="964"/>
      <c r="P55" s="964"/>
      <c r="Q55" s="1091"/>
      <c r="R55" s="898"/>
      <c r="S55" s="1030"/>
      <c r="T55" s="1030"/>
      <c r="U55" s="1062">
        <v>55</v>
      </c>
      <c r="V55" s="473"/>
      <c r="AB55" s="882"/>
      <c r="AC55" s="882"/>
      <c r="AD55" s="882"/>
      <c r="AE55" s="882"/>
      <c r="AF55" s="882"/>
      <c r="AG55" s="882"/>
      <c r="AH55" s="882"/>
      <c r="AI55" s="882"/>
      <c r="AJ55" s="882"/>
    </row>
    <row r="56" spans="1:36" s="1092" customFormat="1" ht="15.75" customHeight="1">
      <c r="A56" s="1097" t="s">
        <v>162</v>
      </c>
      <c r="B56" s="943"/>
      <c r="C56" s="876" t="str">
        <f>IF(WB!CK166="","",WB!CK166)</f>
        <v/>
      </c>
      <c r="D56" s="876" t="str">
        <f>IF(WB!CK167="","",WB!CK167)</f>
        <v/>
      </c>
      <c r="E56" s="876" t="str">
        <f>IF(WB!CK168="","",WB!CK168)</f>
        <v/>
      </c>
      <c r="F56" s="876" t="str">
        <f>IF(WB!CK169="","",WB!CK169)</f>
        <v/>
      </c>
      <c r="G56" s="943"/>
      <c r="H56" s="1096"/>
      <c r="I56" s="1096"/>
      <c r="J56" s="1096"/>
      <c r="K56" s="1096"/>
      <c r="L56" s="943"/>
      <c r="M56" s="964"/>
      <c r="N56" s="964"/>
      <c r="O56" s="964"/>
      <c r="P56" s="964"/>
      <c r="Q56" s="1091"/>
      <c r="R56" s="898"/>
      <c r="S56" s="1030"/>
      <c r="T56" s="1030"/>
      <c r="U56" s="1062">
        <v>56</v>
      </c>
      <c r="V56" s="473"/>
      <c r="AB56" s="882"/>
      <c r="AC56" s="882"/>
      <c r="AD56" s="882"/>
      <c r="AE56" s="882"/>
      <c r="AF56" s="882"/>
      <c r="AG56" s="882"/>
      <c r="AH56" s="882"/>
      <c r="AI56" s="882"/>
      <c r="AJ56" s="882"/>
    </row>
    <row r="57" spans="1:36" s="1092" customFormat="1" ht="15.75" customHeight="1">
      <c r="A57" s="1098" t="s">
        <v>163</v>
      </c>
      <c r="B57" s="943"/>
      <c r="C57" s="876" t="str">
        <f>IF(WB!CK170="","",WB!CK170)</f>
        <v/>
      </c>
      <c r="D57" s="876" t="str">
        <f>IF(WB!CK171="","",WB!CK171)</f>
        <v/>
      </c>
      <c r="E57" s="876" t="str">
        <f>IF(WB!CK172="","",WB!CK172)</f>
        <v/>
      </c>
      <c r="F57" s="876" t="str">
        <f>IF(WB!CK173="","",WB!CK173)</f>
        <v/>
      </c>
      <c r="G57" s="943"/>
      <c r="H57" s="1096"/>
      <c r="I57" s="1096"/>
      <c r="J57" s="1096"/>
      <c r="K57" s="1096"/>
      <c r="L57" s="943"/>
      <c r="M57" s="964"/>
      <c r="N57" s="964"/>
      <c r="O57" s="964"/>
      <c r="P57" s="964"/>
      <c r="Q57" s="1091"/>
      <c r="R57" s="898"/>
      <c r="S57" s="1030"/>
      <c r="T57" s="1030"/>
      <c r="U57" s="1062">
        <v>57</v>
      </c>
      <c r="V57" s="473"/>
      <c r="AB57" s="882"/>
      <c r="AC57" s="882"/>
      <c r="AD57" s="882"/>
      <c r="AE57" s="882"/>
      <c r="AF57" s="882"/>
      <c r="AG57" s="882"/>
      <c r="AH57" s="882"/>
      <c r="AI57" s="882"/>
      <c r="AJ57" s="882"/>
    </row>
    <row r="58" spans="1:36" s="1092" customFormat="1" ht="15.75" customHeight="1">
      <c r="A58" s="1099" t="str">
        <f>WB!A174</f>
        <v>Other: Donkeys</v>
      </c>
      <c r="B58" s="943"/>
      <c r="C58" s="876" t="str">
        <f>IF(WB!CK174="","",WB!CK174)</f>
        <v/>
      </c>
      <c r="D58" s="876" t="str">
        <f>IF(WB!CK175="","",WB!CK175)</f>
        <v/>
      </c>
      <c r="E58" s="876" t="str">
        <f>IF(WB!CK176="","",WB!CK176)</f>
        <v/>
      </c>
      <c r="F58" s="876" t="str">
        <f>IF(WB!CK177="","",WB!CK177)</f>
        <v/>
      </c>
      <c r="G58" s="943"/>
      <c r="H58" s="1096"/>
      <c r="I58" s="1096"/>
      <c r="J58" s="1096"/>
      <c r="K58" s="1096"/>
      <c r="L58" s="943"/>
      <c r="M58" s="964"/>
      <c r="N58" s="964"/>
      <c r="O58" s="964"/>
      <c r="P58" s="964"/>
      <c r="Q58" s="1091"/>
      <c r="R58" s="898"/>
      <c r="S58" s="1030"/>
      <c r="T58" s="1030"/>
      <c r="U58" s="1062">
        <v>58</v>
      </c>
      <c r="V58" s="473"/>
      <c r="AB58" s="882"/>
      <c r="AC58" s="882"/>
      <c r="AD58" s="882"/>
      <c r="AE58" s="882"/>
      <c r="AF58" s="882"/>
      <c r="AG58" s="882"/>
      <c r="AH58" s="882"/>
      <c r="AI58" s="882"/>
      <c r="AJ58" s="882"/>
    </row>
    <row r="59" spans="1:36" s="1092" customFormat="1" ht="15.75" customHeight="1">
      <c r="A59" s="1097" t="str">
        <f>WB!A178</f>
        <v>Other: Donkey or Ox Carts</v>
      </c>
      <c r="B59" s="1100"/>
      <c r="C59" s="876" t="str">
        <f>IF(WB!CK178="","",WB!CK178)</f>
        <v/>
      </c>
      <c r="D59" s="876" t="str">
        <f>IF(WB!CK179="","",WB!CK179)</f>
        <v/>
      </c>
      <c r="E59" s="876" t="str">
        <f>IF(WB!CK180="","",WB!CK180)</f>
        <v/>
      </c>
      <c r="F59" s="876" t="str">
        <f>IF(WB!CK181="","",WB!CK181)</f>
        <v/>
      </c>
      <c r="G59" s="943"/>
      <c r="H59" s="1096"/>
      <c r="I59" s="1096"/>
      <c r="J59" s="1096"/>
      <c r="K59" s="1096"/>
      <c r="L59" s="943"/>
      <c r="M59" s="964"/>
      <c r="N59" s="964"/>
      <c r="O59" s="964"/>
      <c r="P59" s="964"/>
      <c r="Q59" s="1091"/>
      <c r="R59" s="898"/>
      <c r="S59" s="1030"/>
      <c r="T59" s="1030"/>
      <c r="U59" s="1062">
        <v>59</v>
      </c>
      <c r="V59" s="473"/>
      <c r="AB59" s="882"/>
      <c r="AC59" s="882"/>
      <c r="AD59" s="882"/>
      <c r="AE59" s="882"/>
      <c r="AF59" s="882"/>
      <c r="AG59" s="882"/>
      <c r="AH59" s="882"/>
      <c r="AI59" s="882"/>
      <c r="AJ59" s="882"/>
    </row>
    <row r="60" spans="1:36" s="1092" customFormat="1" ht="15.75" customHeight="1">
      <c r="A60" s="1097" t="str">
        <f>WB!A182</f>
        <v>Other: Ploughs</v>
      </c>
      <c r="B60" s="1083"/>
      <c r="C60" s="876" t="str">
        <f>IF(WB!CK182="","",WB!CK182)</f>
        <v/>
      </c>
      <c r="D60" s="876" t="str">
        <f>IF(WB!CK183="","",WB!CK183)</f>
        <v/>
      </c>
      <c r="E60" s="876" t="str">
        <f>IF(WB!CK184="","",WB!CK184)</f>
        <v/>
      </c>
      <c r="F60" s="876" t="str">
        <f>IF(WB!CK185="","",WB!CK185)</f>
        <v/>
      </c>
      <c r="G60" s="943"/>
      <c r="H60" s="1096"/>
      <c r="I60" s="1096"/>
      <c r="J60" s="1096"/>
      <c r="K60" s="1096"/>
      <c r="L60" s="943"/>
      <c r="M60" s="964"/>
      <c r="N60" s="964"/>
      <c r="O60" s="964"/>
      <c r="P60" s="964"/>
      <c r="Q60" s="1091"/>
      <c r="R60" s="898"/>
      <c r="S60" s="1030"/>
      <c r="T60" s="1030"/>
      <c r="U60" s="1062">
        <v>60</v>
      </c>
      <c r="V60" s="473"/>
      <c r="AB60" s="882"/>
      <c r="AC60" s="882"/>
      <c r="AD60" s="882"/>
      <c r="AE60" s="882"/>
      <c r="AF60" s="882"/>
      <c r="AG60" s="882"/>
      <c r="AH60" s="882"/>
      <c r="AI60" s="882"/>
      <c r="AJ60" s="882"/>
    </row>
    <row r="61" spans="1:36" s="1092" customFormat="1" ht="15.75" customHeight="1">
      <c r="A61" s="1097" t="str">
        <f>WB!A186</f>
        <v>Other: Vehicles</v>
      </c>
      <c r="B61" s="1101"/>
      <c r="C61" s="876" t="str">
        <f>IF(WB!CK186="","",WB!CK186)</f>
        <v/>
      </c>
      <c r="D61" s="876" t="str">
        <f>IF(WB!CK187="","",WB!CK187)</f>
        <v/>
      </c>
      <c r="E61" s="876" t="str">
        <f>IF(WB!CK188="","",WB!CK188)</f>
        <v/>
      </c>
      <c r="F61" s="876" t="str">
        <f>IF(WB!CK189="","",WB!CK189)</f>
        <v/>
      </c>
      <c r="G61" s="943"/>
      <c r="H61" s="1096"/>
      <c r="I61" s="1096"/>
      <c r="J61" s="1096"/>
      <c r="K61" s="1096"/>
      <c r="L61" s="943"/>
      <c r="M61" s="964"/>
      <c r="N61" s="964"/>
      <c r="O61" s="964"/>
      <c r="P61" s="964"/>
      <c r="Q61" s="1091"/>
      <c r="R61" s="898"/>
      <c r="S61" s="1030"/>
      <c r="T61" s="1030"/>
      <c r="U61" s="1062">
        <v>61</v>
      </c>
      <c r="V61" s="473"/>
      <c r="AB61" s="882"/>
      <c r="AC61" s="882"/>
      <c r="AD61" s="882"/>
      <c r="AE61" s="882"/>
      <c r="AF61" s="882"/>
      <c r="AG61" s="882"/>
      <c r="AH61" s="882"/>
      <c r="AI61" s="882"/>
      <c r="AJ61" s="882"/>
    </row>
    <row r="62" spans="1:36" s="1092" customFormat="1" ht="15.75" customHeight="1">
      <c r="A62" s="1097" t="str">
        <f>WB!A190</f>
        <v>Other: Spaza Shop</v>
      </c>
      <c r="B62" s="1102"/>
      <c r="C62" s="876" t="str">
        <f>IF(WB!CK190="","",WB!CK190)</f>
        <v/>
      </c>
      <c r="D62" s="876" t="str">
        <f>IF(WB!CK191="","",WB!CK191)</f>
        <v/>
      </c>
      <c r="E62" s="876" t="str">
        <f>IF(WB!CK192="","",WB!CK192)</f>
        <v/>
      </c>
      <c r="F62" s="876" t="str">
        <f>IF(WB!CK193="","",WB!CK193)</f>
        <v/>
      </c>
      <c r="G62" s="943"/>
      <c r="H62" s="1096"/>
      <c r="I62" s="1096"/>
      <c r="J62" s="1096"/>
      <c r="K62" s="1096"/>
      <c r="L62" s="943"/>
      <c r="M62" s="964"/>
      <c r="N62" s="964"/>
      <c r="O62" s="964"/>
      <c r="P62" s="964"/>
      <c r="Q62" s="1091"/>
      <c r="R62" s="898"/>
      <c r="S62" s="1030"/>
      <c r="T62" s="1030"/>
      <c r="U62" s="1062">
        <v>62</v>
      </c>
      <c r="V62" s="473"/>
      <c r="AB62" s="882"/>
      <c r="AC62" s="882"/>
      <c r="AD62" s="882"/>
      <c r="AE62" s="882"/>
      <c r="AF62" s="882"/>
      <c r="AG62" s="882"/>
      <c r="AH62" s="882"/>
      <c r="AI62" s="882"/>
      <c r="AJ62" s="882"/>
    </row>
    <row r="63" spans="1:36" s="1092" customFormat="1" ht="15.75" customHeight="1" thickBot="1">
      <c r="A63" s="1103" t="str">
        <f>WB!A194</f>
        <v>Other: Ridgers</v>
      </c>
      <c r="B63" s="1104"/>
      <c r="C63" s="876" t="str">
        <f>IF(WB!CK194="","",WB!CK194)</f>
        <v/>
      </c>
      <c r="D63" s="876" t="str">
        <f>IF(WB!CK195="","",WB!CK195)</f>
        <v/>
      </c>
      <c r="E63" s="876" t="str">
        <f>IF(WB!CK196="","",WB!CK196)</f>
        <v/>
      </c>
      <c r="F63" s="876" t="str">
        <f>IF(WB!CK197="","",WB!CK197)</f>
        <v/>
      </c>
      <c r="G63" s="943"/>
      <c r="H63" s="1105"/>
      <c r="I63" s="1105"/>
      <c r="J63" s="1105"/>
      <c r="K63" s="1105"/>
      <c r="L63" s="943"/>
      <c r="M63" s="1106"/>
      <c r="N63" s="1106"/>
      <c r="O63" s="1106"/>
      <c r="P63" s="1106"/>
      <c r="Q63" s="1091"/>
      <c r="R63" s="898"/>
      <c r="S63" s="1030"/>
      <c r="T63" s="1030"/>
      <c r="U63" s="1062">
        <v>63</v>
      </c>
      <c r="V63" s="473"/>
      <c r="AB63" s="882"/>
      <c r="AC63" s="882"/>
      <c r="AD63" s="882"/>
      <c r="AE63" s="882"/>
      <c r="AF63" s="882"/>
      <c r="AG63" s="882"/>
      <c r="AH63" s="882"/>
      <c r="AI63" s="882"/>
      <c r="AJ63" s="882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59"/>
      <c r="S64" s="473"/>
      <c r="T64" s="473"/>
      <c r="U64" s="1062">
        <v>64</v>
      </c>
      <c r="V64" s="473"/>
      <c r="AB64" s="882"/>
      <c r="AC64" s="882"/>
      <c r="AD64" s="882"/>
      <c r="AE64" s="882"/>
      <c r="AF64" s="882"/>
      <c r="AG64" s="882"/>
      <c r="AH64" s="882"/>
      <c r="AI64" s="882"/>
      <c r="AJ64" s="882"/>
    </row>
    <row r="65" spans="1:36" s="1092" customFormat="1" ht="15.75" hidden="1" customHeight="1">
      <c r="A65" s="1407" t="s">
        <v>165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59"/>
      <c r="S65" s="473"/>
      <c r="T65" s="473"/>
      <c r="U65" s="1062">
        <v>65</v>
      </c>
      <c r="V65" s="473"/>
      <c r="AE65" s="882"/>
      <c r="AF65" s="882"/>
      <c r="AG65" s="882"/>
      <c r="AH65" s="882"/>
      <c r="AI65" s="882"/>
      <c r="AJ65" s="882"/>
    </row>
    <row r="66" spans="1:36" s="1092" customFormat="1" ht="15.75" hidden="1" customHeight="1">
      <c r="A66" s="1097" t="s">
        <v>167</v>
      </c>
      <c r="B66" s="1113"/>
      <c r="C66" s="1006">
        <f>IF(Data!BV66="","",Data!BV66)</f>
        <v>0</v>
      </c>
      <c r="D66" s="1006">
        <f>IF(Data!BW66="","",Data!BW66)</f>
        <v>0</v>
      </c>
      <c r="E66" s="1006">
        <f>IF(Data!BX66="","",Data!BX66)</f>
        <v>0</v>
      </c>
      <c r="F66" s="1040">
        <f>IF(Data!BY66="","",Data!BY66)</f>
        <v>0</v>
      </c>
      <c r="G66" s="1101"/>
      <c r="H66" s="964"/>
      <c r="I66" s="964"/>
      <c r="J66" s="964"/>
      <c r="K66" s="964"/>
      <c r="L66" s="1101"/>
      <c r="M66" s="964"/>
      <c r="N66" s="964"/>
      <c r="O66" s="964"/>
      <c r="P66" s="964"/>
      <c r="Q66" s="1091"/>
      <c r="R66" s="1114"/>
      <c r="S66" s="1115"/>
      <c r="T66" s="1115"/>
      <c r="U66" s="1062">
        <v>66</v>
      </c>
      <c r="V66" s="473"/>
      <c r="AE66" s="882"/>
      <c r="AF66" s="882"/>
      <c r="AG66" s="882"/>
      <c r="AH66" s="882"/>
      <c r="AI66" s="882"/>
      <c r="AJ66" s="882"/>
    </row>
    <row r="67" spans="1:36" s="1092" customFormat="1" ht="15.75" hidden="1" customHeight="1">
      <c r="A67" s="1116" t="s">
        <v>169</v>
      </c>
      <c r="B67" s="1101"/>
      <c r="C67" s="1006" t="str">
        <f>IF(Data!BV67="","",Data!BV67)</f>
        <v/>
      </c>
      <c r="D67" s="1006" t="str">
        <f>IF(Data!BW67="","",Data!BW67)</f>
        <v/>
      </c>
      <c r="E67" s="1006" t="str">
        <f>IF(Data!BX67="","",Data!BX67)</f>
        <v/>
      </c>
      <c r="F67" s="1040" t="str">
        <f>IF(Data!BY67="","",Data!BY67)</f>
        <v/>
      </c>
      <c r="G67" s="1101"/>
      <c r="H67" s="964"/>
      <c r="I67" s="964"/>
      <c r="J67" s="964"/>
      <c r="K67" s="964"/>
      <c r="L67" s="1101"/>
      <c r="M67" s="964"/>
      <c r="N67" s="964"/>
      <c r="O67" s="964"/>
      <c r="P67" s="964"/>
      <c r="Q67" s="1091"/>
      <c r="R67" s="898"/>
      <c r="S67" s="1030"/>
      <c r="T67" s="1030"/>
      <c r="U67" s="1062">
        <v>67</v>
      </c>
      <c r="V67" s="473"/>
      <c r="AE67" s="882"/>
      <c r="AF67" s="882"/>
      <c r="AG67" s="882"/>
      <c r="AH67" s="882"/>
      <c r="AI67" s="882"/>
      <c r="AJ67" s="882"/>
    </row>
    <row r="68" spans="1:36" s="1092" customFormat="1" ht="15.75" hidden="1" customHeight="1">
      <c r="A68" s="1098" t="s">
        <v>171</v>
      </c>
      <c r="B68" s="1104"/>
      <c r="C68" s="768" t="str">
        <f>IF(Data!BV68="","",Data!BV68)</f>
        <v/>
      </c>
      <c r="D68" s="768" t="str">
        <f>IF(Data!BW68="","",Data!BW68)</f>
        <v/>
      </c>
      <c r="E68" s="768" t="str">
        <f>IF(Data!BX68="","",Data!BX68)</f>
        <v/>
      </c>
      <c r="F68" s="1040" t="str">
        <f>IF(Data!BY68="","",Data!BY68)</f>
        <v/>
      </c>
      <c r="G68" s="1104"/>
      <c r="H68" s="964"/>
      <c r="I68" s="964"/>
      <c r="J68" s="964"/>
      <c r="K68" s="964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3"/>
      <c r="AE68" s="882"/>
      <c r="AF68" s="882"/>
      <c r="AG68" s="882"/>
      <c r="AH68" s="882"/>
      <c r="AI68" s="882"/>
      <c r="AJ68" s="882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4"/>
      <c r="I69" s="964"/>
      <c r="J69" s="964"/>
      <c r="K69" s="964"/>
      <c r="L69" s="1102"/>
      <c r="M69" s="1117"/>
      <c r="N69" s="1117"/>
      <c r="O69" s="1117"/>
      <c r="P69" s="1117"/>
      <c r="Q69" s="1091"/>
      <c r="R69" s="898"/>
      <c r="S69" s="1030"/>
      <c r="T69" s="1030"/>
      <c r="U69" s="1062">
        <v>69</v>
      </c>
      <c r="V69" s="473"/>
      <c r="AE69" s="882"/>
      <c r="AF69" s="882"/>
      <c r="AG69" s="882"/>
      <c r="AH69" s="882"/>
      <c r="AI69" s="882"/>
      <c r="AJ69" s="882"/>
    </row>
    <row r="70" spans="1:36" s="1092" customFormat="1" ht="15.75" hidden="1" customHeight="1">
      <c r="A70" s="1098" t="s">
        <v>177</v>
      </c>
      <c r="B70" s="1104"/>
      <c r="C70" s="768" t="str">
        <f>IF(Data!BV70="","",Data!BV70)</f>
        <v/>
      </c>
      <c r="D70" s="768" t="str">
        <f>IF(Data!BW70="","",Data!BW70)</f>
        <v/>
      </c>
      <c r="E70" s="768" t="str">
        <f>IF(Data!BX70="","",Data!BX70)</f>
        <v/>
      </c>
      <c r="F70" s="1040" t="str">
        <f>IF(Data!BY70="","",Data!BY70)</f>
        <v/>
      </c>
      <c r="G70" s="1104"/>
      <c r="H70" s="983" t="str">
        <f>IF(SUM(C70)&gt;0,MIN(C69-H74-SUM(C74)*(H74=""),C70*'Exp factors'!C$8),"")</f>
        <v/>
      </c>
      <c r="I70" s="983" t="str">
        <f>IF(SUM(D70)&gt;0,MIN(D69-I74-SUM(D74)*(I74=""),D70*'Exp factors'!D$8),"")</f>
        <v/>
      </c>
      <c r="J70" s="983" t="str">
        <f>IF(SUM(E70)&gt;0,MIN(E69-J74-SUM(E74)*(J74=""),E70*'Exp factors'!E$8),"")</f>
        <v/>
      </c>
      <c r="K70" s="983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8"/>
      <c r="S70" s="1030"/>
      <c r="T70" s="1030"/>
      <c r="U70" s="1062">
        <v>70</v>
      </c>
      <c r="V70" s="473"/>
    </row>
    <row r="71" spans="1:36" s="1092" customFormat="1" ht="15.75" hidden="1" customHeight="1">
      <c r="A71" s="1098" t="s">
        <v>179</v>
      </c>
      <c r="B71" s="1104"/>
      <c r="C71" s="768" t="str">
        <f>IF(Data!BV71="","",Data!BV71)</f>
        <v/>
      </c>
      <c r="D71" s="768" t="str">
        <f>IF(Data!BW71="","",Data!BW71)</f>
        <v/>
      </c>
      <c r="E71" s="768" t="str">
        <f>IF(Data!BX71="","",Data!BX71)</f>
        <v/>
      </c>
      <c r="F71" s="1040" t="str">
        <f>IF(Data!BY71="","",Data!BY71)</f>
        <v/>
      </c>
      <c r="G71" s="1104"/>
      <c r="H71" s="964"/>
      <c r="I71" s="964"/>
      <c r="J71" s="964"/>
      <c r="K71" s="964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3"/>
    </row>
    <row r="72" spans="1:36" s="1092" customFormat="1" ht="15.75" hidden="1" customHeight="1">
      <c r="A72" s="1098" t="s">
        <v>181</v>
      </c>
      <c r="B72" s="1120"/>
      <c r="C72" s="768" t="str">
        <f>IF(SUM(C70)=0,"",C70*C71)</f>
        <v/>
      </c>
      <c r="D72" s="768" t="str">
        <f>IF(SUM(D70)=0,"",D70*D71)</f>
        <v/>
      </c>
      <c r="E72" s="768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8"/>
      <c r="S72" s="1030"/>
      <c r="T72" s="1030"/>
      <c r="U72" s="1062">
        <v>72</v>
      </c>
      <c r="V72" s="473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4"/>
      <c r="I73" s="964"/>
      <c r="J73" s="964"/>
      <c r="K73" s="964"/>
      <c r="L73" s="1113"/>
      <c r="M73" s="964"/>
      <c r="N73" s="964"/>
      <c r="O73" s="964"/>
      <c r="P73" s="964"/>
      <c r="Q73" s="1091"/>
      <c r="R73" s="898"/>
      <c r="S73" s="1030"/>
      <c r="T73" s="1030"/>
      <c r="U73" s="1062">
        <v>73</v>
      </c>
      <c r="V73" s="473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1"/>
      <c r="I74" s="651"/>
      <c r="J74" s="651"/>
      <c r="K74" s="651"/>
      <c r="L74" s="1113"/>
      <c r="M74" s="964"/>
      <c r="N74" s="964"/>
      <c r="O74" s="964"/>
      <c r="P74" s="964"/>
      <c r="Q74" s="1091"/>
      <c r="R74" s="898"/>
      <c r="S74" s="1030"/>
      <c r="T74" s="1030"/>
      <c r="U74" s="1062">
        <v>74</v>
      </c>
      <c r="V74" s="473"/>
    </row>
    <row r="75" spans="1:36" s="1092" customFormat="1" ht="15.75" hidden="1" customHeight="1">
      <c r="A75" s="1116" t="s">
        <v>187</v>
      </c>
      <c r="B75" s="1125"/>
      <c r="C75" s="1006" t="str">
        <f>IF(Data!BV75="","",Data!BV75)</f>
        <v/>
      </c>
      <c r="D75" s="1006" t="str">
        <f>IF(Data!BW75="","",Data!BW75)</f>
        <v/>
      </c>
      <c r="E75" s="1006" t="str">
        <f>IF(Data!BX75="","",Data!BX75)</f>
        <v/>
      </c>
      <c r="F75" s="1040" t="str">
        <f>IF(Data!BY75="","",Data!BY75)</f>
        <v/>
      </c>
      <c r="G75" s="1101"/>
      <c r="H75" s="964"/>
      <c r="I75" s="964"/>
      <c r="J75" s="964"/>
      <c r="K75" s="964"/>
      <c r="L75" s="1101"/>
      <c r="M75" s="964"/>
      <c r="N75" s="964"/>
      <c r="O75" s="964"/>
      <c r="P75" s="964"/>
      <c r="Q75" s="1091"/>
      <c r="R75" s="898"/>
      <c r="S75" s="1030"/>
      <c r="T75" s="1030"/>
      <c r="U75" s="1062">
        <v>75</v>
      </c>
      <c r="V75" s="473"/>
    </row>
    <row r="76" spans="1:36" s="1092" customFormat="1" ht="15.75" hidden="1" customHeight="1">
      <c r="A76" s="1098" t="s">
        <v>171</v>
      </c>
      <c r="B76" s="1125"/>
      <c r="C76" s="768" t="str">
        <f>IF(Data!BV76="","",Data!BV76)</f>
        <v/>
      </c>
      <c r="D76" s="768" t="str">
        <f>IF(Data!BW76="","",Data!BW76)</f>
        <v/>
      </c>
      <c r="E76" s="768" t="str">
        <f>IF(Data!BX76="","",Data!BX76)</f>
        <v/>
      </c>
      <c r="F76" s="1040" t="str">
        <f>IF(Data!BY76="","",Data!BY76)</f>
        <v/>
      </c>
      <c r="G76" s="1104"/>
      <c r="H76" s="964"/>
      <c r="I76" s="964"/>
      <c r="J76" s="964"/>
      <c r="K76" s="964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3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4"/>
      <c r="I77" s="964"/>
      <c r="J77" s="964"/>
      <c r="K77" s="964"/>
      <c r="L77" s="1104"/>
      <c r="M77" s="1117"/>
      <c r="N77" s="1117"/>
      <c r="O77" s="1117"/>
      <c r="P77" s="1117"/>
      <c r="Q77" s="1091"/>
      <c r="R77" s="898"/>
      <c r="S77" s="1030"/>
      <c r="T77" s="1030"/>
      <c r="U77" s="1062">
        <v>77</v>
      </c>
      <c r="V77" s="473"/>
    </row>
    <row r="78" spans="1:36" s="1092" customFormat="1" ht="15.75" hidden="1" customHeight="1">
      <c r="A78" s="1098" t="s">
        <v>177</v>
      </c>
      <c r="B78" s="1127"/>
      <c r="C78" s="768" t="str">
        <f>IF(Data!BV78="","",Data!BV78)</f>
        <v/>
      </c>
      <c r="D78" s="768" t="str">
        <f>IF(Data!BW78="","",Data!BW78)</f>
        <v/>
      </c>
      <c r="E78" s="768" t="str">
        <f>IF(Data!BX78="","",Data!BX78)</f>
        <v/>
      </c>
      <c r="F78" s="1040" t="str">
        <f>IF(Data!BY78="","",Data!BY78)</f>
        <v/>
      </c>
      <c r="G78" s="1104"/>
      <c r="H78" s="983" t="str">
        <f>IF(SUM(C78)&gt;0,MIN(C77-H82-SUM(C82)*(H82=""),C78*'Exp factors'!C$8),"")</f>
        <v/>
      </c>
      <c r="I78" s="983" t="str">
        <f>IF(SUM(D78)&gt;0,MIN(D77-I82-SUM(D82)*(I82=""),D78*'Exp factors'!D$8),"")</f>
        <v/>
      </c>
      <c r="J78" s="983" t="str">
        <f>IF(SUM(E78)&gt;0,MIN(E77-J82-SUM(E82)*(J82=""),E78*'Exp factors'!E$8),"")</f>
        <v/>
      </c>
      <c r="K78" s="983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8"/>
      <c r="S78" s="1030"/>
      <c r="T78" s="1030"/>
      <c r="U78" s="1062">
        <v>78</v>
      </c>
      <c r="V78" s="473"/>
    </row>
    <row r="79" spans="1:36" s="1092" customFormat="1" ht="15.75" hidden="1" customHeight="1">
      <c r="A79" s="1098" t="s">
        <v>179</v>
      </c>
      <c r="B79" s="1128"/>
      <c r="C79" s="768" t="str">
        <f>IF(Data!BV79="","",Data!BV79)</f>
        <v/>
      </c>
      <c r="D79" s="768" t="str">
        <f>IF(Data!BW79="","",Data!BW79)</f>
        <v/>
      </c>
      <c r="E79" s="768" t="str">
        <f>IF(Data!BX79="","",Data!BX79)</f>
        <v/>
      </c>
      <c r="F79" s="1040" t="str">
        <f>IF(Data!BY79="","",Data!BY79)</f>
        <v/>
      </c>
      <c r="G79" s="1104"/>
      <c r="H79" s="964"/>
      <c r="I79" s="964"/>
      <c r="J79" s="964"/>
      <c r="K79" s="964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3"/>
    </row>
    <row r="80" spans="1:36" s="1092" customFormat="1" ht="15.75" hidden="1" customHeight="1">
      <c r="A80" s="1129" t="s">
        <v>181</v>
      </c>
      <c r="B80" s="1113"/>
      <c r="C80" s="768" t="str">
        <f>IF(SUM(C78)=0,"",C78*C79)</f>
        <v/>
      </c>
      <c r="D80" s="768" t="str">
        <f>IF(SUM(D78)=0,"",D78*D79)</f>
        <v/>
      </c>
      <c r="E80" s="768" t="str">
        <f>IF(SUM(E78)=0,"",E78*E79)</f>
        <v/>
      </c>
      <c r="F80" s="1040" t="str">
        <f>IF(SUM(F78)=0,"",F78*F79)</f>
        <v/>
      </c>
      <c r="G80" s="1120"/>
      <c r="H80" s="973" t="str">
        <f>IF(H78="","",H78*C79)</f>
        <v/>
      </c>
      <c r="I80" s="973" t="str">
        <f>IF(I78="","",I78*D79)</f>
        <v/>
      </c>
      <c r="J80" s="973" t="str">
        <f>IF(J78="","",J78*E79)</f>
        <v/>
      </c>
      <c r="K80" s="973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8"/>
      <c r="S80" s="1030"/>
      <c r="T80" s="1030"/>
      <c r="U80" s="1062">
        <v>80</v>
      </c>
      <c r="V80" s="473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4"/>
      <c r="I81" s="964"/>
      <c r="J81" s="964"/>
      <c r="K81" s="964"/>
      <c r="L81" s="1123"/>
      <c r="M81" s="964"/>
      <c r="N81" s="964"/>
      <c r="O81" s="964"/>
      <c r="P81" s="964"/>
      <c r="Q81" s="1130"/>
      <c r="R81" s="898"/>
      <c r="S81" s="1030"/>
      <c r="T81" s="1030"/>
      <c r="U81" s="1062">
        <v>81</v>
      </c>
      <c r="V81" s="473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1"/>
      <c r="I82" s="651"/>
      <c r="J82" s="651"/>
      <c r="K82" s="651"/>
      <c r="L82" s="1123"/>
      <c r="M82" s="1117"/>
      <c r="N82" s="1117"/>
      <c r="O82" s="1117"/>
      <c r="P82" s="1117"/>
      <c r="Q82" s="1130"/>
      <c r="R82" s="898"/>
      <c r="S82" s="1030"/>
      <c r="T82" s="1030"/>
      <c r="U82" s="1062">
        <v>82</v>
      </c>
      <c r="V82" s="473"/>
    </row>
    <row r="83" spans="1:22" ht="15.75" hidden="1" customHeight="1">
      <c r="A83" s="1122" t="s">
        <v>192</v>
      </c>
      <c r="B83" s="1083"/>
      <c r="C83" s="886" t="str">
        <f>IF(SUM(C69,C77)&gt;0,SUM(C70,C78)/SUM(C69,C77),"")</f>
        <v/>
      </c>
      <c r="D83" s="886" t="str">
        <f>IF(SUM(D69,D77)&gt;0,SUM(D70,D78)/SUM(D69,D77),"")</f>
        <v/>
      </c>
      <c r="E83" s="886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3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8"/>
      <c r="S84" s="1030"/>
      <c r="T84" s="1030"/>
      <c r="U84" s="1062">
        <v>84</v>
      </c>
      <c r="V84" s="473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3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3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4"/>
      <c r="I87" s="964"/>
      <c r="J87" s="964"/>
      <c r="K87" s="964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3"/>
    </row>
    <row r="88" spans="1:22" s="1147" customFormat="1" ht="15.75" hidden="1" customHeight="1">
      <c r="A88" s="1097" t="s">
        <v>200</v>
      </c>
      <c r="B88" s="1113"/>
      <c r="C88" s="768" t="str">
        <f>IF(SUM(C86)=0,"",C86*C87)</f>
        <v/>
      </c>
      <c r="D88" s="768" t="str">
        <f>IF(SUM(D86)=0,"",D86*D87)</f>
        <v/>
      </c>
      <c r="E88" s="768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8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6" t="str">
        <f>IF(C84="","",(SUM(C69)*710*$O$2-SUM(C70,C74)*(710*$O$2-370*$O$2*(C73=0))-SUM(C85,C86)*8280*$O$2)/$P$1/365/C$46)</f>
        <v/>
      </c>
      <c r="D89" s="886" t="str">
        <f>IF(D84="","",(SUM(D69)*710*$O$2-SUM(D70,D74)*(710*$O$2-370*$O$2*(D73=0))-SUM(D85,D86)*8280*$O$2)/$P$1/365/D$46)</f>
        <v/>
      </c>
      <c r="E89" s="886" t="str">
        <f>IF(E84="","",(SUM(E69)*710*$O$2-SUM(E70,E74)*(710*$O$2-370*$O$2*(E73=0))-SUM(E85,E86)*8280*$O$2)/$P$1/365/E$46)</f>
        <v/>
      </c>
      <c r="F89" s="886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3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6" t="str">
        <f>IF(C84="","",(SUM(C77)*710*$O$2-SUM(C78,C82)*(710*$O$2-370*$O$2*(C81=0)))/$P$1/365/C$46)</f>
        <v/>
      </c>
      <c r="D90" s="886" t="str">
        <f>IF(D84="","",(SUM(D77)*710*$O$2-SUM(D78,D82)*(710*$O$2-370*$O$2*(D81=0)))/$P$1/365/D$46)</f>
        <v/>
      </c>
      <c r="E90" s="886" t="str">
        <f>IF(E84="","",(SUM(E77)*710*$O$2-SUM(E78,E82)*(710*$O$2-370*$O$2*(E81=0)))/$P$1/365/E$46)</f>
        <v/>
      </c>
      <c r="F90" s="886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3"/>
    </row>
    <row r="91" spans="1:22" ht="15.75" hidden="1" customHeight="1">
      <c r="A91" s="1150" t="s">
        <v>202</v>
      </c>
      <c r="B91" s="1101"/>
      <c r="C91" s="886" t="str">
        <f>IF(SUM(C84)&gt;0,SUM(C86)/C84,"")</f>
        <v/>
      </c>
      <c r="D91" s="886" t="str">
        <f>IF(SUM(D84)&gt;0,SUM(D86)/D84,"")</f>
        <v/>
      </c>
      <c r="E91" s="886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4"/>
      <c r="N91" s="964"/>
      <c r="O91" s="964"/>
      <c r="P91" s="964"/>
      <c r="Q91" s="1130"/>
      <c r="R91" s="1061"/>
      <c r="S91" s="1023"/>
      <c r="T91" s="1023"/>
      <c r="U91" s="1062">
        <v>91</v>
      </c>
      <c r="V91" s="473"/>
    </row>
    <row r="92" spans="1:22" s="1092" customFormat="1" ht="15.75" customHeight="1">
      <c r="A92" s="1408" t="s">
        <v>203</v>
      </c>
      <c r="B92" s="1102"/>
      <c r="C92" s="1111"/>
      <c r="D92" s="1111"/>
      <c r="E92" s="1111"/>
      <c r="F92" s="1111"/>
      <c r="G92" s="1083"/>
      <c r="H92" s="964"/>
      <c r="I92" s="964"/>
      <c r="J92" s="964"/>
      <c r="K92" s="964"/>
      <c r="L92" s="1083"/>
      <c r="M92" s="1095"/>
      <c r="N92" s="1095"/>
      <c r="O92" s="1095"/>
      <c r="P92" s="1095"/>
      <c r="Q92" s="1091"/>
      <c r="R92" s="859"/>
      <c r="S92" s="859"/>
      <c r="T92" s="859"/>
      <c r="U92" s="1062">
        <v>92</v>
      </c>
      <c r="V92" s="473"/>
    </row>
    <row r="93" spans="1:22" s="1092" customFormat="1" ht="15.75" customHeight="1">
      <c r="A93" s="1097" t="s">
        <v>167</v>
      </c>
      <c r="B93" s="1101"/>
      <c r="C93" s="1006">
        <f>IF(Data!BV93="","",Data!BV93)</f>
        <v>0</v>
      </c>
      <c r="D93" s="1006">
        <f>IF(Data!BW93="","",Data!BW93)</f>
        <v>0</v>
      </c>
      <c r="E93" s="1006">
        <f>IF(Data!BX93="","",Data!BX93)</f>
        <v>0</v>
      </c>
      <c r="F93" s="1006">
        <f>IF(Data!BY93="","",Data!BY93)</f>
        <v>0</v>
      </c>
      <c r="G93" s="1101"/>
      <c r="H93" s="964"/>
      <c r="I93" s="964"/>
      <c r="J93" s="964"/>
      <c r="K93" s="964"/>
      <c r="L93" s="1101"/>
      <c r="M93" s="964"/>
      <c r="N93" s="964"/>
      <c r="O93" s="964"/>
      <c r="P93" s="964"/>
      <c r="Q93" s="1091"/>
      <c r="R93" s="1114"/>
      <c r="S93" s="1115"/>
      <c r="T93" s="1115"/>
      <c r="U93" s="1062">
        <v>93</v>
      </c>
      <c r="V93" s="473"/>
    </row>
    <row r="94" spans="1:22" s="1092" customFormat="1" ht="15.75" customHeight="1">
      <c r="A94" s="1116" t="s">
        <v>169</v>
      </c>
      <c r="B94" s="1113"/>
      <c r="C94" s="1006">
        <f>IF(Data!BV94="","",Data!BV94)</f>
        <v>90</v>
      </c>
      <c r="D94" s="1006">
        <f>IF(Data!BW94="","",Data!BW94)</f>
        <v>90</v>
      </c>
      <c r="E94" s="1006">
        <f>IF(Data!BX94="","",Data!BX94)</f>
        <v>90</v>
      </c>
      <c r="F94" s="1006">
        <f>IF(Data!BY94="","",Data!BY94)</f>
        <v>135</v>
      </c>
      <c r="G94" s="1101"/>
      <c r="H94" s="964"/>
      <c r="I94" s="964"/>
      <c r="J94" s="964"/>
      <c r="K94" s="964"/>
      <c r="L94" s="1101"/>
      <c r="M94" s="964"/>
      <c r="N94" s="964"/>
      <c r="O94" s="964"/>
      <c r="P94" s="964"/>
      <c r="Q94" s="1091"/>
      <c r="R94" s="898"/>
      <c r="S94" s="1030"/>
      <c r="T94" s="1030"/>
      <c r="U94" s="1062">
        <v>94</v>
      </c>
      <c r="V94" s="473"/>
    </row>
    <row r="95" spans="1:22" s="1092" customFormat="1" ht="15.75" customHeight="1">
      <c r="A95" s="1098" t="s">
        <v>171</v>
      </c>
      <c r="B95" s="1101"/>
      <c r="C95" s="768" t="str">
        <f>IF(Data!BV95="","",Data!BV95)</f>
        <v/>
      </c>
      <c r="D95" s="768" t="str">
        <f>IF(Data!BW95="","",Data!BW95)</f>
        <v/>
      </c>
      <c r="E95" s="768" t="str">
        <f>IF(Data!BX95="","",Data!BX95)</f>
        <v/>
      </c>
      <c r="F95" s="768" t="str">
        <f>IF(Data!BY95="","",Data!BY95)</f>
        <v/>
      </c>
      <c r="G95" s="1104"/>
      <c r="H95" s="964"/>
      <c r="I95" s="964"/>
      <c r="J95" s="964"/>
      <c r="K95" s="964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3"/>
    </row>
    <row r="96" spans="1:22" s="1092" customFormat="1" ht="15.75" customHeight="1">
      <c r="A96" s="1098" t="s">
        <v>175</v>
      </c>
      <c r="B96" s="1101"/>
      <c r="C96" s="973" t="str">
        <f>IF(C95="","",C93*C94*C95)</f>
        <v/>
      </c>
      <c r="D96" s="973" t="str">
        <f>IF(D95="","",D93*D94*D95)</f>
        <v/>
      </c>
      <c r="E96" s="973" t="str">
        <f>IF(E95="","",E93*E94*E95)</f>
        <v/>
      </c>
      <c r="F96" s="1144" t="str">
        <f>IF(F95="","",F93*F94*F95)</f>
        <v/>
      </c>
      <c r="G96" s="1102"/>
      <c r="H96" s="964"/>
      <c r="I96" s="964"/>
      <c r="J96" s="964"/>
      <c r="K96" s="964"/>
      <c r="L96" s="1102"/>
      <c r="M96" s="1117"/>
      <c r="N96" s="1117"/>
      <c r="O96" s="1117"/>
      <c r="P96" s="1117"/>
      <c r="Q96" s="1091"/>
      <c r="R96" s="898"/>
      <c r="S96" s="1030"/>
      <c r="T96" s="1030"/>
      <c r="U96" s="1062">
        <v>96</v>
      </c>
      <c r="V96" s="473"/>
    </row>
    <row r="97" spans="1:22" s="1092" customFormat="1" ht="15.75" customHeight="1">
      <c r="A97" s="1098" t="s">
        <v>177</v>
      </c>
      <c r="B97" s="1113"/>
      <c r="C97" s="1006" t="str">
        <f>IF(Data!BV97="","",Data!BV97)</f>
        <v/>
      </c>
      <c r="D97" s="1006" t="str">
        <f>IF(Data!BW97="","",Data!BW97)</f>
        <v/>
      </c>
      <c r="E97" s="1006" t="str">
        <f>IF(Data!BX97="","",Data!BX97)</f>
        <v/>
      </c>
      <c r="F97" s="1006" t="str">
        <f>IF(Data!BY97="","",Data!BY97)</f>
        <v/>
      </c>
      <c r="G97" s="1104"/>
      <c r="H97" s="983" t="str">
        <f>IF(SUM(C97)&gt;0,MIN(C96-H101-SUM(C101)*(H101=""),C97*'Exp factors'!C$8),"")</f>
        <v/>
      </c>
      <c r="I97" s="983" t="str">
        <f>IF(SUM(D97)&gt;0,MIN(D96-I101-SUM(D101)*(I101=""),D97*'Exp factors'!D$8),"")</f>
        <v/>
      </c>
      <c r="J97" s="983" t="str">
        <f>IF(SUM(E97)&gt;0,MIN(E96-J101-SUM(E101)*(J101=""),E97*'Exp factors'!E$8),"")</f>
        <v/>
      </c>
      <c r="K97" s="983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8"/>
      <c r="S97" s="1030"/>
      <c r="T97" s="1030"/>
      <c r="U97" s="1062">
        <v>97</v>
      </c>
      <c r="V97" s="473"/>
    </row>
    <row r="98" spans="1:22" s="1092" customFormat="1" ht="15.75" customHeight="1">
      <c r="A98" s="1098" t="s">
        <v>179</v>
      </c>
      <c r="B98" s="1101"/>
      <c r="C98" s="1006" t="str">
        <f>IF(Data!BV98="","",Data!BV98)</f>
        <v/>
      </c>
      <c r="D98" s="1006" t="str">
        <f>IF(Data!BW98="","",Data!BW98)</f>
        <v/>
      </c>
      <c r="E98" s="1006" t="str">
        <f>IF(Data!BX98="","",Data!BX98)</f>
        <v/>
      </c>
      <c r="F98" s="1006" t="str">
        <f>IF(Data!BY98="","",Data!BY98)</f>
        <v/>
      </c>
      <c r="G98" s="1104"/>
      <c r="H98" s="964"/>
      <c r="I98" s="964"/>
      <c r="J98" s="964"/>
      <c r="K98" s="964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3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3" t="str">
        <f>IF(H97="","",H97*C98)</f>
        <v/>
      </c>
      <c r="I99" s="973" t="str">
        <f>IF(I97="","",I97*D98)</f>
        <v/>
      </c>
      <c r="J99" s="973" t="str">
        <f>IF(J97="","",J97*E98)</f>
        <v/>
      </c>
      <c r="K99" s="973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8"/>
      <c r="S99" s="1030"/>
      <c r="T99" s="1030"/>
      <c r="U99" s="1062">
        <v>99</v>
      </c>
      <c r="V99" s="473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4"/>
      <c r="I100" s="964"/>
      <c r="J100" s="964"/>
      <c r="K100" s="964"/>
      <c r="L100" s="1113"/>
      <c r="M100" s="964"/>
      <c r="N100" s="964"/>
      <c r="O100" s="964"/>
      <c r="P100" s="964"/>
      <c r="Q100" s="1091"/>
      <c r="R100" s="898"/>
      <c r="S100" s="1030"/>
      <c r="T100" s="1030"/>
      <c r="U100" s="1062">
        <v>100</v>
      </c>
      <c r="V100" s="473"/>
    </row>
    <row r="101" spans="1:22" s="1092" customFormat="1" ht="15.75" customHeight="1">
      <c r="A101" s="1122" t="s">
        <v>185</v>
      </c>
      <c r="B101" s="1123"/>
      <c r="C101" s="1006" t="str">
        <f>IF(Data!BV101="","",Data!BV101)</f>
        <v/>
      </c>
      <c r="D101" s="1006" t="str">
        <f>IF(Data!BW101="","",Data!BW101)</f>
        <v/>
      </c>
      <c r="E101" s="1006" t="str">
        <f>IF(Data!BX101="","",Data!BX101)</f>
        <v/>
      </c>
      <c r="F101" s="1124" t="str">
        <f>IF(Data!BY101="","",Data!BY101)</f>
        <v/>
      </c>
      <c r="G101" s="1113"/>
      <c r="H101" s="651"/>
      <c r="I101" s="651"/>
      <c r="J101" s="651"/>
      <c r="K101" s="651"/>
      <c r="L101" s="1113"/>
      <c r="M101" s="964"/>
      <c r="N101" s="964"/>
      <c r="O101" s="964"/>
      <c r="P101" s="964"/>
      <c r="Q101" s="1091"/>
      <c r="R101" s="898"/>
      <c r="S101" s="1030"/>
      <c r="T101" s="1030"/>
      <c r="U101" s="1062">
        <v>101</v>
      </c>
      <c r="V101" s="473"/>
    </row>
    <row r="102" spans="1:22" s="1092" customFormat="1" ht="15.75" customHeight="1">
      <c r="A102" s="1116" t="s">
        <v>187</v>
      </c>
      <c r="B102" s="1101"/>
      <c r="C102" s="1006">
        <f>IF(Data!BV102="","",Data!BV102)</f>
        <v>90</v>
      </c>
      <c r="D102" s="1006">
        <f>IF(Data!BW102="","",Data!BW102)</f>
        <v>90</v>
      </c>
      <c r="E102" s="1006">
        <f>IF(Data!BX102="","",Data!BX102)</f>
        <v>90</v>
      </c>
      <c r="F102" s="1006">
        <f>IF(Data!BY102="","",Data!BY102)</f>
        <v>90</v>
      </c>
      <c r="G102" s="1101"/>
      <c r="H102" s="964"/>
      <c r="I102" s="964"/>
      <c r="J102" s="964"/>
      <c r="K102" s="964"/>
      <c r="L102" s="1101"/>
      <c r="M102" s="964"/>
      <c r="N102" s="964"/>
      <c r="O102" s="964"/>
      <c r="P102" s="964"/>
      <c r="Q102" s="1091"/>
      <c r="R102" s="898"/>
      <c r="S102" s="1030"/>
      <c r="T102" s="1030"/>
      <c r="U102" s="1062">
        <v>102</v>
      </c>
      <c r="V102" s="473"/>
    </row>
    <row r="103" spans="1:22" s="1092" customFormat="1" ht="15.75" customHeight="1">
      <c r="A103" s="1098" t="s">
        <v>171</v>
      </c>
      <c r="B103" s="1101"/>
      <c r="C103" s="1006" t="str">
        <f>IF(Data!BV103="","",Data!BV103)</f>
        <v/>
      </c>
      <c r="D103" s="1006" t="str">
        <f>IF(Data!BW103="","",Data!BW103)</f>
        <v/>
      </c>
      <c r="E103" s="1006" t="str">
        <f>IF(Data!BX103="","",Data!BX103)</f>
        <v/>
      </c>
      <c r="F103" s="1006" t="str">
        <f>IF(Data!BY103="","",Data!BY103)</f>
        <v/>
      </c>
      <c r="G103" s="1104"/>
      <c r="H103" s="964"/>
      <c r="I103" s="964"/>
      <c r="J103" s="964"/>
      <c r="K103" s="964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3"/>
    </row>
    <row r="104" spans="1:22" s="1092" customFormat="1" ht="15.75" customHeight="1">
      <c r="A104" s="1098" t="s">
        <v>175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4"/>
      <c r="I104" s="964"/>
      <c r="J104" s="964"/>
      <c r="K104" s="964"/>
      <c r="L104" s="1104"/>
      <c r="M104" s="1117"/>
      <c r="N104" s="1117"/>
      <c r="O104" s="1117"/>
      <c r="P104" s="1117"/>
      <c r="Q104" s="1091"/>
      <c r="R104" s="898"/>
      <c r="S104" s="1030"/>
      <c r="T104" s="1030"/>
      <c r="U104" s="1062">
        <v>104</v>
      </c>
      <c r="V104" s="473"/>
    </row>
    <row r="105" spans="1:22" s="1092" customFormat="1" ht="15.75" customHeight="1">
      <c r="A105" s="1098" t="s">
        <v>177</v>
      </c>
      <c r="B105" s="1104"/>
      <c r="C105" s="1006" t="str">
        <f>IF(Data!BV105="","",Data!BV105)</f>
        <v/>
      </c>
      <c r="D105" s="1006" t="str">
        <f>IF(Data!BW105="","",Data!BW105)</f>
        <v/>
      </c>
      <c r="E105" s="1006" t="str">
        <f>IF(Data!BX105="","",Data!BX105)</f>
        <v/>
      </c>
      <c r="F105" s="1006" t="str">
        <f>IF(Data!BY105="","",Data!BY105)</f>
        <v/>
      </c>
      <c r="G105" s="1104"/>
      <c r="H105" s="983" t="str">
        <f>IF(SUM(C105)&gt;0,MIN(C104-H109-SUM(C109)*(H109=""),C105*'Exp factors'!C$8),"")</f>
        <v/>
      </c>
      <c r="I105" s="983" t="str">
        <f>IF(SUM(D105)&gt;0,MIN(D104-I109-SUM(D109)*(I109=""),D105*'Exp factors'!D$8),"")</f>
        <v/>
      </c>
      <c r="J105" s="983" t="str">
        <f>IF(SUM(E105)&gt;0,MIN(E104-J109-SUM(E109)*(J109=""),E105*'Exp factors'!E$8),"")</f>
        <v/>
      </c>
      <c r="K105" s="983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8"/>
      <c r="S105" s="1030"/>
      <c r="T105" s="1030"/>
      <c r="U105" s="1062">
        <v>105</v>
      </c>
      <c r="V105" s="473"/>
    </row>
    <row r="106" spans="1:22" s="1092" customFormat="1" ht="15.75" customHeight="1">
      <c r="A106" s="1098" t="s">
        <v>179</v>
      </c>
      <c r="B106" s="1101"/>
      <c r="C106" s="1006" t="str">
        <f>IF(Data!BV106="","",Data!BV106)</f>
        <v/>
      </c>
      <c r="D106" s="1006" t="str">
        <f>IF(Data!BW106="","",Data!BW106)</f>
        <v/>
      </c>
      <c r="E106" s="1006" t="str">
        <f>IF(Data!BX106="","",Data!BX106)</f>
        <v/>
      </c>
      <c r="F106" s="1006" t="str">
        <f>IF(Data!BY106="","",Data!BY106)</f>
        <v/>
      </c>
      <c r="G106" s="1104"/>
      <c r="H106" s="964"/>
      <c r="I106" s="964"/>
      <c r="J106" s="964"/>
      <c r="K106" s="964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3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3" t="str">
        <f>IF(H105="","",H105*C106)</f>
        <v/>
      </c>
      <c r="I107" s="973" t="str">
        <f>IF(I105="","",I105*D106)</f>
        <v/>
      </c>
      <c r="J107" s="973" t="str">
        <f>IF(J105="","",J105*E106)</f>
        <v/>
      </c>
      <c r="K107" s="973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8"/>
      <c r="S107" s="1030"/>
      <c r="T107" s="1030"/>
      <c r="U107" s="1062">
        <v>107</v>
      </c>
      <c r="V107" s="473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4"/>
      <c r="I108" s="964"/>
      <c r="J108" s="964"/>
      <c r="K108" s="964"/>
      <c r="L108" s="1123"/>
      <c r="M108" s="964"/>
      <c r="N108" s="964"/>
      <c r="O108" s="964"/>
      <c r="P108" s="964"/>
      <c r="Q108" s="1130"/>
      <c r="R108" s="898"/>
      <c r="S108" s="1030"/>
      <c r="T108" s="1030"/>
      <c r="U108" s="1062">
        <v>108</v>
      </c>
      <c r="V108" s="473"/>
    </row>
    <row r="109" spans="1:22" s="1092" customFormat="1" ht="15.75" customHeight="1">
      <c r="A109" s="1122" t="s">
        <v>185</v>
      </c>
      <c r="B109" s="1123"/>
      <c r="C109" s="1006" t="str">
        <f>IF(Data!BV109="","",Data!BV109)</f>
        <v/>
      </c>
      <c r="D109" s="1006" t="str">
        <f>IF(Data!BW109="","",Data!BW109)</f>
        <v/>
      </c>
      <c r="E109" s="1006" t="str">
        <f>IF(Data!BX109="","",Data!BX109)</f>
        <v/>
      </c>
      <c r="F109" s="1006" t="str">
        <f>IF(Data!BY109="","",Data!BY109)</f>
        <v/>
      </c>
      <c r="G109" s="1113"/>
      <c r="H109" s="651"/>
      <c r="I109" s="651"/>
      <c r="J109" s="651"/>
      <c r="K109" s="651"/>
      <c r="L109" s="1113"/>
      <c r="M109" s="964"/>
      <c r="N109" s="964"/>
      <c r="O109" s="964"/>
      <c r="P109" s="964"/>
      <c r="Q109" s="1091"/>
      <c r="R109" s="898"/>
      <c r="S109" s="1030"/>
      <c r="T109" s="1030"/>
      <c r="U109" s="1062">
        <v>109</v>
      </c>
      <c r="V109" s="473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3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8"/>
      <c r="S111" s="1030"/>
      <c r="T111" s="1030"/>
      <c r="U111" s="1062">
        <v>111</v>
      </c>
      <c r="V111" s="473"/>
    </row>
    <row r="112" spans="1:22" ht="15.75" customHeight="1">
      <c r="A112" s="1097" t="s">
        <v>195</v>
      </c>
      <c r="B112" s="1104"/>
      <c r="C112" s="1006" t="str">
        <f>IF(Data!BV112="","",Data!BV112)</f>
        <v/>
      </c>
      <c r="D112" s="1006" t="str">
        <f>IF(Data!BW112="","",Data!BW112)</f>
        <v/>
      </c>
      <c r="E112" s="1006" t="str">
        <f>IF(Data!BX112="","",Data!BX112)</f>
        <v/>
      </c>
      <c r="F112" s="1006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3"/>
    </row>
    <row r="113" spans="1:22" ht="15.75" customHeight="1">
      <c r="A113" s="1122" t="s">
        <v>196</v>
      </c>
      <c r="B113" s="1104"/>
      <c r="C113" s="1006" t="str">
        <f>IF(Data!BV113="","",Data!BV113)</f>
        <v/>
      </c>
      <c r="D113" s="1006" t="str">
        <f>IF(Data!BW113="","",Data!BW113)</f>
        <v/>
      </c>
      <c r="E113" s="1006" t="str">
        <f>IF(Data!BX113="","",Data!BX113)</f>
        <v/>
      </c>
      <c r="F113" s="1006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3"/>
    </row>
    <row r="114" spans="1:22" ht="15.75" customHeight="1">
      <c r="A114" s="1098" t="s">
        <v>198</v>
      </c>
      <c r="B114" s="1104"/>
      <c r="C114" s="768" t="str">
        <f>IF(Data!BV114="","",Data!BV114)</f>
        <v/>
      </c>
      <c r="D114" s="768" t="str">
        <f>IF(Data!BW114="","",Data!BW114)</f>
        <v/>
      </c>
      <c r="E114" s="768" t="str">
        <f>IF(Data!BX114="","",Data!BX114)</f>
        <v/>
      </c>
      <c r="F114" s="768" t="str">
        <f>IF(Data!BY114="","",Data!BY114)</f>
        <v/>
      </c>
      <c r="G114" s="1127"/>
      <c r="H114" s="964"/>
      <c r="I114" s="964"/>
      <c r="J114" s="964"/>
      <c r="K114" s="964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3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3" t="str">
        <f>IF(H113="","",H113*C114)</f>
        <v/>
      </c>
      <c r="I115" s="973" t="str">
        <f>IF(I113="","",I113*D114)</f>
        <v/>
      </c>
      <c r="J115" s="973" t="str">
        <f>IF(J113="","",J113*E114)</f>
        <v/>
      </c>
      <c r="K115" s="973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8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 t="str">
        <f>IF(E111="","",(SUM(E96)*640*$O$2-SUM(E97,E101)*(640*$O$2-300*$O$2*(E100=0))-SUM(E112,E113)*8280*$O$2)/$P$1/365/E$46)</f>
        <v/>
      </c>
      <c r="F116" s="1148" t="str">
        <f>IF(F111="","",(SUM(F96)*640*$O$2-SUM(F97,F101)*(640*$O$2-300*$O$2*(F100=0))-SUM(F112,F113)*8280*$O$2)/$P$1/365/F$46)</f>
        <v/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8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3"/>
      <c r="T116" s="1023"/>
      <c r="U116" s="1062">
        <v>116</v>
      </c>
      <c r="V116" s="473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 t="str">
        <f>IF(E111="","",(SUM(E104)*640*$O$2-SUM(E105,E109)*(640*$O$2-300*$O$2*(E108=0)))/$P$1/365/E$46)</f>
        <v/>
      </c>
      <c r="F117" s="1148" t="str">
        <f>IF(F111="","",(SUM(F104)*640*$O$2-SUM(F105,F109)*(640*$O$2-300*$O$2*(F108=0)))/$P$1/365/F$46)</f>
        <v/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 t="str">
        <f>IF(AND(J97="",J101="",J105="",J109="",J113=""),"",(SUM(E104)*640*$O$2-(SUM(J105,J109)+SUM(E105)*(J105="")+SUM(E109)*(J109=""))*(640*$O$2-300*$O$2*(E108=0)))/$P$1/365/E$46)</f>
        <v/>
      </c>
      <c r="K117" s="1148" t="str">
        <f>IF(AND(K97="",K101="",K105="",K109="",K113=""),"",(SUM(F104)*640*$O$2-(SUM(K105,K109)+SUM(F105)*(K105="")+SUM(F109)*(K109=""))*(640*$O$2-300*$O$2*(F108=0)))/$P$1/365/F$46)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3"/>
      <c r="T117" s="1023"/>
      <c r="U117" s="1062">
        <v>117</v>
      </c>
      <c r="V117" s="473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4"/>
      <c r="N118" s="964"/>
      <c r="O118" s="964"/>
      <c r="P118" s="964"/>
      <c r="Q118" s="1130"/>
      <c r="R118" s="1061"/>
      <c r="S118" s="1023"/>
      <c r="T118" s="1023"/>
      <c r="U118" s="1062">
        <v>118</v>
      </c>
      <c r="V118" s="473"/>
    </row>
    <row r="119" spans="1:22" s="1092" customFormat="1" ht="15.75" hidden="1" customHeight="1">
      <c r="A119" s="1407" t="s">
        <v>210</v>
      </c>
      <c r="B119" s="1101"/>
      <c r="C119" s="1151"/>
      <c r="D119" s="1151"/>
      <c r="E119" s="1151"/>
      <c r="F119" s="1152"/>
      <c r="G119" s="1083"/>
      <c r="H119" s="964"/>
      <c r="I119" s="964"/>
      <c r="J119" s="964"/>
      <c r="K119" s="964"/>
      <c r="L119" s="1083"/>
      <c r="M119" s="1095"/>
      <c r="N119" s="1095"/>
      <c r="O119" s="1095"/>
      <c r="P119" s="1095"/>
      <c r="Q119" s="1091"/>
      <c r="R119" s="859"/>
      <c r="S119" s="859"/>
      <c r="T119" s="859"/>
      <c r="U119" s="1062">
        <v>119</v>
      </c>
      <c r="V119" s="473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4"/>
      <c r="I120" s="964"/>
      <c r="J120" s="964"/>
      <c r="K120" s="964"/>
      <c r="L120" s="1101"/>
      <c r="M120" s="964"/>
      <c r="N120" s="964"/>
      <c r="O120" s="964"/>
      <c r="P120" s="964"/>
      <c r="Q120" s="1091"/>
      <c r="R120" s="1114"/>
      <c r="S120" s="1115"/>
      <c r="T120" s="1115"/>
      <c r="U120" s="1062">
        <v>120</v>
      </c>
      <c r="V120" s="473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4"/>
      <c r="I121" s="964"/>
      <c r="J121" s="964"/>
      <c r="K121" s="964"/>
      <c r="L121" s="1101"/>
      <c r="M121" s="964"/>
      <c r="N121" s="964"/>
      <c r="O121" s="964"/>
      <c r="P121" s="964"/>
      <c r="Q121" s="1091"/>
      <c r="R121" s="898"/>
      <c r="S121" s="1030"/>
      <c r="T121" s="1030"/>
      <c r="U121" s="1062">
        <v>121</v>
      </c>
      <c r="V121" s="473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4"/>
      <c r="I122" s="964"/>
      <c r="J122" s="964"/>
      <c r="K122" s="964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3"/>
    </row>
    <row r="123" spans="1:22" s="1092" customFormat="1" ht="15.75" hidden="1" customHeight="1">
      <c r="A123" s="1098" t="s">
        <v>175</v>
      </c>
      <c r="B123" s="1113"/>
      <c r="C123" s="973" t="str">
        <f>IF(C122="","",C120*C121*C122)</f>
        <v/>
      </c>
      <c r="D123" s="973" t="str">
        <f>IF(D122="","",D120*D121*D122)</f>
        <v/>
      </c>
      <c r="E123" s="973" t="str">
        <f>IF(E122="","",E120*E121*E122)</f>
        <v/>
      </c>
      <c r="F123" s="1144" t="str">
        <f>IF(F122="","",F120*F121*F122)</f>
        <v/>
      </c>
      <c r="G123" s="1102"/>
      <c r="H123" s="964"/>
      <c r="I123" s="964"/>
      <c r="J123" s="964"/>
      <c r="K123" s="964"/>
      <c r="L123" s="1102"/>
      <c r="M123" s="1117"/>
      <c r="N123" s="1117"/>
      <c r="O123" s="1117"/>
      <c r="P123" s="1117"/>
      <c r="Q123" s="1091"/>
      <c r="R123" s="898"/>
      <c r="S123" s="1030"/>
      <c r="T123" s="1030"/>
      <c r="U123" s="1062">
        <v>123</v>
      </c>
      <c r="V123" s="473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3" t="str">
        <f>IF(SUM(C124)&gt;0,MIN(C123-H128-SUM(C128)*(H128=""),C124*'Exp factors'!C$8),"")</f>
        <v/>
      </c>
      <c r="I124" s="983" t="str">
        <f>IF(SUM(D124)&gt;0,MIN(D123-I128-SUM(D128)*(I128=""),D124*'Exp factors'!D$8),"")</f>
        <v/>
      </c>
      <c r="J124" s="983" t="str">
        <f>IF(SUM(E124)&gt;0,MIN(E123-J128-SUM(E128)*(J128=""),E124*'Exp factors'!E$8),"")</f>
        <v/>
      </c>
      <c r="K124" s="983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8"/>
      <c r="S124" s="1030"/>
      <c r="T124" s="1030"/>
      <c r="U124" s="1062">
        <v>124</v>
      </c>
      <c r="V124" s="473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4"/>
      <c r="I125" s="964"/>
      <c r="J125" s="964"/>
      <c r="K125" s="964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3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3" t="str">
        <f>IF(H124="","",H124*C125)</f>
        <v/>
      </c>
      <c r="I126" s="973" t="str">
        <f>IF(I124="","",I124*D125)</f>
        <v/>
      </c>
      <c r="J126" s="973" t="str">
        <f>IF(J124="","",J124*E125)</f>
        <v/>
      </c>
      <c r="K126" s="973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8"/>
      <c r="S126" s="1030"/>
      <c r="T126" s="1030"/>
      <c r="U126" s="1062">
        <v>126</v>
      </c>
      <c r="V126" s="473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4"/>
      <c r="I127" s="964"/>
      <c r="J127" s="964"/>
      <c r="K127" s="964"/>
      <c r="L127" s="1113"/>
      <c r="M127" s="964"/>
      <c r="N127" s="964"/>
      <c r="O127" s="964"/>
      <c r="P127" s="964"/>
      <c r="Q127" s="1091"/>
      <c r="R127" s="898"/>
      <c r="S127" s="1030"/>
      <c r="T127" s="1030"/>
      <c r="U127" s="1062">
        <v>127</v>
      </c>
      <c r="V127" s="473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1"/>
      <c r="I128" s="651"/>
      <c r="J128" s="651"/>
      <c r="K128" s="651"/>
      <c r="L128" s="1113"/>
      <c r="M128" s="964"/>
      <c r="N128" s="964"/>
      <c r="O128" s="964"/>
      <c r="P128" s="964"/>
      <c r="Q128" s="1091"/>
      <c r="R128" s="898"/>
      <c r="S128" s="1030"/>
      <c r="T128" s="1030"/>
      <c r="U128" s="1062">
        <v>128</v>
      </c>
      <c r="V128" s="473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4"/>
      <c r="I129" s="964"/>
      <c r="J129" s="964"/>
      <c r="K129" s="964"/>
      <c r="L129" s="1113"/>
      <c r="M129" s="964"/>
      <c r="N129" s="964"/>
      <c r="O129" s="964"/>
      <c r="P129" s="964"/>
      <c r="Q129" s="1091"/>
      <c r="R129" s="1114"/>
      <c r="S129" s="1115"/>
      <c r="T129" s="1115"/>
      <c r="U129" s="1062">
        <v>129</v>
      </c>
      <c r="V129" s="473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4"/>
      <c r="I130" s="964"/>
      <c r="J130" s="964"/>
      <c r="K130" s="964"/>
      <c r="L130" s="1101"/>
      <c r="M130" s="964"/>
      <c r="N130" s="964"/>
      <c r="O130" s="964"/>
      <c r="P130" s="964"/>
      <c r="Q130" s="1091"/>
      <c r="R130" s="898"/>
      <c r="S130" s="1030"/>
      <c r="T130" s="1030"/>
      <c r="U130" s="1062">
        <v>130</v>
      </c>
      <c r="V130" s="473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4"/>
      <c r="I131" s="964"/>
      <c r="J131" s="964"/>
      <c r="K131" s="964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3"/>
    </row>
    <row r="132" spans="1:22" s="1092" customFormat="1" ht="15.75" hidden="1" customHeight="1">
      <c r="A132" s="1098" t="s">
        <v>175</v>
      </c>
      <c r="B132" s="1083"/>
      <c r="C132" s="973" t="str">
        <f>IF(C131="","",IF(C129="",C120*C130*C131,C129*C130*C131))</f>
        <v/>
      </c>
      <c r="D132" s="973" t="str">
        <f>IF(D131="","",IF(D129="",D120*D130*D131,D129*D130*D131))</f>
        <v/>
      </c>
      <c r="E132" s="973" t="str">
        <f>IF(E131="","",IF(E129="",E120*E130*E131,E129*E130*E131))</f>
        <v/>
      </c>
      <c r="F132" s="973" t="str">
        <f>IF(F131="","",IF(F129="",F120*F130*F131,F129*F130*F131))</f>
        <v/>
      </c>
      <c r="G132" s="1104"/>
      <c r="H132" s="964"/>
      <c r="I132" s="964"/>
      <c r="J132" s="964"/>
      <c r="K132" s="964"/>
      <c r="L132" s="1104"/>
      <c r="M132" s="1117"/>
      <c r="N132" s="1117"/>
      <c r="O132" s="1117"/>
      <c r="P132" s="1117"/>
      <c r="Q132" s="1091"/>
      <c r="R132" s="898"/>
      <c r="S132" s="1030"/>
      <c r="T132" s="1030"/>
      <c r="U132" s="1062">
        <v>132</v>
      </c>
      <c r="V132" s="473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3" t="str">
        <f>IF(SUM(C133)&gt;0,MIN(C132-H137-SUM(C137)*(H137=""),C133*'Exp factors'!C$8),"")</f>
        <v/>
      </c>
      <c r="I133" s="983" t="str">
        <f>IF(SUM(D133)&gt;0,MIN(D132-I137-SUM(D137)*(I137=""),D133*'Exp factors'!D$8),"")</f>
        <v/>
      </c>
      <c r="J133" s="983" t="str">
        <f>IF(SUM(E133)&gt;0,MIN(E132-J137-SUM(E137)*(J137=""),E133*'Exp factors'!E$8),"")</f>
        <v/>
      </c>
      <c r="K133" s="983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8"/>
      <c r="S133" s="1030"/>
      <c r="T133" s="1030"/>
      <c r="U133" s="1062">
        <v>133</v>
      </c>
      <c r="V133" s="473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4"/>
      <c r="I134" s="964"/>
      <c r="J134" s="964"/>
      <c r="K134" s="964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3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3" t="str">
        <f>IF(H133="","",H133*C134)</f>
        <v/>
      </c>
      <c r="I135" s="973" t="str">
        <f>IF(I133="","",I133*D134)</f>
        <v/>
      </c>
      <c r="J135" s="973" t="str">
        <f>IF(J133="","",J133*E134)</f>
        <v/>
      </c>
      <c r="K135" s="973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8"/>
      <c r="S135" s="1030"/>
      <c r="T135" s="1030"/>
      <c r="U135" s="1062">
        <v>135</v>
      </c>
      <c r="V135" s="473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4"/>
      <c r="I136" s="964"/>
      <c r="J136" s="964"/>
      <c r="K136" s="964"/>
      <c r="L136" s="1123"/>
      <c r="M136" s="964"/>
      <c r="N136" s="964"/>
      <c r="O136" s="964"/>
      <c r="P136" s="964"/>
      <c r="Q136" s="1130"/>
      <c r="R136" s="898"/>
      <c r="S136" s="1030"/>
      <c r="T136" s="1030"/>
      <c r="U136" s="1062">
        <v>136</v>
      </c>
      <c r="V136" s="473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1"/>
      <c r="I137" s="651"/>
      <c r="J137" s="651"/>
      <c r="K137" s="651"/>
      <c r="L137" s="1113"/>
      <c r="M137" s="964"/>
      <c r="N137" s="964"/>
      <c r="O137" s="964"/>
      <c r="P137" s="964"/>
      <c r="Q137" s="1091"/>
      <c r="R137" s="898"/>
      <c r="S137" s="1030"/>
      <c r="T137" s="1030"/>
      <c r="U137" s="1062">
        <v>137</v>
      </c>
      <c r="V137" s="473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3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8"/>
      <c r="S139" s="1030"/>
      <c r="T139" s="1030"/>
      <c r="U139" s="1062">
        <v>139</v>
      </c>
      <c r="V139" s="473"/>
    </row>
    <row r="140" spans="1:22" ht="15.75" hidden="1" customHeight="1">
      <c r="A140" s="1097" t="s">
        <v>195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3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3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4"/>
      <c r="I142" s="964"/>
      <c r="J142" s="964"/>
      <c r="K142" s="964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3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3" t="str">
        <f>IF(H141="","",H141*C142)</f>
        <v/>
      </c>
      <c r="I143" s="973" t="str">
        <f>IF(I141="","",I141*D142)</f>
        <v/>
      </c>
      <c r="J143" s="973" t="str">
        <f>IF(J141="","",J141*E142)</f>
        <v/>
      </c>
      <c r="K143" s="973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8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3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3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4"/>
      <c r="N146" s="964"/>
      <c r="O146" s="964"/>
      <c r="P146" s="964"/>
      <c r="Q146" s="1130"/>
      <c r="R146" s="1061"/>
      <c r="S146" s="1023"/>
      <c r="T146" s="1023"/>
      <c r="U146" s="1062">
        <v>146</v>
      </c>
      <c r="V146" s="473"/>
    </row>
    <row r="147" spans="1:22" s="1092" customFormat="1" ht="15.75" hidden="1" customHeight="1">
      <c r="A147" s="1408" t="s">
        <v>216</v>
      </c>
      <c r="B147" s="1083"/>
      <c r="C147" s="1111"/>
      <c r="D147" s="1111"/>
      <c r="E147" s="1111"/>
      <c r="F147" s="1006"/>
      <c r="G147" s="1083"/>
      <c r="H147" s="964"/>
      <c r="I147" s="964"/>
      <c r="J147" s="964"/>
      <c r="K147" s="964"/>
      <c r="L147" s="1083"/>
      <c r="M147" s="1095"/>
      <c r="N147" s="1095"/>
      <c r="O147" s="1095"/>
      <c r="P147" s="1095"/>
      <c r="Q147" s="1091"/>
      <c r="R147" s="859"/>
      <c r="S147" s="859"/>
      <c r="T147" s="859"/>
      <c r="U147" s="1062">
        <v>147</v>
      </c>
      <c r="V147" s="473"/>
    </row>
    <row r="148" spans="1:22" s="1092" customFormat="1" ht="15.75" hidden="1" customHeight="1">
      <c r="A148" s="1116" t="s">
        <v>211</v>
      </c>
      <c r="B148" s="1083"/>
      <c r="C148" s="1006">
        <f>IF(Data!BV148="","",Data!BV148)</f>
        <v>0</v>
      </c>
      <c r="D148" s="1006">
        <f>IF(Data!BW148="","",Data!BW148)</f>
        <v>0</v>
      </c>
      <c r="E148" s="1006">
        <f>IF(Data!BX148="","",Data!BX148)</f>
        <v>0</v>
      </c>
      <c r="F148" s="1006">
        <f>IF(Data!BY148="","",Data!BY148)</f>
        <v>0</v>
      </c>
      <c r="G148" s="1101"/>
      <c r="H148" s="964"/>
      <c r="I148" s="964"/>
      <c r="J148" s="964"/>
      <c r="K148" s="964"/>
      <c r="L148" s="1101"/>
      <c r="M148" s="964"/>
      <c r="N148" s="964"/>
      <c r="O148" s="964"/>
      <c r="P148" s="964"/>
      <c r="Q148" s="1091"/>
      <c r="R148" s="1114"/>
      <c r="S148" s="1115"/>
      <c r="T148" s="1115"/>
      <c r="U148" s="1062">
        <v>148</v>
      </c>
      <c r="V148" s="473"/>
    </row>
    <row r="149" spans="1:22" s="1092" customFormat="1" ht="15.75" hidden="1" customHeight="1">
      <c r="A149" s="1097" t="s">
        <v>212</v>
      </c>
      <c r="B149" s="1104"/>
      <c r="C149" s="1006">
        <f>IF(Data!BV149="","",Data!BV149)</f>
        <v>45</v>
      </c>
      <c r="D149" s="1006">
        <f>IF(Data!BW149="","",Data!BW149)</f>
        <v>45</v>
      </c>
      <c r="E149" s="1006">
        <f>IF(Data!BX149="","",Data!BX149)</f>
        <v>45</v>
      </c>
      <c r="F149" s="1006">
        <f>IF(Data!BY149="","",Data!BY149)</f>
        <v>45</v>
      </c>
      <c r="G149" s="1101"/>
      <c r="H149" s="964"/>
      <c r="I149" s="964"/>
      <c r="J149" s="964"/>
      <c r="K149" s="964"/>
      <c r="L149" s="1101"/>
      <c r="M149" s="964"/>
      <c r="N149" s="964"/>
      <c r="O149" s="964"/>
      <c r="P149" s="964"/>
      <c r="Q149" s="1091"/>
      <c r="R149" s="898"/>
      <c r="S149" s="1030"/>
      <c r="T149" s="1030"/>
      <c r="U149" s="1062">
        <v>149</v>
      </c>
      <c r="V149" s="473"/>
    </row>
    <row r="150" spans="1:22" s="1092" customFormat="1" ht="15.75" hidden="1" customHeight="1">
      <c r="A150" s="1098" t="s">
        <v>171</v>
      </c>
      <c r="B150" s="1102"/>
      <c r="C150" s="768" t="str">
        <f>IF(Data!BV150="","",Data!BV150)</f>
        <v/>
      </c>
      <c r="D150" s="768" t="str">
        <f>IF(Data!BW150="","",Data!BW150)</f>
        <v/>
      </c>
      <c r="E150" s="768" t="str">
        <f>IF(Data!BX150="","",Data!BX150)</f>
        <v/>
      </c>
      <c r="F150" s="768" t="str">
        <f>IF(Data!BY150="","",Data!BY150)</f>
        <v/>
      </c>
      <c r="G150" s="1104"/>
      <c r="H150" s="964"/>
      <c r="I150" s="964"/>
      <c r="J150" s="964"/>
      <c r="K150" s="964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3"/>
    </row>
    <row r="151" spans="1:22" s="1092" customFormat="1" ht="15.75" hidden="1" customHeight="1">
      <c r="A151" s="1098" t="s">
        <v>175</v>
      </c>
      <c r="B151" s="1104"/>
      <c r="C151" s="973" t="str">
        <f>IF(C150="","",C148*C149*C150)</f>
        <v/>
      </c>
      <c r="D151" s="973" t="str">
        <f>IF(D150="","",D148*D149*D150)</f>
        <v/>
      </c>
      <c r="E151" s="973" t="str">
        <f>IF(E150="","",E148*E149*E150)</f>
        <v/>
      </c>
      <c r="F151" s="1144" t="str">
        <f>IF(F150="","",F148*F149*F150)</f>
        <v/>
      </c>
      <c r="G151" s="1102"/>
      <c r="H151" s="964"/>
      <c r="I151" s="964"/>
      <c r="J151" s="964"/>
      <c r="K151" s="964"/>
      <c r="L151" s="1102"/>
      <c r="M151" s="1117"/>
      <c r="N151" s="1117"/>
      <c r="O151" s="1117"/>
      <c r="P151" s="1117"/>
      <c r="Q151" s="1091"/>
      <c r="R151" s="898"/>
      <c r="S151" s="1030"/>
      <c r="T151" s="1030"/>
      <c r="U151" s="1062">
        <v>151</v>
      </c>
      <c r="V151" s="473"/>
    </row>
    <row r="152" spans="1:22" s="1092" customFormat="1" ht="15.75" hidden="1" customHeight="1">
      <c r="A152" s="1098" t="s">
        <v>177</v>
      </c>
      <c r="B152" s="1113"/>
      <c r="C152" s="1006" t="str">
        <f>IF(Data!BV152="","",Data!BV152)</f>
        <v/>
      </c>
      <c r="D152" s="1006" t="str">
        <f>IF(Data!BW152="","",Data!BW152)</f>
        <v/>
      </c>
      <c r="E152" s="1006" t="str">
        <f>IF(Data!BX152="","",Data!BX152)</f>
        <v/>
      </c>
      <c r="F152" s="1006" t="str">
        <f>IF(Data!BY152="","",Data!BY152)</f>
        <v/>
      </c>
      <c r="G152" s="1104"/>
      <c r="H152" s="983" t="str">
        <f>IF(SUM(C152)&gt;0,MIN(C151-H156-SUM(C156)*(H156=""),C152*'Exp factors'!C$8),"")</f>
        <v/>
      </c>
      <c r="I152" s="983" t="str">
        <f>IF(SUM(D152)&gt;0,MIN(D151-I156-SUM(D156)*(I156=""),D152*'Exp factors'!D$8),"")</f>
        <v/>
      </c>
      <c r="J152" s="983" t="str">
        <f>IF(SUM(E152)&gt;0,MIN(E151-J156-SUM(E156)*(J156=""),E152*'Exp factors'!E$8),"")</f>
        <v/>
      </c>
      <c r="K152" s="983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8"/>
      <c r="S152" s="1030"/>
      <c r="T152" s="1030"/>
      <c r="U152" s="1062">
        <v>152</v>
      </c>
      <c r="V152" s="473"/>
    </row>
    <row r="153" spans="1:22" s="1092" customFormat="1" ht="15.75" hidden="1" customHeight="1">
      <c r="A153" s="1098" t="s">
        <v>179</v>
      </c>
      <c r="B153" s="1131"/>
      <c r="C153" s="1006" t="str">
        <f>IF(Data!BV153="","",Data!BV153)</f>
        <v/>
      </c>
      <c r="D153" s="1006" t="str">
        <f>IF(Data!BW153="","",Data!BW153)</f>
        <v/>
      </c>
      <c r="E153" s="1006" t="str">
        <f>IF(Data!BX153="","",Data!BX153)</f>
        <v/>
      </c>
      <c r="F153" s="1006" t="str">
        <f>IF(Data!BY153="","",Data!BY153)</f>
        <v/>
      </c>
      <c r="G153" s="1104"/>
      <c r="H153" s="964"/>
      <c r="I153" s="964"/>
      <c r="J153" s="964"/>
      <c r="K153" s="964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3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3" t="str">
        <f>IF(H152="","",H152*C153)</f>
        <v/>
      </c>
      <c r="I154" s="973" t="str">
        <f>IF(I152="","",I152*D153)</f>
        <v/>
      </c>
      <c r="J154" s="973" t="str">
        <f>IF(J152="","",J152*E153)</f>
        <v/>
      </c>
      <c r="K154" s="973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8"/>
      <c r="S154" s="1030"/>
      <c r="T154" s="1030"/>
      <c r="U154" s="1062">
        <v>154</v>
      </c>
      <c r="V154" s="473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4"/>
      <c r="I155" s="964"/>
      <c r="J155" s="964"/>
      <c r="K155" s="964"/>
      <c r="L155" s="1113"/>
      <c r="M155" s="964"/>
      <c r="N155" s="964"/>
      <c r="O155" s="964"/>
      <c r="P155" s="964"/>
      <c r="Q155" s="1091"/>
      <c r="R155" s="898"/>
      <c r="S155" s="1030"/>
      <c r="T155" s="1030"/>
      <c r="U155" s="1062">
        <v>155</v>
      </c>
      <c r="V155" s="473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8" t="str">
        <f>IF(Data!BY156="","",Data!BY156)</f>
        <v/>
      </c>
      <c r="G156" s="1113"/>
      <c r="H156" s="651"/>
      <c r="I156" s="651"/>
      <c r="J156" s="651"/>
      <c r="K156" s="651"/>
      <c r="L156" s="1113"/>
      <c r="M156" s="964"/>
      <c r="N156" s="964"/>
      <c r="O156" s="964"/>
      <c r="P156" s="964"/>
      <c r="Q156" s="1091"/>
      <c r="R156" s="898"/>
      <c r="S156" s="1030"/>
      <c r="T156" s="1030"/>
      <c r="U156" s="1062">
        <v>156</v>
      </c>
      <c r="V156" s="473"/>
    </row>
    <row r="157" spans="1:22" s="1092" customFormat="1" ht="15.75" hidden="1" customHeight="1">
      <c r="A157" s="1116" t="s">
        <v>213</v>
      </c>
      <c r="B157" s="1131"/>
      <c r="C157" s="768" t="str">
        <f>IF(Data!BV157="","",Data!BV157)</f>
        <v/>
      </c>
      <c r="D157" s="768" t="str">
        <f>IF(Data!BW157="","",Data!BW157)</f>
        <v/>
      </c>
      <c r="E157" s="768" t="str">
        <f>IF(Data!BX157="","",Data!BX157)</f>
        <v/>
      </c>
      <c r="F157" s="768" t="str">
        <f>IF(Data!BY157="","",Data!BY157)</f>
        <v/>
      </c>
      <c r="G157" s="1113"/>
      <c r="H157" s="964"/>
      <c r="I157" s="964"/>
      <c r="J157" s="964"/>
      <c r="K157" s="964"/>
      <c r="L157" s="1113"/>
      <c r="M157" s="964"/>
      <c r="N157" s="964"/>
      <c r="O157" s="964"/>
      <c r="P157" s="964"/>
      <c r="Q157" s="1091"/>
      <c r="R157" s="1114"/>
      <c r="S157" s="1115"/>
      <c r="T157" s="1115"/>
      <c r="U157" s="1062">
        <v>157</v>
      </c>
      <c r="V157" s="473"/>
    </row>
    <row r="158" spans="1:22" s="1092" customFormat="1" ht="15.75" hidden="1" customHeight="1">
      <c r="A158" s="1097" t="s">
        <v>212</v>
      </c>
      <c r="B158" s="1083"/>
      <c r="C158" s="768">
        <f>IF(Data!BV158="","",Data!BV158)</f>
        <v>45</v>
      </c>
      <c r="D158" s="768">
        <f>IF(Data!BW158="","",Data!BW158)</f>
        <v>45</v>
      </c>
      <c r="E158" s="768">
        <f>IF(Data!BX158="","",Data!BX158)</f>
        <v>45</v>
      </c>
      <c r="F158" s="768">
        <f>IF(Data!BY158="","",Data!BY158)</f>
        <v>45</v>
      </c>
      <c r="G158" s="1101"/>
      <c r="H158" s="964"/>
      <c r="I158" s="964"/>
      <c r="J158" s="964"/>
      <c r="K158" s="964"/>
      <c r="L158" s="1101"/>
      <c r="M158" s="964"/>
      <c r="N158" s="964"/>
      <c r="O158" s="964"/>
      <c r="P158" s="964"/>
      <c r="Q158" s="1091"/>
      <c r="R158" s="898"/>
      <c r="S158" s="1030"/>
      <c r="T158" s="1030"/>
      <c r="U158" s="1062">
        <v>158</v>
      </c>
      <c r="V158" s="473"/>
    </row>
    <row r="159" spans="1:22" s="1092" customFormat="1" ht="15.75" hidden="1" customHeight="1">
      <c r="A159" s="1098" t="s">
        <v>171</v>
      </c>
      <c r="B159" s="1101"/>
      <c r="C159" s="768" t="str">
        <f>IF(Data!BV159="","",Data!BV159)</f>
        <v/>
      </c>
      <c r="D159" s="768" t="str">
        <f>IF(Data!BW159="","",Data!BW159)</f>
        <v/>
      </c>
      <c r="E159" s="768" t="str">
        <f>IF(Data!BX159="","",Data!BX159)</f>
        <v/>
      </c>
      <c r="F159" s="768" t="str">
        <f>IF(Data!BY159="","",Data!BY159)</f>
        <v/>
      </c>
      <c r="G159" s="1104"/>
      <c r="H159" s="964"/>
      <c r="I159" s="964"/>
      <c r="J159" s="964"/>
      <c r="K159" s="964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3"/>
    </row>
    <row r="160" spans="1:22" s="1092" customFormat="1" ht="15.75" hidden="1" customHeight="1">
      <c r="A160" s="1098" t="s">
        <v>175</v>
      </c>
      <c r="B160" s="1083"/>
      <c r="C160" s="973" t="str">
        <f>IF(C159="","",IF(C157="",C148*C158*C159,C157*C158*C159))</f>
        <v/>
      </c>
      <c r="D160" s="973" t="str">
        <f>IF(D159="","",IF(D157="",D148*D158*D159,D157*D158*D159))</f>
        <v/>
      </c>
      <c r="E160" s="973" t="str">
        <f>IF(E159="","",IF(E157="",E148*E158*E159,E157*E158*E159))</f>
        <v/>
      </c>
      <c r="F160" s="973" t="str">
        <f>IF(F159="","",IF(F157="",F148*F158*F159,F157*F158*F159))</f>
        <v/>
      </c>
      <c r="G160" s="1104"/>
      <c r="H160" s="964"/>
      <c r="I160" s="964"/>
      <c r="J160" s="964"/>
      <c r="K160" s="964"/>
      <c r="L160" s="1104"/>
      <c r="M160" s="1117"/>
      <c r="N160" s="1117"/>
      <c r="O160" s="1117"/>
      <c r="P160" s="1117"/>
      <c r="Q160" s="1091"/>
      <c r="R160" s="898"/>
      <c r="S160" s="1030"/>
      <c r="T160" s="1030"/>
      <c r="U160" s="1062">
        <v>160</v>
      </c>
      <c r="V160" s="473"/>
    </row>
    <row r="161" spans="1:22" s="1092" customFormat="1" ht="15.75" hidden="1" customHeight="1">
      <c r="A161" s="1098" t="s">
        <v>177</v>
      </c>
      <c r="B161" s="1104"/>
      <c r="C161" s="1006" t="str">
        <f>IF(Data!BV161="","",Data!BV161)</f>
        <v/>
      </c>
      <c r="D161" s="1006" t="str">
        <f>IF(Data!BW161="","",Data!BW161)</f>
        <v/>
      </c>
      <c r="E161" s="1006" t="str">
        <f>IF(Data!BX161="","",Data!BX161)</f>
        <v/>
      </c>
      <c r="F161" s="1006" t="str">
        <f>IF(Data!BY161="","",Data!BY161)</f>
        <v/>
      </c>
      <c r="G161" s="1104"/>
      <c r="H161" s="983" t="str">
        <f>IF(SUM(C161)&gt;0,MIN(C160-H165-SUM(C165)*(H165=""),C161*'Exp factors'!C$8),"")</f>
        <v/>
      </c>
      <c r="I161" s="983" t="str">
        <f>IF(SUM(D161)&gt;0,MIN(D160-I165-SUM(D165)*(I165=""),D161*'Exp factors'!D$8),"")</f>
        <v/>
      </c>
      <c r="J161" s="983" t="str">
        <f>IF(SUM(E161)&gt;0,MIN(E160-J165-SUM(E165)*(J165=""),E161*'Exp factors'!E$8),"")</f>
        <v/>
      </c>
      <c r="K161" s="983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8"/>
      <c r="S161" s="1030"/>
      <c r="T161" s="1030"/>
      <c r="U161" s="1062">
        <v>161</v>
      </c>
      <c r="V161" s="473"/>
    </row>
    <row r="162" spans="1:22" s="1092" customFormat="1" ht="15.75" hidden="1" customHeight="1">
      <c r="A162" s="1098" t="s">
        <v>179</v>
      </c>
      <c r="B162" s="1104"/>
      <c r="C162" s="1006" t="str">
        <f>IF(Data!BV162="","",Data!BV162)</f>
        <v/>
      </c>
      <c r="D162" s="1006" t="str">
        <f>IF(Data!BW162="","",Data!BW162)</f>
        <v/>
      </c>
      <c r="E162" s="1006" t="str">
        <f>IF(Data!BX162="","",Data!BX162)</f>
        <v/>
      </c>
      <c r="F162" s="1006" t="str">
        <f>IF(Data!BY162="","",Data!BY162)</f>
        <v/>
      </c>
      <c r="G162" s="1104"/>
      <c r="H162" s="964"/>
      <c r="I162" s="964"/>
      <c r="J162" s="964"/>
      <c r="K162" s="964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3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3" t="str">
        <f>IF(H161="","",H161*C162)</f>
        <v/>
      </c>
      <c r="I163" s="973" t="str">
        <f>IF(I161="","",I161*D162)</f>
        <v/>
      </c>
      <c r="J163" s="973" t="str">
        <f>IF(J161="","",J161*E162)</f>
        <v/>
      </c>
      <c r="K163" s="973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8"/>
      <c r="S163" s="1030"/>
      <c r="T163" s="1030"/>
      <c r="U163" s="1062">
        <v>163</v>
      </c>
      <c r="V163" s="473"/>
    </row>
    <row r="164" spans="1:22" ht="15.75" hidden="1" customHeight="1">
      <c r="A164" s="1122" t="s">
        <v>183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4"/>
      <c r="I164" s="964"/>
      <c r="J164" s="964"/>
      <c r="K164" s="964"/>
      <c r="L164" s="1123"/>
      <c r="M164" s="964"/>
      <c r="N164" s="964"/>
      <c r="O164" s="964"/>
      <c r="P164" s="964"/>
      <c r="Q164" s="1130"/>
      <c r="R164" s="898"/>
      <c r="S164" s="1030"/>
      <c r="T164" s="1030"/>
      <c r="U164" s="1062">
        <v>164</v>
      </c>
      <c r="V164" s="473"/>
    </row>
    <row r="165" spans="1:22" s="1092" customFormat="1" ht="15.75" hidden="1" customHeight="1">
      <c r="A165" s="1122" t="s">
        <v>185</v>
      </c>
      <c r="B165" s="1123"/>
      <c r="C165" s="1006" t="str">
        <f>IF(Data!BV165="","",Data!BV165)</f>
        <v/>
      </c>
      <c r="D165" s="1006" t="str">
        <f>IF(Data!BW165="","",Data!BW165)</f>
        <v/>
      </c>
      <c r="E165" s="1006" t="str">
        <f>IF(Data!BX165="","",Data!BX165)</f>
        <v/>
      </c>
      <c r="F165" s="1006" t="str">
        <f>IF(Data!BY165="","",Data!BY165)</f>
        <v/>
      </c>
      <c r="G165" s="1113"/>
      <c r="H165" s="651"/>
      <c r="I165" s="651"/>
      <c r="J165" s="651"/>
      <c r="K165" s="651"/>
      <c r="L165" s="1113"/>
      <c r="M165" s="964"/>
      <c r="N165" s="964"/>
      <c r="O165" s="964"/>
      <c r="P165" s="964"/>
      <c r="Q165" s="1091"/>
      <c r="R165" s="898"/>
      <c r="S165" s="1030"/>
      <c r="T165" s="1030"/>
      <c r="U165" s="1062">
        <v>165</v>
      </c>
      <c r="V165" s="473"/>
    </row>
    <row r="166" spans="1:22" ht="15.75" hidden="1" customHeight="1">
      <c r="A166" s="1122" t="s">
        <v>217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3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8"/>
      <c r="S167" s="1030"/>
      <c r="T167" s="1030"/>
      <c r="U167" s="1062">
        <v>167</v>
      </c>
      <c r="V167" s="473"/>
    </row>
    <row r="168" spans="1:22" ht="15.75" hidden="1" customHeight="1">
      <c r="A168" s="1097" t="s">
        <v>195</v>
      </c>
      <c r="B168" s="1083"/>
      <c r="C168" s="768" t="str">
        <f>IF(Data!BV168="","",Data!BV168)</f>
        <v/>
      </c>
      <c r="D168" s="768" t="str">
        <f>IF(Data!BW168="","",Data!BW168)</f>
        <v/>
      </c>
      <c r="E168" s="768" t="str">
        <f>IF(Data!BX168="","",Data!BX168)</f>
        <v/>
      </c>
      <c r="F168" s="768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3"/>
    </row>
    <row r="169" spans="1:22" ht="15.75" hidden="1" customHeight="1">
      <c r="A169" s="1122" t="s">
        <v>196</v>
      </c>
      <c r="B169" s="1083"/>
      <c r="C169" s="768" t="str">
        <f>IF(Data!BV169="","",Data!BV169)</f>
        <v/>
      </c>
      <c r="D169" s="768" t="str">
        <f>IF(Data!BW169="","",Data!BW169)</f>
        <v/>
      </c>
      <c r="E169" s="768" t="str">
        <f>IF(Data!BX169="","",Data!BX169)</f>
        <v/>
      </c>
      <c r="F169" s="768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3"/>
    </row>
    <row r="170" spans="1:22" ht="15.75" hidden="1" customHeight="1">
      <c r="A170" s="1098" t="s">
        <v>198</v>
      </c>
      <c r="B170" s="1101"/>
      <c r="C170" s="768" t="str">
        <f>IF(Data!BV170="","",Data!BV170)</f>
        <v/>
      </c>
      <c r="D170" s="768" t="str">
        <f>IF(Data!BW170="","",Data!BW170)</f>
        <v/>
      </c>
      <c r="E170" s="768" t="str">
        <f>IF(Data!BX170="","",Data!BX170)</f>
        <v/>
      </c>
      <c r="F170" s="768" t="str">
        <f>IF(Data!BY170="","",Data!BY170)</f>
        <v/>
      </c>
      <c r="G170" s="1127"/>
      <c r="H170" s="964"/>
      <c r="I170" s="964"/>
      <c r="J170" s="964"/>
      <c r="K170" s="964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3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3" t="str">
        <f>IF(H169="","",H169*C170)</f>
        <v/>
      </c>
      <c r="I171" s="973" t="str">
        <f>IF(I169="","",I169*D170)</f>
        <v/>
      </c>
      <c r="J171" s="973" t="str">
        <f>IF(J169="","",J169*E170)</f>
        <v/>
      </c>
      <c r="K171" s="973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8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3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3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4"/>
      <c r="N174" s="964"/>
      <c r="O174" s="964"/>
      <c r="P174" s="964"/>
      <c r="Q174" s="1130"/>
      <c r="R174" s="1061"/>
      <c r="S174" s="1023"/>
      <c r="T174" s="1023"/>
      <c r="U174" s="1062">
        <v>174</v>
      </c>
      <c r="V174" s="473"/>
    </row>
    <row r="175" spans="1:22" ht="15.75" hidden="1" customHeight="1">
      <c r="A175" s="1409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6"/>
      <c r="I175" s="296"/>
      <c r="J175" s="296"/>
      <c r="K175" s="296"/>
      <c r="L175" s="1101"/>
      <c r="M175" s="964"/>
      <c r="N175" s="964"/>
      <c r="O175" s="964"/>
      <c r="P175" s="964"/>
      <c r="Q175" s="1130"/>
      <c r="R175" s="1114"/>
      <c r="S175" s="1115"/>
      <c r="T175" s="1115"/>
      <c r="U175" s="1062">
        <v>175</v>
      </c>
      <c r="V175" s="473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4"/>
      <c r="I176" s="964"/>
      <c r="J176" s="964"/>
      <c r="K176" s="964"/>
      <c r="L176" s="1101"/>
      <c r="M176" s="964"/>
      <c r="N176" s="964"/>
      <c r="O176" s="964"/>
      <c r="P176" s="964"/>
      <c r="Q176" s="1130"/>
      <c r="R176" s="898"/>
      <c r="S176" s="1030"/>
      <c r="T176" s="1030"/>
      <c r="U176" s="1062">
        <v>176</v>
      </c>
      <c r="V176" s="473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3"/>
    </row>
    <row r="178" spans="1:22" ht="15.75" customHeight="1">
      <c r="A178" s="908" t="s">
        <v>221</v>
      </c>
      <c r="B178" s="1156"/>
      <c r="C178" s="1006">
        <f>IF(Data!BV178="","",Data!BV178)</f>
        <v>0</v>
      </c>
      <c r="D178" s="1006">
        <f>IF(Data!BW178="","",Data!BW178)</f>
        <v>0</v>
      </c>
      <c r="E178" s="1006">
        <f>IF(Data!BX178="","",Data!BX178)</f>
        <v>0</v>
      </c>
      <c r="F178" s="1006">
        <f>IF(Data!BY178="","",Data!BY178)</f>
        <v>0</v>
      </c>
      <c r="G178" s="1101"/>
      <c r="H178" s="296"/>
      <c r="I178" s="296"/>
      <c r="J178" s="296"/>
      <c r="K178" s="296"/>
      <c r="L178" s="1101"/>
      <c r="M178" s="964"/>
      <c r="N178" s="964"/>
      <c r="O178" s="964"/>
      <c r="P178" s="964"/>
      <c r="Q178" s="1130"/>
      <c r="R178" s="1114"/>
      <c r="S178" s="1115"/>
      <c r="T178" s="1115"/>
      <c r="U178" s="1062">
        <v>178</v>
      </c>
      <c r="V178" s="473"/>
    </row>
    <row r="179" spans="1:22" ht="15.75" customHeight="1">
      <c r="A179" s="1122" t="s">
        <v>220</v>
      </c>
      <c r="B179" s="1083"/>
      <c r="C179" s="1006">
        <f>IF(Data!BV179="","",Data!BV179)</f>
        <v>150</v>
      </c>
      <c r="D179" s="1006">
        <f>IF(Data!BW179="","",Data!BW179)</f>
        <v>150</v>
      </c>
      <c r="E179" s="1006">
        <f>IF(Data!BX179="","",Data!BX179)</f>
        <v>150</v>
      </c>
      <c r="F179" s="1006">
        <f>IF(Data!BY179="","",Data!BY179)</f>
        <v>20</v>
      </c>
      <c r="G179" s="1101"/>
      <c r="H179" s="964"/>
      <c r="I179" s="964"/>
      <c r="J179" s="964"/>
      <c r="K179" s="964"/>
      <c r="L179" s="1101"/>
      <c r="M179" s="964"/>
      <c r="N179" s="964"/>
      <c r="O179" s="964"/>
      <c r="P179" s="964"/>
      <c r="Q179" s="1130"/>
      <c r="R179" s="898"/>
      <c r="S179" s="1030"/>
      <c r="T179" s="1030"/>
      <c r="U179" s="1062">
        <v>179</v>
      </c>
      <c r="V179" s="473"/>
    </row>
    <row r="180" spans="1:22" ht="15.75" customHeight="1">
      <c r="A180" s="1122" t="str">
        <f>$Q$1 &amp; " (%)"</f>
        <v>kcal (%)</v>
      </c>
      <c r="B180" s="1083"/>
      <c r="C180" s="1148" t="e">
        <f>IF(C179="","",C178*C179*2350*$O$2/$P$1/365/C$46)</f>
        <v>#VALUE!</v>
      </c>
      <c r="D180" s="1148" t="e">
        <f>IF(D179="","",D178*D179*2350*$O$2/$P$1/365/D$46)</f>
        <v>#VALUE!</v>
      </c>
      <c r="E180" s="1148" t="e">
        <f>IF(E179="","",E178*E179*2350*$O$2/$P$1/365/E$46)</f>
        <v>#VALUE!</v>
      </c>
      <c r="F180" s="1148" t="e">
        <f>IF(F179="","",F178*F179*2350*$O$2/$P$1/365/F$46)</f>
        <v>#VALUE!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3"/>
    </row>
    <row r="181" spans="1:22" ht="15.75" customHeight="1">
      <c r="A181" s="908" t="s">
        <v>222</v>
      </c>
      <c r="B181" s="1101"/>
      <c r="C181" s="1006">
        <f>IF(Data!BV181="","",Data!BV181)</f>
        <v>0</v>
      </c>
      <c r="D181" s="1006">
        <f>IF(Data!BW181="","",Data!BW181)</f>
        <v>0</v>
      </c>
      <c r="E181" s="1006">
        <f>IF(Data!BX181="","",Data!BX181)</f>
        <v>0</v>
      </c>
      <c r="F181" s="1006">
        <f>IF(Data!BY181="","",Data!BY181)</f>
        <v>0</v>
      </c>
      <c r="G181" s="1101"/>
      <c r="H181" s="296"/>
      <c r="I181" s="296"/>
      <c r="J181" s="296"/>
      <c r="K181" s="296"/>
      <c r="L181" s="1101"/>
      <c r="M181" s="964"/>
      <c r="N181" s="964"/>
      <c r="O181" s="964"/>
      <c r="P181" s="964"/>
      <c r="Q181" s="1130"/>
      <c r="R181" s="1114"/>
      <c r="S181" s="1115"/>
      <c r="T181" s="1115"/>
      <c r="U181" s="1062">
        <v>181</v>
      </c>
      <c r="V181" s="473"/>
    </row>
    <row r="182" spans="1:22" ht="15.75" customHeight="1">
      <c r="A182" s="1122" t="s">
        <v>220</v>
      </c>
      <c r="B182" s="1104"/>
      <c r="C182" s="1006">
        <f>IF(Data!BV182="","",Data!BV182)</f>
        <v>25</v>
      </c>
      <c r="D182" s="1006">
        <f>IF(Data!BW182="","",Data!BW182)</f>
        <v>25</v>
      </c>
      <c r="E182" s="1006">
        <f>IF(Data!BX182="","",Data!BX182)</f>
        <v>25</v>
      </c>
      <c r="F182" s="1006">
        <f>IF(Data!BY182="","",Data!BY182)</f>
        <v>25</v>
      </c>
      <c r="G182" s="1101"/>
      <c r="H182" s="964"/>
      <c r="I182" s="964"/>
      <c r="J182" s="964"/>
      <c r="K182" s="964"/>
      <c r="L182" s="1101"/>
      <c r="M182" s="964"/>
      <c r="N182" s="964"/>
      <c r="O182" s="964"/>
      <c r="P182" s="964"/>
      <c r="Q182" s="1130"/>
      <c r="R182" s="898"/>
      <c r="S182" s="1030"/>
      <c r="T182" s="1030"/>
      <c r="U182" s="1062">
        <v>182</v>
      </c>
      <c r="V182" s="473"/>
    </row>
    <row r="183" spans="1:22" ht="15.75" customHeight="1">
      <c r="A183" s="1122" t="str">
        <f>$Q$1 &amp; " (%)"</f>
        <v>kcal (%)</v>
      </c>
      <c r="B183" s="1104"/>
      <c r="C183" s="1148" t="e">
        <f>IF(C182="","",C181*C182*1450*$K$1/$P$1/365/C$46)</f>
        <v>#VALUE!</v>
      </c>
      <c r="D183" s="1148" t="e">
        <f>IF(D182="","",D181*D182*1450*$K$1/$P$1/365/D$46)</f>
        <v>#VALUE!</v>
      </c>
      <c r="E183" s="1148" t="e">
        <f>IF(E182="","",E181*E182*1450*$K$1/$P$1/365/E$46)</f>
        <v>#VALUE!</v>
      </c>
      <c r="F183" s="1148" t="e">
        <f>IF(F182="","",F181*F182*1450*$K$1/$P$1/365/F$46)</f>
        <v>#VALUE!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3"/>
    </row>
    <row r="184" spans="1:22" ht="15.75" customHeight="1">
      <c r="A184" s="908" t="str">
        <f>IF(Data!A184="","",Data!A184)</f>
        <v>Pig sales: no sold</v>
      </c>
      <c r="B184" s="1104"/>
      <c r="C184" s="1006" t="str">
        <f>IF(Data!BV184="","",Data!BV184)</f>
        <v/>
      </c>
      <c r="D184" s="1006" t="str">
        <f>IF(Data!BW184="","",Data!BW184)</f>
        <v/>
      </c>
      <c r="E184" s="1006" t="str">
        <f>IF(Data!BX184="","",Data!BX184)</f>
        <v/>
      </c>
      <c r="F184" s="1006" t="str">
        <f>IF(Data!BY184="","",Data!BY184)</f>
        <v/>
      </c>
      <c r="G184" s="1101"/>
      <c r="H184" s="296"/>
      <c r="I184" s="296"/>
      <c r="J184" s="296"/>
      <c r="K184" s="296"/>
      <c r="L184" s="1101"/>
      <c r="M184" s="964"/>
      <c r="N184" s="964"/>
      <c r="O184" s="964"/>
      <c r="P184" s="964"/>
      <c r="Q184" s="1130"/>
      <c r="R184" s="1114"/>
      <c r="S184" s="1115"/>
      <c r="T184" s="1115"/>
      <c r="U184" s="1062">
        <v>184</v>
      </c>
      <c r="V184" s="473"/>
    </row>
    <row r="185" spans="1:22" ht="15.75" customHeight="1">
      <c r="A185" s="1098" t="s">
        <v>179</v>
      </c>
      <c r="B185" s="1113"/>
      <c r="C185" s="1006" t="str">
        <f>IF(Data!BV185="","",Data!BV185)</f>
        <v/>
      </c>
      <c r="D185" s="1006" t="str">
        <f>IF(Data!BW185="","",Data!BW185)</f>
        <v/>
      </c>
      <c r="E185" s="1006" t="str">
        <f>IF(Data!BX185="","",Data!BX185)</f>
        <v/>
      </c>
      <c r="F185" s="1006" t="str">
        <f>IF(Data!BY185="","",Data!BY185)</f>
        <v/>
      </c>
      <c r="G185" s="1101"/>
      <c r="H185" s="964"/>
      <c r="I185" s="964"/>
      <c r="J185" s="964"/>
      <c r="K185" s="964"/>
      <c r="L185" s="1101"/>
      <c r="M185" s="964"/>
      <c r="N185" s="964"/>
      <c r="O185" s="964"/>
      <c r="P185" s="964"/>
      <c r="Q185" s="1130"/>
      <c r="R185" s="898"/>
      <c r="S185" s="1030"/>
      <c r="T185" s="1030"/>
      <c r="U185" s="1062">
        <v>185</v>
      </c>
      <c r="V185" s="473"/>
    </row>
    <row r="186" spans="1:22" ht="15.75" customHeight="1">
      <c r="A186" s="1098" t="s">
        <v>181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3" t="str">
        <f>IF(H184="","",H184*C185)</f>
        <v/>
      </c>
      <c r="I186" s="973" t="str">
        <f>IF(I184="","",I184*D185)</f>
        <v/>
      </c>
      <c r="J186" s="973" t="str">
        <f>IF(J184="","",J184*E185)</f>
        <v/>
      </c>
      <c r="K186" s="973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8"/>
      <c r="S186" s="1030"/>
      <c r="T186" s="1030"/>
      <c r="U186" s="1062">
        <v>186</v>
      </c>
      <c r="V186" s="473"/>
    </row>
    <row r="187" spans="1:22" ht="15.75" customHeight="1">
      <c r="A187" s="908" t="str">
        <f>IF(Data!A187="","",Data!A187)</f>
        <v>Other livestock sales: no. Sold</v>
      </c>
      <c r="B187" s="1083"/>
      <c r="C187" s="1006" t="str">
        <f>IF(Data!BV187="","",Data!BV187)</f>
        <v/>
      </c>
      <c r="D187" s="1006" t="str">
        <f>IF(Data!BW187="","",Data!BW187)</f>
        <v/>
      </c>
      <c r="E187" s="1006" t="str">
        <f>IF(Data!BX187="","",Data!BX187)</f>
        <v/>
      </c>
      <c r="F187" s="1006" t="str">
        <f>IF(Data!BY187="","",Data!BY187)</f>
        <v/>
      </c>
      <c r="G187" s="1101"/>
      <c r="H187" s="969" t="str">
        <f>IF(H51=0,"",ROUND((MIN(H51*'Exp factors'!C$11-H175-SUM(C175)*(H175="")-H184-SUM(C184)*(H184=""),SUM(C187)*'Exp factors'!C$12))*20/10,0)/2)</f>
        <v/>
      </c>
      <c r="I187" s="969" t="str">
        <f>IF(I51=0,"",ROUND((MIN(I51*'Exp factors'!D$11-I175-SUM(D175)*(I175="")-I184-SUM(D184)*(I184=""),SUM(D187)*'Exp factors'!D$12))*20/10,0)/2)</f>
        <v/>
      </c>
      <c r="J187" s="969" t="str">
        <f>IF(J51=0,"",ROUND((MIN(J51*'Exp factors'!E$11-J175-SUM(E175)*(J175="")-J184-SUM(E184)*(J184=""),SUM(E187)*'Exp factors'!E$12))*20/10,0)/2)</f>
        <v/>
      </c>
      <c r="K187" s="969" t="str">
        <f>IF(K51=0,"",ROUND((MIN(K51*'Exp factors'!F$11-K175-SUM(F175)*(K175="")-K184-SUM(F184)*(K184=""),SUM(F187)*'Exp factors'!F$12))*20/10,0)/2)</f>
        <v/>
      </c>
      <c r="L187" s="1101"/>
      <c r="M187" s="964"/>
      <c r="N187" s="964"/>
      <c r="O187" s="964"/>
      <c r="P187" s="964"/>
      <c r="Q187" s="1130"/>
      <c r="R187" s="1114"/>
      <c r="S187" s="1115"/>
      <c r="T187" s="1115"/>
      <c r="U187" s="1062">
        <v>187</v>
      </c>
      <c r="V187" s="473"/>
    </row>
    <row r="188" spans="1:22" ht="15.75" customHeight="1">
      <c r="A188" s="1098" t="s">
        <v>179</v>
      </c>
      <c r="B188" s="1101"/>
      <c r="C188" s="1006" t="str">
        <f>IF(Data!BV188="","",Data!BV188)</f>
        <v/>
      </c>
      <c r="D188" s="1006" t="str">
        <f>IF(Data!BW188="","",Data!BW188)</f>
        <v/>
      </c>
      <c r="E188" s="1006" t="str">
        <f>IF(Data!BX188="","",Data!BX188)</f>
        <v/>
      </c>
      <c r="F188" s="1006" t="str">
        <f>IF(Data!BY188="","",Data!BY188)</f>
        <v/>
      </c>
      <c r="G188" s="1101"/>
      <c r="H188" s="964"/>
      <c r="I188" s="964"/>
      <c r="J188" s="964"/>
      <c r="K188" s="964"/>
      <c r="L188" s="1101"/>
      <c r="M188" s="964"/>
      <c r="N188" s="964"/>
      <c r="O188" s="964"/>
      <c r="P188" s="964"/>
      <c r="Q188" s="1130"/>
      <c r="R188" s="898"/>
      <c r="S188" s="1030"/>
      <c r="T188" s="1030"/>
      <c r="U188" s="1062">
        <v>188</v>
      </c>
      <c r="V188" s="473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3" t="str">
        <f>IF(SUM(H187)=0,"",H187*C188)</f>
        <v/>
      </c>
      <c r="I189" s="973" t="str">
        <f>IF(SUM(I187)=0,"",I187*D188)</f>
        <v/>
      </c>
      <c r="J189" s="973" t="str">
        <f>IF(SUM(J187)=0,"",J187*E188)</f>
        <v/>
      </c>
      <c r="K189" s="973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8"/>
      <c r="S189" s="1030"/>
      <c r="T189" s="1030"/>
      <c r="U189" s="1062">
        <v>189</v>
      </c>
      <c r="V189" s="473"/>
    </row>
    <row r="190" spans="1:22" ht="15.75" customHeight="1">
      <c r="A190" s="908" t="s">
        <v>223</v>
      </c>
      <c r="B190" s="1104"/>
      <c r="C190" s="1006" t="str">
        <f>IF(Data!BV190="","",Data!BV190)</f>
        <v/>
      </c>
      <c r="D190" s="1006" t="str">
        <f>IF(Data!BW190="","",Data!BW190)</f>
        <v/>
      </c>
      <c r="E190" s="1006" t="str">
        <f>IF(Data!BX190="","",Data!BX190)</f>
        <v/>
      </c>
      <c r="F190" s="1006" t="str">
        <f>IF(Data!BY190="","",Data!BY190)</f>
        <v/>
      </c>
      <c r="G190" s="1101"/>
      <c r="H190" s="964"/>
      <c r="I190" s="964"/>
      <c r="J190" s="964"/>
      <c r="K190" s="964"/>
      <c r="L190" s="1101"/>
      <c r="M190" s="964"/>
      <c r="N190" s="964"/>
      <c r="O190" s="964"/>
      <c r="P190" s="964"/>
      <c r="Q190" s="1130"/>
      <c r="R190" s="1114"/>
      <c r="S190" s="1115"/>
      <c r="T190" s="1115"/>
      <c r="U190" s="1062">
        <v>191</v>
      </c>
      <c r="V190" s="473"/>
    </row>
    <row r="191" spans="1:22" ht="15.75" customHeight="1">
      <c r="A191" s="1159" t="s">
        <v>224</v>
      </c>
      <c r="B191" s="1113"/>
      <c r="C191" s="1006" t="str">
        <f>IF(Data!BV191="","",Data!BV191)</f>
        <v/>
      </c>
      <c r="D191" s="1006" t="str">
        <f>IF(Data!BW191="","",Data!BW191)</f>
        <v/>
      </c>
      <c r="E191" s="1006" t="str">
        <f>IF(Data!BX191="","",Data!BX191)</f>
        <v/>
      </c>
      <c r="F191" s="1006" t="str">
        <f>IF(Data!BY191="","",Data!BY191)</f>
        <v/>
      </c>
      <c r="G191" s="1101"/>
      <c r="H191" s="964"/>
      <c r="I191" s="964"/>
      <c r="J191" s="964"/>
      <c r="K191" s="964"/>
      <c r="L191" s="1101"/>
      <c r="M191" s="964"/>
      <c r="N191" s="964"/>
      <c r="O191" s="964"/>
      <c r="P191" s="964"/>
      <c r="Q191" s="1130"/>
      <c r="R191" s="898"/>
      <c r="S191" s="1030"/>
      <c r="T191" s="1030"/>
      <c r="U191" s="1062">
        <v>192</v>
      </c>
      <c r="V191" s="473"/>
    </row>
    <row r="192" spans="1:22" ht="15.75" customHeight="1">
      <c r="A192" s="1098" t="s">
        <v>225</v>
      </c>
      <c r="B192" s="1156"/>
      <c r="C192" s="1006" t="str">
        <f>IF(Data!BV192="","",Data!BV192)</f>
        <v/>
      </c>
      <c r="D192" s="1006" t="str">
        <f>IF(Data!BW192="","",Data!BW192)</f>
        <v/>
      </c>
      <c r="E192" s="1006" t="str">
        <f>IF(Data!BX192="","",Data!BX192)</f>
        <v/>
      </c>
      <c r="F192" s="1006" t="str">
        <f>IF(Data!BY192="","",Data!BY192)</f>
        <v/>
      </c>
      <c r="G192" s="1101"/>
      <c r="H192" s="964"/>
      <c r="I192" s="964"/>
      <c r="J192" s="964"/>
      <c r="K192" s="964"/>
      <c r="L192" s="1101"/>
      <c r="M192" s="964"/>
      <c r="N192" s="964"/>
      <c r="O192" s="964"/>
      <c r="P192" s="964"/>
      <c r="Q192" s="1130"/>
      <c r="R192" s="898"/>
      <c r="S192" s="1030"/>
      <c r="T192" s="1030"/>
      <c r="U192" s="1062">
        <v>193</v>
      </c>
      <c r="V192" s="473"/>
    </row>
    <row r="193" spans="1:22" ht="15.75" customHeight="1">
      <c r="A193" s="1098" t="s">
        <v>181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4"/>
      <c r="I193" s="964"/>
      <c r="J193" s="964"/>
      <c r="K193" s="964"/>
      <c r="L193" s="1104"/>
      <c r="M193" s="964"/>
      <c r="N193" s="964"/>
      <c r="O193" s="964"/>
      <c r="P193" s="964"/>
      <c r="Q193" s="1130"/>
      <c r="R193" s="898"/>
      <c r="S193" s="1030"/>
      <c r="T193" s="1030"/>
      <c r="U193" s="1062">
        <v>194</v>
      </c>
      <c r="V193" s="473"/>
    </row>
    <row r="194" spans="1:22" ht="15.75" customHeight="1">
      <c r="A194" s="908" t="s">
        <v>226</v>
      </c>
      <c r="B194" s="1101"/>
      <c r="C194" s="1006" t="str">
        <f>IF(Data!BV194="","",Data!BV194)</f>
        <v/>
      </c>
      <c r="D194" s="1006" t="str">
        <f>IF(Data!BW194="","",Data!BW194)</f>
        <v/>
      </c>
      <c r="E194" s="1006" t="str">
        <f>IF(Data!BX194="","",Data!BX194)</f>
        <v/>
      </c>
      <c r="F194" s="1006" t="str">
        <f>IF(Data!BY194="","",Data!BY194)</f>
        <v/>
      </c>
      <c r="G194" s="1101"/>
      <c r="H194" s="296"/>
      <c r="I194" s="296"/>
      <c r="J194" s="296"/>
      <c r="K194" s="296"/>
      <c r="L194" s="1101"/>
      <c r="M194" s="964"/>
      <c r="N194" s="964"/>
      <c r="O194" s="964"/>
      <c r="P194" s="964"/>
      <c r="Q194" s="1130"/>
      <c r="R194" s="1114"/>
      <c r="S194" s="1115"/>
      <c r="T194" s="1115"/>
      <c r="U194" s="1062">
        <v>195</v>
      </c>
      <c r="V194" s="473"/>
    </row>
    <row r="195" spans="1:22" ht="15.75" customHeight="1">
      <c r="A195" s="1098" t="s">
        <v>179</v>
      </c>
      <c r="B195" s="1104"/>
      <c r="C195" s="1006" t="str">
        <f>IF(Data!BV195="","",Data!BV195)</f>
        <v/>
      </c>
      <c r="D195" s="1006" t="str">
        <f>IF(Data!BW195="","",Data!BW195)</f>
        <v/>
      </c>
      <c r="E195" s="1006" t="str">
        <f>IF(Data!BX195="","",Data!BX195)</f>
        <v/>
      </c>
      <c r="F195" s="1006" t="str">
        <f>IF(Data!BY195="","",Data!BY195)</f>
        <v/>
      </c>
      <c r="G195" s="1101"/>
      <c r="H195" s="964"/>
      <c r="I195" s="964"/>
      <c r="J195" s="964"/>
      <c r="K195" s="964"/>
      <c r="L195" s="1101"/>
      <c r="M195" s="964"/>
      <c r="N195" s="964"/>
      <c r="O195" s="964"/>
      <c r="P195" s="964"/>
      <c r="Q195" s="1130"/>
      <c r="R195" s="898"/>
      <c r="S195" s="1030"/>
      <c r="T195" s="1030"/>
      <c r="U195" s="1062">
        <v>196</v>
      </c>
      <c r="V195" s="473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3" t="str">
        <f>IF(H194="","",H194*C195)</f>
        <v/>
      </c>
      <c r="I196" s="973" t="str">
        <f>IF(I194="","",I194*D195)</f>
        <v/>
      </c>
      <c r="J196" s="973" t="str">
        <f>IF(J194="","",J194*E195)</f>
        <v/>
      </c>
      <c r="K196" s="973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8"/>
      <c r="S196" s="1030"/>
      <c r="T196" s="1030"/>
      <c r="U196" s="1062">
        <v>197</v>
      </c>
      <c r="V196" s="473"/>
    </row>
    <row r="197" spans="1:22" ht="15.75" customHeight="1">
      <c r="A197" s="908" t="s">
        <v>227</v>
      </c>
      <c r="B197" s="1104"/>
      <c r="C197" s="1006">
        <f>IF(Data!BV197="","",Data!BV197)</f>
        <v>0</v>
      </c>
      <c r="D197" s="1006">
        <f>IF(Data!BW197="","",Data!BW197)</f>
        <v>0</v>
      </c>
      <c r="E197" s="1006">
        <f>IF(Data!BX197="","",Data!BX197)</f>
        <v>0</v>
      </c>
      <c r="F197" s="1006">
        <f>IF(Data!BY197="","",Data!BY197)</f>
        <v>0</v>
      </c>
      <c r="G197" s="1101"/>
      <c r="H197" s="969" t="str">
        <f>IF(H52=0,"",ROUND((MIN(H52*'Exp factors'!C$14-H178-SUM(C178)*(H178="")-SUM(C190)*(SUM(C191)=0)-H194-SUM(C194)*(H194=""),SUM(C197)*'Exp factors'!C$15))*20/10,0)/2)</f>
        <v/>
      </c>
      <c r="I197" s="969" t="str">
        <f>IF(I52=0,"",ROUND((MIN(I52*'Exp factors'!D$14-I178-SUM(D178)*(I178="")-SUM(D190)*(SUM(D191)=0)-I194-SUM(D194)*(I194=""),SUM(D197)*'Exp factors'!D$15))*20/10,0)/2)</f>
        <v/>
      </c>
      <c r="J197" s="969" t="str">
        <f>IF(J52=0,"",ROUND((MIN(J52*'Exp factors'!E$14-J178-SUM(E178)*(J178="")-SUM(E190)*(SUM(E191)=0)-J194-SUM(E194)*(J194=""),SUM(E197)*'Exp factors'!E$15))*20/10,0)/2)</f>
        <v/>
      </c>
      <c r="K197" s="969" t="str">
        <f>IF(K52=0,"",ROUND((MIN(K52*'Exp factors'!F$14-K178-SUM(F178)*(K178="")-SUM(F190)*(SUM(F191)=0)-K194-SUM(F194)*(K194=""),SUM(F197)*'Exp factors'!F$15))*20/10,0)/2)</f>
        <v/>
      </c>
      <c r="L197" s="1101"/>
      <c r="M197" s="964"/>
      <c r="N197" s="964"/>
      <c r="O197" s="964"/>
      <c r="P197" s="964"/>
      <c r="Q197" s="1130"/>
      <c r="R197" s="1114"/>
      <c r="S197" s="1115"/>
      <c r="T197" s="1115"/>
      <c r="U197" s="1062">
        <v>198</v>
      </c>
      <c r="V197" s="473"/>
    </row>
    <row r="198" spans="1:22" ht="15.75" customHeight="1">
      <c r="A198" s="1098" t="s">
        <v>179</v>
      </c>
      <c r="B198" s="1113"/>
      <c r="C198" s="1006" t="str">
        <f>IF(Data!BV198="","",Data!BV198)</f>
        <v/>
      </c>
      <c r="D198" s="1006" t="str">
        <f>IF(Data!BW198="","",Data!BW198)</f>
        <v/>
      </c>
      <c r="E198" s="1006" t="str">
        <f>IF(Data!BX198="","",Data!BX198)</f>
        <v/>
      </c>
      <c r="F198" s="1006" t="str">
        <f>IF(Data!BY198="","",Data!BY198)</f>
        <v/>
      </c>
      <c r="G198" s="1101"/>
      <c r="H198" s="964"/>
      <c r="I198" s="964"/>
      <c r="J198" s="964"/>
      <c r="K198" s="964"/>
      <c r="L198" s="1101"/>
      <c r="M198" s="964"/>
      <c r="N198" s="964"/>
      <c r="O198" s="964"/>
      <c r="P198" s="964"/>
      <c r="Q198" s="1130"/>
      <c r="R198" s="898"/>
      <c r="S198" s="1030"/>
      <c r="T198" s="1030"/>
      <c r="U198" s="1062">
        <v>199</v>
      </c>
      <c r="V198" s="473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3" t="str">
        <f>IF(SUM(H197)=0,"",H197*C198)</f>
        <v/>
      </c>
      <c r="I199" s="973" t="str">
        <f>IF(SUM(I197)=0,"",I197*D198)</f>
        <v/>
      </c>
      <c r="J199" s="973" t="str">
        <f>IF(SUM(J197)=0,"",J197*E198)</f>
        <v/>
      </c>
      <c r="K199" s="973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8"/>
      <c r="S199" s="1030"/>
      <c r="T199" s="1030"/>
      <c r="U199" s="1062">
        <v>200</v>
      </c>
      <c r="V199" s="473"/>
    </row>
    <row r="200" spans="1:22" ht="15.75" customHeight="1">
      <c r="A200" s="1158" t="s">
        <v>228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4"/>
      <c r="N200" s="964"/>
      <c r="O200" s="964"/>
      <c r="P200" s="964"/>
      <c r="Q200" s="1130"/>
      <c r="R200" s="1061"/>
      <c r="S200" s="1023"/>
      <c r="T200" s="1023"/>
      <c r="U200" s="1062">
        <v>201</v>
      </c>
      <c r="V200" s="473"/>
    </row>
    <row r="201" spans="1:22" ht="15.75" customHeight="1">
      <c r="A201" s="908" t="s">
        <v>229</v>
      </c>
      <c r="B201" s="1101"/>
      <c r="C201" s="1006" t="str">
        <f>IF(Data!BV201="","",Data!BV201)</f>
        <v/>
      </c>
      <c r="D201" s="1006" t="str">
        <f>IF(Data!BW201="","",Data!BW201)</f>
        <v/>
      </c>
      <c r="E201" s="1006" t="str">
        <f>IF(Data!BX201="","",Data!BX201)</f>
        <v/>
      </c>
      <c r="F201" s="1006" t="str">
        <f>IF(Data!BY201="","",Data!BY201)</f>
        <v/>
      </c>
      <c r="G201" s="1101"/>
      <c r="H201" s="296"/>
      <c r="I201" s="296"/>
      <c r="J201" s="296"/>
      <c r="K201" s="296"/>
      <c r="L201" s="1101"/>
      <c r="M201" s="964"/>
      <c r="N201" s="964"/>
      <c r="O201" s="964"/>
      <c r="P201" s="964"/>
      <c r="Q201" s="1130"/>
      <c r="R201" s="1114"/>
      <c r="S201" s="1115"/>
      <c r="T201" s="1115"/>
      <c r="U201" s="1062">
        <v>202</v>
      </c>
      <c r="V201" s="473"/>
    </row>
    <row r="202" spans="1:22" ht="15.75" customHeight="1">
      <c r="A202" s="1098" t="s">
        <v>179</v>
      </c>
      <c r="B202" s="1104"/>
      <c r="C202" s="1006" t="str">
        <f>IF(Data!BV202="","",Data!BV202)</f>
        <v/>
      </c>
      <c r="D202" s="1006" t="str">
        <f>IF(Data!BW202="","",Data!BW202)</f>
        <v/>
      </c>
      <c r="E202" s="1006" t="str">
        <f>IF(Data!BX202="","",Data!BX202)</f>
        <v/>
      </c>
      <c r="F202" s="1006" t="str">
        <f>IF(Data!BY202="","",Data!BY202)</f>
        <v/>
      </c>
      <c r="G202" s="1101"/>
      <c r="H202" s="964"/>
      <c r="I202" s="964"/>
      <c r="J202" s="964"/>
      <c r="K202" s="964"/>
      <c r="L202" s="1101"/>
      <c r="M202" s="964"/>
      <c r="N202" s="964"/>
      <c r="O202" s="964"/>
      <c r="P202" s="964"/>
      <c r="Q202" s="1130"/>
      <c r="R202" s="898"/>
      <c r="S202" s="1030"/>
      <c r="T202" s="1030"/>
      <c r="U202" s="1062">
        <v>203</v>
      </c>
      <c r="V202" s="473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3" t="str">
        <f>IF(H201="","",H201*C202)</f>
        <v/>
      </c>
      <c r="I203" s="973" t="str">
        <f>IF(I201="","",I201*D202)</f>
        <v/>
      </c>
      <c r="J203" s="973" t="str">
        <f>IF(J201="","",J201*E202)</f>
        <v/>
      </c>
      <c r="K203" s="973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8"/>
      <c r="S203" s="1030"/>
      <c r="T203" s="1030"/>
      <c r="U203" s="1062">
        <v>204</v>
      </c>
      <c r="V203" s="473"/>
    </row>
    <row r="204" spans="1:22" ht="15.75" customHeight="1">
      <c r="A204" s="908" t="str">
        <f>IF(AND(SUM(MAX(Data!$BV204:$BY204))=0,NOT(SUM(MAX(Data!$BV210:$BY210))=0)),Data!A210,Data!A204)</f>
        <v>Goat sales - local: no. sold</v>
      </c>
      <c r="B204" s="1104"/>
      <c r="C204" s="1006">
        <f>IF(AND(SUM(MAX(Data!$BV204:$BY204))=0,NOT(SUM(MAX(Data!$BV210:$BY210))=0)),Data!BV210,Data!BV204)</f>
        <v>0</v>
      </c>
      <c r="D204" s="1006">
        <f>IF(AND(SUM(MAX(Data!$BV204:$BY204))=0,NOT(SUM(MAX(Data!$BV210:$BY210))=0)),Data!BW210,Data!BW204)</f>
        <v>0</v>
      </c>
      <c r="E204" s="1006">
        <f>IF(AND(SUM(MAX(Data!$BV204:$BY204))=0,NOT(SUM(MAX(Data!$BV210:$BY210))=0)),Data!BX210,Data!BX204)</f>
        <v>0</v>
      </c>
      <c r="F204" s="1006">
        <f>IF(AND(SUM(MAX(Data!$BV204:$BY204))=0,NOT(SUM(MAX(Data!$BV210:$BY210))=0)),Data!BY210,Data!BY204)</f>
        <v>0</v>
      </c>
      <c r="G204" s="1101"/>
      <c r="H204" s="96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6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6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6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1"/>
      <c r="M204" s="964"/>
      <c r="N204" s="964"/>
      <c r="O204" s="964"/>
      <c r="P204" s="964"/>
      <c r="Q204" s="1130"/>
      <c r="R204" s="1114"/>
      <c r="S204" s="1115"/>
      <c r="T204" s="1115"/>
      <c r="U204" s="1062">
        <v>205</v>
      </c>
      <c r="V204" s="473"/>
    </row>
    <row r="205" spans="1:22" ht="15.75" customHeight="1">
      <c r="A205" s="1098" t="s">
        <v>179</v>
      </c>
      <c r="B205" s="1104"/>
      <c r="C205" s="1006">
        <f>IF(AND(SUM(MAX(Data!$BV205:$BY205))=0,NOT(SUM(MAX(Data!$BV211:$BY211))=0)),Data!BV211,Data!BV205)</f>
        <v>0</v>
      </c>
      <c r="D205" s="1006">
        <f>IF(AND(SUM(MAX(Data!$BV205:$BY205))=0,NOT(SUM(MAX(Data!$BV211:$BY211))=0)),Data!BW211,Data!BW205)</f>
        <v>0</v>
      </c>
      <c r="E205" s="1006">
        <f>IF(AND(SUM(MAX(Data!$BV205:$BY205))=0,NOT(SUM(MAX(Data!$BV211:$BY211))=0)),Data!BX211,Data!BX205)</f>
        <v>0</v>
      </c>
      <c r="F205" s="1006">
        <f>IF(AND(SUM(MAX(Data!$BV205:$BY205))=0,NOT(SUM(MAX(Data!$BV211:$BY211))=0)),Data!BY211,Data!BY205)</f>
        <v>0</v>
      </c>
      <c r="G205" s="1101"/>
      <c r="H205" s="964"/>
      <c r="I205" s="964"/>
      <c r="J205" s="964"/>
      <c r="K205" s="964"/>
      <c r="L205" s="1101"/>
      <c r="M205" s="964"/>
      <c r="N205" s="964"/>
      <c r="O205" s="964"/>
      <c r="P205" s="964"/>
      <c r="Q205" s="1130"/>
      <c r="R205" s="898"/>
      <c r="S205" s="1030"/>
      <c r="T205" s="1030"/>
      <c r="U205" s="1062">
        <v>206</v>
      </c>
      <c r="V205" s="473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 t="str">
        <f>IF(SUM(E204)=0,"",E204*E205)</f>
        <v/>
      </c>
      <c r="F206" s="1121" t="str">
        <f>IF(SUM(F204)=0,"",F204*F205)</f>
        <v/>
      </c>
      <c r="G206" s="1104"/>
      <c r="H206" s="973" t="str">
        <f>IF(SUM(H204)=0,"",H204*C205)</f>
        <v/>
      </c>
      <c r="I206" s="973" t="str">
        <f>IF(SUM(I204)=0,"",I204*D205)</f>
        <v/>
      </c>
      <c r="J206" s="973" t="str">
        <f>IF(SUM(J204)=0,"",J204*E205)</f>
        <v/>
      </c>
      <c r="K206" s="973" t="str">
        <f>IF(SUM(K204)=0,"",K204*F205)</f>
        <v/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 t="str">
        <f>IF(J206="","",SUM(J206)-SUM(E206))</f>
        <v/>
      </c>
      <c r="P206" s="1121" t="str">
        <f>IF(K206="","",SUM(K206)-SUM(F206))</f>
        <v/>
      </c>
      <c r="Q206" s="1130"/>
      <c r="R206" s="898"/>
      <c r="S206" s="1030"/>
      <c r="T206" s="1030"/>
      <c r="U206" s="1062">
        <v>207</v>
      </c>
      <c r="V206" s="473"/>
    </row>
    <row r="207" spans="1:22" ht="15.75" customHeight="1">
      <c r="A207" s="908" t="s">
        <v>231</v>
      </c>
      <c r="B207" s="1083"/>
      <c r="C207" s="1006" t="str">
        <f>IF(Data!BV207="","",Data!BV207)</f>
        <v/>
      </c>
      <c r="D207" s="1006" t="str">
        <f>IF(Data!BW207="","",Data!BW207)</f>
        <v/>
      </c>
      <c r="E207" s="1006" t="str">
        <f>IF(Data!BX207="","",Data!BX207)</f>
        <v/>
      </c>
      <c r="F207" s="1006" t="str">
        <f>IF(Data!BY207="","",Data!BY207)</f>
        <v/>
      </c>
      <c r="G207" s="1101"/>
      <c r="H207" s="296"/>
      <c r="I207" s="296"/>
      <c r="J207" s="296"/>
      <c r="K207" s="296"/>
      <c r="L207" s="1101"/>
      <c r="M207" s="964"/>
      <c r="N207" s="964"/>
      <c r="O207" s="964"/>
      <c r="P207" s="964"/>
      <c r="Q207" s="1130"/>
      <c r="R207" s="1114"/>
      <c r="S207" s="1115"/>
      <c r="T207" s="1115"/>
      <c r="U207" s="1062">
        <v>208</v>
      </c>
      <c r="V207" s="473"/>
    </row>
    <row r="208" spans="1:22" ht="15.75" customHeight="1">
      <c r="A208" s="1098" t="s">
        <v>179</v>
      </c>
      <c r="B208" s="1101"/>
      <c r="C208" s="1006" t="str">
        <f>IF(Data!BV208="","",Data!BV208)</f>
        <v/>
      </c>
      <c r="D208" s="1006" t="str">
        <f>IF(Data!BW208="","",Data!BW208)</f>
        <v/>
      </c>
      <c r="E208" s="1006" t="str">
        <f>IF(Data!BX208="","",Data!BX208)</f>
        <v/>
      </c>
      <c r="F208" s="1006" t="str">
        <f>IF(Data!BY208="","",Data!BY208)</f>
        <v/>
      </c>
      <c r="G208" s="1101"/>
      <c r="H208" s="964"/>
      <c r="I208" s="964"/>
      <c r="J208" s="964"/>
      <c r="K208" s="964"/>
      <c r="L208" s="1101"/>
      <c r="M208" s="964"/>
      <c r="N208" s="964"/>
      <c r="O208" s="964"/>
      <c r="P208" s="964"/>
      <c r="Q208" s="1130"/>
      <c r="R208" s="898"/>
      <c r="S208" s="1030"/>
      <c r="T208" s="1030"/>
      <c r="U208" s="1062">
        <v>209</v>
      </c>
      <c r="V208" s="473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3" t="str">
        <f>IF(H207="","",H207*C208)</f>
        <v/>
      </c>
      <c r="I209" s="973" t="str">
        <f>IF(I207="","",I207*D208)</f>
        <v/>
      </c>
      <c r="J209" s="973" t="str">
        <f>IF(J207="","",J207*E208)</f>
        <v/>
      </c>
      <c r="K209" s="973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8"/>
      <c r="S209" s="1030"/>
      <c r="T209" s="1030"/>
      <c r="U209" s="1062">
        <v>210</v>
      </c>
      <c r="V209" s="473"/>
    </row>
    <row r="210" spans="1:22" ht="15.75" customHeight="1">
      <c r="A210" s="908" t="str">
        <f>IF(AND(SUM(MAX(Data!$BV204:$BY204))=0,NOT(SUM(MAX(Data!$BV210:$BY210))=0)),Data!A204,Data!A210)</f>
        <v>Sheep sales: no sold</v>
      </c>
      <c r="B210" s="1104"/>
      <c r="C210" s="1006">
        <f>IF(AND(SUM(MAX(Data!$BV204:$BY204))=0,NOT(SUM(MAX(Data!$BV210:$BY210))=0)),Data!BV204,Data!BV210)</f>
        <v>0</v>
      </c>
      <c r="D210" s="1006">
        <f>IF(AND(SUM(MAX(Data!$BV204:$BY204))=0,NOT(SUM(MAX(Data!$BV210:$BY210))=0)),Data!BW204,Data!BW210)</f>
        <v>0</v>
      </c>
      <c r="E210" s="1006">
        <f>IF(AND(SUM(MAX(Data!$BV204:$BY204))=0,NOT(SUM(MAX(Data!$BV210:$BY210))=0)),Data!BX204,Data!BX210)</f>
        <v>0</v>
      </c>
      <c r="F210" s="1006">
        <f>IF(AND(SUM(MAX(Data!$BV204:$BY204))=0,NOT(SUM(MAX(Data!$BV210:$BY210))=0)),Data!BY204,Data!BY210)</f>
        <v>0</v>
      </c>
      <c r="G210" s="1101"/>
      <c r="H210" s="296"/>
      <c r="I210" s="296"/>
      <c r="J210" s="296"/>
      <c r="K210" s="296"/>
      <c r="L210" s="1101"/>
      <c r="M210" s="964"/>
      <c r="N210" s="964"/>
      <c r="O210" s="964"/>
      <c r="P210" s="964"/>
      <c r="Q210" s="1130"/>
      <c r="R210" s="1114"/>
      <c r="S210" s="1115"/>
      <c r="T210" s="1115"/>
      <c r="U210" s="1062">
        <v>211</v>
      </c>
      <c r="V210" s="473"/>
    </row>
    <row r="211" spans="1:22" ht="15.75" customHeight="1">
      <c r="A211" s="1098" t="s">
        <v>179</v>
      </c>
      <c r="B211" s="1104"/>
      <c r="C211" s="1006">
        <f>IF(AND(SUM(MAX(Data!$BV205:$BY205))=0,NOT(SUM(MAX(Data!$BV211:$BY211))=0)),Data!BV205,Data!BV211)</f>
        <v>0</v>
      </c>
      <c r="D211" s="1006">
        <f>IF(AND(SUM(MAX(Data!$BV205:$BY205))=0,NOT(SUM(MAX(Data!$BV211:$BY211))=0)),Data!BW205,Data!BW211)</f>
        <v>0</v>
      </c>
      <c r="E211" s="1006">
        <f>IF(AND(SUM(MAX(Data!$BV205:$BY205))=0,NOT(SUM(MAX(Data!$BV211:$BY211))=0)),Data!BX205,Data!BX211)</f>
        <v>0</v>
      </c>
      <c r="F211" s="1006">
        <f>IF(AND(SUM(MAX(Data!$BV205:$BY205))=0,NOT(SUM(MAX(Data!$BV211:$BY211))=0)),Data!BY205,Data!BY211)</f>
        <v>0</v>
      </c>
      <c r="G211" s="1101"/>
      <c r="H211" s="964"/>
      <c r="I211" s="964"/>
      <c r="J211" s="964"/>
      <c r="K211" s="964"/>
      <c r="L211" s="1101"/>
      <c r="M211" s="964"/>
      <c r="N211" s="964"/>
      <c r="O211" s="964"/>
      <c r="P211" s="964"/>
      <c r="Q211" s="1130"/>
      <c r="R211" s="898"/>
      <c r="S211" s="1030"/>
      <c r="T211" s="1030"/>
      <c r="U211" s="1062">
        <v>212</v>
      </c>
      <c r="V211" s="473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3" t="str">
        <f>IF(H210="","",H210*C211)</f>
        <v/>
      </c>
      <c r="I212" s="973" t="str">
        <f>IF(I210="","",I210*D211)</f>
        <v/>
      </c>
      <c r="J212" s="973" t="str">
        <f>IF(J210="","",J210*E211)</f>
        <v/>
      </c>
      <c r="K212" s="973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8"/>
      <c r="S212" s="1030"/>
      <c r="T212" s="1030"/>
      <c r="U212" s="1062">
        <v>213</v>
      </c>
      <c r="V212" s="473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 t="str">
        <f>IF(SUM(E54,E55)=0,"",SUM(E181,E201,E204,E207,E210)/SUM(E54,E55))</f>
        <v/>
      </c>
      <c r="F213" s="1133" t="str">
        <f>IF(SUM(F54,F55)=0,"",SUM(F181,F201,F204,F207,F210)/SUM(F54,F55))</f>
        <v/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 t="str">
        <f>IF(J54+J55=0,"",SUM(J181,SUM(E181)*(J181=""),J201,SUM(E201)*(J201=""),J207,SUM(E207)*(J207=""),J210,SUM(E210)*(J210=""),J204)/(J54+J55))</f>
        <v/>
      </c>
      <c r="K213" s="1133" t="str">
        <f>IF(K54+K55=0,"",SUM(K181,SUM(F181)*(K181=""),K201,SUM(F201)*(K201=""),K207,SUM(F207)*(K207=""),K210,SUM(F210)*(K210=""),K204)/(K54+K55))</f>
        <v/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3"/>
    </row>
    <row r="214" spans="1:22" ht="15.75" customHeight="1">
      <c r="A214" s="1160" t="str">
        <f>IF(Data!A214="","",Data!A214)</f>
        <v>Chicken sales: no. sold</v>
      </c>
      <c r="B214" s="1083"/>
      <c r="C214" s="1006" t="str">
        <f>IF(Data!BV214="","",Data!BV214)</f>
        <v/>
      </c>
      <c r="D214" s="1006" t="str">
        <f>IF(Data!BW214="","",Data!BW214)</f>
        <v/>
      </c>
      <c r="E214" s="1006" t="str">
        <f>IF(Data!BX214="","",Data!BX214)</f>
        <v/>
      </c>
      <c r="F214" s="1006" t="str">
        <f>IF(Data!BY214="","",Data!BY214)</f>
        <v/>
      </c>
      <c r="G214" s="1101"/>
      <c r="H214" s="296"/>
      <c r="I214" s="296"/>
      <c r="J214" s="296"/>
      <c r="K214" s="296"/>
      <c r="L214" s="1101"/>
      <c r="M214" s="964"/>
      <c r="N214" s="964"/>
      <c r="O214" s="964"/>
      <c r="P214" s="964"/>
      <c r="Q214" s="1130"/>
      <c r="R214" s="1114"/>
      <c r="S214" s="1115"/>
      <c r="T214" s="1115"/>
      <c r="U214" s="1062">
        <v>215</v>
      </c>
      <c r="V214" s="473"/>
    </row>
    <row r="215" spans="1:22" ht="15.75" customHeight="1">
      <c r="A215" s="1098" t="s">
        <v>179</v>
      </c>
      <c r="B215" s="1101"/>
      <c r="C215" s="1006" t="str">
        <f>IF(Data!BV215="","",Data!BV215)</f>
        <v/>
      </c>
      <c r="D215" s="1006" t="str">
        <f>IF(Data!BW215="","",Data!BW215)</f>
        <v/>
      </c>
      <c r="E215" s="1006" t="str">
        <f>IF(Data!BX215="","",Data!BX215)</f>
        <v/>
      </c>
      <c r="F215" s="1006" t="str">
        <f>IF(Data!BY215="","",Data!BY215)</f>
        <v/>
      </c>
      <c r="G215" s="1101"/>
      <c r="H215" s="964"/>
      <c r="I215" s="964"/>
      <c r="J215" s="964"/>
      <c r="K215" s="964"/>
      <c r="L215" s="1101"/>
      <c r="M215" s="964"/>
      <c r="N215" s="964"/>
      <c r="O215" s="964"/>
      <c r="P215" s="964"/>
      <c r="Q215" s="1130"/>
      <c r="R215" s="898"/>
      <c r="S215" s="1030"/>
      <c r="T215" s="1030"/>
      <c r="U215" s="1062">
        <v>216</v>
      </c>
      <c r="V215" s="473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 t="str">
        <f>IF(SUM(E214)=0,"",E214*E215)</f>
        <v/>
      </c>
      <c r="F216" s="1121" t="str">
        <f>IF(SUM(F214)=0,"",F214*F215)</f>
        <v/>
      </c>
      <c r="G216" s="1102"/>
      <c r="H216" s="973" t="str">
        <f>IF(H214="","",H214*C215)</f>
        <v/>
      </c>
      <c r="I216" s="973" t="str">
        <f>IF(I214="","",I214*D215)</f>
        <v/>
      </c>
      <c r="J216" s="973" t="str">
        <f>IF(J214="","",J214*E215)</f>
        <v/>
      </c>
      <c r="K216" s="973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8"/>
      <c r="S216" s="1030"/>
      <c r="T216" s="1030"/>
      <c r="U216" s="1062">
        <v>217</v>
      </c>
      <c r="V216" s="473"/>
    </row>
    <row r="217" spans="1:22" ht="15.75" customHeight="1">
      <c r="A217" s="1160" t="str">
        <f>IF(Data!A217="","",Data!A217)</f>
        <v>Egg sales: no. sold</v>
      </c>
      <c r="B217" s="1104"/>
      <c r="C217" s="1006" t="str">
        <f>IF(Data!BV217="","",Data!BV217)</f>
        <v/>
      </c>
      <c r="D217" s="1006" t="str">
        <f>IF(Data!BW217="","",Data!BW217)</f>
        <v/>
      </c>
      <c r="E217" s="1006" t="str">
        <f>IF(Data!BX217="","",Data!BX217)</f>
        <v/>
      </c>
      <c r="F217" s="1006" t="str">
        <f>IF(Data!BY217="","",Data!BY217)</f>
        <v/>
      </c>
      <c r="G217" s="1101"/>
      <c r="H217" s="964"/>
      <c r="I217" s="964"/>
      <c r="J217" s="964"/>
      <c r="K217" s="964"/>
      <c r="L217" s="1101"/>
      <c r="M217" s="964"/>
      <c r="N217" s="964"/>
      <c r="O217" s="964"/>
      <c r="P217" s="964"/>
      <c r="Q217" s="1130"/>
      <c r="R217" s="1114"/>
      <c r="S217" s="1115"/>
      <c r="T217" s="1115"/>
      <c r="U217" s="1062">
        <v>218</v>
      </c>
      <c r="V217" s="473"/>
    </row>
    <row r="218" spans="1:22" ht="15.75" customHeight="1">
      <c r="A218" s="1098" t="s">
        <v>179</v>
      </c>
      <c r="B218" s="1104"/>
      <c r="C218" s="1006" t="str">
        <f>IF(Data!BV218="","",Data!BV218)</f>
        <v/>
      </c>
      <c r="D218" s="1006" t="str">
        <f>IF(Data!BW218="","",Data!BW218)</f>
        <v/>
      </c>
      <c r="E218" s="1006" t="str">
        <f>IF(Data!BX218="","",Data!BX218)</f>
        <v/>
      </c>
      <c r="F218" s="1006" t="str">
        <f>IF(Data!BY218="","",Data!BY218)</f>
        <v/>
      </c>
      <c r="G218" s="1101"/>
      <c r="H218" s="964"/>
      <c r="I218" s="964"/>
      <c r="J218" s="964"/>
      <c r="K218" s="964"/>
      <c r="L218" s="1101"/>
      <c r="M218" s="964"/>
      <c r="N218" s="964"/>
      <c r="O218" s="964"/>
      <c r="P218" s="964"/>
      <c r="Q218" s="1130"/>
      <c r="R218" s="1114"/>
      <c r="S218" s="1115"/>
      <c r="T218" s="1115"/>
      <c r="U218" s="1062">
        <v>219</v>
      </c>
      <c r="V218" s="473"/>
    </row>
    <row r="219" spans="1:22" ht="15.75" customHeight="1">
      <c r="A219" s="1098" t="s">
        <v>181</v>
      </c>
      <c r="B219" s="1113"/>
      <c r="C219" s="973" t="str">
        <f>IF(SUM(C217)=0,"",C217*C218)</f>
        <v/>
      </c>
      <c r="D219" s="973" t="str">
        <f>IF(SUM(D217)=0,"",D217*D218)</f>
        <v/>
      </c>
      <c r="E219" s="973" t="str">
        <f>IF(SUM(E217)=0,"",E217*E218)</f>
        <v/>
      </c>
      <c r="F219" s="973" t="str">
        <f>IF(SUM(F217)=0,"",F217*F218)</f>
        <v/>
      </c>
      <c r="G219" s="1102"/>
      <c r="H219" s="964"/>
      <c r="I219" s="964"/>
      <c r="J219" s="964"/>
      <c r="K219" s="964"/>
      <c r="L219" s="1102"/>
      <c r="M219" s="964"/>
      <c r="N219" s="964"/>
      <c r="O219" s="964"/>
      <c r="P219" s="964"/>
      <c r="Q219" s="1130"/>
      <c r="R219" s="898"/>
      <c r="S219" s="1030"/>
      <c r="T219" s="1030"/>
      <c r="U219" s="1062">
        <v>220</v>
      </c>
      <c r="V219" s="473"/>
    </row>
    <row r="220" spans="1:22" ht="15.75" customHeight="1">
      <c r="A220" s="1160" t="str">
        <f>IF(Data!A220="","",Data!A220)</f>
        <v>Beef sales: qty Sold</v>
      </c>
      <c r="B220" s="1156"/>
      <c r="C220" s="1006" t="str">
        <f>IF(Data!BV220="","",Data!BV220)</f>
        <v/>
      </c>
      <c r="D220" s="1006" t="str">
        <f>IF(Data!BW220="","",Data!BW220)</f>
        <v/>
      </c>
      <c r="E220" s="1006" t="str">
        <f>IF(Data!BX220="","",Data!BX220)</f>
        <v/>
      </c>
      <c r="F220" s="1006" t="str">
        <f>IF(Data!BY220="","",Data!BY220)</f>
        <v/>
      </c>
      <c r="G220" s="1104"/>
      <c r="H220" s="964"/>
      <c r="I220" s="964"/>
      <c r="J220" s="964"/>
      <c r="K220" s="964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3"/>
    </row>
    <row r="221" spans="1:22" ht="15.75" customHeight="1">
      <c r="A221" s="1098" t="s">
        <v>179</v>
      </c>
      <c r="B221" s="1083"/>
      <c r="C221" s="1006" t="str">
        <f>IF(Data!BV221="","",Data!BV221)</f>
        <v/>
      </c>
      <c r="D221" s="1006" t="str">
        <f>IF(Data!BW221="","",Data!BW221)</f>
        <v/>
      </c>
      <c r="E221" s="1006" t="str">
        <f>IF(Data!BX221="","",Data!BX221)</f>
        <v/>
      </c>
      <c r="F221" s="1006" t="str">
        <f>IF(Data!BY221="","",Data!BY221)</f>
        <v/>
      </c>
      <c r="G221" s="1104"/>
      <c r="H221" s="964"/>
      <c r="I221" s="964"/>
      <c r="J221" s="964"/>
      <c r="K221" s="964"/>
      <c r="L221" s="1104"/>
      <c r="M221" s="1117"/>
      <c r="N221" s="1117"/>
      <c r="O221" s="1117"/>
      <c r="P221" s="1117"/>
      <c r="Q221" s="1130"/>
      <c r="R221" s="898"/>
      <c r="S221" s="1030"/>
      <c r="T221" s="1030"/>
      <c r="U221" s="1062">
        <v>222</v>
      </c>
      <c r="V221" s="473"/>
    </row>
    <row r="222" spans="1:22" ht="15.75" customHeight="1">
      <c r="A222" s="1098" t="s">
        <v>181</v>
      </c>
      <c r="B222" s="1101"/>
      <c r="C222" s="973" t="str">
        <f>IF(SUM(C220)=0,"",C220*C221)</f>
        <v/>
      </c>
      <c r="D222" s="973" t="str">
        <f>IF(SUM(D220)=0,"",D220*D221)</f>
        <v/>
      </c>
      <c r="E222" s="973" t="str">
        <f>IF(SUM(E220)=0,"",E220*E221)</f>
        <v/>
      </c>
      <c r="F222" s="973" t="str">
        <f>IF(SUM(F220)=0,"",F220*F221)</f>
        <v/>
      </c>
      <c r="G222" s="1104"/>
      <c r="H222" s="964"/>
      <c r="I222" s="964"/>
      <c r="J222" s="964"/>
      <c r="K222" s="964"/>
      <c r="L222" s="1104"/>
      <c r="M222" s="1117"/>
      <c r="N222" s="1117"/>
      <c r="O222" s="1117"/>
      <c r="P222" s="1117"/>
      <c r="Q222" s="1130"/>
      <c r="R222" s="898"/>
      <c r="S222" s="1030"/>
      <c r="T222" s="1030"/>
      <c r="U222" s="1062">
        <v>223</v>
      </c>
      <c r="V222" s="473"/>
    </row>
    <row r="223" spans="1:22" ht="15.75" customHeight="1">
      <c r="A223" s="1160" t="str">
        <f>IF(Data!A223="","",Data!A223)</f>
        <v>Goat meat sales - kg sold</v>
      </c>
      <c r="B223" s="1104"/>
      <c r="C223" s="1006" t="str">
        <f>IF(Data!BV223="","",Data!BV223)</f>
        <v/>
      </c>
      <c r="D223" s="1006" t="str">
        <f>IF(Data!BW223="","",Data!BW223)</f>
        <v/>
      </c>
      <c r="E223" s="1006" t="str">
        <f>IF(Data!BX223="","",Data!BX223)</f>
        <v/>
      </c>
      <c r="F223" s="1006" t="str">
        <f>IF(Data!BY223="","",Data!BY223)</f>
        <v/>
      </c>
      <c r="G223" s="1104"/>
      <c r="H223" s="964"/>
      <c r="I223" s="964"/>
      <c r="J223" s="964"/>
      <c r="K223" s="964"/>
      <c r="L223" s="1104"/>
      <c r="M223" s="1117"/>
      <c r="N223" s="1117"/>
      <c r="O223" s="1117"/>
      <c r="P223" s="1117"/>
      <c r="Q223" s="1130"/>
      <c r="R223" s="898"/>
      <c r="S223" s="1030"/>
      <c r="T223" s="1030"/>
      <c r="U223" s="1062">
        <v>224</v>
      </c>
      <c r="V223" s="473"/>
    </row>
    <row r="224" spans="1:22" ht="15.75" customHeight="1">
      <c r="A224" s="1098" t="s">
        <v>236</v>
      </c>
      <c r="B224" s="1104"/>
      <c r="C224" s="1006" t="str">
        <f>IF(Data!BV224="","",Data!BV224)</f>
        <v/>
      </c>
      <c r="D224" s="1006" t="str">
        <f>IF(Data!BW224="","",Data!BW224)</f>
        <v/>
      </c>
      <c r="E224" s="1006" t="str">
        <f>IF(Data!BX224="","",Data!BX224)</f>
        <v/>
      </c>
      <c r="F224" s="1006" t="str">
        <f>IF(Data!BY224="","",Data!BY224)</f>
        <v/>
      </c>
      <c r="G224" s="1104"/>
      <c r="H224" s="964"/>
      <c r="I224" s="964"/>
      <c r="J224" s="964"/>
      <c r="K224" s="964"/>
      <c r="L224" s="1104"/>
      <c r="M224" s="1117"/>
      <c r="N224" s="1117"/>
      <c r="O224" s="1117"/>
      <c r="P224" s="1117"/>
      <c r="Q224" s="1130"/>
      <c r="R224" s="898"/>
      <c r="S224" s="1030"/>
      <c r="T224" s="1030"/>
      <c r="U224" s="1062">
        <v>225</v>
      </c>
      <c r="V224" s="473"/>
    </row>
    <row r="225" spans="1:22" ht="15.75" customHeight="1">
      <c r="A225" s="1098" t="s">
        <v>181</v>
      </c>
      <c r="B225" s="1104"/>
      <c r="C225" s="973" t="str">
        <f>IF(SUM(C223)=0,"",C223*C224)</f>
        <v/>
      </c>
      <c r="D225" s="973" t="str">
        <f>IF(SUM(D223)=0,"",D223*D224)</f>
        <v/>
      </c>
      <c r="E225" s="973" t="str">
        <f>IF(SUM(E223)=0,"",E223*E224)</f>
        <v/>
      </c>
      <c r="F225" s="973" t="str">
        <f>IF(SUM(F223)=0,"",F223*F224)</f>
        <v/>
      </c>
      <c r="G225" s="1104"/>
      <c r="H225" s="964"/>
      <c r="I225" s="964"/>
      <c r="J225" s="964"/>
      <c r="K225" s="964"/>
      <c r="L225" s="1104"/>
      <c r="M225" s="1117"/>
      <c r="N225" s="1117"/>
      <c r="O225" s="1117"/>
      <c r="P225" s="1117"/>
      <c r="Q225" s="1130"/>
      <c r="R225" s="898"/>
      <c r="S225" s="1030"/>
      <c r="T225" s="1030"/>
      <c r="U225" s="1062">
        <v>226</v>
      </c>
      <c r="V225" s="473"/>
    </row>
    <row r="226" spans="1:22" ht="15.75" customHeight="1">
      <c r="A226" s="1161" t="s">
        <v>237</v>
      </c>
      <c r="B226" s="1113"/>
      <c r="C226" s="1006"/>
      <c r="D226" s="1006"/>
      <c r="E226" s="1006"/>
      <c r="F226" s="1006"/>
      <c r="G226" s="1101"/>
      <c r="H226" s="964"/>
      <c r="I226" s="964"/>
      <c r="J226" s="964"/>
      <c r="K226" s="964"/>
      <c r="L226" s="1101"/>
      <c r="M226" s="964"/>
      <c r="N226" s="964"/>
      <c r="O226" s="964"/>
      <c r="P226" s="964"/>
      <c r="Q226" s="1130"/>
      <c r="R226" s="859"/>
      <c r="S226" s="859"/>
      <c r="T226" s="859"/>
      <c r="U226" s="1062">
        <v>227</v>
      </c>
      <c r="V226" s="473"/>
    </row>
    <row r="227" spans="1:22" ht="15.75" customHeight="1">
      <c r="A227" s="1160" t="str">
        <f>IF(Data!A227="","",Data!A227)</f>
        <v>Green cons - Season 1: no of months</v>
      </c>
      <c r="B227" s="1156"/>
      <c r="C227" s="1006" t="str">
        <f>IF(Data!BV227="","",Data!BV227)</f>
        <v/>
      </c>
      <c r="D227" s="1006" t="str">
        <f>IF(Data!BW227="","",Data!BW227)</f>
        <v/>
      </c>
      <c r="E227" s="1006" t="str">
        <f>IF(Data!BX227="","",Data!BX227)</f>
        <v/>
      </c>
      <c r="F227" s="1006" t="str">
        <f>IF(Data!BY227="","",Data!BY227)</f>
        <v/>
      </c>
      <c r="G227" s="1101"/>
      <c r="H227" s="964"/>
      <c r="I227" s="964"/>
      <c r="J227" s="964"/>
      <c r="K227" s="964"/>
      <c r="L227" s="1101"/>
      <c r="M227" s="964"/>
      <c r="N227" s="964"/>
      <c r="O227" s="964"/>
      <c r="P227" s="964"/>
      <c r="Q227" s="1130"/>
      <c r="R227" s="898"/>
      <c r="S227" s="1030"/>
      <c r="T227" s="1030"/>
      <c r="U227" s="1062">
        <v>228</v>
      </c>
      <c r="V227" s="473"/>
    </row>
    <row r="228" spans="1:22" ht="15.75" customHeight="1">
      <c r="A228" s="1097" t="s">
        <v>239</v>
      </c>
      <c r="B228" s="1131"/>
      <c r="C228" s="886" t="str">
        <f>IF(Data!BV228="","",Data!BV228)</f>
        <v/>
      </c>
      <c r="D228" s="886" t="str">
        <f>IF(Data!BW228="","",Data!BW228)</f>
        <v/>
      </c>
      <c r="E228" s="886" t="str">
        <f>IF(Data!BX228="","",Data!BX228)</f>
        <v/>
      </c>
      <c r="F228" s="886" t="str">
        <f>IF(Data!BY228="","",Data!BY228)</f>
        <v/>
      </c>
      <c r="G228" s="1113"/>
      <c r="H228" s="964"/>
      <c r="I228" s="964"/>
      <c r="J228" s="964"/>
      <c r="K228" s="964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3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4"/>
      <c r="I229" s="964"/>
      <c r="J229" s="964"/>
      <c r="K229" s="964"/>
      <c r="L229" s="1113"/>
      <c r="M229" s="964"/>
      <c r="N229" s="964"/>
      <c r="O229" s="964"/>
      <c r="P229" s="964"/>
      <c r="Q229" s="1130"/>
      <c r="R229" s="1061"/>
      <c r="S229" s="1023"/>
      <c r="T229" s="1023"/>
      <c r="U229" s="1062">
        <v>230</v>
      </c>
      <c r="V229" s="473"/>
    </row>
    <row r="230" spans="1:22" ht="15.75" customHeight="1">
      <c r="A230" s="1160" t="str">
        <f>IF(Data!A230="","",Data!A230)</f>
        <v xml:space="preserve">Green beans </v>
      </c>
      <c r="B230" s="1163"/>
      <c r="C230" s="1006" t="str">
        <f>IF(Data!BV230="","",Data!BV230)</f>
        <v/>
      </c>
      <c r="D230" s="1006" t="str">
        <f>IF(Data!BW230="","",Data!BW230)</f>
        <v/>
      </c>
      <c r="E230" s="1006" t="str">
        <f>IF(Data!BX230="","",Data!BX230)</f>
        <v/>
      </c>
      <c r="F230" s="1006" t="str">
        <f>IF(Data!BY230="","",Data!BY230)</f>
        <v/>
      </c>
      <c r="G230" s="1101"/>
      <c r="H230" s="964"/>
      <c r="I230" s="964"/>
      <c r="J230" s="964"/>
      <c r="K230" s="964"/>
      <c r="L230" s="1101"/>
      <c r="M230" s="964"/>
      <c r="N230" s="964"/>
      <c r="O230" s="964"/>
      <c r="P230" s="964"/>
      <c r="Q230" s="1130"/>
      <c r="R230" s="898"/>
      <c r="S230" s="1030"/>
      <c r="T230" s="1030"/>
      <c r="U230" s="1062">
        <v>231</v>
      </c>
      <c r="V230" s="473"/>
    </row>
    <row r="231" spans="1:22" s="1166" customFormat="1" ht="15.75" customHeight="1">
      <c r="A231" s="1097" t="s">
        <v>239</v>
      </c>
      <c r="B231" s="1163"/>
      <c r="C231" s="1006" t="str">
        <f>IF(Data!BV231="","",Data!BV231)</f>
        <v/>
      </c>
      <c r="D231" s="1006" t="str">
        <f>IF(Data!BW231="","",Data!BW231)</f>
        <v/>
      </c>
      <c r="E231" s="1006" t="str">
        <f>IF(Data!BX231="","",Data!BX231)</f>
        <v/>
      </c>
      <c r="F231" s="1006" t="str">
        <f>IF(Data!BY231="","",Data!BY231)</f>
        <v/>
      </c>
      <c r="G231" s="1113"/>
      <c r="H231" s="964"/>
      <c r="I231" s="964"/>
      <c r="J231" s="964"/>
      <c r="K231" s="964"/>
      <c r="L231" s="1113"/>
      <c r="M231" s="964"/>
      <c r="N231" s="964"/>
      <c r="O231" s="964"/>
      <c r="P231" s="964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3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4"/>
      <c r="I232" s="964"/>
      <c r="J232" s="964"/>
      <c r="K232" s="964"/>
      <c r="L232" s="1113"/>
      <c r="M232" s="964"/>
      <c r="N232" s="964"/>
      <c r="O232" s="964"/>
      <c r="P232" s="964"/>
      <c r="Q232" s="1130"/>
      <c r="R232" s="1061"/>
      <c r="S232" s="1023"/>
      <c r="T232" s="1023"/>
      <c r="U232" s="1062">
        <v>233</v>
      </c>
      <c r="V232" s="473"/>
    </row>
    <row r="233" spans="1:22" ht="15.75" customHeight="1">
      <c r="A233" s="1160" t="str">
        <f>IF(Data!A233="","",Data!A233)</f>
        <v>Green maize sold: quantity</v>
      </c>
      <c r="B233" s="1167"/>
      <c r="C233" s="1006" t="str">
        <f>IF(Data!BV233="","",Data!BV233)</f>
        <v/>
      </c>
      <c r="D233" s="1006" t="str">
        <f>IF(Data!BW233="","",Data!BW233)</f>
        <v/>
      </c>
      <c r="E233" s="1006" t="str">
        <f>IF(Data!BX233="","",Data!BX233)</f>
        <v/>
      </c>
      <c r="F233" s="1006" t="str">
        <f>IF(Data!BY233="","",Data!BY233)</f>
        <v/>
      </c>
      <c r="G233" s="1127"/>
      <c r="H233" s="964"/>
      <c r="I233" s="964"/>
      <c r="J233" s="964"/>
      <c r="K233" s="964"/>
      <c r="L233" s="1113"/>
      <c r="M233" s="1142"/>
      <c r="N233" s="1142"/>
      <c r="O233" s="1142"/>
      <c r="P233" s="1142"/>
      <c r="Q233" s="1130"/>
      <c r="R233" s="898"/>
      <c r="S233" s="1030"/>
      <c r="T233" s="1030"/>
      <c r="U233" s="1062">
        <v>234</v>
      </c>
      <c r="V233" s="473"/>
    </row>
    <row r="234" spans="1:22" ht="15.75" customHeight="1">
      <c r="A234" s="1097" t="s">
        <v>179</v>
      </c>
      <c r="B234" s="1167"/>
      <c r="C234" s="1006" t="str">
        <f>IF(Data!BV234="","",Data!BV234)</f>
        <v/>
      </c>
      <c r="D234" s="1006" t="str">
        <f>IF(Data!BW234="","",Data!BW234)</f>
        <v/>
      </c>
      <c r="E234" s="1006" t="str">
        <f>IF(Data!BX234="","",Data!BX234)</f>
        <v/>
      </c>
      <c r="F234" s="1006" t="str">
        <f>IF(Data!BY234="","",Data!BY234)</f>
        <v/>
      </c>
      <c r="G234" s="1127"/>
      <c r="H234" s="964"/>
      <c r="I234" s="964"/>
      <c r="J234" s="964"/>
      <c r="K234" s="964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3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4"/>
      <c r="I235" s="964"/>
      <c r="J235" s="964"/>
      <c r="K235" s="964"/>
      <c r="L235" s="1113"/>
      <c r="M235" s="1142"/>
      <c r="N235" s="1142"/>
      <c r="O235" s="1142"/>
      <c r="P235" s="1142"/>
      <c r="Q235" s="1130"/>
      <c r="R235" s="898"/>
      <c r="S235" s="1030"/>
      <c r="T235" s="1030"/>
      <c r="U235" s="1062">
        <v>236</v>
      </c>
      <c r="V235" s="473"/>
    </row>
    <row r="236" spans="1:22" ht="15.75" customHeight="1">
      <c r="A236" s="1160" t="str">
        <f>IF(Data!A236="","",Data!A236)</f>
        <v>Maize: kg produced</v>
      </c>
      <c r="B236" s="1104"/>
      <c r="C236" s="1006" t="str">
        <f>IF(Data!BV236="","",Data!BV236)</f>
        <v/>
      </c>
      <c r="D236" s="1006" t="str">
        <f>IF(Data!BW236="","",Data!BW236)</f>
        <v/>
      </c>
      <c r="E236" s="1006" t="str">
        <f>IF(Data!BX236="","",Data!BX236)</f>
        <v/>
      </c>
      <c r="F236" s="1006" t="str">
        <f>IF(Data!BY236="","",Data!BY236)</f>
        <v/>
      </c>
      <c r="G236" s="1101"/>
      <c r="H236" s="964"/>
      <c r="I236" s="964"/>
      <c r="J236" s="964"/>
      <c r="K236" s="964"/>
      <c r="L236" s="1101"/>
      <c r="M236" s="964"/>
      <c r="N236" s="964"/>
      <c r="O236" s="964"/>
      <c r="P236" s="964"/>
      <c r="Q236" s="1130"/>
      <c r="R236" s="898"/>
      <c r="S236" s="1030"/>
      <c r="T236" s="1030"/>
      <c r="U236" s="1062">
        <v>237</v>
      </c>
      <c r="V236" s="473"/>
    </row>
    <row r="237" spans="1:22" ht="15.75" customHeight="1">
      <c r="A237" s="942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4"/>
      <c r="I237" s="964"/>
      <c r="J237" s="964"/>
      <c r="K237" s="964"/>
      <c r="L237" s="1083"/>
      <c r="M237" s="1095"/>
      <c r="N237" s="1095"/>
      <c r="O237" s="1095"/>
      <c r="P237" s="1095"/>
      <c r="Q237" s="1130"/>
      <c r="R237" s="898"/>
      <c r="S237" s="1030"/>
      <c r="T237" s="1030"/>
      <c r="U237" s="1062">
        <v>238</v>
      </c>
      <c r="V237" s="473"/>
    </row>
    <row r="238" spans="1:22" ht="15.75" customHeight="1">
      <c r="A238" s="1097" t="s">
        <v>243</v>
      </c>
      <c r="B238" s="1104"/>
      <c r="C238" s="1006" t="str">
        <f>IF(Data!BV238="","",Data!BV238)</f>
        <v/>
      </c>
      <c r="D238" s="1006" t="str">
        <f>IF(Data!BW238="","",Data!BW238)</f>
        <v/>
      </c>
      <c r="E238" s="1006" t="str">
        <f>IF(Data!BX238="","",Data!BX238)</f>
        <v/>
      </c>
      <c r="F238" s="1006" t="str">
        <f>IF(Data!BY238="","",Data!BY238)</f>
        <v/>
      </c>
      <c r="G238" s="1101"/>
      <c r="H238" s="969" t="str">
        <f>IF(SUM(C238)&gt;0,(C236-H241-SUM(C241)*(H241=""))*'Exp factors'!C$23,"")</f>
        <v/>
      </c>
      <c r="I238" s="969" t="str">
        <f>IF(SUM(D238)&gt;0,(D236-I241-SUM(D241)*(I241=""))*'Exp factors'!D$23,"")</f>
        <v/>
      </c>
      <c r="J238" s="969" t="str">
        <f>IF(SUM(E238)&gt;0,(E236-J241-SUM(E241)*(J241=""))*'Exp factors'!E$23,"")</f>
        <v/>
      </c>
      <c r="K238" s="969" t="str">
        <f>IF(SUM(F238)&gt;0,(F236-K241-SUM(F241)*(K241=""))*'Exp factors'!F$23,"")</f>
        <v/>
      </c>
      <c r="L238" s="1101"/>
      <c r="M238" s="964"/>
      <c r="N238" s="964"/>
      <c r="O238" s="964"/>
      <c r="P238" s="964"/>
      <c r="Q238" s="1130"/>
      <c r="R238" s="898"/>
      <c r="S238" s="1030"/>
      <c r="T238" s="1030"/>
      <c r="U238" s="1062">
        <v>239</v>
      </c>
      <c r="V238" s="473"/>
    </row>
    <row r="239" spans="1:22" ht="15.75" customHeight="1">
      <c r="A239" s="1098" t="s">
        <v>179</v>
      </c>
      <c r="B239" s="1113"/>
      <c r="C239" s="1006" t="str">
        <f>IF(Data!BV239="","",Data!BV239)</f>
        <v/>
      </c>
      <c r="D239" s="1006" t="str">
        <f>IF(Data!BW239="","",Data!BW239)</f>
        <v/>
      </c>
      <c r="E239" s="1006" t="str">
        <f>IF(Data!BX239="","",Data!BX239)</f>
        <v/>
      </c>
      <c r="F239" s="1006" t="str">
        <f>IF(Data!BY239="","",Data!BY239)</f>
        <v/>
      </c>
      <c r="G239" s="1104"/>
      <c r="H239" s="964"/>
      <c r="I239" s="964"/>
      <c r="J239" s="964"/>
      <c r="K239" s="964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3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 t="str">
        <f>IF(SUM(E238)=0,"",E238*E239)</f>
        <v/>
      </c>
      <c r="F240" s="1121" t="str">
        <f>IF(SUM(F238)=0,"",F238*F239)</f>
        <v/>
      </c>
      <c r="G240" s="1102"/>
      <c r="H240" s="973" t="str">
        <f>IF(H238="","",H238*C239)</f>
        <v/>
      </c>
      <c r="I240" s="973" t="str">
        <f>IF(I238="","",I238*D239)</f>
        <v/>
      </c>
      <c r="J240" s="973" t="str">
        <f>IF(J238="","",J238*E239)</f>
        <v/>
      </c>
      <c r="K240" s="973" t="str">
        <f>IF(K238="","",K238*F239)</f>
        <v/>
      </c>
      <c r="L240" s="1102"/>
      <c r="M240" s="761" t="str">
        <f>IF(H240="","",SUM(H240)-SUM(C240))</f>
        <v/>
      </c>
      <c r="N240" s="761" t="str">
        <f>IF(I240="","",SUM(I240)-SUM(D240))</f>
        <v/>
      </c>
      <c r="O240" s="761" t="str">
        <f>IF(J240="","",SUM(J240)-SUM(E240))</f>
        <v/>
      </c>
      <c r="P240" s="761" t="str">
        <f>IF(K240="","",SUM(K240)-SUM(F240))</f>
        <v/>
      </c>
      <c r="Q240" s="1130"/>
      <c r="R240" s="898"/>
      <c r="S240" s="1030"/>
      <c r="T240" s="1030"/>
      <c r="U240" s="1062">
        <v>241</v>
      </c>
      <c r="V240" s="473"/>
    </row>
    <row r="241" spans="1:22" s="1166" customFormat="1" ht="15.75" customHeight="1">
      <c r="A241" s="1098" t="s">
        <v>244</v>
      </c>
      <c r="B241" s="1156"/>
      <c r="C241" s="1006" t="str">
        <f>IF(Data!BV241="","",Data!BV241)</f>
        <v/>
      </c>
      <c r="D241" s="1006" t="str">
        <f>IF(Data!BW241="","",Data!BW241)</f>
        <v/>
      </c>
      <c r="E241" s="1006" t="str">
        <f>IF(Data!BX241="","",Data!BX241)</f>
        <v/>
      </c>
      <c r="F241" s="1006" t="str">
        <f>IF(Data!BY241="","",Data!BY241)</f>
        <v/>
      </c>
      <c r="G241" s="1104"/>
      <c r="H241" s="296"/>
      <c r="I241" s="296"/>
      <c r="J241" s="296"/>
      <c r="K241" s="296"/>
      <c r="L241" s="1104"/>
      <c r="M241" s="1117"/>
      <c r="N241" s="1117"/>
      <c r="O241" s="1117"/>
      <c r="P241" s="1117"/>
      <c r="Q241" s="1164"/>
      <c r="R241" s="898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 t="str">
        <f>IF(C236="","",(C236-SUM(C238)-SUM(C241))*C237/C$46/365/$P$1)</f>
        <v/>
      </c>
      <c r="D242" s="1148" t="str">
        <f>IF(D236="","",(D236-SUM(D238)-SUM(D241))*D237/D$46/365/$P$1)</f>
        <v/>
      </c>
      <c r="E242" s="1148" t="str">
        <f>IF(E236="","",(E236-SUM(E238)-SUM(E241))*E237/E$46/365/$P$1)</f>
        <v/>
      </c>
      <c r="F242" s="1148" t="str">
        <f>IF(F236="","",(F236-SUM(F238)-SUM(F241))*F237/F$46/365/$P$1)</f>
        <v/>
      </c>
      <c r="G242" s="1113"/>
      <c r="H242" s="766" t="str">
        <f>IF(H238="","",(C236-H238-H241-SUM(C241)*(H241=""))*C237/H$46/365/$P$1)</f>
        <v/>
      </c>
      <c r="I242" s="766" t="str">
        <f>IF(I238="","",(D236-I238-I241-SUM(D241)*(I241=""))*D237/I$46/365/$P$1)</f>
        <v/>
      </c>
      <c r="J242" s="766" t="str">
        <f>IF(J238="","",(E236-J238-J241-SUM(E241)*(J241=""))*E237/J$46/365/$P$1)</f>
        <v/>
      </c>
      <c r="K242" s="766" t="str">
        <f>IF(K238="","",(F236-K238-K241-SUM(F241)*(K241=""))*F237/K$46/365/$P$1)</f>
        <v/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 t="str">
        <f>IF(J242="","",SUM(J242)-SUM(E242))</f>
        <v/>
      </c>
      <c r="P242" s="1149" t="str">
        <f>IF(K242="","",SUM(K242)-SUM(F242))</f>
        <v/>
      </c>
      <c r="Q242" s="1130"/>
      <c r="R242" s="1061"/>
      <c r="S242" s="1023"/>
      <c r="T242" s="1023"/>
      <c r="U242" s="1062">
        <v>243</v>
      </c>
      <c r="V242" s="473"/>
    </row>
    <row r="243" spans="1:22" ht="15.75" customHeight="1">
      <c r="A243" s="1160" t="str">
        <f>IF(Data!A243="","",Data!A243)</f>
        <v>Kg- Carry over stocks: Maize</v>
      </c>
      <c r="B243" s="1113"/>
      <c r="C243" s="1006" t="str">
        <f>IF(Data!BV243="","",Data!BV243)</f>
        <v/>
      </c>
      <c r="D243" s="1006" t="str">
        <f>IF(Data!BW243="","",Data!BW243)</f>
        <v/>
      </c>
      <c r="E243" s="1006" t="str">
        <f>IF(Data!BX243="","",Data!BX243)</f>
        <v/>
      </c>
      <c r="F243" s="1006" t="str">
        <f>IF(Data!BY243="","",Data!BY243)</f>
        <v/>
      </c>
      <c r="G243" s="1083"/>
      <c r="H243" s="964"/>
      <c r="I243" s="964"/>
      <c r="J243" s="964"/>
      <c r="K243" s="964"/>
      <c r="L243" s="1083"/>
      <c r="M243" s="964"/>
      <c r="N243" s="964"/>
      <c r="O243" s="964"/>
      <c r="P243" s="964"/>
      <c r="Q243" s="1130"/>
      <c r="R243" s="898"/>
      <c r="S243" s="1030"/>
      <c r="T243" s="1030"/>
      <c r="U243" s="1062">
        <v>244</v>
      </c>
      <c r="V243" s="473"/>
    </row>
    <row r="244" spans="1:22" ht="15.75" customHeight="1">
      <c r="A244" s="942" t="str">
        <f>$Q$1 &amp; " per kg"</f>
        <v>kcal per kg</v>
      </c>
      <c r="B244" s="1156"/>
      <c r="C244" s="1006">
        <f>IF(Data!BV244="","",Data!BV244)</f>
        <v>3550</v>
      </c>
      <c r="D244" s="1006">
        <f>IF(Data!BW244="","",Data!BW244)</f>
        <v>3550</v>
      </c>
      <c r="E244" s="1006">
        <f>IF(Data!BX244="","",Data!BX244)</f>
        <v>3550</v>
      </c>
      <c r="F244" s="1006">
        <f>IF(Data!BY244="","",Data!BY244)</f>
        <v>3550</v>
      </c>
      <c r="G244" s="1083"/>
      <c r="H244" s="964"/>
      <c r="I244" s="964"/>
      <c r="J244" s="964"/>
      <c r="K244" s="964"/>
      <c r="L244" s="1083"/>
      <c r="M244" s="1095"/>
      <c r="N244" s="1095"/>
      <c r="O244" s="1095"/>
      <c r="P244" s="1095"/>
      <c r="Q244" s="1130"/>
      <c r="R244" s="898"/>
      <c r="S244" s="1030"/>
      <c r="T244" s="1030"/>
      <c r="U244" s="1062">
        <v>245</v>
      </c>
      <c r="V244" s="473"/>
    </row>
    <row r="245" spans="1:22" ht="15.75" customHeight="1">
      <c r="A245" s="1097" t="s">
        <v>243</v>
      </c>
      <c r="B245" s="1156"/>
      <c r="C245" s="1006" t="str">
        <f>IF(Data!BV245="","",Data!BV245)</f>
        <v/>
      </c>
      <c r="D245" s="1006" t="str">
        <f>IF(Data!BW245="","",Data!BW245)</f>
        <v/>
      </c>
      <c r="E245" s="1006" t="str">
        <f>IF(Data!BX245="","",Data!BX245)</f>
        <v/>
      </c>
      <c r="F245" s="1006" t="str">
        <f>IF(Data!BY245="","",Data!BY245)</f>
        <v/>
      </c>
      <c r="G245" s="1101"/>
      <c r="H245" s="969" t="str">
        <f>IF(SUM(C245)&gt;0,(C243-H248-SUM(C248)*(H248=""))*'Exp factors'!C$23,"")</f>
        <v/>
      </c>
      <c r="I245" s="969" t="str">
        <f>IF(SUM(D245)&gt;0,(D243-I248-SUM(D248)*(I248=""))*'Exp factors'!D$23,"")</f>
        <v/>
      </c>
      <c r="J245" s="969" t="str">
        <f>IF(SUM(E245)&gt;0,(E243-J248-SUM(E248)*(J248=""))*'Exp factors'!E$23,"")</f>
        <v/>
      </c>
      <c r="K245" s="969" t="str">
        <f>IF(SUM(F245)&gt;0,(F243-K248-SUM(F248)*(K248=""))*'Exp factors'!F$23,"")</f>
        <v/>
      </c>
      <c r="L245" s="1101"/>
      <c r="M245" s="964"/>
      <c r="N245" s="964"/>
      <c r="O245" s="964"/>
      <c r="P245" s="964"/>
      <c r="Q245" s="1130"/>
      <c r="R245" s="898"/>
      <c r="S245" s="1030"/>
      <c r="T245" s="1030"/>
      <c r="U245" s="1062">
        <v>246</v>
      </c>
      <c r="V245" s="473"/>
    </row>
    <row r="246" spans="1:22" ht="15.75" customHeight="1">
      <c r="A246" s="1098" t="s">
        <v>179</v>
      </c>
      <c r="B246" s="1156"/>
      <c r="C246" s="1006" t="str">
        <f>IF(Data!BV246="","",Data!BV246)</f>
        <v/>
      </c>
      <c r="D246" s="1006" t="str">
        <f>IF(Data!BW246="","",Data!BW246)</f>
        <v/>
      </c>
      <c r="E246" s="1006" t="str">
        <f>IF(Data!BX246="","",Data!BX246)</f>
        <v/>
      </c>
      <c r="F246" s="1006" t="str">
        <f>IF(Data!BY246="","",Data!BY246)</f>
        <v/>
      </c>
      <c r="G246" s="1104"/>
      <c r="H246" s="964"/>
      <c r="I246" s="964"/>
      <c r="J246" s="964"/>
      <c r="K246" s="964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3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3" t="str">
        <f>IF(H245="","",H245*C246)</f>
        <v/>
      </c>
      <c r="I247" s="973" t="str">
        <f>IF(I245="","",I245*D246)</f>
        <v/>
      </c>
      <c r="J247" s="973" t="str">
        <f>IF(J245="","",J245*E246)</f>
        <v/>
      </c>
      <c r="K247" s="973" t="str">
        <f>IF(K245="","",K245*F246)</f>
        <v/>
      </c>
      <c r="L247" s="1104"/>
      <c r="M247" s="761" t="str">
        <f>IF(H247="","",SUM(H247)-SUM(C247))</f>
        <v/>
      </c>
      <c r="N247" s="761" t="str">
        <f>IF(I247="","",SUM(I247)-SUM(D247))</f>
        <v/>
      </c>
      <c r="O247" s="761" t="str">
        <f>IF(J247="","",SUM(J247)-SUM(E247))</f>
        <v/>
      </c>
      <c r="P247" s="761" t="str">
        <f>IF(K247="","",SUM(K247)-SUM(F247))</f>
        <v/>
      </c>
      <c r="Q247" s="1130"/>
      <c r="R247" s="898"/>
      <c r="S247" s="1030"/>
      <c r="T247" s="1030"/>
      <c r="U247" s="1062">
        <v>248</v>
      </c>
      <c r="V247" s="473"/>
    </row>
    <row r="248" spans="1:22" ht="15.75" customHeight="1">
      <c r="A248" s="1098" t="s">
        <v>244</v>
      </c>
      <c r="B248" s="1113"/>
      <c r="C248" s="1006" t="str">
        <f>IF(Data!BV248="","",Data!BV248)</f>
        <v/>
      </c>
      <c r="D248" s="1006" t="str">
        <f>IF(Data!BW248="","",Data!BW248)</f>
        <v/>
      </c>
      <c r="E248" s="1006" t="str">
        <f>IF(Data!BX248="","",Data!BX248)</f>
        <v/>
      </c>
      <c r="F248" s="1006" t="str">
        <f>IF(Data!BY248="","",Data!BY248)</f>
        <v/>
      </c>
      <c r="G248" s="1104"/>
      <c r="H248" s="296"/>
      <c r="I248" s="296"/>
      <c r="J248" s="296"/>
      <c r="K248" s="296"/>
      <c r="L248" s="1104"/>
      <c r="M248" s="1117"/>
      <c r="N248" s="1117"/>
      <c r="O248" s="1117"/>
      <c r="P248" s="1117"/>
      <c r="Q248" s="1130"/>
      <c r="R248" s="898"/>
      <c r="S248" s="1030"/>
      <c r="T248" s="1030"/>
      <c r="U248" s="1062">
        <v>249</v>
      </c>
      <c r="V248" s="473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6" t="str">
        <f>IF(H245="","",(C243-H245-H248-SUM(C248)*(H248=""))*C244/H$46/365/$P$1)</f>
        <v/>
      </c>
      <c r="I249" s="766" t="str">
        <f>IF(I245="","",(D243-I245-I248-SUM(D248)*(I248=""))*D244/I$46/365/$P$1)</f>
        <v/>
      </c>
      <c r="J249" s="766" t="str">
        <f>IF(J245="","",(E243-J245-J248-SUM(E248)*(J248=""))*E244/J$46/365/$P$1)</f>
        <v/>
      </c>
      <c r="K249" s="766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3"/>
    </row>
    <row r="250" spans="1:22" ht="15.75" customHeight="1">
      <c r="A250" s="1160" t="str">
        <f>IF(Data!A250="","",Data!A250)</f>
        <v>kg produced (Soya beans)</v>
      </c>
      <c r="B250" s="1101"/>
      <c r="C250" s="1006" t="str">
        <f>IF(Data!BV250="","",Data!BV250)</f>
        <v/>
      </c>
      <c r="D250" s="1006" t="str">
        <f>IF(Data!BW250="","",Data!BW250)</f>
        <v/>
      </c>
      <c r="E250" s="1006" t="str">
        <f>IF(Data!BX250="","",Data!BX250)</f>
        <v/>
      </c>
      <c r="F250" s="1006" t="str">
        <f>IF(Data!BY250="","",Data!BY250)</f>
        <v/>
      </c>
      <c r="G250" s="1083"/>
      <c r="H250" s="964"/>
      <c r="I250" s="964"/>
      <c r="J250" s="964"/>
      <c r="K250" s="964"/>
      <c r="L250" s="1083"/>
      <c r="M250" s="964"/>
      <c r="N250" s="964"/>
      <c r="O250" s="964"/>
      <c r="P250" s="964"/>
      <c r="Q250" s="1130"/>
      <c r="R250" s="898"/>
      <c r="S250" s="1030"/>
      <c r="T250" s="1030"/>
      <c r="U250" s="1062">
        <v>251</v>
      </c>
      <c r="V250" s="473"/>
    </row>
    <row r="251" spans="1:22" ht="15.75" customHeight="1">
      <c r="A251" s="942" t="str">
        <f>$Q$1 &amp; " per kg"</f>
        <v>kcal per kg</v>
      </c>
      <c r="B251" s="1156"/>
      <c r="C251" s="1006">
        <f>IF(Data!BV251="","",Data!BV251)</f>
        <v>3450</v>
      </c>
      <c r="D251" s="1006">
        <f>IF(Data!BW251="","",Data!BW251)</f>
        <v>3450</v>
      </c>
      <c r="E251" s="1006">
        <f>IF(Data!BX251="","",Data!BX251)</f>
        <v>3450</v>
      </c>
      <c r="F251" s="1006">
        <f>IF(Data!BY251="","",Data!BY251)</f>
        <v>3450</v>
      </c>
      <c r="G251" s="1083"/>
      <c r="H251" s="964"/>
      <c r="I251" s="964"/>
      <c r="J251" s="964"/>
      <c r="K251" s="964"/>
      <c r="L251" s="1083"/>
      <c r="M251" s="964"/>
      <c r="N251" s="964"/>
      <c r="O251" s="964"/>
      <c r="P251" s="964"/>
      <c r="Q251" s="1130"/>
      <c r="R251" s="898"/>
      <c r="S251" s="1030"/>
      <c r="T251" s="1030"/>
      <c r="U251" s="1062">
        <v>252</v>
      </c>
      <c r="V251" s="473"/>
    </row>
    <row r="252" spans="1:22" ht="15.75" customHeight="1">
      <c r="A252" s="1097" t="s">
        <v>243</v>
      </c>
      <c r="B252" s="1156"/>
      <c r="C252" s="1006" t="str">
        <f>IF(Data!BV252="","",Data!BV252)</f>
        <v/>
      </c>
      <c r="D252" s="1006" t="str">
        <f>IF(Data!BW252="","",Data!BW252)</f>
        <v/>
      </c>
      <c r="E252" s="1006" t="str">
        <f>IF(Data!BX252="","",Data!BX252)</f>
        <v/>
      </c>
      <c r="F252" s="1006" t="str">
        <f>IF(Data!BY252="","",Data!BY252)</f>
        <v/>
      </c>
      <c r="G252" s="1101"/>
      <c r="H252" s="969" t="str">
        <f>IF(SUM(C252)&gt;0,(C250-H255-SUM(C255)*(H255=""))*'Exp factors'!C$24,"")</f>
        <v/>
      </c>
      <c r="I252" s="969" t="str">
        <f>IF(SUM(D252)&gt;0,(D250-I255-SUM(D255)*(I255=""))*'Exp factors'!D$24,"")</f>
        <v/>
      </c>
      <c r="J252" s="969" t="str">
        <f>IF(SUM(E252)&gt;0,(E250-J255-SUM(E255)*(J255=""))*'Exp factors'!E$24,"")</f>
        <v/>
      </c>
      <c r="K252" s="969" t="str">
        <f>IF(SUM(F252)&gt;0,(F250-K255-SUM(F255)*(K255=""))*'Exp factors'!F$24,"")</f>
        <v/>
      </c>
      <c r="L252" s="1101"/>
      <c r="M252" s="964"/>
      <c r="N252" s="964"/>
      <c r="O252" s="964"/>
      <c r="P252" s="964"/>
      <c r="Q252" s="1130"/>
      <c r="R252" s="898"/>
      <c r="S252" s="1030"/>
      <c r="T252" s="1030"/>
      <c r="U252" s="1062">
        <v>253</v>
      </c>
      <c r="V252" s="473"/>
    </row>
    <row r="253" spans="1:22" ht="15.75" customHeight="1">
      <c r="A253" s="1098" t="s">
        <v>179</v>
      </c>
      <c r="B253" s="1156"/>
      <c r="C253" s="1006" t="str">
        <f>IF(Data!BV253="","",Data!BV253)</f>
        <v/>
      </c>
      <c r="D253" s="1006" t="str">
        <f>IF(Data!BW253="","",Data!BW253)</f>
        <v/>
      </c>
      <c r="E253" s="1006" t="str">
        <f>IF(Data!BX253="","",Data!BX253)</f>
        <v/>
      </c>
      <c r="F253" s="1006" t="str">
        <f>IF(Data!BY253="","",Data!BY253)</f>
        <v/>
      </c>
      <c r="G253" s="1104"/>
      <c r="H253" s="964"/>
      <c r="I253" s="964"/>
      <c r="J253" s="964"/>
      <c r="K253" s="964"/>
      <c r="L253" s="1104"/>
      <c r="M253" s="964"/>
      <c r="N253" s="964"/>
      <c r="O253" s="964"/>
      <c r="P253" s="964"/>
      <c r="Q253" s="1130"/>
      <c r="R253" s="1114"/>
      <c r="S253" s="1115"/>
      <c r="T253" s="1115"/>
      <c r="U253" s="1062">
        <v>254</v>
      </c>
      <c r="V253" s="473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3" t="str">
        <f>IF(H252="","",H252*C253)</f>
        <v/>
      </c>
      <c r="I254" s="973" t="str">
        <f>IF(I252="","",I252*D253)</f>
        <v/>
      </c>
      <c r="J254" s="973" t="str">
        <f>IF(J252="","",J252*E253)</f>
        <v/>
      </c>
      <c r="K254" s="973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8"/>
      <c r="S254" s="1030"/>
      <c r="T254" s="1030"/>
      <c r="U254" s="1062">
        <v>255</v>
      </c>
      <c r="V254" s="473"/>
    </row>
    <row r="255" spans="1:22" ht="15.75" customHeight="1">
      <c r="A255" s="1098" t="s">
        <v>244</v>
      </c>
      <c r="B255" s="1083"/>
      <c r="C255" s="1006" t="str">
        <f>IF(Data!BV255="","",Data!BV255)</f>
        <v/>
      </c>
      <c r="D255" s="1006" t="str">
        <f>IF(Data!BW255="","",Data!BW255)</f>
        <v/>
      </c>
      <c r="E255" s="1006" t="str">
        <f>IF(Data!BX255="","",Data!BX255)</f>
        <v/>
      </c>
      <c r="F255" s="1006" t="str">
        <f>IF(Data!BY255="","",Data!BY255)</f>
        <v/>
      </c>
      <c r="G255" s="1104"/>
      <c r="H255" s="296"/>
      <c r="I255" s="296"/>
      <c r="J255" s="296"/>
      <c r="K255" s="296"/>
      <c r="L255" s="1104"/>
      <c r="M255" s="964"/>
      <c r="N255" s="964"/>
      <c r="O255" s="964"/>
      <c r="P255" s="964"/>
      <c r="Q255" s="1130"/>
      <c r="R255" s="898"/>
      <c r="S255" s="1030"/>
      <c r="T255" s="1030"/>
      <c r="U255" s="1062">
        <v>256</v>
      </c>
      <c r="V255" s="473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6" t="str">
        <f>IF(H252="","",(C250-H252-H255-SUM(C255)*(H255=""))*C251/H$46/365/$P$1)</f>
        <v/>
      </c>
      <c r="I256" s="766" t="str">
        <f>IF(I252="","",(D250-I252-I255-SUM(D255)*(I255=""))*D251/I$46/365/$P$1)</f>
        <v/>
      </c>
      <c r="J256" s="766" t="str">
        <f>IF(J252="","",(E250-J252-J255-SUM(E255)*(J255=""))*E251/J$46/365/$P$1)</f>
        <v/>
      </c>
      <c r="K256" s="766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3"/>
    </row>
    <row r="257" spans="1:22" ht="15.75" customHeight="1">
      <c r="A257" s="1160" t="str">
        <f>IF(Data!A257="","",Data!A257)</f>
        <v>kg produced (Sun Flower)</v>
      </c>
      <c r="B257" s="1101"/>
      <c r="C257" s="1006" t="str">
        <f>IF(Data!BV257="","",Data!BV257)</f>
        <v/>
      </c>
      <c r="D257" s="1006" t="str">
        <f>IF(Data!BW257="","",Data!BW257)</f>
        <v/>
      </c>
      <c r="E257" s="1006" t="str">
        <f>IF(Data!BX257="","",Data!BX257)</f>
        <v/>
      </c>
      <c r="F257" s="1006" t="str">
        <f>IF(Data!BY257="","",Data!BY257)</f>
        <v/>
      </c>
      <c r="G257" s="1083"/>
      <c r="H257" s="964"/>
      <c r="I257" s="964"/>
      <c r="J257" s="964"/>
      <c r="K257" s="964"/>
      <c r="L257" s="1083"/>
      <c r="M257" s="964"/>
      <c r="N257" s="964"/>
      <c r="O257" s="964"/>
      <c r="P257" s="964"/>
      <c r="Q257" s="1130"/>
      <c r="R257" s="898"/>
      <c r="S257" s="1030"/>
      <c r="T257" s="1030"/>
      <c r="U257" s="1062">
        <v>258</v>
      </c>
      <c r="V257" s="473"/>
    </row>
    <row r="258" spans="1:22" ht="15.75" customHeight="1">
      <c r="A258" s="942" t="str">
        <f>$Q$1 &amp; " per kg"</f>
        <v>kcal per kg</v>
      </c>
      <c r="B258" s="1156"/>
      <c r="C258" s="1006">
        <f>IF(Data!BV258="","",Data!BV258)</f>
        <v>3500</v>
      </c>
      <c r="D258" s="1006">
        <f>IF(Data!BW258="","",Data!BW258)</f>
        <v>3500</v>
      </c>
      <c r="E258" s="1006">
        <f>IF(Data!BX258="","",Data!BX258)</f>
        <v>3500</v>
      </c>
      <c r="F258" s="1006">
        <f>IF(Data!BY258="","",Data!BY258)</f>
        <v>3500</v>
      </c>
      <c r="G258" s="1083"/>
      <c r="H258" s="964"/>
      <c r="I258" s="964"/>
      <c r="J258" s="964"/>
      <c r="K258" s="964"/>
      <c r="L258" s="1083"/>
      <c r="M258" s="964"/>
      <c r="N258" s="964"/>
      <c r="O258" s="964"/>
      <c r="P258" s="964"/>
      <c r="Q258" s="1130"/>
      <c r="R258" s="898"/>
      <c r="S258" s="1030"/>
      <c r="T258" s="1030"/>
      <c r="U258" s="1062">
        <v>259</v>
      </c>
      <c r="V258" s="473"/>
    </row>
    <row r="259" spans="1:22" ht="15.75" customHeight="1">
      <c r="A259" s="1097" t="s">
        <v>243</v>
      </c>
      <c r="B259" s="1156"/>
      <c r="C259" s="1006" t="str">
        <f>IF(Data!BV259="","",Data!BV259)</f>
        <v/>
      </c>
      <c r="D259" s="1006" t="str">
        <f>IF(Data!BW259="","",Data!BW259)</f>
        <v/>
      </c>
      <c r="E259" s="1006" t="str">
        <f>IF(Data!BX259="","",Data!BX259)</f>
        <v/>
      </c>
      <c r="F259" s="1006" t="str">
        <f>IF(Data!BY259="","",Data!BY259)</f>
        <v/>
      </c>
      <c r="G259" s="1101"/>
      <c r="H259" s="969" t="str">
        <f>IF(SUM(C259)&gt;0,(C257-H262-SUM(C262)*(H262=""))*'Exp factors'!C$24,"")</f>
        <v/>
      </c>
      <c r="I259" s="969" t="str">
        <f>IF(SUM(D259)&gt;0,(D257-I262-SUM(D262)*(I262=""))*'Exp factors'!D$24,"")</f>
        <v/>
      </c>
      <c r="J259" s="969" t="str">
        <f>IF(SUM(E259)&gt;0,(E257-J262-SUM(E262)*(J262=""))*'Exp factors'!E$24,"")</f>
        <v/>
      </c>
      <c r="K259" s="969" t="str">
        <f>IF(SUM(F259)&gt;0,(F257-K262-SUM(F262)*(K262=""))*'Exp factors'!F$24,"")</f>
        <v/>
      </c>
      <c r="L259" s="1101"/>
      <c r="M259" s="964"/>
      <c r="N259" s="964"/>
      <c r="O259" s="964"/>
      <c r="P259" s="964"/>
      <c r="Q259" s="1130"/>
      <c r="R259" s="898"/>
      <c r="S259" s="1030"/>
      <c r="T259" s="1030"/>
      <c r="U259" s="1062">
        <v>260</v>
      </c>
      <c r="V259" s="473"/>
    </row>
    <row r="260" spans="1:22" ht="15.75" customHeight="1">
      <c r="A260" s="1098" t="s">
        <v>179</v>
      </c>
      <c r="B260" s="1156"/>
      <c r="C260" s="1006" t="str">
        <f>IF(Data!BV260="","",Data!BV260)</f>
        <v/>
      </c>
      <c r="D260" s="1006" t="str">
        <f>IF(Data!BW260="","",Data!BW260)</f>
        <v/>
      </c>
      <c r="E260" s="1006" t="str">
        <f>IF(Data!BX260="","",Data!BX260)</f>
        <v/>
      </c>
      <c r="F260" s="1006" t="str">
        <f>IF(Data!BY260="","",Data!BY260)</f>
        <v/>
      </c>
      <c r="G260" s="1104"/>
      <c r="H260" s="964"/>
      <c r="I260" s="964"/>
      <c r="J260" s="964"/>
      <c r="K260" s="964"/>
      <c r="L260" s="1104"/>
      <c r="M260" s="964"/>
      <c r="N260" s="964"/>
      <c r="O260" s="964"/>
      <c r="P260" s="964"/>
      <c r="Q260" s="1130"/>
      <c r="R260" s="1114"/>
      <c r="S260" s="1115"/>
      <c r="T260" s="1115"/>
      <c r="U260" s="1062">
        <v>261</v>
      </c>
      <c r="V260" s="473"/>
    </row>
    <row r="261" spans="1:22" ht="15.75" customHeight="1">
      <c r="A261" s="1098" t="s">
        <v>181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3" t="str">
        <f>IF(H259="","",H259*C260)</f>
        <v/>
      </c>
      <c r="I261" s="973" t="str">
        <f>IF(I259="","",I259*D260)</f>
        <v/>
      </c>
      <c r="J261" s="973" t="str">
        <f>IF(J259="","",J259*E260)</f>
        <v/>
      </c>
      <c r="K261" s="973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8"/>
      <c r="S261" s="1030"/>
      <c r="T261" s="1030"/>
      <c r="U261" s="1062">
        <v>262</v>
      </c>
      <c r="V261" s="473"/>
    </row>
    <row r="262" spans="1:22" ht="15.75" customHeight="1">
      <c r="A262" s="1098" t="s">
        <v>244</v>
      </c>
      <c r="B262" s="1083"/>
      <c r="C262" s="1006" t="str">
        <f>IF(Data!BV262="","",Data!BV262)</f>
        <v/>
      </c>
      <c r="D262" s="1006" t="str">
        <f>IF(Data!BW262="","",Data!BW262)</f>
        <v/>
      </c>
      <c r="E262" s="1006" t="str">
        <f>IF(Data!BX262="","",Data!BX262)</f>
        <v/>
      </c>
      <c r="F262" s="1006" t="str">
        <f>IF(Data!BY262="","",Data!BY262)</f>
        <v/>
      </c>
      <c r="G262" s="1104"/>
      <c r="H262" s="296"/>
      <c r="I262" s="296"/>
      <c r="J262" s="296"/>
      <c r="K262" s="296"/>
      <c r="L262" s="1104"/>
      <c r="M262" s="964"/>
      <c r="N262" s="964"/>
      <c r="O262" s="964"/>
      <c r="P262" s="964"/>
      <c r="Q262" s="1130"/>
      <c r="R262" s="898"/>
      <c r="S262" s="1030"/>
      <c r="T262" s="1030"/>
      <c r="U262" s="1062">
        <v>263</v>
      </c>
      <c r="V262" s="473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6" t="str">
        <f>IF(H259="","",(C257-H259-H262-SUM(C262)*(H262=""))*C258/H$46/365/$P$1)</f>
        <v/>
      </c>
      <c r="I263" s="766" t="str">
        <f>IF(I259="","",(D257-I259-I262-SUM(D262)*(I262=""))*D258/I$46/365/$P$1)</f>
        <v/>
      </c>
      <c r="J263" s="766" t="str">
        <f>IF(J259="","",(E257-J259-J262-SUM(E262)*(J262=""))*E258/J$46/365/$P$1)</f>
        <v/>
      </c>
      <c r="K263" s="766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3"/>
    </row>
    <row r="264" spans="1:22" ht="15.75" customHeight="1">
      <c r="A264" s="1160" t="str">
        <f>IF(Data!A264="","",Data!A264)</f>
        <v>Cowpeas: kg produced</v>
      </c>
      <c r="B264" s="1113"/>
      <c r="C264" s="1006" t="str">
        <f>IF(Data!BV264="","",Data!BV264)</f>
        <v/>
      </c>
      <c r="D264" s="1006" t="str">
        <f>IF(Data!BW264="","",Data!BW264)</f>
        <v/>
      </c>
      <c r="E264" s="1006" t="str">
        <f>IF(Data!BX264="","",Data!BX264)</f>
        <v/>
      </c>
      <c r="F264" s="1006" t="str">
        <f>IF(Data!BY264="","",Data!BY264)</f>
        <v/>
      </c>
      <c r="G264" s="1156"/>
      <c r="H264" s="964"/>
      <c r="I264" s="964"/>
      <c r="J264" s="964"/>
      <c r="K264" s="964"/>
      <c r="L264" s="1156"/>
      <c r="M264" s="1142"/>
      <c r="N264" s="1142"/>
      <c r="O264" s="1142"/>
      <c r="P264" s="1142"/>
      <c r="Q264" s="1130"/>
      <c r="R264" s="898"/>
      <c r="S264" s="1030"/>
      <c r="T264" s="1030"/>
      <c r="U264" s="1062">
        <v>265</v>
      </c>
      <c r="V264" s="473"/>
    </row>
    <row r="265" spans="1:22" ht="15.75" customHeight="1">
      <c r="A265" s="942" t="str">
        <f>$Q$1 &amp; " per kg"</f>
        <v>kcal per kg</v>
      </c>
      <c r="B265" s="1167"/>
      <c r="C265" s="1006">
        <f>IF(Data!BV265="","",Data!BV265)</f>
        <v>3400</v>
      </c>
      <c r="D265" s="1006">
        <f>IF(Data!BW265="","",Data!BW265)</f>
        <v>3400</v>
      </c>
      <c r="E265" s="1006">
        <f>IF(Data!BX265="","",Data!BX265)</f>
        <v>3400</v>
      </c>
      <c r="F265" s="1006">
        <f>IF(Data!BY265="","",Data!BY265)</f>
        <v>3400</v>
      </c>
      <c r="G265" s="1083"/>
      <c r="H265" s="964"/>
      <c r="I265" s="964"/>
      <c r="J265" s="964"/>
      <c r="K265" s="964"/>
      <c r="L265" s="1083"/>
      <c r="M265" s="964"/>
      <c r="N265" s="964"/>
      <c r="O265" s="964"/>
      <c r="P265" s="964"/>
      <c r="Q265" s="1130"/>
      <c r="R265" s="898"/>
      <c r="S265" s="1030"/>
      <c r="T265" s="1030"/>
      <c r="U265" s="1062">
        <v>266</v>
      </c>
      <c r="V265" s="473"/>
    </row>
    <row r="266" spans="1:22" ht="15.75" customHeight="1">
      <c r="A266" s="1097" t="s">
        <v>243</v>
      </c>
      <c r="B266" s="1167"/>
      <c r="C266" s="1006" t="str">
        <f>IF(Data!BV266="","",Data!BV266)</f>
        <v/>
      </c>
      <c r="D266" s="1006" t="str">
        <f>IF(Data!BW266="","",Data!BW266)</f>
        <v/>
      </c>
      <c r="E266" s="1006" t="str">
        <f>IF(Data!BX266="","",Data!BX266)</f>
        <v/>
      </c>
      <c r="F266" s="1006" t="str">
        <f>IF(Data!BY266="","",Data!BY266)</f>
        <v/>
      </c>
      <c r="G266" s="1101"/>
      <c r="H266" s="969" t="str">
        <f>IF(SUM(C266)&gt;0,MAX(C266,(C264-H269-SUM(C269)*(H269=""))*'Exp factors'!C$25),"")</f>
        <v/>
      </c>
      <c r="I266" s="969" t="str">
        <f>IF(SUM(D266)&gt;0,MAX(D266,(D264-I269-SUM(D269)*(I269=""))*'Exp factors'!D$25),"")</f>
        <v/>
      </c>
      <c r="J266" s="969" t="str">
        <f>IF(SUM(E266)&gt;0,MAX(E266,(E264-J269-SUM(E269)*(J269=""))*'Exp factors'!E$25),"")</f>
        <v/>
      </c>
      <c r="K266" s="969" t="str">
        <f>IF(SUM(F266)&gt;0,MAX(F266,(F264-K269-SUM(F269)*(K269=""))*'Exp factors'!F$25),"")</f>
        <v/>
      </c>
      <c r="L266" s="1101"/>
      <c r="M266" s="964"/>
      <c r="N266" s="964"/>
      <c r="O266" s="964"/>
      <c r="P266" s="964"/>
      <c r="Q266" s="1130"/>
      <c r="R266" s="898"/>
      <c r="S266" s="1030"/>
      <c r="T266" s="1030"/>
      <c r="U266" s="1062">
        <v>267</v>
      </c>
      <c r="V266" s="473"/>
    </row>
    <row r="267" spans="1:22" ht="15.75" customHeight="1">
      <c r="A267" s="1098" t="s">
        <v>179</v>
      </c>
      <c r="B267" s="1123"/>
      <c r="C267" s="1006" t="str">
        <f>IF(Data!BV267="","",Data!BV267)</f>
        <v/>
      </c>
      <c r="D267" s="1006" t="str">
        <f>IF(Data!BW267="","",Data!BW267)</f>
        <v/>
      </c>
      <c r="E267" s="1006" t="str">
        <f>IF(Data!BX267="","",Data!BX267)</f>
        <v/>
      </c>
      <c r="F267" s="1006" t="str">
        <f>IF(Data!BY267="","",Data!BY267)</f>
        <v/>
      </c>
      <c r="G267" s="1104"/>
      <c r="H267" s="964"/>
      <c r="I267" s="964"/>
      <c r="J267" s="964"/>
      <c r="K267" s="964"/>
      <c r="L267" s="1104"/>
      <c r="M267" s="964"/>
      <c r="N267" s="964"/>
      <c r="O267" s="964"/>
      <c r="P267" s="964"/>
      <c r="Q267" s="1130"/>
      <c r="R267" s="1114"/>
      <c r="S267" s="1115"/>
      <c r="T267" s="1115"/>
      <c r="U267" s="1062">
        <v>268</v>
      </c>
      <c r="V267" s="473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3" t="str">
        <f>IF(H266="","",H266*C267)</f>
        <v/>
      </c>
      <c r="I268" s="973" t="str">
        <f>IF(I266="","",I266*D267)</f>
        <v/>
      </c>
      <c r="J268" s="973" t="str">
        <f>IF(J266="","",J266*E267)</f>
        <v/>
      </c>
      <c r="K268" s="973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8"/>
      <c r="S268" s="1030"/>
      <c r="T268" s="1030"/>
      <c r="U268" s="1062">
        <v>269</v>
      </c>
      <c r="V268" s="473"/>
    </row>
    <row r="269" spans="1:22" ht="15.75" customHeight="1">
      <c r="A269" s="1098" t="s">
        <v>244</v>
      </c>
      <c r="B269" s="1156"/>
      <c r="C269" s="1006" t="str">
        <f>IF(Data!BV269="","",Data!BV269)</f>
        <v/>
      </c>
      <c r="D269" s="1006" t="str">
        <f>IF(Data!BW269="","",Data!BW269)</f>
        <v/>
      </c>
      <c r="E269" s="1006" t="str">
        <f>IF(Data!BX269="","",Data!BX269)</f>
        <v/>
      </c>
      <c r="F269" s="1006" t="str">
        <f>IF(Data!BY269="","",Data!BY269)</f>
        <v/>
      </c>
      <c r="G269" s="1104"/>
      <c r="H269" s="296"/>
      <c r="I269" s="296"/>
      <c r="J269" s="296"/>
      <c r="K269" s="296"/>
      <c r="L269" s="1104"/>
      <c r="M269" s="964"/>
      <c r="N269" s="964"/>
      <c r="O269" s="964"/>
      <c r="P269" s="964"/>
      <c r="Q269" s="1130"/>
      <c r="R269" s="898"/>
      <c r="S269" s="1030"/>
      <c r="T269" s="1030"/>
      <c r="U269" s="1062">
        <v>270</v>
      </c>
      <c r="V269" s="473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6" t="str">
        <f>IF(H266="","",(C264-H266-H269-SUM(C269)*(H269=""))*C265/H$46/365/$P$1)</f>
        <v/>
      </c>
      <c r="I270" s="766" t="str">
        <f>IF(I266="","",(D264-I266-I269-SUM(D269)*(I269=""))*D265/I$46/365/$P$1)</f>
        <v/>
      </c>
      <c r="J270" s="766" t="str">
        <f>IF(J266="","",(E264-J266-J269-SUM(E269)*(J269=""))*E265/J$46/365/$P$1)</f>
        <v/>
      </c>
      <c r="K270" s="766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3"/>
    </row>
    <row r="271" spans="1:22" ht="15.75" customHeight="1">
      <c r="A271" s="1160" t="str">
        <f>IF(Data!A271="","",Data!A271)</f>
        <v>Beans: kg produced</v>
      </c>
      <c r="B271" s="1128"/>
      <c r="C271" s="1006" t="str">
        <f>IF(Data!BV271="","",Data!BV271)</f>
        <v/>
      </c>
      <c r="D271" s="1006" t="str">
        <f>IF(Data!BW271="","",Data!BW271)</f>
        <v/>
      </c>
      <c r="E271" s="1006" t="str">
        <f>IF(Data!BX271="","",Data!BX271)</f>
        <v/>
      </c>
      <c r="F271" s="1006" t="str">
        <f>IF(Data!BY271="","",Data!BY271)</f>
        <v/>
      </c>
      <c r="G271" s="1156"/>
      <c r="H271" s="964"/>
      <c r="I271" s="964"/>
      <c r="J271" s="964"/>
      <c r="K271" s="964"/>
      <c r="L271" s="1156"/>
      <c r="M271" s="1142"/>
      <c r="N271" s="1142"/>
      <c r="O271" s="1142"/>
      <c r="P271" s="1142"/>
      <c r="Q271" s="1130"/>
      <c r="R271" s="898"/>
      <c r="S271" s="1030"/>
      <c r="T271" s="1030"/>
      <c r="U271" s="1062">
        <v>272</v>
      </c>
      <c r="V271" s="473"/>
    </row>
    <row r="272" spans="1:22" ht="15.75" customHeight="1">
      <c r="A272" s="942" t="str">
        <f>$Q$1 &amp; " per kg"</f>
        <v>kcal per kg</v>
      </c>
      <c r="B272" s="1083"/>
      <c r="C272" s="1006">
        <f>IF(Data!BV272="","",Data!BV272)</f>
        <v>3390</v>
      </c>
      <c r="D272" s="1006">
        <f>IF(Data!BW272="","",Data!BW272)</f>
        <v>3390</v>
      </c>
      <c r="E272" s="1006">
        <f>IF(Data!BX272="","",Data!BX272)</f>
        <v>3390</v>
      </c>
      <c r="F272" s="1006">
        <f>IF(Data!BY272="","",Data!BY272)</f>
        <v>3390</v>
      </c>
      <c r="G272" s="1083"/>
      <c r="H272" s="964"/>
      <c r="I272" s="964"/>
      <c r="J272" s="964"/>
      <c r="K272" s="964"/>
      <c r="L272" s="1083"/>
      <c r="M272" s="964"/>
      <c r="N272" s="964"/>
      <c r="O272" s="964"/>
      <c r="P272" s="964"/>
      <c r="Q272" s="1130"/>
      <c r="R272" s="898"/>
      <c r="S272" s="1030"/>
      <c r="T272" s="1030"/>
      <c r="U272" s="1062">
        <v>273</v>
      </c>
      <c r="V272" s="473"/>
    </row>
    <row r="273" spans="1:22" s="1170" customFormat="1" ht="15.75" customHeight="1">
      <c r="A273" s="1097" t="s">
        <v>243</v>
      </c>
      <c r="B273" s="1128"/>
      <c r="C273" s="1006" t="str">
        <f>IF(Data!BV273="","",Data!BV273)</f>
        <v/>
      </c>
      <c r="D273" s="1006" t="str">
        <f>IF(Data!BW273="","",Data!BW273)</f>
        <v/>
      </c>
      <c r="E273" s="1006" t="str">
        <f>IF(Data!BX273="","",Data!BX273)</f>
        <v/>
      </c>
      <c r="F273" s="1006" t="str">
        <f>IF(Data!BY273="","",Data!BY273)</f>
        <v/>
      </c>
      <c r="G273" s="1101"/>
      <c r="H273" s="969" t="str">
        <f>IF(SUM(C273)&gt;0,MAX(C273,(C271-H276-SUM(C276)*(H276=""))*'Exp factors'!C$25),"")</f>
        <v/>
      </c>
      <c r="I273" s="969" t="str">
        <f>IF(SUM(D273)&gt;0,MAX(D273,(D271-I276-SUM(D276)*(I276=""))*'Exp factors'!D$25),"")</f>
        <v/>
      </c>
      <c r="J273" s="969" t="str">
        <f>IF(SUM(E273)&gt;0,MAX(E273,(E271-J276-SUM(E276)*(J276=""))*'Exp factors'!E$25),"")</f>
        <v/>
      </c>
      <c r="K273" s="969" t="str">
        <f>IF(SUM(F273)&gt;0,MAX(F273,(F271-K276-SUM(F276)*(K276=""))*'Exp factors'!F$25),"")</f>
        <v/>
      </c>
      <c r="L273" s="1101"/>
      <c r="M273" s="964"/>
      <c r="N273" s="964"/>
      <c r="O273" s="964"/>
      <c r="P273" s="964"/>
      <c r="Q273" s="1130"/>
      <c r="R273" s="898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179</v>
      </c>
      <c r="B274" s="1128"/>
      <c r="C274" s="1006" t="str">
        <f>IF(Data!BV274="","",Data!BV274)</f>
        <v/>
      </c>
      <c r="D274" s="1006" t="str">
        <f>IF(Data!BW274="","",Data!BW274)</f>
        <v/>
      </c>
      <c r="E274" s="1006" t="str">
        <f>IF(Data!BX274="","",Data!BX274)</f>
        <v/>
      </c>
      <c r="F274" s="1006" t="str">
        <f>IF(Data!BY274="","",Data!BY274)</f>
        <v/>
      </c>
      <c r="G274" s="1104"/>
      <c r="H274" s="964"/>
      <c r="I274" s="964"/>
      <c r="J274" s="964"/>
      <c r="K274" s="964"/>
      <c r="L274" s="1104"/>
      <c r="M274" s="964"/>
      <c r="N274" s="964"/>
      <c r="O274" s="964"/>
      <c r="P274" s="964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3" t="str">
        <f>IF(H273="","",H273*C274)</f>
        <v/>
      </c>
      <c r="I275" s="973" t="str">
        <f>IF(I273="","",I273*D274)</f>
        <v/>
      </c>
      <c r="J275" s="973" t="str">
        <f>IF(J273="","",J273*E274)</f>
        <v/>
      </c>
      <c r="K275" s="973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8"/>
      <c r="S275" s="1030"/>
      <c r="T275" s="1030"/>
      <c r="U275" s="1062">
        <v>276</v>
      </c>
      <c r="V275" s="1169"/>
    </row>
    <row r="276" spans="1:22" ht="15.75" customHeight="1">
      <c r="A276" s="1098" t="s">
        <v>244</v>
      </c>
      <c r="B276" s="1128"/>
      <c r="C276" s="1006" t="str">
        <f>IF(Data!BV276="","",Data!BV276)</f>
        <v/>
      </c>
      <c r="D276" s="1006" t="str">
        <f>IF(Data!BW276="","",Data!BW276)</f>
        <v/>
      </c>
      <c r="E276" s="1006" t="str">
        <f>IF(Data!BX276="","",Data!BX276)</f>
        <v/>
      </c>
      <c r="F276" s="1006" t="str">
        <f>IF(Data!BY276="","",Data!BY276)</f>
        <v/>
      </c>
      <c r="G276" s="1104"/>
      <c r="H276" s="296"/>
      <c r="I276" s="296"/>
      <c r="J276" s="296"/>
      <c r="K276" s="296"/>
      <c r="L276" s="1104"/>
      <c r="M276" s="964"/>
      <c r="N276" s="964"/>
      <c r="O276" s="964"/>
      <c r="P276" s="964"/>
      <c r="Q276" s="1130"/>
      <c r="R276" s="898"/>
      <c r="S276" s="1030"/>
      <c r="T276" s="1030"/>
      <c r="U276" s="1062">
        <v>277</v>
      </c>
      <c r="V276" s="473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6" t="str">
        <f>IF(H273="","",(C271-H273-H276-SUM(C276)*(H276=""))*C272/H$46/365/$P$1)</f>
        <v/>
      </c>
      <c r="I277" s="766" t="str">
        <f>IF(I273="","",(D271-I273-I276-SUM(D276)*(I276=""))*D272/I$46/365/$P$1)</f>
        <v/>
      </c>
      <c r="J277" s="766" t="str">
        <f>IF(J273="","",(E271-J273-J276-SUM(E276)*(J276=""))*E272/J$46/365/$P$1)</f>
        <v/>
      </c>
      <c r="K277" s="766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278</v>
      </c>
      <c r="V277" s="473"/>
    </row>
    <row r="278" spans="1:22" ht="15.75" customHeight="1">
      <c r="A278" s="1160" t="str">
        <f>IF(Data!A278="","",Data!A278)</f>
        <v xml:space="preserve"> kg carried over: soya beans</v>
      </c>
      <c r="B278" s="1113"/>
      <c r="C278" s="1006" t="str">
        <f>IF(Data!BV278="","",Data!BV278)</f>
        <v/>
      </c>
      <c r="D278" s="1006" t="str">
        <f>IF(Data!BW278="","",Data!BW278)</f>
        <v/>
      </c>
      <c r="E278" s="1006" t="str">
        <f>IF(Data!BX278="","",Data!BX278)</f>
        <v/>
      </c>
      <c r="F278" s="1006" t="str">
        <f>IF(Data!BY278="","",Data!BY278)</f>
        <v/>
      </c>
      <c r="G278" s="1156"/>
      <c r="H278" s="964"/>
      <c r="I278" s="964"/>
      <c r="J278" s="964"/>
      <c r="K278" s="964"/>
      <c r="L278" s="1156"/>
      <c r="M278" s="1142"/>
      <c r="N278" s="1142"/>
      <c r="O278" s="1142"/>
      <c r="P278" s="1142"/>
      <c r="Q278" s="1130"/>
      <c r="R278" s="898"/>
      <c r="S278" s="1030"/>
      <c r="T278" s="1030"/>
      <c r="U278" s="1062">
        <v>279</v>
      </c>
      <c r="V278" s="473"/>
    </row>
    <row r="279" spans="1:22" ht="15.75" customHeight="1">
      <c r="A279" s="942" t="str">
        <f>$Q$1 &amp; " per kg"</f>
        <v>kcal per kg</v>
      </c>
      <c r="B279" s="1156"/>
      <c r="C279" s="1006">
        <f>IF(Data!BV279="","",Data!BV279)</f>
        <v>3630</v>
      </c>
      <c r="D279" s="1006">
        <f>IF(Data!BW279="","",Data!BW279)</f>
        <v>3630</v>
      </c>
      <c r="E279" s="1006">
        <f>IF(Data!BX279="","",Data!BX279)</f>
        <v>3630</v>
      </c>
      <c r="F279" s="1006">
        <f>IF(Data!BY279="","",Data!BY279)</f>
        <v>3630</v>
      </c>
      <c r="G279" s="1083"/>
      <c r="H279" s="964"/>
      <c r="I279" s="964"/>
      <c r="J279" s="964"/>
      <c r="K279" s="964"/>
      <c r="L279" s="1083"/>
      <c r="M279" s="964"/>
      <c r="N279" s="964"/>
      <c r="O279" s="964"/>
      <c r="P279" s="964"/>
      <c r="Q279" s="1130"/>
      <c r="R279" s="898"/>
      <c r="S279" s="1030"/>
      <c r="T279" s="1030"/>
      <c r="U279" s="1062">
        <v>280</v>
      </c>
      <c r="V279" s="473"/>
    </row>
    <row r="280" spans="1:22" ht="15.75" customHeight="1">
      <c r="A280" s="1097" t="s">
        <v>243</v>
      </c>
      <c r="B280" s="1156"/>
      <c r="C280" s="1006" t="str">
        <f>IF(Data!BV280="","",Data!BV280)</f>
        <v/>
      </c>
      <c r="D280" s="1006" t="str">
        <f>IF(Data!BW280="","",Data!BW280)</f>
        <v/>
      </c>
      <c r="E280" s="1006" t="str">
        <f>IF(Data!BX280="","",Data!BX280)</f>
        <v/>
      </c>
      <c r="F280" s="1006" t="str">
        <f>IF(Data!BY280="","",Data!BY280)</f>
        <v/>
      </c>
      <c r="G280" s="1101"/>
      <c r="H280" s="969" t="str">
        <f>IF(SUM(C280)&gt;0,(C278-H283-SUM(C283)*(H283=""))*'Exp factors'!C$23,"")</f>
        <v/>
      </c>
      <c r="I280" s="969" t="str">
        <f>IF(SUM(D280)&gt;0,(D278-I283-SUM(D283)*(I283=""))*'Exp factors'!D$23,"")</f>
        <v/>
      </c>
      <c r="J280" s="969" t="str">
        <f>IF(SUM(E280)&gt;0,(E278-J283-SUM(E283)*(J283=""))*'Exp factors'!E$23,"")</f>
        <v/>
      </c>
      <c r="K280" s="969" t="str">
        <f>IF(SUM(F280)&gt;0,(F278-K283-SUM(F283)*(K283=""))*'Exp factors'!F$23,"")</f>
        <v/>
      </c>
      <c r="L280" s="1101"/>
      <c r="M280" s="964"/>
      <c r="N280" s="964"/>
      <c r="O280" s="964"/>
      <c r="P280" s="964"/>
      <c r="Q280" s="1130"/>
      <c r="R280" s="898"/>
      <c r="S280" s="1030"/>
      <c r="T280" s="1030"/>
      <c r="U280" s="1062">
        <v>281</v>
      </c>
      <c r="V280" s="473"/>
    </row>
    <row r="281" spans="1:22" ht="15.75" customHeight="1">
      <c r="A281" s="1098" t="s">
        <v>179</v>
      </c>
      <c r="B281" s="1156"/>
      <c r="C281" s="1006" t="str">
        <f>IF(Data!BV281="","",Data!BV281)</f>
        <v/>
      </c>
      <c r="D281" s="1006" t="str">
        <f>IF(Data!BW281="","",Data!BW281)</f>
        <v/>
      </c>
      <c r="E281" s="1006" t="str">
        <f>IF(Data!BX281="","",Data!BX281)</f>
        <v/>
      </c>
      <c r="F281" s="1006" t="str">
        <f>IF(Data!BY281="","",Data!BY281)</f>
        <v/>
      </c>
      <c r="G281" s="1104"/>
      <c r="H281" s="964"/>
      <c r="I281" s="964"/>
      <c r="J281" s="964"/>
      <c r="K281" s="964"/>
      <c r="L281" s="1104"/>
      <c r="M281" s="964"/>
      <c r="N281" s="964"/>
      <c r="O281" s="964"/>
      <c r="P281" s="964"/>
      <c r="Q281" s="1130"/>
      <c r="R281" s="1114"/>
      <c r="S281" s="1115"/>
      <c r="T281" s="1115"/>
      <c r="U281" s="1062">
        <v>282</v>
      </c>
      <c r="V281" s="473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3" t="str">
        <f>IF(H280="","",H280*C281)</f>
        <v/>
      </c>
      <c r="I282" s="973" t="str">
        <f>IF(I280="","",I280*D281)</f>
        <v/>
      </c>
      <c r="J282" s="973" t="str">
        <f>IF(J280="","",J280*E281)</f>
        <v/>
      </c>
      <c r="K282" s="973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8"/>
      <c r="S282" s="1030"/>
      <c r="T282" s="1030"/>
      <c r="U282" s="1062">
        <v>283</v>
      </c>
      <c r="V282" s="473"/>
    </row>
    <row r="283" spans="1:22" ht="15.75" customHeight="1">
      <c r="A283" s="1098" t="s">
        <v>244</v>
      </c>
      <c r="B283" s="1113"/>
      <c r="C283" s="1006" t="str">
        <f>IF(Data!BV283="","",Data!BV283)</f>
        <v/>
      </c>
      <c r="D283" s="1006" t="str">
        <f>IF(Data!BW283="","",Data!BW283)</f>
        <v/>
      </c>
      <c r="E283" s="1006" t="str">
        <f>IF(Data!BX283="","",Data!BX283)</f>
        <v/>
      </c>
      <c r="F283" s="1006" t="str">
        <f>IF(Data!BY283="","",Data!BY283)</f>
        <v/>
      </c>
      <c r="G283" s="1104"/>
      <c r="H283" s="296"/>
      <c r="I283" s="296"/>
      <c r="J283" s="296"/>
      <c r="K283" s="296"/>
      <c r="L283" s="1104"/>
      <c r="M283" s="964"/>
      <c r="N283" s="964"/>
      <c r="O283" s="964"/>
      <c r="P283" s="964"/>
      <c r="Q283" s="1130"/>
      <c r="R283" s="898"/>
      <c r="S283" s="1030"/>
      <c r="T283" s="1030"/>
      <c r="U283" s="1062">
        <v>284</v>
      </c>
      <c r="V283" s="473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6" t="str">
        <f>IF(H280="","",(C278-H280-H283-SUM(C283)*(H283=""))*C279/H$46/365/$P$1)</f>
        <v/>
      </c>
      <c r="I284" s="766" t="str">
        <f>IF(I280="","",(D278-I280-I283-SUM(D283)*(I283=""))*D279/I$46/365/$P$1)</f>
        <v/>
      </c>
      <c r="J284" s="766" t="str">
        <f>IF(J280="","",(E278-J280-J283-SUM(E283)*(J283=""))*E279/J$46/365/$P$1)</f>
        <v/>
      </c>
      <c r="K284" s="766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kg produced (Onion)</v>
      </c>
      <c r="B285" s="1113"/>
      <c r="C285" s="1006" t="str">
        <f>IF(Data!BV285="","",Data!BV285)</f>
        <v/>
      </c>
      <c r="D285" s="1006" t="str">
        <f>IF(Data!BW285="","",Data!BW285)</f>
        <v/>
      </c>
      <c r="E285" s="1006" t="str">
        <f>IF(Data!BX285="","",Data!BX285)</f>
        <v/>
      </c>
      <c r="F285" s="1006" t="str">
        <f>IF(Data!BY285="","",Data!BY285)</f>
        <v/>
      </c>
      <c r="G285" s="1156"/>
      <c r="H285" s="964"/>
      <c r="I285" s="964"/>
      <c r="J285" s="964"/>
      <c r="K285" s="964"/>
      <c r="L285" s="1156"/>
      <c r="M285" s="1142"/>
      <c r="N285" s="1142"/>
      <c r="O285" s="1142"/>
      <c r="P285" s="1142"/>
      <c r="Q285" s="1130"/>
      <c r="R285" s="898"/>
      <c r="S285" s="1030"/>
      <c r="T285" s="1030"/>
      <c r="U285" s="1062">
        <v>286</v>
      </c>
      <c r="V285" s="473"/>
    </row>
    <row r="286" spans="1:22" ht="15.75" customHeight="1">
      <c r="A286" s="942" t="str">
        <f>$Q$1 &amp; " per kg"</f>
        <v>kcal per kg</v>
      </c>
      <c r="B286" s="1167"/>
      <c r="C286" s="1006">
        <f>IF(Data!BV286="","",Data!BV286)</f>
        <v>3360</v>
      </c>
      <c r="D286" s="1006">
        <f>IF(Data!BW286="","",Data!BW286)</f>
        <v>3360</v>
      </c>
      <c r="E286" s="1006">
        <f>IF(Data!BX286="","",Data!BX286)</f>
        <v>3360</v>
      </c>
      <c r="F286" s="1006">
        <f>IF(Data!BY286="","",Data!BY286)</f>
        <v>3360</v>
      </c>
      <c r="G286" s="1083"/>
      <c r="H286" s="964"/>
      <c r="I286" s="964"/>
      <c r="J286" s="964"/>
      <c r="K286" s="964"/>
      <c r="L286" s="1083"/>
      <c r="M286" s="964"/>
      <c r="N286" s="964"/>
      <c r="O286" s="964"/>
      <c r="P286" s="964"/>
      <c r="Q286" s="1130"/>
      <c r="R286" s="898"/>
      <c r="S286" s="1030"/>
      <c r="T286" s="1030"/>
      <c r="U286" s="1062">
        <v>287</v>
      </c>
      <c r="V286" s="473"/>
    </row>
    <row r="287" spans="1:22" ht="15.75" customHeight="1">
      <c r="A287" s="1097" t="s">
        <v>243</v>
      </c>
      <c r="B287" s="1167"/>
      <c r="C287" s="1006" t="str">
        <f>IF(Data!BV287="","",Data!BV287)</f>
        <v/>
      </c>
      <c r="D287" s="1006" t="str">
        <f>IF(Data!BW287="","",Data!BW287)</f>
        <v/>
      </c>
      <c r="E287" s="1006" t="str">
        <f>IF(Data!BX287="","",Data!BX287)</f>
        <v/>
      </c>
      <c r="F287" s="1006" t="str">
        <f>IF(Data!BY287="","",Data!BY287)</f>
        <v/>
      </c>
      <c r="G287" s="1101"/>
      <c r="H287" s="969" t="str">
        <f>IF(SUM(C287)&gt;0,(C285-H290-SUM(C290)*(H290=""))*'Exp factors'!C$23,"")</f>
        <v/>
      </c>
      <c r="I287" s="969" t="str">
        <f>IF(SUM(D287)&gt;0,(D285-I290-SUM(D290)*(I290=""))*'Exp factors'!D$23,"")</f>
        <v/>
      </c>
      <c r="J287" s="969" t="str">
        <f>IF(SUM(E287)&gt;0,(E285-J290-SUM(E290)*(J290=""))*'Exp factors'!E$23,"")</f>
        <v/>
      </c>
      <c r="K287" s="969" t="str">
        <f>IF(SUM(F287)&gt;0,(F285-K290-SUM(F290)*(K290=""))*'Exp factors'!F$23,"")</f>
        <v/>
      </c>
      <c r="L287" s="1101"/>
      <c r="M287" s="964"/>
      <c r="N287" s="964"/>
      <c r="O287" s="964"/>
      <c r="P287" s="964"/>
      <c r="Q287" s="1130"/>
      <c r="R287" s="898"/>
      <c r="S287" s="1030"/>
      <c r="T287" s="1030"/>
      <c r="U287" s="1062">
        <v>288</v>
      </c>
      <c r="V287" s="473"/>
    </row>
    <row r="288" spans="1:22" ht="15.75" customHeight="1">
      <c r="A288" s="1098" t="s">
        <v>179</v>
      </c>
      <c r="B288" s="1123"/>
      <c r="C288" s="1006" t="str">
        <f>IF(Data!BV288="","",Data!BV288)</f>
        <v/>
      </c>
      <c r="D288" s="1006" t="str">
        <f>IF(Data!BW288="","",Data!BW288)</f>
        <v/>
      </c>
      <c r="E288" s="1006" t="str">
        <f>IF(Data!BX288="","",Data!BX288)</f>
        <v/>
      </c>
      <c r="F288" s="1006" t="str">
        <f>IF(Data!BY288="","",Data!BY288)</f>
        <v/>
      </c>
      <c r="G288" s="1104"/>
      <c r="H288" s="964"/>
      <c r="I288" s="964"/>
      <c r="J288" s="964"/>
      <c r="K288" s="964"/>
      <c r="L288" s="1104"/>
      <c r="M288" s="964"/>
      <c r="N288" s="964"/>
      <c r="O288" s="964"/>
      <c r="P288" s="964"/>
      <c r="Q288" s="1130"/>
      <c r="R288" s="1114"/>
      <c r="S288" s="1115"/>
      <c r="T288" s="1115"/>
      <c r="U288" s="1062">
        <v>289</v>
      </c>
      <c r="V288" s="473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3" t="str">
        <f>IF(H287="","",H287*C288)</f>
        <v/>
      </c>
      <c r="I289" s="973" t="str">
        <f>IF(I287="","",I287*D288)</f>
        <v/>
      </c>
      <c r="J289" s="973" t="str">
        <f>IF(J287="","",J287*E288)</f>
        <v/>
      </c>
      <c r="K289" s="973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8"/>
      <c r="S289" s="1030"/>
      <c r="T289" s="1030"/>
      <c r="U289" s="1062">
        <v>290</v>
      </c>
      <c r="V289" s="473"/>
    </row>
    <row r="290" spans="1:22" ht="15.75" customHeight="1">
      <c r="A290" s="1098" t="s">
        <v>244</v>
      </c>
      <c r="B290" s="1156"/>
      <c r="C290" s="1006" t="str">
        <f>IF(Data!BV290="","",Data!BV290)</f>
        <v/>
      </c>
      <c r="D290" s="1006" t="str">
        <f>IF(Data!BW290="","",Data!BW290)</f>
        <v/>
      </c>
      <c r="E290" s="1006" t="str">
        <f>IF(Data!BX290="","",Data!BX290)</f>
        <v/>
      </c>
      <c r="F290" s="1006" t="str">
        <f>IF(Data!BY290="","",Data!BY290)</f>
        <v/>
      </c>
      <c r="G290" s="1104"/>
      <c r="H290" s="296"/>
      <c r="I290" s="296"/>
      <c r="J290" s="296"/>
      <c r="K290" s="296"/>
      <c r="L290" s="1104"/>
      <c r="M290" s="964"/>
      <c r="N290" s="964"/>
      <c r="O290" s="964"/>
      <c r="P290" s="964"/>
      <c r="Q290" s="1130"/>
      <c r="R290" s="898"/>
      <c r="S290" s="1030"/>
      <c r="T290" s="1030"/>
      <c r="U290" s="1062">
        <v>291</v>
      </c>
      <c r="V290" s="473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6" t="str">
        <f>IF(H287="","",(C285-H287-H290-SUM(C290)*(H290=""))*C286/H$46/365/$P$1)</f>
        <v/>
      </c>
      <c r="I291" s="766" t="str">
        <f>IF(I287="","",(D285-I287-I290-SUM(D290)*(I290=""))*D286/I$46/365/$P$1)</f>
        <v/>
      </c>
      <c r="J291" s="766" t="str">
        <f>IF(J287="","",(E285-J287-J290-SUM(E290)*(J290=""))*E286/J$46/365/$P$1)</f>
        <v/>
      </c>
      <c r="K291" s="766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kg produced (Cabbage)</v>
      </c>
      <c r="B292" s="1113"/>
      <c r="C292" s="1006" t="str">
        <f>IF(Data!BV292="","",Data!BV292)</f>
        <v/>
      </c>
      <c r="D292" s="1006" t="str">
        <f>IF(Data!BW292="","",Data!BW292)</f>
        <v/>
      </c>
      <c r="E292" s="1006" t="str">
        <f>IF(Data!BX292="","",Data!BX292)</f>
        <v/>
      </c>
      <c r="F292" s="1006" t="str">
        <f>IF(Data!BY292="","",Data!BY292)</f>
        <v/>
      </c>
      <c r="G292" s="1156"/>
      <c r="H292" s="964"/>
      <c r="I292" s="964"/>
      <c r="J292" s="964"/>
      <c r="K292" s="964"/>
      <c r="L292" s="1156"/>
      <c r="M292" s="1142"/>
      <c r="N292" s="1142"/>
      <c r="O292" s="1142"/>
      <c r="P292" s="1142"/>
      <c r="Q292" s="1130"/>
      <c r="R292" s="898"/>
      <c r="S292" s="1030"/>
      <c r="T292" s="1030"/>
      <c r="U292" s="1062">
        <v>293</v>
      </c>
      <c r="V292" s="473"/>
    </row>
    <row r="293" spans="1:22" ht="15.75" customHeight="1">
      <c r="A293" s="942" t="str">
        <f>$Q$1 &amp; " per kg"</f>
        <v>kcal per kg</v>
      </c>
      <c r="B293" s="1113"/>
      <c r="C293" s="1006">
        <f>IF(Data!BV293="","",Data!BV293)</f>
        <v>3440</v>
      </c>
      <c r="D293" s="1006">
        <f>IF(Data!BW293="","",Data!BW293)</f>
        <v>3440</v>
      </c>
      <c r="E293" s="1006">
        <f>IF(Data!BX293="","",Data!BX293)</f>
        <v>3440</v>
      </c>
      <c r="F293" s="1006">
        <f>IF(Data!BY293="","",Data!BY293)</f>
        <v>3440</v>
      </c>
      <c r="G293" s="1083"/>
      <c r="H293" s="964"/>
      <c r="I293" s="964"/>
      <c r="J293" s="964"/>
      <c r="K293" s="964"/>
      <c r="L293" s="1083"/>
      <c r="M293" s="964"/>
      <c r="N293" s="964"/>
      <c r="O293" s="964"/>
      <c r="P293" s="964"/>
      <c r="Q293" s="1130"/>
      <c r="R293" s="898"/>
      <c r="S293" s="1030"/>
      <c r="T293" s="1030"/>
      <c r="U293" s="1062">
        <v>294</v>
      </c>
      <c r="V293" s="473"/>
    </row>
    <row r="294" spans="1:22" ht="15.75" customHeight="1">
      <c r="A294" s="1097" t="s">
        <v>243</v>
      </c>
      <c r="B294" s="1113"/>
      <c r="C294" s="1006" t="str">
        <f>IF(Data!BV294="","",Data!BV294)</f>
        <v/>
      </c>
      <c r="D294" s="1006" t="str">
        <f>IF(Data!BW294="","",Data!BW294)</f>
        <v/>
      </c>
      <c r="E294" s="1006" t="str">
        <f>IF(Data!BX294="","",Data!BX294)</f>
        <v/>
      </c>
      <c r="F294" s="1006" t="str">
        <f>IF(Data!BY294="","",Data!BY294)</f>
        <v/>
      </c>
      <c r="G294" s="1101"/>
      <c r="H294" s="969" t="str">
        <f>IF(SUM(C294)&gt;0,(C292-H297-SUM(C297)*(H297=""))*'Exp factors'!C$23,"")</f>
        <v/>
      </c>
      <c r="I294" s="969" t="str">
        <f>IF(SUM(D294)&gt;0,(D292-I297-SUM(D297)*(I297=""))*'Exp factors'!D$23,"")</f>
        <v/>
      </c>
      <c r="J294" s="969" t="str">
        <f>IF(SUM(E294)&gt;0,(E292-J297-SUM(E297)*(J297=""))*'Exp factors'!E$23,"")</f>
        <v/>
      </c>
      <c r="K294" s="969" t="str">
        <f>IF(SUM(F294)&gt;0,(F292-K297-SUM(F297)*(K297=""))*'Exp factors'!F$23,"")</f>
        <v/>
      </c>
      <c r="L294" s="1101"/>
      <c r="M294" s="964"/>
      <c r="N294" s="964"/>
      <c r="O294" s="964"/>
      <c r="P294" s="964"/>
      <c r="Q294" s="1130"/>
      <c r="R294" s="898"/>
      <c r="S294" s="1030"/>
      <c r="T294" s="1030"/>
      <c r="U294" s="1062">
        <v>295</v>
      </c>
      <c r="V294" s="473"/>
    </row>
    <row r="295" spans="1:22" ht="15.75" customHeight="1">
      <c r="A295" s="1098" t="s">
        <v>179</v>
      </c>
      <c r="B295" s="1113"/>
      <c r="C295" s="1006" t="str">
        <f>IF(Data!BV295="","",Data!BV295)</f>
        <v/>
      </c>
      <c r="D295" s="1006" t="str">
        <f>IF(Data!BW295="","",Data!BW295)</f>
        <v/>
      </c>
      <c r="E295" s="1006" t="str">
        <f>IF(Data!BX295="","",Data!BX295)</f>
        <v/>
      </c>
      <c r="F295" s="1006" t="str">
        <f>IF(Data!BY295="","",Data!BY295)</f>
        <v/>
      </c>
      <c r="G295" s="1104"/>
      <c r="H295" s="964"/>
      <c r="I295" s="964"/>
      <c r="J295" s="964"/>
      <c r="K295" s="964"/>
      <c r="L295" s="1104"/>
      <c r="M295" s="964"/>
      <c r="N295" s="964"/>
      <c r="O295" s="964"/>
      <c r="P295" s="964"/>
      <c r="Q295" s="1130"/>
      <c r="R295" s="1114"/>
      <c r="S295" s="1115"/>
      <c r="T295" s="1115"/>
      <c r="U295" s="1062">
        <v>296</v>
      </c>
      <c r="V295" s="473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3" t="str">
        <f>IF(H294="","",H294*C295)</f>
        <v/>
      </c>
      <c r="I296" s="973" t="str">
        <f>IF(I294="","",I294*D295)</f>
        <v/>
      </c>
      <c r="J296" s="973" t="str">
        <f>IF(J294="","",J294*E295)</f>
        <v/>
      </c>
      <c r="K296" s="973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8"/>
      <c r="S296" s="1030"/>
      <c r="T296" s="1030"/>
      <c r="U296" s="1062">
        <v>297</v>
      </c>
      <c r="V296" s="473"/>
    </row>
    <row r="297" spans="1:22" ht="15.75" customHeight="1">
      <c r="A297" s="1098" t="s">
        <v>244</v>
      </c>
      <c r="B297" s="1167"/>
      <c r="C297" s="1006" t="str">
        <f>IF(Data!BV297="","",Data!BV297)</f>
        <v/>
      </c>
      <c r="D297" s="1006" t="str">
        <f>IF(Data!BW297="","",Data!BW297)</f>
        <v/>
      </c>
      <c r="E297" s="1006" t="str">
        <f>IF(Data!BX297="","",Data!BX297)</f>
        <v/>
      </c>
      <c r="F297" s="1006" t="str">
        <f>IF(Data!BY297="","",Data!BY297)</f>
        <v/>
      </c>
      <c r="G297" s="1104"/>
      <c r="H297" s="296"/>
      <c r="I297" s="296"/>
      <c r="J297" s="296"/>
      <c r="K297" s="296"/>
      <c r="L297" s="1104"/>
      <c r="M297" s="964"/>
      <c r="N297" s="964"/>
      <c r="O297" s="964"/>
      <c r="P297" s="964"/>
      <c r="Q297" s="1130"/>
      <c r="R297" s="898"/>
      <c r="S297" s="1030"/>
      <c r="T297" s="1030"/>
      <c r="U297" s="1062">
        <v>298</v>
      </c>
      <c r="V297" s="473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6" t="str">
        <f>IF(H294="","",(C292-H294-H297-SUM(C297)*(H297=""))*C293/H$46/365/$P$1)</f>
        <v/>
      </c>
      <c r="I298" s="766" t="str">
        <f>IF(I294="","",(D292-I294-I297-SUM(D297)*(I297=""))*D293/I$46/365/$P$1)</f>
        <v/>
      </c>
      <c r="J298" s="766" t="str">
        <f>IF(J294="","",(E292-J294-J297-SUM(E297)*(J297=""))*E293/J$46/365/$P$1)</f>
        <v/>
      </c>
      <c r="K298" s="766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no. local meas. Carried over- G/nuts</v>
      </c>
      <c r="B299" s="1156"/>
      <c r="C299" s="1006" t="str">
        <f>IF(Data!BV299="","",Data!BV299)</f>
        <v/>
      </c>
      <c r="D299" s="1006" t="str">
        <f>IF(Data!BW299="","",Data!BW299)</f>
        <v/>
      </c>
      <c r="E299" s="1006" t="str">
        <f>IF(Data!BX299="","",Data!BX299)</f>
        <v/>
      </c>
      <c r="F299" s="1006" t="str">
        <f>IF(Data!BY299="","",Data!BY299)</f>
        <v/>
      </c>
      <c r="G299" s="1131"/>
      <c r="H299" s="983" t="str">
        <f>IF(SUM(C299)&gt;0,C299*'Exp factors'!C$21,"")</f>
        <v/>
      </c>
      <c r="I299" s="983" t="str">
        <f>IF(SUM(D299)&gt;0,D299*'Exp factors'!D$21,"")</f>
        <v/>
      </c>
      <c r="J299" s="983" t="str">
        <f>IF(SUM(E299)&gt;0,E299*'Exp factors'!E$21,"")</f>
        <v/>
      </c>
      <c r="K299" s="983" t="str">
        <f>IF(SUM(F299)&gt;0,F299*'Exp factors'!F$21,"")</f>
        <v/>
      </c>
      <c r="L299" s="1131"/>
      <c r="M299" s="964"/>
      <c r="N299" s="964"/>
      <c r="O299" s="964"/>
      <c r="P299" s="964"/>
      <c r="Q299" s="1130"/>
      <c r="R299" s="898"/>
      <c r="S299" s="1030"/>
      <c r="T299" s="1030"/>
      <c r="U299" s="1062">
        <v>300</v>
      </c>
      <c r="V299" s="473"/>
    </row>
    <row r="300" spans="1:22" ht="15.75" customHeight="1">
      <c r="A300" s="942" t="s">
        <v>247</v>
      </c>
      <c r="B300" s="1156"/>
      <c r="C300" s="1006" t="str">
        <f>IF(Data!BV300="","",Data!BV300)</f>
        <v/>
      </c>
      <c r="D300" s="1006" t="str">
        <f>IF(Data!BW300="","",Data!BW300)</f>
        <v/>
      </c>
      <c r="E300" s="1006" t="str">
        <f>IF(Data!BX300="","",Data!BX300)</f>
        <v/>
      </c>
      <c r="F300" s="1006" t="str">
        <f>IF(Data!BY300="","",Data!BY300)</f>
        <v/>
      </c>
      <c r="G300" s="1131"/>
      <c r="H300" s="964"/>
      <c r="I300" s="964"/>
      <c r="J300" s="964"/>
      <c r="K300" s="964"/>
      <c r="L300" s="1131"/>
      <c r="M300" s="964"/>
      <c r="N300" s="964"/>
      <c r="O300" s="964"/>
      <c r="P300" s="964"/>
      <c r="Q300" s="1130"/>
      <c r="R300" s="898"/>
      <c r="S300" s="1030"/>
      <c r="T300" s="1030"/>
      <c r="U300" s="1062">
        <v>301</v>
      </c>
      <c r="V300" s="473"/>
    </row>
    <row r="301" spans="1:22" ht="15.75" customHeight="1">
      <c r="A301" s="942" t="s">
        <v>248</v>
      </c>
      <c r="B301" s="1156"/>
      <c r="C301" s="1006" t="str">
        <f>IF(Data!BV301="","",Data!BV301)</f>
        <v/>
      </c>
      <c r="D301" s="1006" t="str">
        <f>IF(Data!BW301="","",Data!BW301)</f>
        <v/>
      </c>
      <c r="E301" s="1006" t="str">
        <f>IF(Data!BX301="","",Data!BX301)</f>
        <v/>
      </c>
      <c r="F301" s="1006" t="str">
        <f>IF(Data!BY301="","",Data!BY301)</f>
        <v/>
      </c>
      <c r="G301" s="1131"/>
      <c r="H301" s="964"/>
      <c r="I301" s="964"/>
      <c r="J301" s="964"/>
      <c r="K301" s="964"/>
      <c r="L301" s="1131"/>
      <c r="M301" s="964"/>
      <c r="N301" s="964"/>
      <c r="O301" s="964"/>
      <c r="P301" s="964"/>
      <c r="Q301" s="1130"/>
      <c r="R301" s="898"/>
      <c r="S301" s="1030"/>
      <c r="T301" s="1030"/>
      <c r="U301" s="1062">
        <v>302</v>
      </c>
      <c r="V301" s="473"/>
    </row>
    <row r="302" spans="1:22" ht="15.75" customHeight="1">
      <c r="A302" s="1171" t="s">
        <v>249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3" t="str">
        <f>IF(H299="","",H299*C301)</f>
        <v/>
      </c>
      <c r="I302" s="973" t="str">
        <f>IF(I299="","",I299*D301)</f>
        <v/>
      </c>
      <c r="J302" s="973" t="str">
        <f>IF(J299="","",J299*E301)</f>
        <v/>
      </c>
      <c r="K302" s="973" t="str">
        <f>IF(K299="","",K299*F301)</f>
        <v/>
      </c>
      <c r="L302" s="1172"/>
      <c r="M302" s="964"/>
      <c r="N302" s="964"/>
      <c r="O302" s="964"/>
      <c r="P302" s="964"/>
      <c r="Q302" s="1130"/>
      <c r="R302" s="898"/>
      <c r="S302" s="1030"/>
      <c r="T302" s="1030"/>
      <c r="U302" s="1062">
        <v>303</v>
      </c>
      <c r="V302" s="473"/>
    </row>
    <row r="303" spans="1:22" ht="15.75" customHeight="1">
      <c r="A303" s="942" t="str">
        <f>$Q$1 &amp; " per kg"</f>
        <v>kcal per kg</v>
      </c>
      <c r="B303" s="1113"/>
      <c r="C303" s="1006">
        <f>IF(Data!BV303="","",Data!BV303)</f>
        <v>1530</v>
      </c>
      <c r="D303" s="1006">
        <f>IF(Data!BW303="","",Data!BW303)</f>
        <v>1530</v>
      </c>
      <c r="E303" s="1006">
        <f>IF(Data!BX303="","",Data!BX303)</f>
        <v>1530</v>
      </c>
      <c r="F303" s="1006">
        <f>IF(Data!BY303="","",Data!BY303)</f>
        <v>1530</v>
      </c>
      <c r="G303" s="1083"/>
      <c r="H303" s="964"/>
      <c r="I303" s="964"/>
      <c r="J303" s="964"/>
      <c r="K303" s="964"/>
      <c r="L303" s="1083"/>
      <c r="M303" s="964"/>
      <c r="N303" s="964"/>
      <c r="O303" s="964"/>
      <c r="P303" s="964"/>
      <c r="Q303" s="1130"/>
      <c r="R303" s="898"/>
      <c r="S303" s="1030"/>
      <c r="T303" s="1030"/>
      <c r="U303" s="1062">
        <v>304</v>
      </c>
      <c r="V303" s="473"/>
    </row>
    <row r="304" spans="1:22" ht="15.75" customHeight="1">
      <c r="A304" s="1097" t="s">
        <v>243</v>
      </c>
      <c r="B304" s="1113"/>
      <c r="C304" s="1006" t="str">
        <f>IF(Data!BV304="","",Data!BV304)</f>
        <v/>
      </c>
      <c r="D304" s="1006" t="str">
        <f>IF(Data!BW304="","",Data!BW304)</f>
        <v/>
      </c>
      <c r="E304" s="1006" t="str">
        <f>IF(Data!BX304="","",Data!BX304)</f>
        <v/>
      </c>
      <c r="F304" s="1006" t="str">
        <f>IF(Data!BY304="","",Data!BY304)</f>
        <v/>
      </c>
      <c r="G304" s="1101"/>
      <c r="H304" s="969" t="str">
        <f>IF(SUM(C304)&gt;0,(C302-H307-SUM(C307)*(H307=""))*'Exp factors'!C$23,"")</f>
        <v/>
      </c>
      <c r="I304" s="969" t="str">
        <f>IF(SUM(D304)&gt;0,(D302-I307-SUM(D307)*(I307=""))*'Exp factors'!D$23,"")</f>
        <v/>
      </c>
      <c r="J304" s="969" t="str">
        <f>IF(SUM(E304)&gt;0,(E302-J307-SUM(E307)*(J307=""))*'Exp factors'!E$23,"")</f>
        <v/>
      </c>
      <c r="K304" s="969" t="str">
        <f>IF(SUM(F304)&gt;0,(F302-K307-SUM(F307)*(K307=""))*'Exp factors'!F$23,"")</f>
        <v/>
      </c>
      <c r="L304" s="1101"/>
      <c r="M304" s="964"/>
      <c r="N304" s="964"/>
      <c r="O304" s="964"/>
      <c r="P304" s="964"/>
      <c r="Q304" s="1130"/>
      <c r="R304" s="898"/>
      <c r="S304" s="1030"/>
      <c r="T304" s="1030"/>
      <c r="U304" s="1062">
        <v>305</v>
      </c>
      <c r="V304" s="473"/>
    </row>
    <row r="305" spans="1:22" ht="15.75" customHeight="1">
      <c r="A305" s="1098" t="s">
        <v>179</v>
      </c>
      <c r="B305" s="1113"/>
      <c r="C305" s="1006" t="str">
        <f>IF(Data!BV305="","",Data!BV305)</f>
        <v/>
      </c>
      <c r="D305" s="1006" t="str">
        <f>IF(Data!BW305="","",Data!BW305)</f>
        <v/>
      </c>
      <c r="E305" s="1006" t="str">
        <f>IF(Data!BX305="","",Data!BX305)</f>
        <v/>
      </c>
      <c r="F305" s="1006" t="str">
        <f>IF(Data!BY305="","",Data!BY305)</f>
        <v/>
      </c>
      <c r="G305" s="1104"/>
      <c r="H305" s="964"/>
      <c r="I305" s="964"/>
      <c r="J305" s="964"/>
      <c r="K305" s="964"/>
      <c r="L305" s="1104"/>
      <c r="M305" s="964"/>
      <c r="N305" s="964"/>
      <c r="O305" s="964"/>
      <c r="P305" s="964"/>
      <c r="Q305" s="1130"/>
      <c r="R305" s="1114"/>
      <c r="S305" s="1115"/>
      <c r="T305" s="1115"/>
      <c r="U305" s="1062">
        <v>306</v>
      </c>
      <c r="V305" s="473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3" t="str">
        <f>IF(H304="","",H304*C305)</f>
        <v/>
      </c>
      <c r="I306" s="973" t="str">
        <f>IF(I304="","",I304*D305)</f>
        <v/>
      </c>
      <c r="J306" s="973" t="str">
        <f>IF(J304="","",J304*E305)</f>
        <v/>
      </c>
      <c r="K306" s="973" t="str">
        <f>IF(K304="","",K304*F305)</f>
        <v/>
      </c>
      <c r="L306" s="1104"/>
      <c r="M306" s="973" t="str">
        <f>IF(H306="","",SUM(H306)-SUM(C306))</f>
        <v/>
      </c>
      <c r="N306" s="973" t="str">
        <f>IF(I306="","",SUM(I306)-SUM(D306))</f>
        <v/>
      </c>
      <c r="O306" s="973" t="str">
        <f>IF(J306="","",SUM(J306)-SUM(E306))</f>
        <v/>
      </c>
      <c r="P306" s="973" t="str">
        <f>IF(K306="","",SUM(K306)-SUM(F306))</f>
        <v/>
      </c>
      <c r="Q306" s="1130"/>
      <c r="R306" s="898"/>
      <c r="S306" s="1030"/>
      <c r="T306" s="1030"/>
      <c r="U306" s="1062">
        <v>307</v>
      </c>
      <c r="V306" s="473"/>
    </row>
    <row r="307" spans="1:22" s="1166" customFormat="1" ht="15.75" customHeight="1">
      <c r="A307" s="1098" t="s">
        <v>244</v>
      </c>
      <c r="B307" s="1167"/>
      <c r="C307" s="1006" t="str">
        <f>IF(Data!BV307="","",Data!BV307)</f>
        <v/>
      </c>
      <c r="D307" s="1006" t="str">
        <f>IF(Data!BW307="","",Data!BW307)</f>
        <v/>
      </c>
      <c r="E307" s="1006" t="str">
        <f>IF(Data!BX307="","",Data!BX307)</f>
        <v/>
      </c>
      <c r="F307" s="1006" t="str">
        <f>IF(Data!BY307="","",Data!BY307)</f>
        <v/>
      </c>
      <c r="G307" s="1104"/>
      <c r="H307" s="296"/>
      <c r="I307" s="296"/>
      <c r="J307" s="296"/>
      <c r="K307" s="296"/>
      <c r="L307" s="1104"/>
      <c r="M307" s="964"/>
      <c r="N307" s="964"/>
      <c r="O307" s="964"/>
      <c r="P307" s="964"/>
      <c r="Q307" s="1130"/>
      <c r="R307" s="898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6" t="str">
        <f>IF(H302="","",(H302+SUM(C302)*(H302="")-SUM(H304)-H307-SUM(C307)*(H307=""))*C303/H$46/365/$P$1)</f>
        <v/>
      </c>
      <c r="I308" s="766" t="str">
        <f>IF(I302="","",(I302+SUM(D302)*(I302="")-SUM(I304)-I307-SUM(D307)*(I307=""))*D303/I$46/365/$P$1)</f>
        <v/>
      </c>
      <c r="J308" s="766" t="str">
        <f>IF(J302="","",(J302+SUM(E302)*(J302="")-SUM(J304)-J307-SUM(E307)*(J307=""))*E303/J$46/365/$P$1)</f>
        <v/>
      </c>
      <c r="K308" s="766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no. local meas (Tomatoes)</v>
      </c>
      <c r="B309" s="1127"/>
      <c r="C309" s="1006" t="str">
        <f>IF(Data!BV309="","",Data!BV309)</f>
        <v/>
      </c>
      <c r="D309" s="1006" t="str">
        <f>IF(Data!BW309="","",Data!BW309)</f>
        <v/>
      </c>
      <c r="E309" s="1006" t="str">
        <f>IF(Data!BX309="","",Data!BX309)</f>
        <v/>
      </c>
      <c r="F309" s="1006" t="str">
        <f>IF(Data!BY309="","",Data!BY309)</f>
        <v/>
      </c>
      <c r="G309" s="1083"/>
      <c r="H309" s="964"/>
      <c r="I309" s="964"/>
      <c r="J309" s="964"/>
      <c r="K309" s="964"/>
      <c r="L309" s="1083"/>
      <c r="M309" s="964"/>
      <c r="N309" s="964"/>
      <c r="O309" s="964"/>
      <c r="P309" s="964"/>
      <c r="Q309" s="1164"/>
      <c r="R309" s="898"/>
      <c r="S309" s="1030"/>
      <c r="T309" s="1030"/>
      <c r="U309" s="1062">
        <v>310</v>
      </c>
      <c r="V309" s="1165"/>
    </row>
    <row r="310" spans="1:22" s="1166" customFormat="1" ht="15.75" customHeight="1">
      <c r="A310" s="942" t="s">
        <v>247</v>
      </c>
      <c r="B310" s="1127"/>
      <c r="C310" s="1006" t="str">
        <f>IF(Data!BV310="","",Data!BV310)</f>
        <v/>
      </c>
      <c r="D310" s="1006" t="str">
        <f>IF(Data!BW310="","",Data!BW310)</f>
        <v/>
      </c>
      <c r="E310" s="1006" t="str">
        <f>IF(Data!BX310="","",Data!BX310)</f>
        <v/>
      </c>
      <c r="F310" s="1006" t="str">
        <f>IF(Data!BY310="","",Data!BY310)</f>
        <v/>
      </c>
      <c r="G310" s="1083"/>
      <c r="H310" s="964"/>
      <c r="I310" s="964"/>
      <c r="J310" s="964"/>
      <c r="K310" s="964"/>
      <c r="L310" s="1083"/>
      <c r="M310" s="964"/>
      <c r="N310" s="964"/>
      <c r="O310" s="964"/>
      <c r="P310" s="964"/>
      <c r="Q310" s="1164"/>
      <c r="R310" s="898"/>
      <c r="S310" s="1030"/>
      <c r="T310" s="1030"/>
      <c r="U310" s="1062">
        <v>311</v>
      </c>
      <c r="V310" s="1165"/>
    </row>
    <row r="311" spans="1:22" ht="15.75" customHeight="1">
      <c r="A311" s="942" t="s">
        <v>248</v>
      </c>
      <c r="B311" s="1173"/>
      <c r="C311" s="1006" t="str">
        <f>IF(Data!BV311="","",Data!BV311)</f>
        <v/>
      </c>
      <c r="D311" s="1006" t="str">
        <f>IF(Data!BW311="","",Data!BW311)</f>
        <v/>
      </c>
      <c r="E311" s="1006" t="str">
        <f>IF(Data!BX311="","",Data!BX311)</f>
        <v/>
      </c>
      <c r="F311" s="1006" t="str">
        <f>IF(Data!BY311="","",Data!BY311)</f>
        <v/>
      </c>
      <c r="G311" s="1083"/>
      <c r="H311" s="964"/>
      <c r="I311" s="964"/>
      <c r="J311" s="964"/>
      <c r="K311" s="964"/>
      <c r="L311" s="1083"/>
      <c r="M311" s="964"/>
      <c r="N311" s="964"/>
      <c r="O311" s="964"/>
      <c r="P311" s="964"/>
      <c r="Q311" s="1130"/>
      <c r="R311" s="898"/>
      <c r="S311" s="1030"/>
      <c r="T311" s="1030"/>
      <c r="U311" s="1062">
        <v>312</v>
      </c>
      <c r="V311" s="473"/>
    </row>
    <row r="312" spans="1:22" ht="15.75" customHeight="1">
      <c r="A312" s="942" t="s">
        <v>249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4"/>
      <c r="I312" s="964"/>
      <c r="J312" s="964"/>
      <c r="K312" s="964"/>
      <c r="L312" s="1083"/>
      <c r="M312" s="964"/>
      <c r="N312" s="964"/>
      <c r="O312" s="964"/>
      <c r="P312" s="964"/>
      <c r="Q312" s="1130"/>
      <c r="R312" s="898"/>
      <c r="S312" s="1030"/>
      <c r="T312" s="1030"/>
      <c r="U312" s="1062">
        <v>313</v>
      </c>
      <c r="V312" s="473"/>
    </row>
    <row r="313" spans="1:22" ht="15.75" customHeight="1">
      <c r="A313" s="942" t="str">
        <f>$Q$1 &amp; " per kg"</f>
        <v>kcal per kg</v>
      </c>
      <c r="B313" s="1104"/>
      <c r="C313" s="1006">
        <f>IF(Data!BV313="","",Data!BV313)</f>
        <v>963</v>
      </c>
      <c r="D313" s="1006">
        <f>IF(Data!BW313="","",Data!BW313)</f>
        <v>963</v>
      </c>
      <c r="E313" s="1006">
        <f>IF(Data!BX313="","",Data!BX313)</f>
        <v>963</v>
      </c>
      <c r="F313" s="1006">
        <f>IF(Data!BY313="","",Data!BY313)</f>
        <v>963</v>
      </c>
      <c r="G313" s="1083"/>
      <c r="H313" s="964"/>
      <c r="I313" s="964"/>
      <c r="J313" s="964"/>
      <c r="K313" s="964"/>
      <c r="L313" s="1083"/>
      <c r="M313" s="964"/>
      <c r="N313" s="964"/>
      <c r="O313" s="964"/>
      <c r="P313" s="964"/>
      <c r="Q313" s="1130"/>
      <c r="R313" s="898"/>
      <c r="S313" s="1030"/>
      <c r="T313" s="1030"/>
      <c r="U313" s="1062">
        <v>314</v>
      </c>
      <c r="V313" s="473"/>
    </row>
    <row r="314" spans="1:22" ht="15.75" customHeight="1">
      <c r="A314" s="1097" t="s">
        <v>243</v>
      </c>
      <c r="B314" s="1128"/>
      <c r="C314" s="1006" t="str">
        <f>IF(Data!BV314="","",Data!BV314)</f>
        <v/>
      </c>
      <c r="D314" s="1006" t="str">
        <f>IF(Data!BW314="","",Data!BW314)</f>
        <v/>
      </c>
      <c r="E314" s="1006" t="str">
        <f>IF(Data!BX314="","",Data!BX314)</f>
        <v/>
      </c>
      <c r="F314" s="1006" t="str">
        <f>IF(Data!BY314="","",Data!BY314)</f>
        <v/>
      </c>
      <c r="G314" s="1101"/>
      <c r="H314" s="969" t="str">
        <f>IF(SUM(C314)&gt;0,(C312-H317-SUM(C317)*(H317=""))*'Exp factors'!C$23,"")</f>
        <v/>
      </c>
      <c r="I314" s="969" t="str">
        <f>IF(SUM(D314)&gt;0,(D312-I317-SUM(D317)*(I317=""))*'Exp factors'!D$23,"")</f>
        <v/>
      </c>
      <c r="J314" s="969" t="str">
        <f>IF(SUM(E314)&gt;0,(E312-J317-SUM(E317)*(J317=""))*'Exp factors'!E$23,"")</f>
        <v/>
      </c>
      <c r="K314" s="969" t="str">
        <f>IF(SUM(F314)&gt;0,(F312-K317-SUM(F317)*(K317=""))*'Exp factors'!F$23,"")</f>
        <v/>
      </c>
      <c r="L314" s="1101"/>
      <c r="M314" s="964"/>
      <c r="N314" s="964"/>
      <c r="O314" s="964"/>
      <c r="P314" s="964"/>
      <c r="Q314" s="1130"/>
      <c r="R314" s="898"/>
      <c r="S314" s="1030"/>
      <c r="T314" s="1030"/>
      <c r="U314" s="1062">
        <v>315</v>
      </c>
      <c r="V314" s="473"/>
    </row>
    <row r="315" spans="1:22" ht="15.75" customHeight="1">
      <c r="A315" s="1098" t="s">
        <v>179</v>
      </c>
      <c r="B315" s="1127"/>
      <c r="C315" s="1006" t="str">
        <f>IF(Data!BV315="","",Data!BV315)</f>
        <v/>
      </c>
      <c r="D315" s="1006" t="str">
        <f>IF(Data!BW315="","",Data!BW315)</f>
        <v/>
      </c>
      <c r="E315" s="1006" t="str">
        <f>IF(Data!BX315="","",Data!BX315)</f>
        <v/>
      </c>
      <c r="F315" s="1006" t="str">
        <f>IF(Data!BY315="","",Data!BY315)</f>
        <v/>
      </c>
      <c r="G315" s="1104"/>
      <c r="H315" s="964"/>
      <c r="I315" s="964"/>
      <c r="J315" s="964"/>
      <c r="K315" s="964"/>
      <c r="L315" s="1104"/>
      <c r="M315" s="964"/>
      <c r="N315" s="964"/>
      <c r="O315" s="964"/>
      <c r="P315" s="964"/>
      <c r="Q315" s="1130"/>
      <c r="R315" s="1114"/>
      <c r="S315" s="1115"/>
      <c r="T315" s="1115"/>
      <c r="U315" s="1062">
        <v>316</v>
      </c>
      <c r="V315" s="473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3" t="str">
        <f>IF(H314="","",H314*C315)</f>
        <v/>
      </c>
      <c r="I316" s="973" t="str">
        <f>IF(I314="","",I314*D315)</f>
        <v/>
      </c>
      <c r="J316" s="973" t="str">
        <f>IF(J314="","",J314*E315)</f>
        <v/>
      </c>
      <c r="K316" s="973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8"/>
      <c r="S316" s="1030"/>
      <c r="T316" s="1030"/>
      <c r="U316" s="1062">
        <v>317</v>
      </c>
      <c r="V316" s="473"/>
    </row>
    <row r="317" spans="1:22" ht="15.75" customHeight="1">
      <c r="A317" s="1098" t="s">
        <v>244</v>
      </c>
      <c r="B317" s="1128"/>
      <c r="C317" s="1006" t="str">
        <f>IF(Data!BV317="","",Data!BV317)</f>
        <v/>
      </c>
      <c r="D317" s="1006" t="str">
        <f>IF(Data!BW317="","",Data!BW317)</f>
        <v/>
      </c>
      <c r="E317" s="1006" t="str">
        <f>IF(Data!BX317="","",Data!BX317)</f>
        <v/>
      </c>
      <c r="F317" s="1006" t="str">
        <f>IF(Data!BY317="","",Data!BY317)</f>
        <v/>
      </c>
      <c r="G317" s="1104"/>
      <c r="H317" s="296"/>
      <c r="I317" s="296"/>
      <c r="J317" s="296"/>
      <c r="K317" s="296"/>
      <c r="L317" s="1104"/>
      <c r="M317" s="964"/>
      <c r="N317" s="964"/>
      <c r="O317" s="964"/>
      <c r="P317" s="964"/>
      <c r="Q317" s="1130"/>
      <c r="R317" s="898"/>
      <c r="S317" s="1030"/>
      <c r="T317" s="1030"/>
      <c r="U317" s="1062">
        <v>318</v>
      </c>
      <c r="V317" s="473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6" t="str">
        <f>IF(H314="","",(C312-H314-H317-SUM(C317)*(H317=""))*C313/H$46/365/$P$1)</f>
        <v/>
      </c>
      <c r="I318" s="766" t="str">
        <f>IF(I314="","",(D312-I314-I317-SUM(D317)*(I317=""))*D313/I$46/365/$P$1)</f>
        <v/>
      </c>
      <c r="J318" s="766" t="str">
        <f>IF(J314="","",(E312-J314-J317-SUM(E317)*(J317=""))*E313/J$46/365/$P$1)</f>
        <v/>
      </c>
      <c r="K318" s="766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3"/>
    </row>
    <row r="319" spans="1:22" ht="15.75" customHeight="1">
      <c r="A319" s="1160" t="str">
        <f>IF(Data!A319="","",Data!A319)</f>
        <v>no. local meas (Dark green vegetables)</v>
      </c>
      <c r="B319" s="1104"/>
      <c r="C319" s="1006" t="str">
        <f>IF(Data!BV319="","",Data!BV319)</f>
        <v/>
      </c>
      <c r="D319" s="1006" t="str">
        <f>IF(Data!BW319="","",Data!BW319)</f>
        <v/>
      </c>
      <c r="E319" s="1006" t="str">
        <f>IF(Data!BX319="","",Data!BX319)</f>
        <v/>
      </c>
      <c r="F319" s="1006" t="str">
        <f>IF(Data!BY319="","",Data!BY319)</f>
        <v/>
      </c>
      <c r="G319" s="1156"/>
      <c r="H319" s="964"/>
      <c r="I319" s="964"/>
      <c r="J319" s="964"/>
      <c r="K319" s="964"/>
      <c r="L319" s="1156"/>
      <c r="M319" s="1142"/>
      <c r="N319" s="1142"/>
      <c r="O319" s="1142"/>
      <c r="P319" s="1142"/>
      <c r="Q319" s="1130"/>
      <c r="R319" s="898"/>
      <c r="S319" s="1030"/>
      <c r="T319" s="1030"/>
      <c r="U319" s="1062">
        <v>320</v>
      </c>
      <c r="V319" s="473"/>
    </row>
    <row r="320" spans="1:22" ht="15.75" customHeight="1">
      <c r="A320" s="942" t="s">
        <v>247</v>
      </c>
      <c r="B320" s="943"/>
      <c r="C320" s="1006" t="str">
        <f>IF(Data!BV320="","",Data!BV320)</f>
        <v/>
      </c>
      <c r="D320" s="1006" t="str">
        <f>IF(Data!BW320="","",Data!BW320)</f>
        <v/>
      </c>
      <c r="E320" s="1006" t="str">
        <f>IF(Data!BX320="","",Data!BX320)</f>
        <v/>
      </c>
      <c r="F320" s="1006" t="str">
        <f>IF(Data!BY320="","",Data!BY320)</f>
        <v/>
      </c>
      <c r="G320" s="1156"/>
      <c r="H320" s="964"/>
      <c r="I320" s="964"/>
      <c r="J320" s="964"/>
      <c r="K320" s="964"/>
      <c r="L320" s="1156"/>
      <c r="M320" s="1142"/>
      <c r="N320" s="1142"/>
      <c r="O320" s="1142"/>
      <c r="P320" s="1142"/>
      <c r="Q320" s="1130"/>
      <c r="R320" s="859"/>
      <c r="S320" s="859"/>
      <c r="T320" s="859"/>
      <c r="U320" s="1062">
        <v>321</v>
      </c>
      <c r="V320" s="473"/>
    </row>
    <row r="321" spans="1:22" ht="15.75" customHeight="1">
      <c r="A321" s="942" t="s">
        <v>248</v>
      </c>
      <c r="B321" s="1104"/>
      <c r="C321" s="1006" t="str">
        <f>IF(Data!BV321="","",Data!BV321)</f>
        <v/>
      </c>
      <c r="D321" s="1006" t="str">
        <f>IF(Data!BW321="","",Data!BW321)</f>
        <v/>
      </c>
      <c r="E321" s="1006" t="str">
        <f>IF(Data!BX321="","",Data!BX321)</f>
        <v/>
      </c>
      <c r="F321" s="1006" t="str">
        <f>IF(Data!BY321="","",Data!BY321)</f>
        <v/>
      </c>
      <c r="G321" s="1156"/>
      <c r="H321" s="964"/>
      <c r="I321" s="964"/>
      <c r="J321" s="964"/>
      <c r="K321" s="964"/>
      <c r="L321" s="1156"/>
      <c r="M321" s="1142"/>
      <c r="N321" s="1142"/>
      <c r="O321" s="1142"/>
      <c r="P321" s="1142"/>
      <c r="Q321" s="1130"/>
      <c r="R321" s="898"/>
      <c r="S321" s="1030"/>
      <c r="T321" s="1030"/>
      <c r="U321" s="1062">
        <v>322</v>
      </c>
      <c r="V321" s="473"/>
    </row>
    <row r="322" spans="1:22" ht="15.75" customHeight="1">
      <c r="A322" s="942" t="s">
        <v>249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4"/>
      <c r="I322" s="964"/>
      <c r="J322" s="964"/>
      <c r="K322" s="964"/>
      <c r="L322" s="1083"/>
      <c r="M322" s="964"/>
      <c r="N322" s="964"/>
      <c r="O322" s="964"/>
      <c r="P322" s="964"/>
      <c r="Q322" s="1130"/>
      <c r="R322" s="898"/>
      <c r="S322" s="1030"/>
      <c r="T322" s="1030"/>
      <c r="U322" s="1062">
        <v>323</v>
      </c>
      <c r="V322" s="473"/>
    </row>
    <row r="323" spans="1:22" ht="15.75" customHeight="1">
      <c r="A323" s="942" t="str">
        <f>$Q$1 &amp; " per kg"</f>
        <v>kcal per kg</v>
      </c>
      <c r="B323" s="943"/>
      <c r="C323" s="1006">
        <f>IF(Data!BV323="","",Data!BV323)</f>
        <v>750</v>
      </c>
      <c r="D323" s="1006">
        <f>IF(Data!BW323="","",Data!BW323)</f>
        <v>750</v>
      </c>
      <c r="E323" s="1006">
        <f>IF(Data!BX323="","",Data!BX323)</f>
        <v>750</v>
      </c>
      <c r="F323" s="1006">
        <f>IF(Data!BY323="","",Data!BY323)</f>
        <v>750</v>
      </c>
      <c r="G323" s="1083"/>
      <c r="H323" s="964"/>
      <c r="I323" s="964"/>
      <c r="J323" s="964"/>
      <c r="K323" s="964"/>
      <c r="L323" s="1083"/>
      <c r="M323" s="964"/>
      <c r="N323" s="964"/>
      <c r="O323" s="964"/>
      <c r="P323" s="964"/>
      <c r="Q323" s="1130"/>
      <c r="R323" s="898"/>
      <c r="S323" s="1030"/>
      <c r="T323" s="1030"/>
      <c r="U323" s="1062">
        <v>324</v>
      </c>
      <c r="V323" s="473"/>
    </row>
    <row r="324" spans="1:22" ht="15.75" customHeight="1">
      <c r="A324" s="1097" t="s">
        <v>243</v>
      </c>
      <c r="B324" s="1104"/>
      <c r="C324" s="1006" t="str">
        <f>IF(Data!BV324="","",Data!BV324)</f>
        <v/>
      </c>
      <c r="D324" s="1006" t="str">
        <f>IF(Data!BW324="","",Data!BW324)</f>
        <v/>
      </c>
      <c r="E324" s="1006" t="str">
        <f>IF(Data!BX324="","",Data!BX324)</f>
        <v/>
      </c>
      <c r="F324" s="1006" t="str">
        <f>IF(Data!BY324="","",Data!BY324)</f>
        <v/>
      </c>
      <c r="G324" s="1101"/>
      <c r="H324" s="969" t="str">
        <f>IF(SUM(C324)&gt;0,(C322-H327-SUM(C327)*(H327=""))*'Exp factors'!C$23,"")</f>
        <v/>
      </c>
      <c r="I324" s="969" t="str">
        <f>IF(SUM(D324)&gt;0,(D322-I327-SUM(D327)*(I327=""))*'Exp factors'!D$23,"")</f>
        <v/>
      </c>
      <c r="J324" s="969" t="str">
        <f>IF(SUM(E324)&gt;0,(E322-J327-SUM(E327)*(J327=""))*'Exp factors'!E$23,"")</f>
        <v/>
      </c>
      <c r="K324" s="969" t="str">
        <f>IF(SUM(F324)&gt;0,(F322-K327-SUM(F327)*(K327=""))*'Exp factors'!F$23,"")</f>
        <v/>
      </c>
      <c r="L324" s="1101"/>
      <c r="M324" s="964"/>
      <c r="N324" s="964"/>
      <c r="O324" s="964"/>
      <c r="P324" s="964"/>
      <c r="Q324" s="1130"/>
      <c r="R324" s="898"/>
      <c r="S324" s="1030"/>
      <c r="T324" s="1030"/>
      <c r="U324" s="1062">
        <v>325</v>
      </c>
      <c r="V324" s="473"/>
    </row>
    <row r="325" spans="1:22" ht="15.75" customHeight="1">
      <c r="A325" s="1098" t="s">
        <v>179</v>
      </c>
      <c r="B325" s="1104"/>
      <c r="C325" s="1006" t="str">
        <f>IF(Data!BV325="","",Data!BV325)</f>
        <v/>
      </c>
      <c r="D325" s="1006" t="str">
        <f>IF(Data!BW325="","",Data!BW325)</f>
        <v/>
      </c>
      <c r="E325" s="1006" t="str">
        <f>IF(Data!BX325="","",Data!BX325)</f>
        <v/>
      </c>
      <c r="F325" s="1006" t="str">
        <f>IF(Data!BY325="","",Data!BY325)</f>
        <v/>
      </c>
      <c r="G325" s="1104"/>
      <c r="H325" s="964"/>
      <c r="I325" s="964"/>
      <c r="J325" s="964"/>
      <c r="K325" s="964"/>
      <c r="L325" s="1104"/>
      <c r="M325" s="964"/>
      <c r="N325" s="964"/>
      <c r="O325" s="964"/>
      <c r="P325" s="964"/>
      <c r="Q325" s="1130"/>
      <c r="R325" s="1114"/>
      <c r="S325" s="1115"/>
      <c r="T325" s="1115"/>
      <c r="U325" s="1062">
        <v>326</v>
      </c>
      <c r="V325" s="473"/>
    </row>
    <row r="326" spans="1:22" ht="15.75" customHeight="1">
      <c r="A326" s="1098" t="s">
        <v>181</v>
      </c>
      <c r="B326" s="943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3" t="str">
        <f>IF(H324="","",H324*C325)</f>
        <v/>
      </c>
      <c r="I326" s="973" t="str">
        <f>IF(I324="","",I324*D325)</f>
        <v/>
      </c>
      <c r="J326" s="973" t="str">
        <f>IF(J324="","",J324*E325)</f>
        <v/>
      </c>
      <c r="K326" s="973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8"/>
      <c r="S326" s="1030"/>
      <c r="T326" s="1030"/>
      <c r="U326" s="1062">
        <v>327</v>
      </c>
      <c r="V326" s="473"/>
    </row>
    <row r="327" spans="1:22" ht="15.75" customHeight="1">
      <c r="A327" s="1098" t="s">
        <v>244</v>
      </c>
      <c r="B327" s="1104"/>
      <c r="C327" s="1006" t="str">
        <f>IF(Data!BV327="","",Data!BV327)</f>
        <v/>
      </c>
      <c r="D327" s="1006" t="str">
        <f>IF(Data!BW327="","",Data!BW327)</f>
        <v/>
      </c>
      <c r="E327" s="1006" t="str">
        <f>IF(Data!BX327="","",Data!BX327)</f>
        <v/>
      </c>
      <c r="F327" s="1006" t="str">
        <f>IF(Data!BY327="","",Data!BY327)</f>
        <v/>
      </c>
      <c r="G327" s="1104"/>
      <c r="H327" s="296"/>
      <c r="I327" s="296"/>
      <c r="J327" s="296"/>
      <c r="K327" s="296"/>
      <c r="L327" s="1104"/>
      <c r="M327" s="964"/>
      <c r="N327" s="964"/>
      <c r="O327" s="964"/>
      <c r="P327" s="964"/>
      <c r="Q327" s="1130"/>
      <c r="R327" s="898"/>
      <c r="S327" s="1030"/>
      <c r="T327" s="1030"/>
      <c r="U327" s="1062">
        <v>328</v>
      </c>
      <c r="V327" s="473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6" t="str">
        <f>IF(H324="","",(C322-H324-H327-SUM(C327)*(H327=""))*C323/H$46/365/$P$1)</f>
        <v/>
      </c>
      <c r="I328" s="766" t="str">
        <f>IF(I324="","",(D322-I324-I327-SUM(D327)*(I327=""))*D323/I$46/365/$P$1)</f>
        <v/>
      </c>
      <c r="J328" s="766" t="str">
        <f>IF(J324="","",(E322-J324-J327-SUM(E327)*(J327=""))*E323/J$46/365/$P$1)</f>
        <v/>
      </c>
      <c r="K328" s="766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3"/>
    </row>
    <row r="329" spans="1:22" s="1170" customFormat="1" ht="15.75" customHeight="1">
      <c r="A329" s="1160" t="str">
        <f>IF(Data!A329="","",Data!A329)</f>
        <v>Sweet potatoes: no. local meas</v>
      </c>
      <c r="B329" s="943"/>
      <c r="C329" s="1006" t="str">
        <f>IF(Data!BV329="","",Data!BV329)</f>
        <v/>
      </c>
      <c r="D329" s="1006" t="str">
        <f>IF(Data!BW329="","",Data!BW329)</f>
        <v/>
      </c>
      <c r="E329" s="1006" t="str">
        <f>IF(Data!BX329="","",Data!BX329)</f>
        <v/>
      </c>
      <c r="F329" s="1006" t="str">
        <f>IF(Data!BY329="","",Data!BY329)</f>
        <v/>
      </c>
      <c r="G329" s="1156"/>
      <c r="H329" s="964"/>
      <c r="I329" s="964"/>
      <c r="J329" s="964"/>
      <c r="K329" s="964"/>
      <c r="L329" s="1156"/>
      <c r="M329" s="1142"/>
      <c r="N329" s="1142"/>
      <c r="O329" s="1142"/>
      <c r="P329" s="1142"/>
      <c r="Q329" s="1143"/>
      <c r="R329" s="898"/>
      <c r="S329" s="1030"/>
      <c r="T329" s="1030"/>
      <c r="U329" s="1062">
        <v>330</v>
      </c>
      <c r="V329" s="1169"/>
    </row>
    <row r="330" spans="1:22" ht="15.75" customHeight="1">
      <c r="A330" s="942" t="s">
        <v>247</v>
      </c>
      <c r="B330" s="1104"/>
      <c r="C330" s="1006" t="str">
        <f>IF(Data!BV330="","",Data!BV330)</f>
        <v/>
      </c>
      <c r="D330" s="1006" t="str">
        <f>IF(Data!BW330="","",Data!BW330)</f>
        <v/>
      </c>
      <c r="E330" s="1006" t="str">
        <f>IF(Data!BX330="","",Data!BX330)</f>
        <v/>
      </c>
      <c r="F330" s="1006" t="str">
        <f>IF(Data!BY330="","",Data!BY330)</f>
        <v/>
      </c>
      <c r="G330" s="1131"/>
      <c r="H330" s="964"/>
      <c r="I330" s="964"/>
      <c r="J330" s="964"/>
      <c r="K330" s="964"/>
      <c r="L330" s="1131"/>
      <c r="M330" s="1142"/>
      <c r="N330" s="1142"/>
      <c r="O330" s="1142"/>
      <c r="P330" s="1142"/>
      <c r="Q330" s="1130"/>
      <c r="R330" s="859"/>
      <c r="S330" s="859"/>
      <c r="T330" s="859"/>
      <c r="U330" s="1062">
        <v>331</v>
      </c>
      <c r="V330" s="473"/>
    </row>
    <row r="331" spans="1:22" s="1170" customFormat="1" ht="15.75" customHeight="1">
      <c r="A331" s="1174" t="s">
        <v>248</v>
      </c>
      <c r="B331" s="1104"/>
      <c r="C331" s="1006" t="str">
        <f>IF(Data!BV331="","",Data!BV331)</f>
        <v/>
      </c>
      <c r="D331" s="1006" t="str">
        <f>IF(Data!BW331="","",Data!BW331)</f>
        <v/>
      </c>
      <c r="E331" s="1006" t="str">
        <f>IF(Data!BX331="","",Data!BX331)</f>
        <v/>
      </c>
      <c r="F331" s="1006" t="str">
        <f>IF(Data!BY331="","",Data!BY331)</f>
        <v/>
      </c>
      <c r="G331" s="1156"/>
      <c r="H331" s="964"/>
      <c r="I331" s="964"/>
      <c r="J331" s="964"/>
      <c r="K331" s="964"/>
      <c r="L331" s="1156"/>
      <c r="M331" s="1142"/>
      <c r="N331" s="1142"/>
      <c r="O331" s="1142"/>
      <c r="P331" s="1142"/>
      <c r="Q331" s="1143"/>
      <c r="R331" s="898"/>
      <c r="S331" s="1030"/>
      <c r="T331" s="1030"/>
      <c r="U331" s="1062">
        <v>332</v>
      </c>
      <c r="V331" s="1169"/>
    </row>
    <row r="332" spans="1:22" ht="15.75" customHeight="1">
      <c r="A332" s="942" t="s">
        <v>249</v>
      </c>
      <c r="B332" s="943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4"/>
      <c r="I332" s="964"/>
      <c r="J332" s="964"/>
      <c r="K332" s="964"/>
      <c r="L332" s="1163"/>
      <c r="M332" s="964"/>
      <c r="N332" s="964"/>
      <c r="O332" s="964"/>
      <c r="P332" s="964"/>
      <c r="Q332" s="1130"/>
      <c r="R332" s="898"/>
      <c r="S332" s="1030"/>
      <c r="T332" s="1030"/>
      <c r="U332" s="1062">
        <v>333</v>
      </c>
      <c r="V332" s="473"/>
    </row>
    <row r="333" spans="1:22" ht="15.75" customHeight="1">
      <c r="A333" s="942" t="str">
        <f>$Q$1 &amp; " per kg"</f>
        <v>kcal per kg</v>
      </c>
      <c r="B333" s="1104"/>
      <c r="C333" s="1006" t="str">
        <f>IF(Data!BV333="","",Data!BV333)</f>
        <v/>
      </c>
      <c r="D333" s="1006" t="str">
        <f>IF(Data!BW333="","",Data!BW333)</f>
        <v/>
      </c>
      <c r="E333" s="1006" t="str">
        <f>IF(Data!BX333="","",Data!BX333)</f>
        <v/>
      </c>
      <c r="F333" s="1006" t="str">
        <f>IF(Data!BY333="","",Data!BY333)</f>
        <v/>
      </c>
      <c r="G333" s="1163"/>
      <c r="H333" s="964"/>
      <c r="I333" s="964"/>
      <c r="J333" s="964"/>
      <c r="K333" s="964"/>
      <c r="L333" s="1163"/>
      <c r="M333" s="964"/>
      <c r="N333" s="964"/>
      <c r="O333" s="964"/>
      <c r="P333" s="964"/>
      <c r="Q333" s="1130"/>
      <c r="R333" s="898"/>
      <c r="S333" s="1030"/>
      <c r="T333" s="1030"/>
      <c r="U333" s="1062">
        <v>334</v>
      </c>
      <c r="V333" s="473"/>
    </row>
    <row r="334" spans="1:22" ht="15.75" customHeight="1">
      <c r="A334" s="1097" t="s">
        <v>243</v>
      </c>
      <c r="B334" s="1101"/>
      <c r="C334" s="1006" t="str">
        <f>IF(Data!BV334="","",Data!BV334)</f>
        <v/>
      </c>
      <c r="D334" s="1006" t="str">
        <f>IF(Data!BW334="","",Data!BW334)</f>
        <v/>
      </c>
      <c r="E334" s="1006" t="str">
        <f>IF(Data!BX334="","",Data!BX334)</f>
        <v/>
      </c>
      <c r="F334" s="1006" t="str">
        <f>IF(Data!BY334="","",Data!BY334)</f>
        <v/>
      </c>
      <c r="G334" s="943"/>
      <c r="H334" s="969" t="str">
        <f>IF(SUM(C334)&gt;0,(C332-H337-SUM(C337)*(H337=""))*'Exp factors'!C$23,"")</f>
        <v/>
      </c>
      <c r="I334" s="969" t="str">
        <f>IF(SUM(D334)&gt;0,(D332-I337-SUM(D337)*(I337=""))*'Exp factors'!D$23,"")</f>
        <v/>
      </c>
      <c r="J334" s="969" t="str">
        <f>IF(SUM(E334)&gt;0,(E332-J337-SUM(E337)*(J337=""))*'Exp factors'!E$23,"")</f>
        <v/>
      </c>
      <c r="K334" s="969" t="str">
        <f>IF(SUM(F334)&gt;0,(F332-K337-SUM(F337)*(K337=""))*'Exp factors'!F$23,"")</f>
        <v/>
      </c>
      <c r="L334" s="943"/>
      <c r="M334" s="964"/>
      <c r="N334" s="964"/>
      <c r="O334" s="964"/>
      <c r="P334" s="964"/>
      <c r="Q334" s="1130"/>
      <c r="R334" s="898"/>
      <c r="S334" s="1030"/>
      <c r="T334" s="1030"/>
      <c r="U334" s="1062">
        <v>335</v>
      </c>
      <c r="V334" s="473"/>
    </row>
    <row r="335" spans="1:22" ht="15.75" customHeight="1">
      <c r="A335" s="1098" t="s">
        <v>179</v>
      </c>
      <c r="B335" s="1175"/>
      <c r="C335" s="1006" t="str">
        <f>IF(Data!BV335="","",Data!BV335)</f>
        <v/>
      </c>
      <c r="D335" s="1006" t="str">
        <f>IF(Data!BW335="","",Data!BW335)</f>
        <v/>
      </c>
      <c r="E335" s="1006" t="str">
        <f>IF(Data!BX335="","",Data!BX335)</f>
        <v/>
      </c>
      <c r="F335" s="1006" t="str">
        <f>IF(Data!BY335="","",Data!BY335)</f>
        <v/>
      </c>
      <c r="G335" s="1167"/>
      <c r="H335" s="964"/>
      <c r="I335" s="964"/>
      <c r="J335" s="964"/>
      <c r="K335" s="964"/>
      <c r="L335" s="1167"/>
      <c r="M335" s="964"/>
      <c r="N335" s="964"/>
      <c r="O335" s="964"/>
      <c r="P335" s="964"/>
      <c r="Q335" s="1130"/>
      <c r="R335" s="1114"/>
      <c r="S335" s="1115"/>
      <c r="T335" s="1115"/>
      <c r="U335" s="1062">
        <v>336</v>
      </c>
      <c r="V335" s="473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3" t="str">
        <f>IF(H334="","",H334*C335)</f>
        <v/>
      </c>
      <c r="I336" s="973" t="str">
        <f>IF(I334="","",I334*D335)</f>
        <v/>
      </c>
      <c r="J336" s="973" t="str">
        <f>IF(J334="","",J334*E335)</f>
        <v/>
      </c>
      <c r="K336" s="973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8"/>
      <c r="S336" s="1030"/>
      <c r="T336" s="1030"/>
      <c r="U336" s="1062">
        <v>337</v>
      </c>
      <c r="V336" s="473"/>
    </row>
    <row r="337" spans="1:22" ht="15.75" customHeight="1">
      <c r="A337" s="1098" t="s">
        <v>244</v>
      </c>
      <c r="B337" s="1177"/>
      <c r="C337" s="1006" t="str">
        <f>IF(Data!BV337="","",Data!BV337)</f>
        <v/>
      </c>
      <c r="D337" s="1006" t="str">
        <f>IF(Data!BW337="","",Data!BW337)</f>
        <v/>
      </c>
      <c r="E337" s="1006" t="str">
        <f>IF(Data!BX337="","",Data!BX337)</f>
        <v/>
      </c>
      <c r="F337" s="1006" t="str">
        <f>IF(Data!BY337="","",Data!BY337)</f>
        <v/>
      </c>
      <c r="G337" s="1167"/>
      <c r="H337" s="296"/>
      <c r="I337" s="296"/>
      <c r="J337" s="296"/>
      <c r="K337" s="296"/>
      <c r="L337" s="1167"/>
      <c r="M337" s="964"/>
      <c r="N337" s="964"/>
      <c r="O337" s="964"/>
      <c r="P337" s="964"/>
      <c r="Q337" s="1130"/>
      <c r="R337" s="898"/>
      <c r="S337" s="1030"/>
      <c r="T337" s="1030"/>
      <c r="U337" s="1062">
        <v>338</v>
      </c>
      <c r="V337" s="473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6" t="str">
        <f>IF(H334="","",(C332-H334-H337-SUM(C337)*(H337=""))*C333/H$46/365/$P$1)</f>
        <v/>
      </c>
      <c r="I338" s="766" t="str">
        <f>IF(I334="","",(D332-I334-I337-SUM(D337)*(I337=""))*D333/I$46/365/$P$1)</f>
        <v/>
      </c>
      <c r="J338" s="766" t="str">
        <f>IF(J334="","",(E332-J334-J337-SUM(E337)*(J337=""))*E333/J$46/365/$P$1)</f>
        <v/>
      </c>
      <c r="K338" s="766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339</v>
      </c>
      <c r="V338" s="473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6" t="str">
        <f>IF(Data!BV339="","",Data!BV339)</f>
        <v/>
      </c>
      <c r="D339" s="1006" t="str">
        <f>IF(Data!BW339="","",Data!BW339)</f>
        <v/>
      </c>
      <c r="E339" s="1006" t="str">
        <f>IF(Data!BX339="","",Data!BX339)</f>
        <v/>
      </c>
      <c r="F339" s="1006" t="str">
        <f>IF(Data!BY339="","",Data!BY339)</f>
        <v/>
      </c>
      <c r="G339" s="1156"/>
      <c r="H339" s="964"/>
      <c r="I339" s="964"/>
      <c r="J339" s="964"/>
      <c r="K339" s="964"/>
      <c r="L339" s="1156"/>
      <c r="M339" s="1142"/>
      <c r="N339" s="1142"/>
      <c r="O339" s="1142"/>
      <c r="P339" s="1142"/>
      <c r="Q339" s="1164"/>
      <c r="R339" s="898"/>
      <c r="S339" s="1030"/>
      <c r="T339" s="1030"/>
      <c r="U339" s="1062">
        <v>340</v>
      </c>
      <c r="V339" s="1165"/>
    </row>
    <row r="340" spans="1:22" ht="15.75" customHeight="1">
      <c r="A340" s="942" t="s">
        <v>247</v>
      </c>
      <c r="B340" s="1176"/>
      <c r="C340" s="1006" t="str">
        <f>IF(Data!BV340="","",Data!BV340)</f>
        <v/>
      </c>
      <c r="D340" s="1006" t="str">
        <f>IF(Data!BW340="","",Data!BW340)</f>
        <v/>
      </c>
      <c r="E340" s="1006" t="str">
        <f>IF(Data!BX340="","",Data!BX340)</f>
        <v/>
      </c>
      <c r="F340" s="1006" t="str">
        <f>IF(Data!BY340="","",Data!BY340)</f>
        <v/>
      </c>
      <c r="G340" s="1156"/>
      <c r="H340" s="964"/>
      <c r="I340" s="964"/>
      <c r="J340" s="964"/>
      <c r="K340" s="964"/>
      <c r="L340" s="1156"/>
      <c r="M340" s="1142"/>
      <c r="N340" s="1142"/>
      <c r="O340" s="1142"/>
      <c r="P340" s="1142"/>
      <c r="Q340" s="1130"/>
      <c r="R340" s="859"/>
      <c r="S340" s="859"/>
      <c r="T340" s="859"/>
      <c r="U340" s="1062">
        <v>341</v>
      </c>
      <c r="V340" s="473"/>
    </row>
    <row r="341" spans="1:22" s="1170" customFormat="1" ht="15.75" customHeight="1">
      <c r="A341" s="942" t="s">
        <v>248</v>
      </c>
      <c r="B341" s="1177"/>
      <c r="C341" s="1006" t="str">
        <f>IF(Data!BV341="","",Data!BV341)</f>
        <v/>
      </c>
      <c r="D341" s="1006" t="str">
        <f>IF(Data!BW341="","",Data!BW341)</f>
        <v/>
      </c>
      <c r="E341" s="1006" t="str">
        <f>IF(Data!BX341="","",Data!BX341)</f>
        <v/>
      </c>
      <c r="F341" s="1006" t="str">
        <f>IF(Data!BY341="","",Data!BY341)</f>
        <v/>
      </c>
      <c r="G341" s="1156"/>
      <c r="H341" s="964"/>
      <c r="I341" s="964"/>
      <c r="J341" s="964"/>
      <c r="K341" s="964"/>
      <c r="L341" s="1156"/>
      <c r="M341" s="1142"/>
      <c r="N341" s="1142"/>
      <c r="O341" s="1142"/>
      <c r="P341" s="1142"/>
      <c r="Q341" s="1143"/>
      <c r="R341" s="898"/>
      <c r="S341" s="1030"/>
      <c r="T341" s="1030"/>
      <c r="U341" s="1062">
        <v>342</v>
      </c>
      <c r="V341" s="1169"/>
    </row>
    <row r="342" spans="1:22" ht="15.75" customHeight="1">
      <c r="A342" s="942" t="s">
        <v>249</v>
      </c>
      <c r="B342" s="1177"/>
      <c r="C342" s="1144" t="str">
        <f>IF(C339="","",C339*C341)</f>
        <v/>
      </c>
      <c r="D342" s="1144" t="str">
        <f>IF(D339="","",D339*D341)</f>
        <v/>
      </c>
      <c r="E342" s="1144" t="str">
        <f>IF(E339="","",E339*E341)</f>
        <v/>
      </c>
      <c r="F342" s="1144" t="str">
        <f>IF(F339="","",F339*F341)</f>
        <v/>
      </c>
      <c r="G342" s="1083"/>
      <c r="H342" s="964"/>
      <c r="I342" s="964"/>
      <c r="J342" s="964"/>
      <c r="K342" s="964"/>
      <c r="L342" s="1083"/>
      <c r="M342" s="964"/>
      <c r="N342" s="964"/>
      <c r="O342" s="964"/>
      <c r="P342" s="964"/>
      <c r="Q342" s="1130"/>
      <c r="R342" s="898"/>
      <c r="S342" s="1030"/>
      <c r="T342" s="1030"/>
      <c r="U342" s="1062">
        <v>343</v>
      </c>
      <c r="V342" s="473"/>
    </row>
    <row r="343" spans="1:22" ht="15.75" customHeight="1">
      <c r="A343" s="942" t="str">
        <f>$Q$1 &amp; " per kg"</f>
        <v>kcal per kg</v>
      </c>
      <c r="B343" s="1167"/>
      <c r="C343" s="1006">
        <f>IF(Data!BV343="","",Data!BV343)</f>
        <v>5790</v>
      </c>
      <c r="D343" s="1006">
        <f>IF(Data!BW343="","",Data!BW343)</f>
        <v>5790</v>
      </c>
      <c r="E343" s="1006">
        <f>IF(Data!BX343="","",Data!BX343)</f>
        <v>5790</v>
      </c>
      <c r="F343" s="1006">
        <f>IF(Data!BY343="","",Data!BY343)</f>
        <v>5790</v>
      </c>
      <c r="G343" s="1083"/>
      <c r="H343" s="964"/>
      <c r="I343" s="964"/>
      <c r="J343" s="964"/>
      <c r="K343" s="964"/>
      <c r="L343" s="1083"/>
      <c r="M343" s="964"/>
      <c r="N343" s="964"/>
      <c r="O343" s="964"/>
      <c r="P343" s="964"/>
      <c r="Q343" s="1130"/>
      <c r="R343" s="898"/>
      <c r="S343" s="1030"/>
      <c r="T343" s="1030"/>
      <c r="U343" s="1062">
        <v>344</v>
      </c>
      <c r="V343" s="473"/>
    </row>
    <row r="344" spans="1:22" ht="15.75" customHeight="1">
      <c r="A344" s="1097" t="s">
        <v>243</v>
      </c>
      <c r="B344" s="1176"/>
      <c r="C344" s="1006" t="str">
        <f>IF(Data!BV344="","",Data!BV344)</f>
        <v/>
      </c>
      <c r="D344" s="1006" t="str">
        <f>IF(Data!BW344="","",Data!BW344)</f>
        <v/>
      </c>
      <c r="E344" s="1006" t="str">
        <f>IF(Data!BX344="","",Data!BX344)</f>
        <v/>
      </c>
      <c r="F344" s="1006" t="str">
        <f>IF(Data!BY344="","",Data!BY344)</f>
        <v/>
      </c>
      <c r="G344" s="1101"/>
      <c r="H344" s="969" t="str">
        <f>IF(SUM(C344)&gt;0,(C342-H347-SUM(C347)*(H347=""))*'Exp factors'!C$23,"")</f>
        <v/>
      </c>
      <c r="I344" s="969" t="str">
        <f>IF(SUM(D344)&gt;0,(D342-I347-SUM(D347)*(I347=""))*'Exp factors'!D$23,"")</f>
        <v/>
      </c>
      <c r="J344" s="969" t="str">
        <f>IF(SUM(E344)&gt;0,(E342-J347-SUM(E347)*(J347=""))*'Exp factors'!E$23,"")</f>
        <v/>
      </c>
      <c r="K344" s="969" t="str">
        <f>IF(SUM(F344)&gt;0,(F342-K347-SUM(F347)*(K347=""))*'Exp factors'!F$23,"")</f>
        <v/>
      </c>
      <c r="L344" s="1101"/>
      <c r="M344" s="964"/>
      <c r="N344" s="964"/>
      <c r="O344" s="964"/>
      <c r="P344" s="964"/>
      <c r="Q344" s="1130"/>
      <c r="R344" s="898"/>
      <c r="S344" s="1030"/>
      <c r="T344" s="1030"/>
      <c r="U344" s="1062">
        <v>345</v>
      </c>
      <c r="V344" s="473"/>
    </row>
    <row r="345" spans="1:22" ht="15.75" customHeight="1">
      <c r="A345" s="1098" t="s">
        <v>179</v>
      </c>
      <c r="B345" s="1104"/>
      <c r="C345" s="1006" t="str">
        <f>IF(Data!BV345="","",Data!BV345)</f>
        <v/>
      </c>
      <c r="D345" s="1006" t="str">
        <f>IF(Data!BW345="","",Data!BW345)</f>
        <v/>
      </c>
      <c r="E345" s="1006" t="str">
        <f>IF(Data!BX345="","",Data!BX345)</f>
        <v/>
      </c>
      <c r="F345" s="1006" t="str">
        <f>IF(Data!BY345="","",Data!BY345)</f>
        <v/>
      </c>
      <c r="G345" s="1104"/>
      <c r="H345" s="964"/>
      <c r="I345" s="964"/>
      <c r="J345" s="964"/>
      <c r="K345" s="964"/>
      <c r="L345" s="1104"/>
      <c r="M345" s="964"/>
      <c r="N345" s="964"/>
      <c r="O345" s="964"/>
      <c r="P345" s="964"/>
      <c r="Q345" s="1130"/>
      <c r="R345" s="1114"/>
      <c r="S345" s="1115"/>
      <c r="T345" s="1115"/>
      <c r="U345" s="1062">
        <v>346</v>
      </c>
      <c r="V345" s="473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 t="str">
        <f>IF(SUM(E344)=0,"",E344*E345)</f>
        <v/>
      </c>
      <c r="F346" s="1121" t="str">
        <f>IF(SUM(F344)=0,"",F344*F345)</f>
        <v/>
      </c>
      <c r="G346" s="1104"/>
      <c r="H346" s="973" t="str">
        <f>IF(H344="","",H344*C345)</f>
        <v/>
      </c>
      <c r="I346" s="973" t="str">
        <f>IF(I344="","",I344*D345)</f>
        <v/>
      </c>
      <c r="J346" s="973" t="str">
        <f>IF(J344="","",J344*E345)</f>
        <v/>
      </c>
      <c r="K346" s="973" t="str">
        <f>IF(K344="","",K344*F345)</f>
        <v/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 t="str">
        <f>IF(J346="","",SUM(J346)-SUM(E346))</f>
        <v/>
      </c>
      <c r="P346" s="1121" t="str">
        <f>IF(K346="","",SUM(K346)-SUM(F346))</f>
        <v/>
      </c>
      <c r="Q346" s="1130"/>
      <c r="R346" s="898"/>
      <c r="S346" s="1030"/>
      <c r="T346" s="1030"/>
      <c r="U346" s="1062">
        <v>347</v>
      </c>
      <c r="V346" s="473"/>
    </row>
    <row r="347" spans="1:22" ht="15.75" customHeight="1">
      <c r="A347" s="1098" t="s">
        <v>244</v>
      </c>
      <c r="B347" s="1101"/>
      <c r="C347" s="1006" t="str">
        <f>IF(Data!BV347="","",Data!BV347)</f>
        <v/>
      </c>
      <c r="D347" s="1006" t="str">
        <f>IF(Data!BW347="","",Data!BW347)</f>
        <v/>
      </c>
      <c r="E347" s="1006" t="str">
        <f>IF(Data!BX347="","",Data!BX347)</f>
        <v/>
      </c>
      <c r="F347" s="1006" t="str">
        <f>IF(Data!BY347="","",Data!BY347)</f>
        <v/>
      </c>
      <c r="G347" s="1104"/>
      <c r="H347" s="296"/>
      <c r="I347" s="296"/>
      <c r="J347" s="296"/>
      <c r="K347" s="296"/>
      <c r="L347" s="1104"/>
      <c r="M347" s="964"/>
      <c r="N347" s="964"/>
      <c r="O347" s="964"/>
      <c r="P347" s="964"/>
      <c r="Q347" s="1130"/>
      <c r="R347" s="898"/>
      <c r="S347" s="1030"/>
      <c r="T347" s="1030"/>
      <c r="U347" s="1062">
        <v>348</v>
      </c>
      <c r="V347" s="473"/>
    </row>
    <row r="348" spans="1:22" ht="15.75" customHeight="1">
      <c r="A348" s="1122" t="str">
        <f>$Q$1 &amp; " (%)"</f>
        <v>kcal (%)</v>
      </c>
      <c r="B348" s="1101"/>
      <c r="C348" s="1148" t="str">
        <f>IF(C342="","",(C342-SUM(C344)-SUM(C347))*C343/C$46/365/$P$1)</f>
        <v/>
      </c>
      <c r="D348" s="1148" t="str">
        <f>IF(D342="","",(D342-SUM(D344)-SUM(D347))*D343/D$46/365/$P$1)</f>
        <v/>
      </c>
      <c r="E348" s="1148" t="str">
        <f>IF(E342="","",(E342-SUM(E344)-SUM(E347))*E343/E$46/365/$P$1)</f>
        <v/>
      </c>
      <c r="F348" s="1148" t="str">
        <f>IF(F342="","",(F342-SUM(F344)-SUM(F347))*F343/F$46/365/$P$1)</f>
        <v/>
      </c>
      <c r="G348" s="1113"/>
      <c r="H348" s="766" t="str">
        <f>IF(H344="","",(C342-H344-H347-SUM(C347)*(H347=""))*C343/H$46/365/$P$1)</f>
        <v/>
      </c>
      <c r="I348" s="766" t="str">
        <f>IF(I344="","",(D342-I344-I347-SUM(D347)*(I347=""))*D343/I$46/365/$P$1)</f>
        <v/>
      </c>
      <c r="J348" s="766" t="str">
        <f>IF(J344="","",(E342-J344-J347-SUM(E347)*(J347=""))*E343/J$46/365/$P$1)</f>
        <v/>
      </c>
      <c r="K348" s="766" t="str">
        <f>IF(K344="","",(F342-K344-K347-SUM(F347)*(K347=""))*F343/K$46/365/$P$1)</f>
        <v/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 t="str">
        <f>IF(J348="","",SUM(J348)-SUM(E348))</f>
        <v/>
      </c>
      <c r="P348" s="1149" t="str">
        <f>IF(K348="","",SUM(K348)-SUM(F348))</f>
        <v/>
      </c>
      <c r="Q348" s="1130"/>
      <c r="R348" s="1061"/>
      <c r="S348" s="1023"/>
      <c r="T348" s="1023"/>
      <c r="U348" s="1062">
        <v>349</v>
      </c>
      <c r="V348" s="473"/>
    </row>
    <row r="349" spans="1:22" s="1166" customFormat="1" ht="15.75" customHeight="1">
      <c r="A349" s="1160" t="str">
        <f>IF(Data!A349="","",Data!A349)</f>
        <v>no. local meas Carried over- Sunflower</v>
      </c>
      <c r="B349" s="1101"/>
      <c r="C349" s="1006" t="str">
        <f>IF(Data!BV349="","",Data!BV349)</f>
        <v/>
      </c>
      <c r="D349" s="1006" t="str">
        <f>IF(Data!BW349="","",Data!BW349)</f>
        <v/>
      </c>
      <c r="E349" s="1006" t="str">
        <f>IF(Data!BX349="","",Data!BX349)</f>
        <v/>
      </c>
      <c r="F349" s="1006" t="str">
        <f>IF(Data!BY349="","",Data!BY349)</f>
        <v/>
      </c>
      <c r="G349" s="1156"/>
      <c r="H349" s="964"/>
      <c r="I349" s="964"/>
      <c r="J349" s="964"/>
      <c r="K349" s="964"/>
      <c r="L349" s="1156"/>
      <c r="M349" s="1142"/>
      <c r="N349" s="1142"/>
      <c r="O349" s="1142"/>
      <c r="P349" s="1142"/>
      <c r="Q349" s="1164"/>
      <c r="R349" s="898"/>
      <c r="S349" s="1030"/>
      <c r="T349" s="1030"/>
      <c r="U349" s="1062">
        <v>350</v>
      </c>
      <c r="V349" s="1165"/>
    </row>
    <row r="350" spans="1:22" ht="15.75" customHeight="1">
      <c r="A350" s="942" t="s">
        <v>247</v>
      </c>
      <c r="B350" s="1123"/>
      <c r="C350" s="1006" t="str">
        <f>IF(Data!BV350="","",Data!BV350)</f>
        <v/>
      </c>
      <c r="D350" s="1006" t="str">
        <f>IF(Data!BW350="","",Data!BW350)</f>
        <v/>
      </c>
      <c r="E350" s="1006" t="str">
        <f>IF(Data!BX350="","",Data!BX350)</f>
        <v/>
      </c>
      <c r="F350" s="1006" t="str">
        <f>IF(Data!BY350="","",Data!BY350)</f>
        <v/>
      </c>
      <c r="G350" s="1156"/>
      <c r="H350" s="964"/>
      <c r="I350" s="964"/>
      <c r="J350" s="964"/>
      <c r="K350" s="964"/>
      <c r="L350" s="1156"/>
      <c r="M350" s="1142"/>
      <c r="N350" s="1142"/>
      <c r="O350" s="1142"/>
      <c r="P350" s="1142"/>
      <c r="Q350" s="1130"/>
      <c r="R350" s="859"/>
      <c r="S350" s="859"/>
      <c r="T350" s="859"/>
      <c r="U350" s="1062">
        <v>351</v>
      </c>
      <c r="V350" s="473"/>
    </row>
    <row r="351" spans="1:22" s="1170" customFormat="1" ht="15.75" customHeight="1">
      <c r="A351" s="942" t="s">
        <v>248</v>
      </c>
      <c r="B351" s="1104"/>
      <c r="C351" s="1006" t="str">
        <f>IF(Data!BV351="","",Data!BV351)</f>
        <v/>
      </c>
      <c r="D351" s="1006" t="str">
        <f>IF(Data!BW351="","",Data!BW351)</f>
        <v/>
      </c>
      <c r="E351" s="1006" t="str">
        <f>IF(Data!BX351="","",Data!BX351)</f>
        <v/>
      </c>
      <c r="F351" s="1006" t="str">
        <f>IF(Data!BY351="","",Data!BY351)</f>
        <v/>
      </c>
      <c r="G351" s="1156"/>
      <c r="H351" s="964"/>
      <c r="I351" s="964"/>
      <c r="J351" s="964"/>
      <c r="K351" s="964"/>
      <c r="L351" s="1156"/>
      <c r="M351" s="1142"/>
      <c r="N351" s="1142"/>
      <c r="O351" s="1142"/>
      <c r="P351" s="1142"/>
      <c r="Q351" s="1143"/>
      <c r="R351" s="898"/>
      <c r="S351" s="1030"/>
      <c r="T351" s="1030"/>
      <c r="U351" s="1062">
        <v>352</v>
      </c>
      <c r="V351" s="1169"/>
    </row>
    <row r="352" spans="1:22" ht="15.75" customHeight="1">
      <c r="A352" s="942" t="s">
        <v>249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4"/>
      <c r="I352" s="964"/>
      <c r="J352" s="964"/>
      <c r="K352" s="964"/>
      <c r="L352" s="1083"/>
      <c r="M352" s="964"/>
      <c r="N352" s="964"/>
      <c r="O352" s="964"/>
      <c r="P352" s="964"/>
      <c r="Q352" s="1130"/>
      <c r="R352" s="898"/>
      <c r="S352" s="1030"/>
      <c r="T352" s="1030"/>
      <c r="U352" s="1062">
        <v>353</v>
      </c>
      <c r="V352" s="473"/>
    </row>
    <row r="353" spans="1:22" ht="15.75" customHeight="1">
      <c r="A353" s="942" t="str">
        <f>$Q$1 &amp; " per kg"</f>
        <v>kcal per kg</v>
      </c>
      <c r="B353" s="1101"/>
      <c r="C353" s="1006">
        <f>IF(Data!BV353="","",Data!BV353)</f>
        <v>3670</v>
      </c>
      <c r="D353" s="1006">
        <f>IF(Data!BW353="","",Data!BW353)</f>
        <v>3670</v>
      </c>
      <c r="E353" s="1006">
        <f>IF(Data!BX353="","",Data!BX353)</f>
        <v>3670</v>
      </c>
      <c r="F353" s="1006">
        <f>IF(Data!BY353="","",Data!BY353)</f>
        <v>3670</v>
      </c>
      <c r="G353" s="1083"/>
      <c r="H353" s="964"/>
      <c r="I353" s="964"/>
      <c r="J353" s="964"/>
      <c r="K353" s="964"/>
      <c r="L353" s="1083"/>
      <c r="M353" s="964"/>
      <c r="N353" s="964"/>
      <c r="O353" s="964"/>
      <c r="P353" s="964"/>
      <c r="Q353" s="1130"/>
      <c r="R353" s="898"/>
      <c r="S353" s="1030"/>
      <c r="T353" s="1030"/>
      <c r="U353" s="1062">
        <v>354</v>
      </c>
      <c r="V353" s="473"/>
    </row>
    <row r="354" spans="1:22" ht="15.75" customHeight="1">
      <c r="A354" s="1097" t="s">
        <v>243</v>
      </c>
      <c r="B354" s="1101"/>
      <c r="C354" s="1006" t="str">
        <f>IF(Data!BV354="","",Data!BV354)</f>
        <v/>
      </c>
      <c r="D354" s="1006" t="str">
        <f>IF(Data!BW354="","",Data!BW354)</f>
        <v/>
      </c>
      <c r="E354" s="1006" t="str">
        <f>IF(Data!BX354="","",Data!BX354)</f>
        <v/>
      </c>
      <c r="F354" s="1006" t="str">
        <f>IF(Data!BY354="","",Data!BY354)</f>
        <v/>
      </c>
      <c r="G354" s="1101"/>
      <c r="H354" s="969" t="str">
        <f>IF(SUM(C354)&gt;0,(C352-H357-SUM(C357)*(H357=""))*'Exp factors'!C$23,"")</f>
        <v/>
      </c>
      <c r="I354" s="969" t="str">
        <f>IF(SUM(D354)&gt;0,(D352-I357-SUM(D357)*(I357=""))*'Exp factors'!D$23,"")</f>
        <v/>
      </c>
      <c r="J354" s="969" t="str">
        <f>IF(SUM(E354)&gt;0,(E352-J357-SUM(E357)*(J357=""))*'Exp factors'!E$23,"")</f>
        <v/>
      </c>
      <c r="K354" s="969" t="str">
        <f>IF(SUM(F354)&gt;0,(F352-K357-SUM(F357)*(K357=""))*'Exp factors'!F$23,"")</f>
        <v/>
      </c>
      <c r="L354" s="1101"/>
      <c r="M354" s="964"/>
      <c r="N354" s="964"/>
      <c r="O354" s="964"/>
      <c r="P354" s="964"/>
      <c r="Q354" s="1130"/>
      <c r="R354" s="898"/>
      <c r="S354" s="1030"/>
      <c r="T354" s="1030"/>
      <c r="U354" s="1062">
        <v>355</v>
      </c>
      <c r="V354" s="473"/>
    </row>
    <row r="355" spans="1:22" ht="15.75" customHeight="1">
      <c r="A355" s="1098" t="s">
        <v>179</v>
      </c>
      <c r="B355" s="1101"/>
      <c r="C355" s="1006" t="str">
        <f>IF(Data!BV355="","",Data!BV355)</f>
        <v/>
      </c>
      <c r="D355" s="1006" t="str">
        <f>IF(Data!BW355="","",Data!BW355)</f>
        <v/>
      </c>
      <c r="E355" s="1006" t="str">
        <f>IF(Data!BX355="","",Data!BX355)</f>
        <v/>
      </c>
      <c r="F355" s="1006" t="str">
        <f>IF(Data!BY355="","",Data!BY355)</f>
        <v/>
      </c>
      <c r="G355" s="1104"/>
      <c r="H355" s="964"/>
      <c r="I355" s="964"/>
      <c r="J355" s="964"/>
      <c r="K355" s="964"/>
      <c r="L355" s="1104"/>
      <c r="M355" s="964"/>
      <c r="N355" s="964"/>
      <c r="O355" s="964"/>
      <c r="P355" s="964"/>
      <c r="Q355" s="1130"/>
      <c r="R355" s="1114"/>
      <c r="S355" s="1115"/>
      <c r="T355" s="1115"/>
      <c r="U355" s="1062">
        <v>356</v>
      </c>
      <c r="V355" s="473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3" t="str">
        <f>IF(H354="","",H354*C355)</f>
        <v/>
      </c>
      <c r="I356" s="973" t="str">
        <f>IF(I354="","",I354*D355)</f>
        <v/>
      </c>
      <c r="J356" s="973" t="str">
        <f>IF(J354="","",J354*E355)</f>
        <v/>
      </c>
      <c r="K356" s="973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8"/>
      <c r="S356" s="1030"/>
      <c r="T356" s="1030"/>
      <c r="U356" s="1062">
        <v>357</v>
      </c>
      <c r="V356" s="473"/>
    </row>
    <row r="357" spans="1:22" ht="15.75" customHeight="1">
      <c r="A357" s="1098" t="s">
        <v>244</v>
      </c>
      <c r="B357" s="1101"/>
      <c r="C357" s="1006" t="str">
        <f>IF(Data!BV357="","",Data!BV357)</f>
        <v/>
      </c>
      <c r="D357" s="1006" t="str">
        <f>IF(Data!BW357="","",Data!BW357)</f>
        <v/>
      </c>
      <c r="E357" s="1006" t="str">
        <f>IF(Data!BX357="","",Data!BX357)</f>
        <v/>
      </c>
      <c r="F357" s="1006" t="str">
        <f>IF(Data!BY357="","",Data!BY357)</f>
        <v/>
      </c>
      <c r="G357" s="1104"/>
      <c r="H357" s="296"/>
      <c r="I357" s="296"/>
      <c r="J357" s="296"/>
      <c r="K357" s="296"/>
      <c r="L357" s="1104"/>
      <c r="M357" s="964"/>
      <c r="N357" s="964"/>
      <c r="O357" s="964"/>
      <c r="P357" s="964"/>
      <c r="Q357" s="1130"/>
      <c r="R357" s="898"/>
      <c r="S357" s="1030"/>
      <c r="T357" s="1030"/>
      <c r="U357" s="1062">
        <v>358</v>
      </c>
      <c r="V357" s="473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6" t="str">
        <f>IF(H354="","",(C352-H354-H357-SUM(C357)*(H357=""))*C353/H$46/365/$P$1)</f>
        <v/>
      </c>
      <c r="I358" s="766" t="str">
        <f>IF(I354="","",(D352-I354-I357-SUM(D357)*(I357=""))*D353/I$46/365/$P$1)</f>
        <v/>
      </c>
      <c r="J358" s="766" t="str">
        <f>IF(J354="","",(E352-J354-J357-SUM(E357)*(J357=""))*E353/J$46/365/$P$1)</f>
        <v/>
      </c>
      <c r="K358" s="766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3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6" t="str">
        <f>IF(Data!BV359="","",Data!BV359)</f>
        <v/>
      </c>
      <c r="D359" s="1006" t="str">
        <f>IF(Data!BW359="","",Data!BW359)</f>
        <v/>
      </c>
      <c r="E359" s="1006" t="str">
        <f>IF(Data!BX359="","",Data!BX359)</f>
        <v/>
      </c>
      <c r="F359" s="1006" t="str">
        <f>IF(Data!BY359="","",Data!BY359)</f>
        <v/>
      </c>
      <c r="G359" s="1101"/>
      <c r="H359" s="964"/>
      <c r="I359" s="964"/>
      <c r="J359" s="964"/>
      <c r="K359" s="964"/>
      <c r="L359" s="1101"/>
      <c r="M359" s="964"/>
      <c r="N359" s="964"/>
      <c r="O359" s="964"/>
      <c r="P359" s="964"/>
      <c r="Q359" s="1130"/>
      <c r="R359" s="859"/>
      <c r="S359" s="859"/>
      <c r="T359" s="859"/>
      <c r="U359" s="1062">
        <v>360</v>
      </c>
      <c r="V359" s="1169"/>
    </row>
    <row r="360" spans="1:22" s="1170" customFormat="1" ht="15.75" customHeight="1">
      <c r="A360" s="1178" t="s">
        <v>252</v>
      </c>
      <c r="B360" s="1101"/>
      <c r="C360" s="1006" t="str">
        <f>IF(Data!BV360="","",Data!BV360)</f>
        <v/>
      </c>
      <c r="D360" s="1006" t="str">
        <f>IF(Data!BW360="","",Data!BW360)</f>
        <v/>
      </c>
      <c r="E360" s="1006" t="str">
        <f>IF(Data!BX360="","",Data!BX360)</f>
        <v/>
      </c>
      <c r="F360" s="1006" t="str">
        <f>IF(Data!BY360="","",Data!BY360)</f>
        <v/>
      </c>
      <c r="G360" s="1156"/>
      <c r="H360" s="964"/>
      <c r="I360" s="964"/>
      <c r="J360" s="964"/>
      <c r="K360" s="964"/>
      <c r="L360" s="1156"/>
      <c r="M360" s="1142"/>
      <c r="N360" s="1142"/>
      <c r="O360" s="1142"/>
      <c r="P360" s="1142"/>
      <c r="Q360" s="1130"/>
      <c r="R360" s="898"/>
      <c r="S360" s="1030"/>
      <c r="T360" s="1030"/>
      <c r="U360" s="1062">
        <v>361</v>
      </c>
      <c r="V360" s="1169"/>
    </row>
    <row r="361" spans="1:22" ht="15.75" customHeight="1">
      <c r="A361" s="1097" t="s">
        <v>247</v>
      </c>
      <c r="B361" s="1101"/>
      <c r="C361" s="1006" t="str">
        <f>IF(Data!BV361="","",Data!BV361)</f>
        <v/>
      </c>
      <c r="D361" s="1006" t="str">
        <f>IF(Data!BW361="","",Data!BW361)</f>
        <v/>
      </c>
      <c r="E361" s="1006" t="str">
        <f>IF(Data!BX361="","",Data!BX361)</f>
        <v/>
      </c>
      <c r="F361" s="1006" t="str">
        <f>IF(Data!BY361="","",Data!BY361)</f>
        <v/>
      </c>
      <c r="G361" s="1156"/>
      <c r="H361" s="964"/>
      <c r="I361" s="964"/>
      <c r="J361" s="964"/>
      <c r="K361" s="964"/>
      <c r="L361" s="1156"/>
      <c r="M361" s="1142"/>
      <c r="N361" s="1142"/>
      <c r="O361" s="1142"/>
      <c r="P361" s="1142"/>
      <c r="Q361" s="1130"/>
      <c r="R361" s="859"/>
      <c r="S361" s="859"/>
      <c r="T361" s="859"/>
      <c r="U361" s="1062">
        <v>362</v>
      </c>
      <c r="V361" s="473"/>
    </row>
    <row r="362" spans="1:22" ht="15.75" customHeight="1">
      <c r="A362" s="942" t="s">
        <v>248</v>
      </c>
      <c r="B362" s="1123"/>
      <c r="C362" s="1006" t="str">
        <f>IF(Data!BV362="","",Data!BV362)</f>
        <v/>
      </c>
      <c r="D362" s="1006" t="str">
        <f>IF(Data!BW362="","",Data!BW362)</f>
        <v/>
      </c>
      <c r="E362" s="1006" t="str">
        <f>IF(Data!BX362="","",Data!BX362)</f>
        <v/>
      </c>
      <c r="F362" s="1006" t="str">
        <f>IF(Data!BY362="","",Data!BY362)</f>
        <v/>
      </c>
      <c r="G362" s="1156"/>
      <c r="H362" s="964"/>
      <c r="I362" s="964"/>
      <c r="J362" s="964"/>
      <c r="K362" s="964"/>
      <c r="L362" s="1156"/>
      <c r="M362" s="1142"/>
      <c r="N362" s="1142"/>
      <c r="O362" s="1142"/>
      <c r="P362" s="1142"/>
      <c r="Q362" s="1130"/>
      <c r="R362" s="898"/>
      <c r="S362" s="1030"/>
      <c r="T362" s="1030"/>
      <c r="U362" s="1062">
        <v>363</v>
      </c>
      <c r="V362" s="473"/>
    </row>
    <row r="363" spans="1:22" ht="15.75" customHeight="1">
      <c r="A363" s="942" t="s">
        <v>249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4"/>
      <c r="I363" s="964"/>
      <c r="J363" s="964"/>
      <c r="K363" s="964"/>
      <c r="L363" s="1083"/>
      <c r="M363" s="964"/>
      <c r="N363" s="964"/>
      <c r="O363" s="964"/>
      <c r="P363" s="964"/>
      <c r="Q363" s="1130"/>
      <c r="R363" s="898"/>
      <c r="S363" s="1030"/>
      <c r="T363" s="1030"/>
      <c r="U363" s="1062">
        <v>364</v>
      </c>
      <c r="V363" s="473"/>
    </row>
    <row r="364" spans="1:22" ht="15.75" customHeight="1">
      <c r="A364" s="942" t="str">
        <f>$Q$1 &amp; " per kg"</f>
        <v>kcal per kg</v>
      </c>
      <c r="B364" s="1101"/>
      <c r="C364" s="1006">
        <f>IF(Data!BV364="","",Data!BV364)</f>
        <v>3420</v>
      </c>
      <c r="D364" s="1006">
        <f>IF(Data!BW364="","",Data!BW364)</f>
        <v>3420</v>
      </c>
      <c r="E364" s="1006">
        <f>IF(Data!BX364="","",Data!BX364)</f>
        <v>3420</v>
      </c>
      <c r="F364" s="1006">
        <f>IF(Data!BY364="","",Data!BY364)</f>
        <v>3420</v>
      </c>
      <c r="G364" s="1083"/>
      <c r="H364" s="964"/>
      <c r="I364" s="964"/>
      <c r="J364" s="964"/>
      <c r="K364" s="964"/>
      <c r="L364" s="1083"/>
      <c r="M364" s="964"/>
      <c r="N364" s="964"/>
      <c r="O364" s="964"/>
      <c r="P364" s="964"/>
      <c r="Q364" s="1130"/>
      <c r="R364" s="898"/>
      <c r="S364" s="1030"/>
      <c r="T364" s="1030"/>
      <c r="U364" s="1062">
        <v>365</v>
      </c>
      <c r="V364" s="473"/>
    </row>
    <row r="365" spans="1:22" ht="15.75" customHeight="1">
      <c r="A365" s="1097" t="s">
        <v>243</v>
      </c>
      <c r="B365" s="1176"/>
      <c r="C365" s="1006" t="str">
        <f>IF(Data!BV365="","",Data!BV365)</f>
        <v/>
      </c>
      <c r="D365" s="1006" t="str">
        <f>IF(Data!BW365="","",Data!BW365)</f>
        <v/>
      </c>
      <c r="E365" s="1006" t="str">
        <f>IF(Data!BX365="","",Data!BX365)</f>
        <v/>
      </c>
      <c r="F365" s="1006" t="str">
        <f>IF(Data!BY365="","",Data!BY365)</f>
        <v/>
      </c>
      <c r="G365" s="1101"/>
      <c r="H365" s="969" t="str">
        <f>IF(SUM(C365)&gt;0,(C363-H368-SUM(C368)*(H368=""))*'Exp factors'!C$23,"")</f>
        <v/>
      </c>
      <c r="I365" s="969" t="str">
        <f>IF(SUM(D365)&gt;0,(D363-I368-SUM(D368)*(I368=""))*'Exp factors'!D$23,"")</f>
        <v/>
      </c>
      <c r="J365" s="969" t="str">
        <f>IF(SUM(E365)&gt;0,(E363-J368-SUM(E368)*(J368=""))*'Exp factors'!E$23,"")</f>
        <v/>
      </c>
      <c r="K365" s="969" t="str">
        <f>IF(SUM(F365)&gt;0,(F363-K368-SUM(F368)*(K368=""))*'Exp factors'!F$23,"")</f>
        <v/>
      </c>
      <c r="L365" s="1101"/>
      <c r="M365" s="964"/>
      <c r="N365" s="964"/>
      <c r="O365" s="964"/>
      <c r="P365" s="964"/>
      <c r="Q365" s="1130"/>
      <c r="R365" s="898"/>
      <c r="S365" s="1030"/>
      <c r="T365" s="1030"/>
      <c r="U365" s="1062">
        <v>366</v>
      </c>
      <c r="V365" s="473"/>
    </row>
    <row r="366" spans="1:22" ht="15.75" customHeight="1">
      <c r="A366" s="1098" t="s">
        <v>179</v>
      </c>
      <c r="B366" s="1104"/>
      <c r="C366" s="1006" t="str">
        <f>IF(Data!BV366="","",Data!BV366)</f>
        <v/>
      </c>
      <c r="D366" s="1006" t="str">
        <f>IF(Data!BW366="","",Data!BW366)</f>
        <v/>
      </c>
      <c r="E366" s="1006" t="str">
        <f>IF(Data!BX366="","",Data!BX366)</f>
        <v/>
      </c>
      <c r="F366" s="1006" t="str">
        <f>IF(Data!BY366="","",Data!BY366)</f>
        <v/>
      </c>
      <c r="G366" s="1104"/>
      <c r="H366" s="964"/>
      <c r="I366" s="964"/>
      <c r="J366" s="964"/>
      <c r="K366" s="964"/>
      <c r="L366" s="1104"/>
      <c r="M366" s="964"/>
      <c r="N366" s="964"/>
      <c r="O366" s="964"/>
      <c r="P366" s="964"/>
      <c r="Q366" s="1130"/>
      <c r="R366" s="1114"/>
      <c r="S366" s="1115"/>
      <c r="T366" s="1115"/>
      <c r="U366" s="1062">
        <v>367</v>
      </c>
      <c r="V366" s="473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3" t="str">
        <f>IF(H365="","",H365*C366)</f>
        <v/>
      </c>
      <c r="I367" s="973" t="str">
        <f>IF(I365="","",I365*D366)</f>
        <v/>
      </c>
      <c r="J367" s="973" t="str">
        <f>IF(J365="","",J365*E366)</f>
        <v/>
      </c>
      <c r="K367" s="973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8"/>
      <c r="S367" s="1030"/>
      <c r="T367" s="1030"/>
      <c r="U367" s="1062">
        <v>368</v>
      </c>
      <c r="V367" s="473"/>
    </row>
    <row r="368" spans="1:22" s="1170" customFormat="1" ht="15.75" customHeight="1">
      <c r="A368" s="1098" t="s">
        <v>244</v>
      </c>
      <c r="B368" s="1104"/>
      <c r="C368" s="1006" t="str">
        <f>IF(Data!BV368="","",Data!BV368)</f>
        <v/>
      </c>
      <c r="D368" s="1006" t="str">
        <f>IF(Data!BW368="","",Data!BW368)</f>
        <v/>
      </c>
      <c r="E368" s="1006" t="str">
        <f>IF(Data!BX368="","",Data!BX368)</f>
        <v/>
      </c>
      <c r="F368" s="1006" t="str">
        <f>IF(Data!BY368="","",Data!BY368)</f>
        <v/>
      </c>
      <c r="G368" s="1104"/>
      <c r="H368" s="296"/>
      <c r="I368" s="296"/>
      <c r="J368" s="296"/>
      <c r="K368" s="296"/>
      <c r="L368" s="1104"/>
      <c r="M368" s="964"/>
      <c r="N368" s="964"/>
      <c r="O368" s="964"/>
      <c r="P368" s="964"/>
      <c r="Q368" s="1130"/>
      <c r="R368" s="898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6" t="str">
        <f>IF(H365="","",(C363-H365-H368-SUM(C368)*(H368=""))*C364/H$46/365/$P$1)</f>
        <v/>
      </c>
      <c r="I369" s="766" t="str">
        <f>IF(I365="","",(D363-I365-I368-SUM(D368)*(I368=""))*D364/I$46/365/$P$1)</f>
        <v/>
      </c>
      <c r="J369" s="766" t="str">
        <f>IF(J365="","",(E363-J365-J368-SUM(E368)*(J368=""))*E364/J$46/365/$P$1)</f>
        <v/>
      </c>
      <c r="K369" s="766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 (Irish Potatoes)</v>
      </c>
      <c r="B370" s="1101"/>
      <c r="C370" s="1006" t="str">
        <f>IF(Data!BV370="","",Data!BV370)</f>
        <v/>
      </c>
      <c r="D370" s="1006" t="str">
        <f>IF(Data!BW370="","",Data!BW370)</f>
        <v/>
      </c>
      <c r="E370" s="1006" t="str">
        <f>IF(Data!BX370="","",Data!BX370)</f>
        <v/>
      </c>
      <c r="F370" s="1006" t="str">
        <f>IF(Data!BY370="","",Data!BY370)</f>
        <v/>
      </c>
      <c r="G370" s="1101"/>
      <c r="H370" s="964"/>
      <c r="I370" s="964"/>
      <c r="J370" s="964"/>
      <c r="K370" s="964"/>
      <c r="L370" s="1101"/>
      <c r="M370" s="964"/>
      <c r="N370" s="964"/>
      <c r="O370" s="964"/>
      <c r="P370" s="964"/>
      <c r="Q370" s="1130"/>
      <c r="R370" s="859"/>
      <c r="S370" s="859"/>
      <c r="T370" s="859"/>
      <c r="U370" s="1062">
        <v>371</v>
      </c>
      <c r="V370" s="1169"/>
    </row>
    <row r="371" spans="1:22" s="1170" customFormat="1" ht="15.75" customHeight="1">
      <c r="A371" s="1178" t="s">
        <v>252</v>
      </c>
      <c r="B371" s="1128"/>
      <c r="C371" s="1006" t="str">
        <f>IF(Data!BV371="","",Data!BV371)</f>
        <v/>
      </c>
      <c r="D371" s="1006" t="str">
        <f>IF(Data!BW371="","",Data!BW371)</f>
        <v/>
      </c>
      <c r="E371" s="1006" t="str">
        <f>IF(Data!BX371="","",Data!BX371)</f>
        <v/>
      </c>
      <c r="F371" s="1006" t="str">
        <f>IF(Data!BY371="","",Data!BY371)</f>
        <v/>
      </c>
      <c r="G371" s="1156"/>
      <c r="H371" s="964"/>
      <c r="I371" s="964"/>
      <c r="J371" s="964"/>
      <c r="K371" s="964"/>
      <c r="L371" s="1156"/>
      <c r="M371" s="1142"/>
      <c r="N371" s="1142"/>
      <c r="O371" s="1142"/>
      <c r="P371" s="1142"/>
      <c r="Q371" s="1130"/>
      <c r="R371" s="898"/>
      <c r="S371" s="1030"/>
      <c r="T371" s="1030"/>
      <c r="U371" s="1062">
        <v>372</v>
      </c>
      <c r="V371" s="1169"/>
    </row>
    <row r="372" spans="1:22" ht="15.75" customHeight="1">
      <c r="A372" s="1097" t="s">
        <v>247</v>
      </c>
      <c r="B372" s="1128"/>
      <c r="C372" s="1006" t="str">
        <f>IF(Data!BV372="","",Data!BV372)</f>
        <v/>
      </c>
      <c r="D372" s="1006" t="str">
        <f>IF(Data!BW372="","",Data!BW372)</f>
        <v/>
      </c>
      <c r="E372" s="1006" t="str">
        <f>IF(Data!BX372="","",Data!BX372)</f>
        <v/>
      </c>
      <c r="F372" s="1006" t="str">
        <f>IF(Data!BY372="","",Data!BY372)</f>
        <v/>
      </c>
      <c r="G372" s="1156"/>
      <c r="H372" s="964"/>
      <c r="I372" s="964"/>
      <c r="J372" s="964"/>
      <c r="K372" s="964"/>
      <c r="L372" s="1156"/>
      <c r="M372" s="1142"/>
      <c r="N372" s="1142"/>
      <c r="O372" s="1142"/>
      <c r="P372" s="1142"/>
      <c r="Q372" s="1130"/>
      <c r="R372" s="859"/>
      <c r="S372" s="859"/>
      <c r="T372" s="859"/>
      <c r="U372" s="1062">
        <v>373</v>
      </c>
      <c r="V372" s="473"/>
    </row>
    <row r="373" spans="1:22" ht="15.75" customHeight="1">
      <c r="A373" s="942" t="s">
        <v>248</v>
      </c>
      <c r="B373" s="1113"/>
      <c r="C373" s="1006" t="str">
        <f>IF(Data!BV373="","",Data!BV373)</f>
        <v/>
      </c>
      <c r="D373" s="1006" t="str">
        <f>IF(Data!BW373="","",Data!BW373)</f>
        <v/>
      </c>
      <c r="E373" s="1006" t="str">
        <f>IF(Data!BX373="","",Data!BX373)</f>
        <v/>
      </c>
      <c r="F373" s="1006" t="str">
        <f>IF(Data!BY373="","",Data!BY373)</f>
        <v/>
      </c>
      <c r="G373" s="1156"/>
      <c r="H373" s="964"/>
      <c r="I373" s="964"/>
      <c r="J373" s="964"/>
      <c r="K373" s="964"/>
      <c r="L373" s="1156"/>
      <c r="M373" s="1142"/>
      <c r="N373" s="1142"/>
      <c r="O373" s="1142"/>
      <c r="P373" s="1142"/>
      <c r="Q373" s="1130"/>
      <c r="R373" s="898"/>
      <c r="S373" s="1030"/>
      <c r="T373" s="1030"/>
      <c r="U373" s="1062">
        <v>374</v>
      </c>
      <c r="V373" s="473"/>
    </row>
    <row r="374" spans="1:22" ht="15.75" customHeight="1">
      <c r="A374" s="942" t="s">
        <v>249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4"/>
      <c r="I374" s="964"/>
      <c r="J374" s="964"/>
      <c r="K374" s="964"/>
      <c r="L374" s="1083"/>
      <c r="M374" s="964"/>
      <c r="N374" s="964"/>
      <c r="O374" s="964"/>
      <c r="P374" s="964"/>
      <c r="Q374" s="1130"/>
      <c r="R374" s="898"/>
      <c r="S374" s="1030"/>
      <c r="T374" s="1030"/>
      <c r="U374" s="1062">
        <v>375</v>
      </c>
      <c r="V374" s="473"/>
    </row>
    <row r="375" spans="1:22" ht="15.75" customHeight="1">
      <c r="A375" s="942" t="str">
        <f>$Q$1 &amp; " per kg"</f>
        <v>kcal per kg</v>
      </c>
      <c r="B375" s="1128"/>
      <c r="C375" s="1006">
        <f>IF(Data!BV375="","",Data!BV375)</f>
        <v>1090</v>
      </c>
      <c r="D375" s="1006">
        <f>IF(Data!BW375="","",Data!BW375)</f>
        <v>1090</v>
      </c>
      <c r="E375" s="1006">
        <f>IF(Data!BX375="","",Data!BX375)</f>
        <v>1090</v>
      </c>
      <c r="F375" s="1006">
        <f>IF(Data!BY375="","",Data!BY375)</f>
        <v>1090</v>
      </c>
      <c r="G375" s="1083"/>
      <c r="H375" s="964"/>
      <c r="I375" s="964"/>
      <c r="J375" s="964"/>
      <c r="K375" s="964"/>
      <c r="L375" s="1083"/>
      <c r="M375" s="964"/>
      <c r="N375" s="964"/>
      <c r="O375" s="964"/>
      <c r="P375" s="964"/>
      <c r="Q375" s="1130"/>
      <c r="R375" s="898"/>
      <c r="S375" s="1030"/>
      <c r="T375" s="1030"/>
      <c r="U375" s="1062">
        <v>376</v>
      </c>
      <c r="V375" s="473"/>
    </row>
    <row r="376" spans="1:22" ht="15.75" customHeight="1">
      <c r="A376" s="1097" t="s">
        <v>243</v>
      </c>
      <c r="B376" s="1128"/>
      <c r="C376" s="1006" t="str">
        <f>IF(Data!BV376="","",Data!BV376)</f>
        <v/>
      </c>
      <c r="D376" s="1006" t="str">
        <f>IF(Data!BW376="","",Data!BW376)</f>
        <v/>
      </c>
      <c r="E376" s="1006" t="str">
        <f>IF(Data!BX376="","",Data!BX376)</f>
        <v/>
      </c>
      <c r="F376" s="1006" t="str">
        <f>IF(Data!BY376="","",Data!BY376)</f>
        <v/>
      </c>
      <c r="G376" s="1101"/>
      <c r="H376" s="969" t="str">
        <f>IF(SUM(C376)&gt;0,(C374-H379-SUM(C379)*(H379=""))*'Exp factors'!C$23,"")</f>
        <v/>
      </c>
      <c r="I376" s="969" t="str">
        <f>IF(SUM(D376)&gt;0,(D374-I379-SUM(D379)*(I379=""))*'Exp factors'!D$23,"")</f>
        <v/>
      </c>
      <c r="J376" s="969" t="str">
        <f>IF(SUM(E376)&gt;0,(E374-J379-SUM(E379)*(J379=""))*'Exp factors'!E$23,"")</f>
        <v/>
      </c>
      <c r="K376" s="969" t="str">
        <f>IF(SUM(F376)&gt;0,(F374-K379-SUM(F379)*(K379=""))*'Exp factors'!F$23,"")</f>
        <v/>
      </c>
      <c r="L376" s="1101"/>
      <c r="M376" s="964"/>
      <c r="N376" s="964"/>
      <c r="O376" s="964"/>
      <c r="P376" s="964"/>
      <c r="Q376" s="1130"/>
      <c r="R376" s="898"/>
      <c r="S376" s="1030"/>
      <c r="T376" s="1030"/>
      <c r="U376" s="1062">
        <v>377</v>
      </c>
      <c r="V376" s="473"/>
    </row>
    <row r="377" spans="1:22" ht="15.75" customHeight="1">
      <c r="A377" s="1098" t="s">
        <v>179</v>
      </c>
      <c r="B377" s="1128"/>
      <c r="C377" s="1006" t="str">
        <f>IF(Data!BV377="","",Data!BV377)</f>
        <v/>
      </c>
      <c r="D377" s="1006" t="str">
        <f>IF(Data!BW377="","",Data!BW377)</f>
        <v/>
      </c>
      <c r="E377" s="1006" t="str">
        <f>IF(Data!BX377="","",Data!BX377)</f>
        <v/>
      </c>
      <c r="F377" s="1006" t="str">
        <f>IF(Data!BY377="","",Data!BY377)</f>
        <v/>
      </c>
      <c r="G377" s="1104"/>
      <c r="H377" s="964"/>
      <c r="I377" s="964"/>
      <c r="J377" s="964"/>
      <c r="K377" s="964"/>
      <c r="L377" s="1104"/>
      <c r="M377" s="964"/>
      <c r="N377" s="964"/>
      <c r="O377" s="964"/>
      <c r="P377" s="964"/>
      <c r="Q377" s="1130"/>
      <c r="R377" s="1114"/>
      <c r="S377" s="1115"/>
      <c r="T377" s="1115"/>
      <c r="U377" s="1062">
        <v>378</v>
      </c>
      <c r="V377" s="473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3" t="str">
        <f>IF(H376="","",H376*C377)</f>
        <v/>
      </c>
      <c r="I378" s="973" t="str">
        <f>IF(I376="","",I376*D377)</f>
        <v/>
      </c>
      <c r="J378" s="973" t="str">
        <f>IF(J376="","",J376*E377)</f>
        <v/>
      </c>
      <c r="K378" s="973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8"/>
      <c r="S378" s="1030"/>
      <c r="T378" s="1030"/>
      <c r="U378" s="1062">
        <v>379</v>
      </c>
      <c r="V378" s="473"/>
    </row>
    <row r="379" spans="1:22" s="1170" customFormat="1" ht="15.75" customHeight="1">
      <c r="A379" s="1098" t="s">
        <v>244</v>
      </c>
      <c r="B379" s="1128"/>
      <c r="C379" s="1006" t="str">
        <f>IF(Data!BV379="","",Data!BV379)</f>
        <v/>
      </c>
      <c r="D379" s="1006" t="str">
        <f>IF(Data!BW379="","",Data!BW379)</f>
        <v/>
      </c>
      <c r="E379" s="1006" t="str">
        <f>IF(Data!BX379="","",Data!BX379)</f>
        <v/>
      </c>
      <c r="F379" s="1006" t="str">
        <f>IF(Data!BY379="","",Data!BY379)</f>
        <v/>
      </c>
      <c r="G379" s="1104"/>
      <c r="H379" s="296"/>
      <c r="I379" s="296"/>
      <c r="J379" s="296"/>
      <c r="K379" s="296"/>
      <c r="L379" s="1104"/>
      <c r="M379" s="964"/>
      <c r="N379" s="964"/>
      <c r="O379" s="964"/>
      <c r="P379" s="964"/>
      <c r="Q379" s="1130"/>
      <c r="R379" s="898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6" t="str">
        <f>IF(H376="","",(C374-H376-H379-SUM(C379)*(H379=""))*C375/H$46/365/$P$1)</f>
        <v/>
      </c>
      <c r="I380" s="766" t="str">
        <f>IF(I376="","",(D374-I376-I379-SUM(D379)*(I379=""))*D375/I$46/365/$P$1)</f>
        <v/>
      </c>
      <c r="J380" s="766" t="str">
        <f>IF(J376="","",(E374-J376-J379-SUM(E379)*(J379=""))*E375/J$46/365/$P$1)</f>
        <v/>
      </c>
      <c r="K380" s="766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 xml:space="preserve">other crops produced:qty </v>
      </c>
      <c r="B381" s="1101"/>
      <c r="C381" s="1006" t="str">
        <f>IF(Data!BV381="","",Data!BV381)</f>
        <v/>
      </c>
      <c r="D381" s="1006" t="str">
        <f>IF(Data!BW381="","",Data!BW381)</f>
        <v/>
      </c>
      <c r="E381" s="1006" t="str">
        <f>IF(Data!BX381="","",Data!BX381)</f>
        <v/>
      </c>
      <c r="F381" s="1006" t="str">
        <f>IF(Data!BY381="","",Data!BY381)</f>
        <v/>
      </c>
      <c r="G381" s="1156"/>
      <c r="H381" s="964"/>
      <c r="I381" s="964"/>
      <c r="J381" s="964"/>
      <c r="K381" s="964"/>
      <c r="L381" s="1156"/>
      <c r="M381" s="1142"/>
      <c r="N381" s="1142"/>
      <c r="O381" s="1142"/>
      <c r="P381" s="1142"/>
      <c r="Q381" s="1130"/>
      <c r="R381" s="898"/>
      <c r="S381" s="1030"/>
      <c r="T381" s="1030"/>
      <c r="U381" s="1062">
        <v>382</v>
      </c>
      <c r="V381" s="1169"/>
    </row>
    <row r="382" spans="1:22" ht="15.75" customHeight="1">
      <c r="A382" s="1097" t="s">
        <v>247</v>
      </c>
      <c r="B382" s="1123"/>
      <c r="C382" s="1006" t="str">
        <f>IF(Data!BV382="","",Data!BV382)</f>
        <v/>
      </c>
      <c r="D382" s="1006" t="str">
        <f>IF(Data!BW382="","",Data!BW382)</f>
        <v/>
      </c>
      <c r="E382" s="1006" t="str">
        <f>IF(Data!BX382="","",Data!BX382)</f>
        <v/>
      </c>
      <c r="F382" s="1006" t="str">
        <f>IF(Data!BY382="","",Data!BY382)</f>
        <v/>
      </c>
      <c r="G382" s="1156"/>
      <c r="H382" s="964"/>
      <c r="I382" s="964"/>
      <c r="J382" s="964"/>
      <c r="K382" s="964"/>
      <c r="L382" s="1156"/>
      <c r="M382" s="1142"/>
      <c r="N382" s="1142"/>
      <c r="O382" s="1142"/>
      <c r="P382" s="1142"/>
      <c r="Q382" s="1130"/>
      <c r="R382" s="859"/>
      <c r="S382" s="859"/>
      <c r="T382" s="859"/>
      <c r="U382" s="1062">
        <v>383</v>
      </c>
      <c r="V382" s="473"/>
    </row>
    <row r="383" spans="1:22" ht="15.75" customHeight="1">
      <c r="A383" s="942" t="s">
        <v>248</v>
      </c>
      <c r="B383" s="1101"/>
      <c r="C383" s="1006" t="str">
        <f>IF(Data!BV383="","",Data!BV383)</f>
        <v/>
      </c>
      <c r="D383" s="1006" t="str">
        <f>IF(Data!BW383="","",Data!BW383)</f>
        <v/>
      </c>
      <c r="E383" s="1006" t="str">
        <f>IF(Data!BX383="","",Data!BX383)</f>
        <v/>
      </c>
      <c r="F383" s="1006" t="str">
        <f>IF(Data!BY383="","",Data!BY383)</f>
        <v/>
      </c>
      <c r="G383" s="1156"/>
      <c r="H383" s="964"/>
      <c r="I383" s="964"/>
      <c r="J383" s="964"/>
      <c r="K383" s="964"/>
      <c r="L383" s="1156"/>
      <c r="M383" s="1142"/>
      <c r="N383" s="1142"/>
      <c r="O383" s="1142"/>
      <c r="P383" s="1142"/>
      <c r="Q383" s="1130"/>
      <c r="R383" s="898"/>
      <c r="S383" s="1030"/>
      <c r="T383" s="1030"/>
      <c r="U383" s="1062">
        <v>384</v>
      </c>
      <c r="V383" s="473"/>
    </row>
    <row r="384" spans="1:22" ht="15.75" customHeight="1">
      <c r="A384" s="942" t="s">
        <v>253</v>
      </c>
      <c r="B384" s="943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4"/>
      <c r="I384" s="964"/>
      <c r="J384" s="964"/>
      <c r="K384" s="964"/>
      <c r="L384" s="1113"/>
      <c r="M384" s="964"/>
      <c r="N384" s="964"/>
      <c r="O384" s="964"/>
      <c r="P384" s="964"/>
      <c r="Q384" s="1130"/>
      <c r="R384" s="898"/>
      <c r="S384" s="1030"/>
      <c r="T384" s="1030"/>
      <c r="U384" s="1062">
        <v>385</v>
      </c>
      <c r="V384" s="473"/>
    </row>
    <row r="385" spans="1:22" ht="15.75" customHeight="1">
      <c r="A385" s="942" t="str">
        <f>$Q$1 &amp; " per kg"</f>
        <v>kcal per kg</v>
      </c>
      <c r="B385" s="1128"/>
      <c r="C385" s="1006" t="str">
        <f>IF(Data!BV385="","",Data!BV385)</f>
        <v/>
      </c>
      <c r="D385" s="1006" t="str">
        <f>IF(Data!BW385="","",Data!BW385)</f>
        <v/>
      </c>
      <c r="E385" s="1006" t="str">
        <f>IF(Data!BX385="","",Data!BX385)</f>
        <v/>
      </c>
      <c r="F385" s="1006" t="str">
        <f>IF(Data!BY385="","",Data!BY385)</f>
        <v/>
      </c>
      <c r="G385" s="1113"/>
      <c r="H385" s="964"/>
      <c r="I385" s="964"/>
      <c r="J385" s="964"/>
      <c r="K385" s="964"/>
      <c r="L385" s="1113"/>
      <c r="M385" s="964"/>
      <c r="N385" s="964"/>
      <c r="O385" s="964"/>
      <c r="P385" s="964"/>
      <c r="Q385" s="1130"/>
      <c r="R385" s="898"/>
      <c r="S385" s="1030"/>
      <c r="T385" s="1030"/>
      <c r="U385" s="1062">
        <v>386</v>
      </c>
      <c r="V385" s="473"/>
    </row>
    <row r="386" spans="1:22" ht="15.75" customHeight="1">
      <c r="A386" s="1097" t="s">
        <v>243</v>
      </c>
      <c r="B386" s="1128"/>
      <c r="C386" s="1006" t="str">
        <f>IF(Data!BV386="","",Data!BV386)</f>
        <v/>
      </c>
      <c r="D386" s="1006" t="str">
        <f>IF(Data!BW386="","",Data!BW386)</f>
        <v/>
      </c>
      <c r="E386" s="1006" t="str">
        <f>IF(Data!BX386="","",Data!BX386)</f>
        <v/>
      </c>
      <c r="F386" s="1006" t="str">
        <f>IF(Data!BY386="","",Data!BY386)</f>
        <v/>
      </c>
      <c r="G386" s="1113"/>
      <c r="H386" s="296"/>
      <c r="I386" s="296"/>
      <c r="J386" s="296"/>
      <c r="K386" s="296"/>
      <c r="L386" s="1113"/>
      <c r="M386" s="964"/>
      <c r="N386" s="964"/>
      <c r="O386" s="964"/>
      <c r="P386" s="964"/>
      <c r="Q386" s="1130"/>
      <c r="R386" s="898"/>
      <c r="S386" s="1030"/>
      <c r="T386" s="1030"/>
      <c r="U386" s="1062">
        <v>387</v>
      </c>
      <c r="V386" s="473"/>
    </row>
    <row r="387" spans="1:22" ht="15.75" customHeight="1">
      <c r="A387" s="1098" t="s">
        <v>179</v>
      </c>
      <c r="B387" s="1128"/>
      <c r="C387" s="1006" t="str">
        <f>IF(Data!BV387="","",Data!BV387)</f>
        <v/>
      </c>
      <c r="D387" s="1006" t="str">
        <f>IF(Data!BW387="","",Data!BW387)</f>
        <v/>
      </c>
      <c r="E387" s="1006" t="str">
        <f>IF(Data!BX387="","",Data!BX387)</f>
        <v/>
      </c>
      <c r="F387" s="1006" t="str">
        <f>IF(Data!BY387="","",Data!BY387)</f>
        <v/>
      </c>
      <c r="G387" s="1113"/>
      <c r="H387" s="964"/>
      <c r="I387" s="964"/>
      <c r="J387" s="964"/>
      <c r="K387" s="964"/>
      <c r="L387" s="1113"/>
      <c r="M387" s="964"/>
      <c r="N387" s="964"/>
      <c r="O387" s="964"/>
      <c r="P387" s="964"/>
      <c r="Q387" s="1130"/>
      <c r="R387" s="1114"/>
      <c r="S387" s="1115"/>
      <c r="T387" s="1115"/>
      <c r="U387" s="1062">
        <v>388</v>
      </c>
      <c r="V387" s="473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3" t="str">
        <f>IF(H386="","",H386*C387)</f>
        <v/>
      </c>
      <c r="I388" s="973" t="str">
        <f>IF(I386="","",I386*D387)</f>
        <v/>
      </c>
      <c r="J388" s="973" t="str">
        <f>IF(J386="","",J386*E387)</f>
        <v/>
      </c>
      <c r="K388" s="973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8"/>
      <c r="S388" s="1030"/>
      <c r="T388" s="1030"/>
      <c r="U388" s="1062">
        <v>389</v>
      </c>
      <c r="V388" s="473"/>
    </row>
    <row r="389" spans="1:22" ht="15.75" customHeight="1">
      <c r="A389" s="1098" t="s">
        <v>244</v>
      </c>
      <c r="B389" s="1101"/>
      <c r="C389" s="1006" t="str">
        <f>IF(Data!BV389="","",Data!BV389)</f>
        <v/>
      </c>
      <c r="D389" s="1006" t="str">
        <f>IF(Data!BW389="","",Data!BW389)</f>
        <v/>
      </c>
      <c r="E389" s="1006" t="str">
        <f>IF(Data!BX389="","",Data!BX389)</f>
        <v/>
      </c>
      <c r="F389" s="1006" t="str">
        <f>IF(Data!BY389="","",Data!BY389)</f>
        <v/>
      </c>
      <c r="G389" s="1167"/>
      <c r="H389" s="296"/>
      <c r="I389" s="296"/>
      <c r="J389" s="296"/>
      <c r="K389" s="296"/>
      <c r="L389" s="1167"/>
      <c r="M389" s="964"/>
      <c r="N389" s="964"/>
      <c r="O389" s="964"/>
      <c r="P389" s="964"/>
      <c r="Q389" s="1130"/>
      <c r="R389" s="898"/>
      <c r="S389" s="1030"/>
      <c r="T389" s="1030"/>
      <c r="U389" s="1062">
        <v>390</v>
      </c>
      <c r="V389" s="473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6" t="str">
        <f>IF(H386="","",(C384-H386-H389-SUM(C389)*(H389=""))*C385/H$46/365/$P$1)</f>
        <v/>
      </c>
      <c r="I390" s="766" t="str">
        <f>IF(I386="","",(D384-I386-I389-SUM(D389)*(I389=""))*D385/I$46/365/$P$1)</f>
        <v/>
      </c>
      <c r="J390" s="766" t="str">
        <f>IF(J386="","",(E384-J386-J389-SUM(E389)*(J389=""))*E385/J$46/365/$P$1)</f>
        <v/>
      </c>
      <c r="K390" s="766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3"/>
    </row>
    <row r="391" spans="1:22" s="1170" customFormat="1" ht="15.75" customHeight="1">
      <c r="A391" s="1160" t="str">
        <f>IF(Data!A391="","",Data!A391)</f>
        <v>Main cashcrop (Cotton) kg sold</v>
      </c>
      <c r="B391" s="1128"/>
      <c r="C391" s="1006" t="str">
        <f>IF(Data!BV391="","",Data!BV391)</f>
        <v/>
      </c>
      <c r="D391" s="1006" t="str">
        <f>IF(Data!BW391="","",Data!BW391)</f>
        <v/>
      </c>
      <c r="E391" s="1006" t="str">
        <f>IF(Data!BX391="","",Data!BX391)</f>
        <v/>
      </c>
      <c r="F391" s="1006" t="str">
        <f>IF(Data!BY391="","",Data!BY391)</f>
        <v/>
      </c>
      <c r="G391" s="1127"/>
      <c r="H391" s="964"/>
      <c r="I391" s="964"/>
      <c r="J391" s="964"/>
      <c r="K391" s="964"/>
      <c r="L391" s="1127"/>
      <c r="M391" s="1142"/>
      <c r="N391" s="1142"/>
      <c r="O391" s="1142"/>
      <c r="P391" s="1142"/>
      <c r="Q391" s="1143"/>
      <c r="R391" s="898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179</v>
      </c>
      <c r="B392" s="1101"/>
      <c r="C392" s="1006" t="str">
        <f>IF(Data!BV392="","",Data!BV392)</f>
        <v/>
      </c>
      <c r="D392" s="1006" t="str">
        <f>IF(Data!BW392="","",Data!BW392)</f>
        <v/>
      </c>
      <c r="E392" s="1006" t="str">
        <f>IF(Data!BX392="","",Data!BX392)</f>
        <v/>
      </c>
      <c r="F392" s="1006" t="str">
        <f>IF(Data!BY392="","",Data!BY392)</f>
        <v/>
      </c>
      <c r="G392" s="1127"/>
      <c r="H392" s="964"/>
      <c r="I392" s="964"/>
      <c r="J392" s="964"/>
      <c r="K392" s="964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4"/>
      <c r="I393" s="964"/>
      <c r="J393" s="964"/>
      <c r="K393" s="964"/>
      <c r="L393" s="1173"/>
      <c r="M393" s="1142"/>
      <c r="N393" s="1142"/>
      <c r="O393" s="1142"/>
      <c r="P393" s="1142"/>
      <c r="Q393" s="1130"/>
      <c r="R393" s="898"/>
      <c r="S393" s="1030"/>
      <c r="T393" s="1030"/>
      <c r="U393" s="1062">
        <v>394</v>
      </c>
      <c r="V393" s="473"/>
    </row>
    <row r="394" spans="1:22" ht="15.75" customHeight="1">
      <c r="A394" s="1160" t="str">
        <f>IF(Data!A394="","",Data!A394)</f>
        <v>Other cashcrop (Tobacco) kg produced</v>
      </c>
      <c r="B394" s="1101"/>
      <c r="C394" s="1006" t="str">
        <f>IF(Data!BV394="","",Data!BV394)</f>
        <v/>
      </c>
      <c r="D394" s="1006" t="str">
        <f>IF(Data!BW394="","",Data!BW394)</f>
        <v/>
      </c>
      <c r="E394" s="1006" t="str">
        <f>IF(Data!BX394="","",Data!BX394)</f>
        <v/>
      </c>
      <c r="F394" s="1006" t="str">
        <f>IF(Data!BY394="","",Data!BY394)</f>
        <v/>
      </c>
      <c r="G394" s="1101"/>
      <c r="H394" s="964"/>
      <c r="I394" s="964"/>
      <c r="J394" s="964"/>
      <c r="K394" s="964"/>
      <c r="L394" s="1101"/>
      <c r="M394" s="1142"/>
      <c r="N394" s="1142"/>
      <c r="O394" s="1142"/>
      <c r="P394" s="1142"/>
      <c r="Q394" s="1130"/>
      <c r="R394" s="898"/>
      <c r="S394" s="1030"/>
      <c r="T394" s="1030"/>
      <c r="U394" s="1062">
        <v>395</v>
      </c>
      <c r="V394" s="473"/>
    </row>
    <row r="395" spans="1:22" ht="15.75" customHeight="1">
      <c r="A395" s="1098" t="s">
        <v>179</v>
      </c>
      <c r="B395" s="1101"/>
      <c r="C395" s="1006" t="str">
        <f>IF(Data!BV395="","",Data!BV395)</f>
        <v/>
      </c>
      <c r="D395" s="1006" t="str">
        <f>IF(Data!BW395="","",Data!BW395)</f>
        <v/>
      </c>
      <c r="E395" s="1006" t="str">
        <f>IF(Data!BX395="","",Data!BX395)</f>
        <v/>
      </c>
      <c r="F395" s="1006" t="str">
        <f>IF(Data!BY395="","",Data!BY395)</f>
        <v/>
      </c>
      <c r="G395" s="1104"/>
      <c r="H395" s="964"/>
      <c r="I395" s="964"/>
      <c r="J395" s="964"/>
      <c r="K395" s="964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3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4"/>
      <c r="I396" s="964"/>
      <c r="J396" s="964"/>
      <c r="K396" s="964"/>
      <c r="L396" s="1128"/>
      <c r="M396" s="1142"/>
      <c r="N396" s="1142"/>
      <c r="O396" s="1142"/>
      <c r="P396" s="1142"/>
      <c r="Q396" s="1130"/>
      <c r="R396" s="898"/>
      <c r="S396" s="1030"/>
      <c r="T396" s="1030"/>
      <c r="U396" s="1062">
        <v>397</v>
      </c>
      <c r="V396" s="473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6" t="str">
        <f>IF(Data!BV397="","",Data!BV397)</f>
        <v/>
      </c>
      <c r="D397" s="1006" t="str">
        <f>IF(Data!BW397="","",Data!BW397)</f>
        <v/>
      </c>
      <c r="E397" s="1006" t="str">
        <f>IF(Data!BX397="","",Data!BX397)</f>
        <v/>
      </c>
      <c r="F397" s="1006" t="str">
        <f>IF(Data!BY397="","",Data!BY397)</f>
        <v/>
      </c>
      <c r="G397" s="1127"/>
      <c r="H397" s="964"/>
      <c r="I397" s="964"/>
      <c r="J397" s="964"/>
      <c r="K397" s="964"/>
      <c r="L397" s="1127"/>
      <c r="M397" s="1142"/>
      <c r="N397" s="1142"/>
      <c r="O397" s="1142"/>
      <c r="P397" s="1142"/>
      <c r="Q397" s="1143"/>
      <c r="R397" s="898"/>
      <c r="S397" s="1030"/>
      <c r="T397" s="1030"/>
      <c r="U397" s="1062">
        <v>398</v>
      </c>
      <c r="V397" s="1169"/>
    </row>
    <row r="398" spans="1:22" ht="15.75" customHeight="1">
      <c r="A398" s="1181" t="s">
        <v>179</v>
      </c>
      <c r="B398" s="1113"/>
      <c r="C398" s="1006" t="str">
        <f>IF(Data!BV398="","",Data!BV398)</f>
        <v/>
      </c>
      <c r="D398" s="1006" t="str">
        <f>IF(Data!BW398="","",Data!BW398)</f>
        <v/>
      </c>
      <c r="E398" s="1006" t="str">
        <f>IF(Data!BX398="","",Data!BX398)</f>
        <v/>
      </c>
      <c r="F398" s="1006" t="str">
        <f>IF(Data!BY398="","",Data!BY398)</f>
        <v/>
      </c>
      <c r="G398" s="1127"/>
      <c r="H398" s="964"/>
      <c r="I398" s="964"/>
      <c r="J398" s="964"/>
      <c r="K398" s="964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3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4"/>
      <c r="I399" s="964"/>
      <c r="J399" s="964"/>
      <c r="K399" s="964"/>
      <c r="L399" s="1128"/>
      <c r="M399" s="1142"/>
      <c r="N399" s="1142"/>
      <c r="O399" s="1142"/>
      <c r="P399" s="1142"/>
      <c r="Q399" s="1164"/>
      <c r="R399" s="898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6" t="str">
        <f>IF(Data!BV400="","",Data!BV400)</f>
        <v/>
      </c>
      <c r="D400" s="1006" t="str">
        <f>IF(Data!BW400="","",Data!BW400)</f>
        <v/>
      </c>
      <c r="E400" s="1006" t="str">
        <f>IF(Data!BX400="","",Data!BX400)</f>
        <v/>
      </c>
      <c r="F400" s="1006" t="str">
        <f>IF(Data!BY400="","",Data!BY400)</f>
        <v/>
      </c>
      <c r="G400" s="1104"/>
      <c r="H400" s="964"/>
      <c r="I400" s="964"/>
      <c r="J400" s="964"/>
      <c r="K400" s="964"/>
      <c r="L400" s="1104"/>
      <c r="M400" s="1142"/>
      <c r="N400" s="1142"/>
      <c r="O400" s="1142"/>
      <c r="P400" s="1142"/>
      <c r="Q400" s="1130"/>
      <c r="R400" s="898"/>
      <c r="S400" s="1030"/>
      <c r="T400" s="1030"/>
      <c r="U400" s="1062">
        <v>401</v>
      </c>
      <c r="V400" s="473"/>
    </row>
    <row r="401" spans="1:22" s="1147" customFormat="1" ht="15.75" customHeight="1">
      <c r="A401" s="1098" t="s">
        <v>179</v>
      </c>
      <c r="B401" s="1101"/>
      <c r="C401" s="1006" t="str">
        <f>IF(Data!BV401="","",Data!BV401)</f>
        <v/>
      </c>
      <c r="D401" s="1006" t="str">
        <f>IF(Data!BW401="","",Data!BW401)</f>
        <v/>
      </c>
      <c r="E401" s="1006" t="str">
        <f>IF(Data!BX401="","",Data!BX401)</f>
        <v/>
      </c>
      <c r="F401" s="1006" t="str">
        <f>IF(Data!BY401="","",Data!BY401)</f>
        <v/>
      </c>
      <c r="G401" s="1104"/>
      <c r="H401" s="964"/>
      <c r="I401" s="964"/>
      <c r="J401" s="964"/>
      <c r="K401" s="964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3"/>
      <c r="H402" s="964"/>
      <c r="I402" s="964"/>
      <c r="J402" s="964"/>
      <c r="K402" s="964"/>
      <c r="L402" s="943"/>
      <c r="M402" s="1142"/>
      <c r="N402" s="1142"/>
      <c r="O402" s="1142"/>
      <c r="P402" s="1142"/>
      <c r="Q402" s="1130"/>
      <c r="R402" s="898"/>
      <c r="S402" s="1030"/>
      <c r="T402" s="1030"/>
      <c r="U402" s="1062">
        <v>403</v>
      </c>
      <c r="V402" s="473"/>
    </row>
    <row r="403" spans="1:22" ht="15.75" customHeight="1">
      <c r="A403" s="1160" t="str">
        <f>IF(Data!A403="","",Data!A403)</f>
        <v>Other cashcrop: kg produced</v>
      </c>
      <c r="B403" s="1101"/>
      <c r="C403" s="1006" t="str">
        <f>IF(Data!BV403="","",Data!BV403)</f>
        <v/>
      </c>
      <c r="D403" s="1006" t="str">
        <f>IF(Data!BW403="","",Data!BW403)</f>
        <v/>
      </c>
      <c r="E403" s="1006" t="str">
        <f>IF(Data!BX403="","",Data!BX403)</f>
        <v/>
      </c>
      <c r="F403" s="1006" t="str">
        <f>IF(Data!BY403="","",Data!BY403)</f>
        <v/>
      </c>
      <c r="G403" s="1104"/>
      <c r="H403" s="964"/>
      <c r="I403" s="964"/>
      <c r="J403" s="964"/>
      <c r="K403" s="964"/>
      <c r="L403" s="1104"/>
      <c r="M403" s="1142"/>
      <c r="N403" s="1142"/>
      <c r="O403" s="1142"/>
      <c r="P403" s="1142"/>
      <c r="Q403" s="1130"/>
      <c r="R403" s="898"/>
      <c r="S403" s="1030"/>
      <c r="T403" s="1030"/>
      <c r="U403" s="1062">
        <v>404</v>
      </c>
      <c r="V403" s="473"/>
    </row>
    <row r="404" spans="1:22" ht="15.75" customHeight="1">
      <c r="A404" s="1098" t="s">
        <v>179</v>
      </c>
      <c r="B404" s="1113"/>
      <c r="C404" s="1006" t="str">
        <f>IF(Data!BV404="","",Data!BV404)</f>
        <v/>
      </c>
      <c r="D404" s="1006" t="str">
        <f>IF(Data!BW404="","",Data!BW404)</f>
        <v/>
      </c>
      <c r="E404" s="1006" t="str">
        <f>IF(Data!BX404="","",Data!BX404)</f>
        <v/>
      </c>
      <c r="F404" s="1006" t="str">
        <f>IF(Data!BY404="","",Data!BY404)</f>
        <v/>
      </c>
      <c r="G404" s="1104"/>
      <c r="H404" s="964"/>
      <c r="I404" s="964"/>
      <c r="J404" s="964"/>
      <c r="K404" s="964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3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3"/>
      <c r="H405" s="964"/>
      <c r="I405" s="964"/>
      <c r="J405" s="964"/>
      <c r="K405" s="964"/>
      <c r="L405" s="943"/>
      <c r="M405" s="1142"/>
      <c r="N405" s="1142"/>
      <c r="O405" s="1142"/>
      <c r="P405" s="1142"/>
      <c r="Q405" s="1130"/>
      <c r="R405" s="898"/>
      <c r="S405" s="1030"/>
      <c r="T405" s="1030"/>
      <c r="U405" s="1062">
        <v>406</v>
      </c>
      <c r="V405" s="473"/>
    </row>
    <row r="406" spans="1:22" ht="15.75" customHeight="1">
      <c r="A406" s="1160" t="str">
        <f>IF(Data!A406="","",Data!A406)</f>
        <v>Other cashcrop: kg produced</v>
      </c>
      <c r="B406" s="1101"/>
      <c r="C406" s="1006" t="str">
        <f>IF(Data!BV406="","",Data!BV406)</f>
        <v/>
      </c>
      <c r="D406" s="1006" t="str">
        <f>IF(Data!BW406="","",Data!BW406)</f>
        <v/>
      </c>
      <c r="E406" s="1006" t="str">
        <f>IF(Data!BX406="","",Data!BX406)</f>
        <v/>
      </c>
      <c r="F406" s="1006" t="str">
        <f>IF(Data!BY406="","",Data!BY406)</f>
        <v/>
      </c>
      <c r="G406" s="1104"/>
      <c r="H406" s="964"/>
      <c r="I406" s="964"/>
      <c r="J406" s="964"/>
      <c r="K406" s="964"/>
      <c r="L406" s="1104"/>
      <c r="M406" s="1142"/>
      <c r="N406" s="1142"/>
      <c r="O406" s="1142"/>
      <c r="P406" s="1142"/>
      <c r="Q406" s="1130"/>
      <c r="R406" s="898"/>
      <c r="S406" s="1030"/>
      <c r="T406" s="1030"/>
      <c r="U406" s="1062">
        <v>407</v>
      </c>
      <c r="V406" s="473"/>
    </row>
    <row r="407" spans="1:22" ht="15.75" customHeight="1">
      <c r="A407" s="1098" t="s">
        <v>179</v>
      </c>
      <c r="B407" s="1101"/>
      <c r="C407" s="1006" t="str">
        <f>IF(Data!BV407="","",Data!BV407)</f>
        <v/>
      </c>
      <c r="D407" s="1006" t="str">
        <f>IF(Data!BW407="","",Data!BW407)</f>
        <v/>
      </c>
      <c r="E407" s="1006" t="str">
        <f>IF(Data!BX407="","",Data!BX407)</f>
        <v/>
      </c>
      <c r="F407" s="1006" t="str">
        <f>IF(Data!BY407="","",Data!BY407)</f>
        <v/>
      </c>
      <c r="G407" s="1104"/>
      <c r="H407" s="964"/>
      <c r="I407" s="964"/>
      <c r="J407" s="964"/>
      <c r="K407" s="964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3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3"/>
      <c r="H408" s="964"/>
      <c r="I408" s="964"/>
      <c r="J408" s="964"/>
      <c r="K408" s="964"/>
      <c r="L408" s="943"/>
      <c r="M408" s="1142"/>
      <c r="N408" s="1142"/>
      <c r="O408" s="1142"/>
      <c r="P408" s="1142"/>
      <c r="Q408" s="1164"/>
      <c r="R408" s="898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6" t="str">
        <f>IF(Data!BV409="","",Data!BV409)</f>
        <v/>
      </c>
      <c r="D409" s="1006" t="str">
        <f>IF(Data!BW409="","",Data!BW409)</f>
        <v/>
      </c>
      <c r="E409" s="1006" t="str">
        <f>IF(Data!BX409="","",Data!BX409)</f>
        <v/>
      </c>
      <c r="F409" s="1006" t="str">
        <f>IF(Data!BY409="","",Data!BY409)</f>
        <v/>
      </c>
      <c r="G409" s="1104"/>
      <c r="H409" s="964"/>
      <c r="I409" s="964"/>
      <c r="J409" s="964"/>
      <c r="K409" s="964"/>
      <c r="L409" s="1104"/>
      <c r="M409" s="1142"/>
      <c r="N409" s="1142"/>
      <c r="O409" s="1142"/>
      <c r="P409" s="1142"/>
      <c r="Q409" s="1130"/>
      <c r="R409" s="898"/>
      <c r="S409" s="1030"/>
      <c r="T409" s="1030"/>
      <c r="U409" s="1062">
        <v>410</v>
      </c>
      <c r="V409" s="473"/>
    </row>
    <row r="410" spans="1:22" ht="15.75" customHeight="1">
      <c r="A410" s="1098" t="s">
        <v>179</v>
      </c>
      <c r="B410" s="1113"/>
      <c r="C410" s="1006" t="str">
        <f>IF(Data!BV410="","",Data!BV410)</f>
        <v/>
      </c>
      <c r="D410" s="1006" t="str">
        <f>IF(Data!BW410="","",Data!BW410)</f>
        <v/>
      </c>
      <c r="E410" s="1006" t="str">
        <f>IF(Data!BX410="","",Data!BX410)</f>
        <v/>
      </c>
      <c r="F410" s="1006" t="str">
        <f>IF(Data!BY410="","",Data!BY410)</f>
        <v/>
      </c>
      <c r="G410" s="1104"/>
      <c r="H410" s="964"/>
      <c r="I410" s="964"/>
      <c r="J410" s="964"/>
      <c r="K410" s="964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3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3"/>
      <c r="H411" s="964"/>
      <c r="I411" s="964"/>
      <c r="J411" s="964"/>
      <c r="K411" s="964"/>
      <c r="L411" s="943"/>
      <c r="M411" s="1142"/>
      <c r="N411" s="1142"/>
      <c r="O411" s="1142"/>
      <c r="P411" s="1142"/>
      <c r="Q411" s="1164"/>
      <c r="R411" s="898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6" t="str">
        <f>IF(Data!BV412="","",Data!BV412)</f>
        <v/>
      </c>
      <c r="D412" s="1006" t="str">
        <f>IF(Data!BW412="","",Data!BW412)</f>
        <v/>
      </c>
      <c r="E412" s="1006" t="str">
        <f>IF(Data!BX412="","",Data!BX412)</f>
        <v/>
      </c>
      <c r="F412" s="1006" t="str">
        <f>IF(Data!BY412="","",Data!BY412)</f>
        <v/>
      </c>
      <c r="G412" s="1104"/>
      <c r="H412" s="296"/>
      <c r="I412" s="296"/>
      <c r="J412" s="296"/>
      <c r="K412" s="296"/>
      <c r="L412" s="1104"/>
      <c r="M412" s="964"/>
      <c r="N412" s="964"/>
      <c r="O412" s="964"/>
      <c r="P412" s="964"/>
      <c r="Q412" s="1130"/>
      <c r="R412" s="898"/>
      <c r="S412" s="1030"/>
      <c r="T412" s="1030"/>
      <c r="U412" s="1062">
        <v>413</v>
      </c>
      <c r="V412" s="473"/>
    </row>
    <row r="413" spans="1:22" ht="15.75" customHeight="1">
      <c r="A413" s="1098" t="s">
        <v>179</v>
      </c>
      <c r="B413" s="1101"/>
      <c r="C413" s="1006" t="str">
        <f>IF(Data!BV413="","",Data!BV413)</f>
        <v/>
      </c>
      <c r="D413" s="1006" t="str">
        <f>IF(Data!BW413="","",Data!BW413)</f>
        <v/>
      </c>
      <c r="E413" s="1006" t="str">
        <f>IF(Data!BX413="","",Data!BX413)</f>
        <v/>
      </c>
      <c r="F413" s="1006" t="str">
        <f>IF(Data!BY413="","",Data!BY413)</f>
        <v/>
      </c>
      <c r="G413" s="1104"/>
      <c r="H413" s="964"/>
      <c r="I413" s="964"/>
      <c r="J413" s="964"/>
      <c r="K413" s="964"/>
      <c r="L413" s="1104"/>
      <c r="M413" s="964"/>
      <c r="N413" s="964"/>
      <c r="O413" s="964"/>
      <c r="P413" s="964"/>
      <c r="Q413" s="1130"/>
      <c r="R413" s="1114"/>
      <c r="S413" s="1115"/>
      <c r="T413" s="1115"/>
      <c r="U413" s="1062">
        <v>414</v>
      </c>
      <c r="V413" s="473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3"/>
      <c r="H414" s="973" t="str">
        <f>IF(H412="","",H412*C413)</f>
        <v/>
      </c>
      <c r="I414" s="973" t="str">
        <f>IF(I412="","",I412*D413)</f>
        <v/>
      </c>
      <c r="J414" s="973" t="str">
        <f>IF(J412="","",J412*E413)</f>
        <v/>
      </c>
      <c r="K414" s="973" t="str">
        <f>IF(K412="","",K412*F413)</f>
        <v/>
      </c>
      <c r="L414" s="943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8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6" t="str">
        <f>IF(Data!BV415="","",Data!BV415)</f>
        <v/>
      </c>
      <c r="D415" s="1006" t="str">
        <f>IF(Data!BW415="","",Data!BW415)</f>
        <v/>
      </c>
      <c r="E415" s="1006" t="str">
        <f>IF(Data!BX415="","",Data!BX415)</f>
        <v/>
      </c>
      <c r="F415" s="1006" t="str">
        <f>IF(Data!BY415="","",Data!BY415)</f>
        <v/>
      </c>
      <c r="G415" s="1104"/>
      <c r="H415" s="296"/>
      <c r="I415" s="296"/>
      <c r="J415" s="296"/>
      <c r="K415" s="296"/>
      <c r="L415" s="1104"/>
      <c r="M415" s="964"/>
      <c r="N415" s="964"/>
      <c r="O415" s="964"/>
      <c r="P415" s="964"/>
      <c r="Q415" s="1130"/>
      <c r="R415" s="898"/>
      <c r="S415" s="1030"/>
      <c r="T415" s="1030"/>
      <c r="U415" s="1062">
        <v>416</v>
      </c>
      <c r="V415" s="473"/>
    </row>
    <row r="416" spans="1:22" ht="15.75" customHeight="1">
      <c r="A416" s="1098" t="s">
        <v>179</v>
      </c>
      <c r="B416" s="1113"/>
      <c r="C416" s="1006" t="str">
        <f>IF(Data!BV416="","",Data!BV416)</f>
        <v/>
      </c>
      <c r="D416" s="1006" t="str">
        <f>IF(Data!BW416="","",Data!BW416)</f>
        <v/>
      </c>
      <c r="E416" s="1006" t="str">
        <f>IF(Data!BX416="","",Data!BX416)</f>
        <v/>
      </c>
      <c r="F416" s="1006" t="str">
        <f>IF(Data!BY416="","",Data!BY416)</f>
        <v/>
      </c>
      <c r="G416" s="1101"/>
      <c r="H416" s="964"/>
      <c r="I416" s="964"/>
      <c r="J416" s="964"/>
      <c r="K416" s="964"/>
      <c r="L416" s="1101"/>
      <c r="M416" s="964"/>
      <c r="N416" s="964"/>
      <c r="O416" s="964"/>
      <c r="P416" s="964"/>
      <c r="Q416" s="1130"/>
      <c r="R416" s="1114"/>
      <c r="S416" s="1115"/>
      <c r="T416" s="1115"/>
      <c r="U416" s="1062">
        <v>417</v>
      </c>
      <c r="V416" s="473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3" t="str">
        <f>IF(H415="","",H415*C416)</f>
        <v/>
      </c>
      <c r="I417" s="973" t="str">
        <f>IF(I415="","",I415*D416)</f>
        <v/>
      </c>
      <c r="J417" s="973" t="str">
        <f>IF(J415="","",J415*E416)</f>
        <v/>
      </c>
      <c r="K417" s="973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8"/>
      <c r="S417" s="1030"/>
      <c r="T417" s="1030"/>
      <c r="U417" s="1062">
        <v>418</v>
      </c>
      <c r="V417" s="473"/>
    </row>
    <row r="418" spans="1:22" ht="15.75" customHeight="1">
      <c r="A418" s="1160" t="str">
        <f>IF(Data!A418="","",Data!A418)</f>
        <v>Other cash crop: type</v>
      </c>
      <c r="B418" s="1101"/>
      <c r="C418" s="1006" t="str">
        <f>IF(Data!BV418="","",Data!BV418)</f>
        <v/>
      </c>
      <c r="D418" s="1006" t="str">
        <f>IF(Data!BW418="","",Data!BW418)</f>
        <v/>
      </c>
      <c r="E418" s="1006" t="str">
        <f>IF(Data!BX418="","",Data!BX418)</f>
        <v/>
      </c>
      <c r="F418" s="1006" t="str">
        <f>IF(Data!BY418="","",Data!BY418)</f>
        <v/>
      </c>
      <c r="G418" s="1176"/>
      <c r="H418" s="964"/>
      <c r="I418" s="964"/>
      <c r="J418" s="964"/>
      <c r="K418" s="964"/>
      <c r="L418" s="1176"/>
      <c r="M418" s="1162"/>
      <c r="N418" s="1162"/>
      <c r="O418" s="1162"/>
      <c r="P418" s="1162"/>
      <c r="Q418" s="1130"/>
      <c r="R418" s="859"/>
      <c r="S418" s="859"/>
      <c r="T418" s="859"/>
      <c r="U418" s="1062">
        <v>419</v>
      </c>
      <c r="V418" s="473"/>
    </row>
    <row r="419" spans="1:22" s="1170" customFormat="1" ht="15.75" customHeight="1">
      <c r="A419" s="1181" t="s">
        <v>258</v>
      </c>
      <c r="B419" s="1101"/>
      <c r="C419" s="1006" t="str">
        <f>IF(Data!BV419="","",Data!BV419)</f>
        <v/>
      </c>
      <c r="D419" s="1006" t="str">
        <f>IF(Data!BW419="","",Data!BW419)</f>
        <v/>
      </c>
      <c r="E419" s="1006" t="str">
        <f>IF(Data!BX419="","",Data!BX419)</f>
        <v/>
      </c>
      <c r="F419" s="1006" t="str">
        <f>IF(Data!BY419="","",Data!BY419)</f>
        <v/>
      </c>
      <c r="G419" s="1177"/>
      <c r="H419" s="296"/>
      <c r="I419" s="296"/>
      <c r="J419" s="296"/>
      <c r="K419" s="296"/>
      <c r="L419" s="1177"/>
      <c r="M419" s="1142"/>
      <c r="N419" s="1142"/>
      <c r="O419" s="1142"/>
      <c r="P419" s="1142"/>
      <c r="Q419" s="1143"/>
      <c r="R419" s="898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179</v>
      </c>
      <c r="B420" s="1101"/>
      <c r="C420" s="1006" t="str">
        <f>IF(Data!BV420="","",Data!BV420)</f>
        <v/>
      </c>
      <c r="D420" s="1006" t="str">
        <f>IF(Data!BW420="","",Data!BW420)</f>
        <v/>
      </c>
      <c r="E420" s="1006" t="str">
        <f>IF(Data!BX420="","",Data!BX420)</f>
        <v/>
      </c>
      <c r="F420" s="1006" t="str">
        <f>IF(Data!BY420="","",Data!BY420)</f>
        <v/>
      </c>
      <c r="G420" s="1177"/>
      <c r="H420" s="964"/>
      <c r="I420" s="964"/>
      <c r="J420" s="964"/>
      <c r="K420" s="964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3" t="str">
        <f>IF(H419="","",H419*C420)</f>
        <v/>
      </c>
      <c r="I421" s="973" t="str">
        <f>IF(I419="","",I419*D420)</f>
        <v/>
      </c>
      <c r="J421" s="973" t="str">
        <f>IF(J419="","",J419*E420)</f>
        <v/>
      </c>
      <c r="K421" s="973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8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6" t="str">
        <f>IF(Data!BV422="","",Data!BV422)</f>
        <v/>
      </c>
      <c r="D422" s="1006" t="str">
        <f>IF(Data!BW422="","",Data!BW422)</f>
        <v/>
      </c>
      <c r="E422" s="1006" t="str">
        <f>IF(Data!BX422="","",Data!BX422)</f>
        <v/>
      </c>
      <c r="F422" s="1006" t="str">
        <f>IF(Data!BY422="","",Data!BY422)</f>
        <v/>
      </c>
      <c r="G422" s="1176"/>
      <c r="H422" s="964"/>
      <c r="I422" s="964"/>
      <c r="J422" s="964"/>
      <c r="K422" s="964"/>
      <c r="L422" s="1176"/>
      <c r="M422" s="1162"/>
      <c r="N422" s="1162"/>
      <c r="O422" s="1162"/>
      <c r="P422" s="1162"/>
      <c r="Q422" s="1130"/>
      <c r="R422" s="859"/>
      <c r="S422" s="859"/>
      <c r="T422" s="859"/>
      <c r="U422" s="1062">
        <v>423</v>
      </c>
      <c r="V422" s="473"/>
    </row>
    <row r="423" spans="1:22" s="1170" customFormat="1" ht="15.75" customHeight="1">
      <c r="A423" s="1181" t="s">
        <v>258</v>
      </c>
      <c r="B423" s="1101"/>
      <c r="C423" s="1006" t="str">
        <f>IF(Data!BV423="","",Data!BV423)</f>
        <v/>
      </c>
      <c r="D423" s="1006" t="str">
        <f>IF(Data!BW423="","",Data!BW423)</f>
        <v/>
      </c>
      <c r="E423" s="1006" t="str">
        <f>IF(Data!BX423="","",Data!BX423)</f>
        <v/>
      </c>
      <c r="F423" s="1006" t="str">
        <f>IF(Data!BY423="","",Data!BY423)</f>
        <v/>
      </c>
      <c r="G423" s="1177"/>
      <c r="H423" s="296"/>
      <c r="I423" s="296"/>
      <c r="J423" s="296"/>
      <c r="K423" s="296"/>
      <c r="L423" s="1177"/>
      <c r="M423" s="1142"/>
      <c r="N423" s="1142"/>
      <c r="O423" s="1142"/>
      <c r="P423" s="1142"/>
      <c r="Q423" s="1143"/>
      <c r="R423" s="898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179</v>
      </c>
      <c r="B424" s="1101"/>
      <c r="C424" s="1006" t="str">
        <f>IF(Data!BV424="","",Data!BV424)</f>
        <v/>
      </c>
      <c r="D424" s="1006" t="str">
        <f>IF(Data!BW424="","",Data!BW424)</f>
        <v/>
      </c>
      <c r="E424" s="1006" t="str">
        <f>IF(Data!BX424="","",Data!BX424)</f>
        <v/>
      </c>
      <c r="F424" s="1006" t="str">
        <f>IF(Data!BY424="","",Data!BY424)</f>
        <v/>
      </c>
      <c r="G424" s="1177"/>
      <c r="H424" s="964"/>
      <c r="I424" s="964"/>
      <c r="J424" s="964"/>
      <c r="K424" s="964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3" t="str">
        <f>IF(H423="","",H423*C424)</f>
        <v/>
      </c>
      <c r="I425" s="973" t="str">
        <f>IF(I423="","",I423*D424)</f>
        <v/>
      </c>
      <c r="J425" s="973" t="str">
        <f>IF(J423="","",J423*E424)</f>
        <v/>
      </c>
      <c r="K425" s="973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8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259</v>
      </c>
      <c r="B426" s="1101"/>
      <c r="C426" s="768"/>
      <c r="D426" s="768"/>
      <c r="E426" s="768"/>
      <c r="F426" s="768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8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6" t="str">
        <f>IF(Data!BV427="","",Data!BV427)</f>
        <v/>
      </c>
      <c r="D427" s="1006" t="str">
        <f>IF(Data!BW427="","",Data!BW427)</f>
        <v/>
      </c>
      <c r="E427" s="1006" t="str">
        <f>IF(Data!BX427="","",Data!BX427)</f>
        <v/>
      </c>
      <c r="F427" s="1006" t="str">
        <f>IF(Data!BY427="","",Data!BY427)</f>
        <v/>
      </c>
      <c r="G427" s="1156"/>
      <c r="H427" s="964"/>
      <c r="I427" s="964"/>
      <c r="J427" s="964"/>
      <c r="K427" s="964"/>
      <c r="L427" s="1156"/>
      <c r="M427" s="1142"/>
      <c r="N427" s="1142"/>
      <c r="O427" s="1142"/>
      <c r="P427" s="1142"/>
      <c r="Q427" s="1130"/>
      <c r="R427" s="898"/>
      <c r="S427" s="1030"/>
      <c r="T427" s="1030"/>
      <c r="U427" s="1062">
        <v>428</v>
      </c>
      <c r="V427" s="1184"/>
    </row>
    <row r="428" spans="1:22" ht="15.75" hidden="1" customHeight="1">
      <c r="A428" s="1185" t="s">
        <v>247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4"/>
      <c r="I428" s="964"/>
      <c r="J428" s="964"/>
      <c r="K428" s="964"/>
      <c r="L428" s="1156"/>
      <c r="M428" s="1142"/>
      <c r="N428" s="1142"/>
      <c r="O428" s="1142"/>
      <c r="P428" s="1142"/>
      <c r="Q428" s="1130"/>
      <c r="R428" s="859"/>
      <c r="S428" s="859"/>
      <c r="T428" s="859"/>
      <c r="U428" s="1062">
        <v>429</v>
      </c>
      <c r="V428" s="46"/>
    </row>
    <row r="429" spans="1:22" ht="15.75" hidden="1" customHeight="1">
      <c r="A429" s="1186" t="s">
        <v>248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4"/>
      <c r="I429" s="964"/>
      <c r="J429" s="964"/>
      <c r="K429" s="964"/>
      <c r="L429" s="1156"/>
      <c r="M429" s="1142"/>
      <c r="N429" s="1142"/>
      <c r="O429" s="1142"/>
      <c r="P429" s="1142"/>
      <c r="Q429" s="1130"/>
      <c r="R429" s="898"/>
      <c r="S429" s="1030"/>
      <c r="T429" s="1030"/>
      <c r="U429" s="1062">
        <v>430</v>
      </c>
      <c r="V429" s="46"/>
    </row>
    <row r="430" spans="1:22" ht="15.75" hidden="1" customHeight="1">
      <c r="A430" s="1186" t="s">
        <v>253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4"/>
      <c r="I430" s="964"/>
      <c r="J430" s="964"/>
      <c r="K430" s="964"/>
      <c r="L430" s="1113"/>
      <c r="M430" s="964"/>
      <c r="N430" s="964"/>
      <c r="O430" s="964"/>
      <c r="P430" s="964"/>
      <c r="Q430" s="1130"/>
      <c r="R430" s="898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4"/>
      <c r="I431" s="964"/>
      <c r="J431" s="964"/>
      <c r="K431" s="964"/>
      <c r="L431" s="1113"/>
      <c r="M431" s="964"/>
      <c r="N431" s="964"/>
      <c r="O431" s="964"/>
      <c r="P431" s="964"/>
      <c r="Q431" s="1130"/>
      <c r="R431" s="898"/>
      <c r="S431" s="1030"/>
      <c r="T431" s="1030"/>
      <c r="U431" s="1062">
        <v>432</v>
      </c>
      <c r="V431" s="46"/>
    </row>
    <row r="432" spans="1:22" ht="15.75" hidden="1" customHeight="1">
      <c r="A432" s="1185" t="s">
        <v>243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6"/>
      <c r="I432" s="296"/>
      <c r="J432" s="296"/>
      <c r="K432" s="296"/>
      <c r="L432" s="1113"/>
      <c r="M432" s="964"/>
      <c r="N432" s="964"/>
      <c r="O432" s="964"/>
      <c r="P432" s="964"/>
      <c r="Q432" s="1130"/>
      <c r="R432" s="898"/>
      <c r="S432" s="1030"/>
      <c r="T432" s="1030"/>
      <c r="U432" s="1062">
        <v>433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4"/>
      <c r="I433" s="964"/>
      <c r="J433" s="964"/>
      <c r="K433" s="964"/>
      <c r="L433" s="1113"/>
      <c r="M433" s="964"/>
      <c r="N433" s="964"/>
      <c r="O433" s="964"/>
      <c r="P433" s="964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8"/>
      <c r="S434" s="1030"/>
      <c r="T434" s="1030"/>
      <c r="U434" s="1062">
        <v>435</v>
      </c>
      <c r="V434" s="46"/>
    </row>
    <row r="435" spans="1:22" ht="15.75" customHeight="1">
      <c r="A435" s="1098" t="s">
        <v>244</v>
      </c>
      <c r="B435" s="1128"/>
      <c r="C435" s="1006" t="str">
        <f>IF(Data!BV435="","",Data!BV435)</f>
        <v/>
      </c>
      <c r="D435" s="1006" t="str">
        <f>IF(Data!BW435="","",Data!BW435)</f>
        <v/>
      </c>
      <c r="E435" s="1006" t="str">
        <f>IF(Data!BX435="","",Data!BX435)</f>
        <v/>
      </c>
      <c r="F435" s="1006" t="str">
        <f>IF(Data!BY435="","",Data!BY435)</f>
        <v/>
      </c>
      <c r="G435" s="1167"/>
      <c r="H435" s="1152"/>
      <c r="I435" s="1152"/>
      <c r="J435" s="1152"/>
      <c r="K435" s="1152"/>
      <c r="L435" s="1167"/>
      <c r="M435" s="964"/>
      <c r="N435" s="964"/>
      <c r="O435" s="964"/>
      <c r="P435" s="964"/>
      <c r="Q435" s="1130"/>
      <c r="R435" s="898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6" t="str">
        <f>IF(Data!BV437="","",Data!BV437)</f>
        <v/>
      </c>
      <c r="D437" s="1006" t="str">
        <f>IF(Data!BW437="","",Data!BW437)</f>
        <v/>
      </c>
      <c r="E437" s="1006" t="str">
        <f>IF(Data!BX437="","",Data!BX437)</f>
        <v/>
      </c>
      <c r="F437" s="1006" t="str">
        <f>IF(Data!BY437="","",Data!BY437)</f>
        <v/>
      </c>
      <c r="G437" s="1156"/>
      <c r="H437" s="964"/>
      <c r="I437" s="964"/>
      <c r="J437" s="964"/>
      <c r="K437" s="964"/>
      <c r="L437" s="1156"/>
      <c r="M437" s="1142"/>
      <c r="N437" s="1142"/>
      <c r="O437" s="1142"/>
      <c r="P437" s="1142"/>
      <c r="Q437" s="1130"/>
      <c r="R437" s="898"/>
      <c r="S437" s="1030"/>
      <c r="T437" s="1030"/>
      <c r="U437" s="1062">
        <v>438</v>
      </c>
      <c r="V437" s="1184"/>
    </row>
    <row r="438" spans="1:22" ht="15.75" hidden="1" customHeight="1">
      <c r="A438" s="1185" t="s">
        <v>247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4"/>
      <c r="I438" s="964"/>
      <c r="J438" s="964"/>
      <c r="K438" s="964"/>
      <c r="L438" s="1156"/>
      <c r="M438" s="1142"/>
      <c r="N438" s="1142"/>
      <c r="O438" s="1142"/>
      <c r="P438" s="1142"/>
      <c r="Q438" s="1130"/>
      <c r="R438" s="859"/>
      <c r="S438" s="859"/>
      <c r="T438" s="859"/>
      <c r="U438" s="1062">
        <v>439</v>
      </c>
      <c r="V438" s="46"/>
    </row>
    <row r="439" spans="1:22" ht="15.75" hidden="1" customHeight="1">
      <c r="A439" s="1186" t="s">
        <v>248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4"/>
      <c r="I439" s="964"/>
      <c r="J439" s="964"/>
      <c r="K439" s="964"/>
      <c r="L439" s="1156"/>
      <c r="M439" s="1142"/>
      <c r="N439" s="1142"/>
      <c r="O439" s="1142"/>
      <c r="P439" s="1142"/>
      <c r="Q439" s="1130"/>
      <c r="R439" s="898"/>
      <c r="S439" s="1030"/>
      <c r="T439" s="1030"/>
      <c r="U439" s="1062">
        <v>440</v>
      </c>
      <c r="V439" s="46"/>
    </row>
    <row r="440" spans="1:22" ht="15.75" hidden="1" customHeight="1">
      <c r="A440" s="1186" t="s">
        <v>253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4"/>
      <c r="I440" s="964"/>
      <c r="J440" s="964"/>
      <c r="K440" s="964"/>
      <c r="L440" s="1113"/>
      <c r="M440" s="964"/>
      <c r="N440" s="964"/>
      <c r="O440" s="964"/>
      <c r="P440" s="964"/>
      <c r="Q440" s="1130"/>
      <c r="R440" s="898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4"/>
      <c r="I441" s="964"/>
      <c r="J441" s="964"/>
      <c r="K441" s="964"/>
      <c r="L441" s="1113"/>
      <c r="M441" s="964"/>
      <c r="N441" s="964"/>
      <c r="O441" s="964"/>
      <c r="P441" s="964"/>
      <c r="Q441" s="1130"/>
      <c r="R441" s="898"/>
      <c r="S441" s="1030"/>
      <c r="T441" s="1030"/>
      <c r="U441" s="1062">
        <v>442</v>
      </c>
      <c r="V441" s="46"/>
    </row>
    <row r="442" spans="1:22" ht="15.75" hidden="1" customHeight="1">
      <c r="A442" s="1185" t="s">
        <v>243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6"/>
      <c r="I442" s="296"/>
      <c r="J442" s="296"/>
      <c r="K442" s="296"/>
      <c r="L442" s="1113"/>
      <c r="M442" s="964"/>
      <c r="N442" s="964"/>
      <c r="O442" s="964"/>
      <c r="P442" s="964"/>
      <c r="Q442" s="1130"/>
      <c r="R442" s="898"/>
      <c r="S442" s="1030"/>
      <c r="T442" s="1030"/>
      <c r="U442" s="1062">
        <v>443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4"/>
      <c r="I443" s="964"/>
      <c r="J443" s="964"/>
      <c r="K443" s="964"/>
      <c r="L443" s="1113"/>
      <c r="M443" s="964"/>
      <c r="N443" s="964"/>
      <c r="O443" s="964"/>
      <c r="P443" s="964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8"/>
      <c r="S444" s="1030"/>
      <c r="T444" s="1030"/>
      <c r="U444" s="1062">
        <v>445</v>
      </c>
      <c r="V444" s="46"/>
    </row>
    <row r="445" spans="1:22" ht="15.75" customHeight="1">
      <c r="A445" s="1098" t="s">
        <v>244</v>
      </c>
      <c r="B445" s="1113"/>
      <c r="C445" s="1006" t="str">
        <f>IF(Data!BV445="","",Data!BV445)</f>
        <v/>
      </c>
      <c r="D445" s="1006" t="str">
        <f>IF(Data!BW445="","",Data!BW445)</f>
        <v/>
      </c>
      <c r="E445" s="1006" t="str">
        <f>IF(Data!BX445="","",Data!BX445)</f>
        <v/>
      </c>
      <c r="F445" s="1006" t="str">
        <f>IF(Data!BY445="","",Data!BY445)</f>
        <v/>
      </c>
      <c r="G445" s="1167"/>
      <c r="H445" s="1152"/>
      <c r="I445" s="1152"/>
      <c r="J445" s="1152"/>
      <c r="K445" s="1152"/>
      <c r="L445" s="1167"/>
      <c r="M445" s="964"/>
      <c r="N445" s="964"/>
      <c r="O445" s="964"/>
      <c r="P445" s="964"/>
      <c r="Q445" s="1130"/>
      <c r="R445" s="898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262</v>
      </c>
      <c r="B447" s="1101"/>
      <c r="C447" s="768"/>
      <c r="D447" s="768"/>
      <c r="E447" s="768"/>
      <c r="F447" s="1006"/>
      <c r="G447" s="1104"/>
      <c r="H447" s="964"/>
      <c r="I447" s="964"/>
      <c r="J447" s="964"/>
      <c r="K447" s="964"/>
      <c r="L447" s="1104"/>
      <c r="M447" s="964"/>
      <c r="N447" s="964"/>
      <c r="O447" s="964"/>
      <c r="P447" s="964"/>
      <c r="Q447" s="1130"/>
      <c r="R447" s="859"/>
      <c r="S447" s="859"/>
      <c r="T447" s="859"/>
      <c r="U447" s="1062">
        <v>448</v>
      </c>
      <c r="V447" s="473"/>
    </row>
    <row r="448" spans="1:22" ht="15.75" customHeight="1">
      <c r="A448" s="1420" t="str">
        <f>IF(Data!A448="","",Data!A448)</f>
        <v>Maize grain purchase</v>
      </c>
      <c r="B448" s="1101"/>
      <c r="C448" s="1006" t="str">
        <f>IF(Data!BV448="","",Data!BV448)</f>
        <v>bag</v>
      </c>
      <c r="D448" s="1006" t="str">
        <f>IF(Data!BW448="","",Data!BW448)</f>
        <v>bag</v>
      </c>
      <c r="E448" s="1006" t="str">
        <f>IF(Data!BX448="","",Data!BX448)</f>
        <v>bag</v>
      </c>
      <c r="F448" s="1006" t="str">
        <f>IF(Data!BY448="","",Data!BY448)</f>
        <v>bag</v>
      </c>
      <c r="G448" s="1104"/>
      <c r="H448" s="964"/>
      <c r="I448" s="964"/>
      <c r="J448" s="964"/>
      <c r="K448" s="964"/>
      <c r="L448" s="1104"/>
      <c r="M448" s="964"/>
      <c r="N448" s="964"/>
      <c r="O448" s="964"/>
      <c r="P448" s="964"/>
      <c r="Q448" s="1130"/>
      <c r="R448" s="859"/>
      <c r="S448" s="859"/>
      <c r="T448" s="859"/>
      <c r="U448" s="1062">
        <v>449</v>
      </c>
      <c r="V448" s="473"/>
    </row>
    <row r="449" spans="1:22" ht="15.75" customHeight="1">
      <c r="A449" s="942" t="s">
        <v>248</v>
      </c>
      <c r="B449" s="1113"/>
      <c r="C449" s="1006" t="str">
        <f>IF(Data!BV449="","",Data!BV449)</f>
        <v/>
      </c>
      <c r="D449" s="1006" t="str">
        <f>IF(Data!BW449="","",Data!BW449)</f>
        <v/>
      </c>
      <c r="E449" s="1006" t="str">
        <f>IF(Data!BX449="","",Data!BX449)</f>
        <v/>
      </c>
      <c r="F449" s="1006" t="str">
        <f>IF(Data!BY449="","",Data!BY449)</f>
        <v/>
      </c>
      <c r="G449" s="1104"/>
      <c r="H449" s="964"/>
      <c r="I449" s="964"/>
      <c r="J449" s="964"/>
      <c r="K449" s="964"/>
      <c r="L449" s="1104"/>
      <c r="M449" s="964"/>
      <c r="N449" s="964"/>
      <c r="O449" s="964"/>
      <c r="P449" s="964"/>
      <c r="Q449" s="1130"/>
      <c r="R449" s="898"/>
      <c r="S449" s="1030"/>
      <c r="T449" s="1030"/>
      <c r="U449" s="1062">
        <v>450</v>
      </c>
      <c r="V449" s="473"/>
    </row>
    <row r="450" spans="1:22" ht="15.75" customHeight="1">
      <c r="A450" s="942" t="s">
        <v>264</v>
      </c>
      <c r="B450" s="1113"/>
      <c r="C450" s="1006" t="str">
        <f>IF(Data!BV450="","",Data!BV450)</f>
        <v/>
      </c>
      <c r="D450" s="1006" t="str">
        <f>IF(Data!BW450="","",Data!BW450)</f>
        <v/>
      </c>
      <c r="E450" s="1006" t="str">
        <f>IF(Data!BX450="","",Data!BX450)</f>
        <v/>
      </c>
      <c r="F450" s="1006" t="str">
        <f>IF(Data!BY450="","",Data!BY450)</f>
        <v/>
      </c>
      <c r="G450" s="1104"/>
      <c r="H450" s="964"/>
      <c r="I450" s="964"/>
      <c r="J450" s="964"/>
      <c r="K450" s="964"/>
      <c r="L450" s="1104"/>
      <c r="M450" s="964"/>
      <c r="N450" s="964"/>
      <c r="O450" s="964"/>
      <c r="P450" s="964"/>
      <c r="Q450" s="1130"/>
      <c r="R450" s="898"/>
      <c r="S450" s="1030"/>
      <c r="T450" s="1030"/>
      <c r="U450" s="1062">
        <v>451</v>
      </c>
      <c r="V450" s="473"/>
    </row>
    <row r="451" spans="1:22" ht="15.75" customHeight="1">
      <c r="A451" s="1122" t="s">
        <v>265</v>
      </c>
      <c r="B451" s="1101"/>
      <c r="C451" s="1006">
        <f>IF(Data!BV451="","",Data!BV451)</f>
        <v>12</v>
      </c>
      <c r="D451" s="1006">
        <f>IF(Data!BW451="","",Data!BW451)</f>
        <v>12</v>
      </c>
      <c r="E451" s="1006">
        <f>IF(Data!BX451="","",Data!BX451)</f>
        <v>12</v>
      </c>
      <c r="F451" s="1006">
        <f>IF(Data!BY451="","",Data!BY451)</f>
        <v>12</v>
      </c>
      <c r="G451" s="1101"/>
      <c r="H451" s="964"/>
      <c r="I451" s="964"/>
      <c r="J451" s="964"/>
      <c r="K451" s="964"/>
      <c r="L451" s="1101"/>
      <c r="M451" s="964"/>
      <c r="N451" s="964"/>
      <c r="O451" s="964"/>
      <c r="P451" s="964"/>
      <c r="Q451" s="1130"/>
      <c r="R451" s="898"/>
      <c r="S451" s="1030"/>
      <c r="T451" s="1030"/>
      <c r="U451" s="1062">
        <v>452</v>
      </c>
      <c r="V451" s="473"/>
    </row>
    <row r="452" spans="1:22" ht="15.75" customHeight="1">
      <c r="A452" s="1171" t="s">
        <v>249</v>
      </c>
      <c r="B452" s="1101"/>
      <c r="C452" s="1144" t="str">
        <f>IF(C450="","",C449*C450*C451)</f>
        <v/>
      </c>
      <c r="D452" s="1144" t="str">
        <f>IF(D450="","",D449*D450*D451)</f>
        <v/>
      </c>
      <c r="E452" s="1144" t="str">
        <f>IF(E450="","",E449*E450*E451)</f>
        <v/>
      </c>
      <c r="F452" s="1144" t="str">
        <f>IF(F450="","",F449*F450*F451)</f>
        <v/>
      </c>
      <c r="G452" s="1128"/>
      <c r="H452" s="964"/>
      <c r="I452" s="964"/>
      <c r="J452" s="964"/>
      <c r="K452" s="964"/>
      <c r="L452" s="1128"/>
      <c r="M452" s="964"/>
      <c r="N452" s="964"/>
      <c r="O452" s="964"/>
      <c r="P452" s="964"/>
      <c r="Q452" s="1130"/>
      <c r="R452" s="898"/>
      <c r="S452" s="1030"/>
      <c r="T452" s="1030"/>
      <c r="U452" s="1062">
        <v>453</v>
      </c>
      <c r="V452" s="473"/>
    </row>
    <row r="453" spans="1:22" ht="15.75" customHeight="1">
      <c r="A453" s="1171" t="str">
        <f>$Q$1 &amp; "/kg"</f>
        <v>kcal/kg</v>
      </c>
      <c r="B453" s="1101"/>
      <c r="C453" s="1006">
        <f>IF(Data!BV453="","",Data!BV453)</f>
        <v>3600</v>
      </c>
      <c r="D453" s="1006">
        <f>IF(Data!BW453="","",Data!BW453)</f>
        <v>3600</v>
      </c>
      <c r="E453" s="1006">
        <f>IF(Data!BX453="","",Data!BX453)</f>
        <v>3600</v>
      </c>
      <c r="F453" s="1006">
        <f>IF(Data!BY453="","",Data!BY453)</f>
        <v>3600</v>
      </c>
      <c r="G453" s="1128"/>
      <c r="H453" s="964"/>
      <c r="I453" s="964"/>
      <c r="J453" s="964"/>
      <c r="K453" s="964"/>
      <c r="L453" s="1128"/>
      <c r="M453" s="964"/>
      <c r="N453" s="964"/>
      <c r="O453" s="964"/>
      <c r="P453" s="964"/>
      <c r="Q453" s="1130"/>
      <c r="R453" s="898"/>
      <c r="S453" s="1030"/>
      <c r="T453" s="1030"/>
      <c r="U453" s="1062">
        <v>454</v>
      </c>
      <c r="V453" s="473"/>
    </row>
    <row r="454" spans="1:22" ht="15.75" customHeight="1">
      <c r="A454" s="1122" t="str">
        <f>$Q$1 &amp; " (%)"</f>
        <v>kcal (%)</v>
      </c>
      <c r="B454" s="1101"/>
      <c r="C454" s="1421" t="str">
        <f>IF(C452="","",C452*C453/C$46/365/$P$1)</f>
        <v/>
      </c>
      <c r="D454" s="1421" t="str">
        <f>IF(D452="","",D452*D453/D$46/365/$P$1)</f>
        <v/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4"/>
      <c r="I454" s="964"/>
      <c r="J454" s="964"/>
      <c r="K454" s="964"/>
      <c r="L454" s="1113"/>
      <c r="M454" s="964"/>
      <c r="N454" s="964"/>
      <c r="O454" s="964"/>
      <c r="P454" s="964"/>
      <c r="Q454" s="1130"/>
      <c r="R454" s="1061"/>
      <c r="S454" s="1023"/>
      <c r="T454" s="1023"/>
      <c r="U454" s="1062">
        <v>455</v>
      </c>
      <c r="V454" s="473"/>
    </row>
    <row r="455" spans="1:22" ht="15.75" customHeight="1">
      <c r="A455" s="1189" t="s">
        <v>266</v>
      </c>
      <c r="B455" s="1113"/>
      <c r="C455" s="1006" t="str">
        <f>IF(Data!BV455="","",Data!BV455)</f>
        <v/>
      </c>
      <c r="D455" s="1006" t="str">
        <f>IF(Data!BW455="","",Data!BW455)</f>
        <v/>
      </c>
      <c r="E455" s="1006" t="str">
        <f>IF(Data!BX455="","",Data!BX455)</f>
        <v/>
      </c>
      <c r="F455" s="1006" t="str">
        <f>IF(Data!BY455="","",Data!BY455)</f>
        <v/>
      </c>
      <c r="G455" s="1126"/>
      <c r="H455" s="964"/>
      <c r="I455" s="964"/>
      <c r="J455" s="964"/>
      <c r="K455" s="964"/>
      <c r="L455" s="1126"/>
      <c r="M455" s="1589"/>
      <c r="N455" s="1589"/>
      <c r="O455" s="1589"/>
      <c r="P455" s="1589"/>
      <c r="Q455" s="1590"/>
      <c r="R455" s="1114"/>
      <c r="S455" s="1115"/>
      <c r="T455" s="1115"/>
      <c r="U455" s="1062">
        <v>456</v>
      </c>
      <c r="V455" s="473"/>
    </row>
    <row r="456" spans="1:22" ht="15.75" customHeight="1">
      <c r="A456" s="1122" t="s">
        <v>267</v>
      </c>
      <c r="B456" s="1101"/>
      <c r="C456" s="1144" t="str">
        <f>IF(C455="","",C450*C451*C455)</f>
        <v/>
      </c>
      <c r="D456" s="1144" t="str">
        <f>IF(D455="","",D450*D451*D455)</f>
        <v/>
      </c>
      <c r="E456" s="1144" t="str">
        <f>IF(E455="","",E450*E451*E455)</f>
        <v/>
      </c>
      <c r="F456" s="1144" t="str">
        <f>IF(F455="","",F450*F451*F455)</f>
        <v/>
      </c>
      <c r="G456" s="1128"/>
      <c r="H456" s="964"/>
      <c r="I456" s="964"/>
      <c r="J456" s="964"/>
      <c r="K456" s="964"/>
      <c r="L456" s="1128"/>
      <c r="M456" s="964"/>
      <c r="N456" s="964"/>
      <c r="O456" s="964"/>
      <c r="P456" s="964"/>
      <c r="Q456" s="1591" t="s">
        <v>999</v>
      </c>
      <c r="R456" s="898"/>
      <c r="S456" s="1030"/>
      <c r="T456" s="1030"/>
      <c r="U456" s="1062">
        <v>457</v>
      </c>
      <c r="V456" s="473"/>
    </row>
    <row r="457" spans="1:22" ht="15.75" customHeight="1">
      <c r="A457" s="1420" t="str">
        <f>IF(Data!A457="","",Data!A457)</f>
        <v>Maize meal purchase</v>
      </c>
      <c r="B457" s="1101"/>
      <c r="C457" s="1006" t="str">
        <f>IF(Data!BV457="","",Data!BV457)</f>
        <v>bag</v>
      </c>
      <c r="D457" s="1006" t="str">
        <f>IF(Data!BW457="","",Data!BW457)</f>
        <v>bag</v>
      </c>
      <c r="E457" s="1006" t="str">
        <f>IF(Data!BX457="","",Data!BX457)</f>
        <v>bag</v>
      </c>
      <c r="F457" s="1006" t="str">
        <f>IF(Data!BY457="","",Data!BY457)</f>
        <v>bag</v>
      </c>
      <c r="G457" s="1128"/>
      <c r="H457" s="964"/>
      <c r="I457" s="964"/>
      <c r="J457" s="964"/>
      <c r="K457" s="964"/>
      <c r="L457" s="1128"/>
      <c r="M457" s="964"/>
      <c r="N457" s="964"/>
      <c r="O457" s="964"/>
      <c r="P457" s="964"/>
      <c r="Q457" s="1130"/>
      <c r="R457" s="859"/>
      <c r="S457" s="859"/>
      <c r="T457" s="859"/>
      <c r="U457" s="1062">
        <v>458</v>
      </c>
      <c r="V457" s="473"/>
    </row>
    <row r="458" spans="1:22" ht="15.75" customHeight="1">
      <c r="A458" s="942" t="s">
        <v>248</v>
      </c>
      <c r="B458" s="1101"/>
      <c r="C458" s="1006" t="str">
        <f>IF(Data!BV458="","",Data!BV458)</f>
        <v/>
      </c>
      <c r="D458" s="1006" t="str">
        <f>IF(Data!BW458="","",Data!BW458)</f>
        <v/>
      </c>
      <c r="E458" s="1006" t="str">
        <f>IF(Data!BX458="","",Data!BX458)</f>
        <v/>
      </c>
      <c r="F458" s="1006" t="str">
        <f>IF(Data!BY458="","",Data!BY458)</f>
        <v/>
      </c>
      <c r="G458" s="1128"/>
      <c r="H458" s="964"/>
      <c r="I458" s="964"/>
      <c r="J458" s="964"/>
      <c r="K458" s="964"/>
      <c r="L458" s="1128"/>
      <c r="M458" s="964"/>
      <c r="N458" s="964"/>
      <c r="O458" s="964"/>
      <c r="P458" s="964"/>
      <c r="Q458" s="1130"/>
      <c r="R458" s="898"/>
      <c r="S458" s="1030"/>
      <c r="T458" s="1030"/>
      <c r="U458" s="1062">
        <v>459</v>
      </c>
      <c r="V458" s="473"/>
    </row>
    <row r="459" spans="1:22" ht="15.75" customHeight="1">
      <c r="A459" s="942" t="s">
        <v>264</v>
      </c>
      <c r="B459" s="1101"/>
      <c r="C459" s="1006" t="str">
        <f>IF(Data!BV459="","",Data!BV459)</f>
        <v/>
      </c>
      <c r="D459" s="1006" t="str">
        <f>IF(Data!BW459="","",Data!BW459)</f>
        <v/>
      </c>
      <c r="E459" s="1006" t="str">
        <f>IF(Data!BX459="","",Data!BX459)</f>
        <v/>
      </c>
      <c r="F459" s="1006" t="str">
        <f>IF(Data!BY459="","",Data!BY459)</f>
        <v/>
      </c>
      <c r="G459" s="1128"/>
      <c r="H459" s="964"/>
      <c r="I459" s="964"/>
      <c r="J459" s="964"/>
      <c r="K459" s="964"/>
      <c r="L459" s="1128"/>
      <c r="M459" s="964"/>
      <c r="N459" s="964"/>
      <c r="O459" s="964"/>
      <c r="P459" s="964"/>
      <c r="Q459" s="1130"/>
      <c r="R459" s="898"/>
      <c r="S459" s="1030"/>
      <c r="T459" s="1030"/>
      <c r="U459" s="1062">
        <v>460</v>
      </c>
      <c r="V459" s="473"/>
    </row>
    <row r="460" spans="1:22" ht="15.75" customHeight="1">
      <c r="A460" s="1122" t="s">
        <v>265</v>
      </c>
      <c r="B460" s="1104"/>
      <c r="C460" s="1006">
        <f>IF(Data!BV460="","",Data!BV460)</f>
        <v>12</v>
      </c>
      <c r="D460" s="1006">
        <f>IF(Data!BW460="","",Data!BW460)</f>
        <v>12</v>
      </c>
      <c r="E460" s="1006">
        <f>IF(Data!BX460="","",Data!BX460)</f>
        <v>12</v>
      </c>
      <c r="F460" s="1006">
        <f>IF(Data!BY460="","",Data!BY460)</f>
        <v>12</v>
      </c>
      <c r="G460" s="1128"/>
      <c r="H460" s="964"/>
      <c r="I460" s="964"/>
      <c r="J460" s="964"/>
      <c r="K460" s="964"/>
      <c r="L460" s="1128"/>
      <c r="M460" s="964"/>
      <c r="N460" s="964"/>
      <c r="O460" s="964"/>
      <c r="P460" s="964"/>
      <c r="Q460" s="1130"/>
      <c r="R460" s="898"/>
      <c r="S460" s="1030"/>
      <c r="T460" s="1030"/>
      <c r="U460" s="1062">
        <v>461</v>
      </c>
      <c r="V460" s="473"/>
    </row>
    <row r="461" spans="1:22" s="1166" customFormat="1" ht="15.75" customHeight="1">
      <c r="A461" s="1171" t="s">
        <v>249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 t="str">
        <f>IF(F459="","",F458*F459*F460)</f>
        <v/>
      </c>
      <c r="G461" s="1101"/>
      <c r="H461" s="964"/>
      <c r="I461" s="964"/>
      <c r="J461" s="964"/>
      <c r="K461" s="964"/>
      <c r="L461" s="1101"/>
      <c r="M461" s="964"/>
      <c r="N461" s="964"/>
      <c r="O461" s="964"/>
      <c r="P461" s="964"/>
      <c r="Q461" s="1164"/>
      <c r="R461" s="898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6">
        <f>IF(Data!BV462="","",Data!BV462)</f>
        <v>3630</v>
      </c>
      <c r="D462" s="1006">
        <f>IF(Data!BW462="","",Data!BW462)</f>
        <v>3630</v>
      </c>
      <c r="E462" s="1006">
        <f>IF(Data!BX462="","",Data!BX462)</f>
        <v>3630</v>
      </c>
      <c r="F462" s="1006">
        <f>IF(Data!BY462="","",Data!BY462)</f>
        <v>3630</v>
      </c>
      <c r="G462" s="1101"/>
      <c r="H462" s="964"/>
      <c r="I462" s="964"/>
      <c r="J462" s="964"/>
      <c r="K462" s="964"/>
      <c r="L462" s="1101"/>
      <c r="M462" s="964"/>
      <c r="N462" s="964"/>
      <c r="O462" s="964"/>
      <c r="P462" s="964"/>
      <c r="Q462" s="1130"/>
      <c r="R462" s="898"/>
      <c r="S462" s="1030"/>
      <c r="T462" s="1030"/>
      <c r="U462" s="1062">
        <v>463</v>
      </c>
      <c r="V462" s="473"/>
    </row>
    <row r="463" spans="1:22" ht="15.75" customHeight="1">
      <c r="A463" s="1122" t="str">
        <f>$Q$1 &amp; " (%)"</f>
        <v>kcal (%)</v>
      </c>
      <c r="B463" s="1101"/>
      <c r="C463" s="1421" t="str">
        <f>IF(C461="","",C461*C462/C$46/365/$P$1)</f>
        <v/>
      </c>
      <c r="D463" s="1421" t="str">
        <f>IF(D461="","",D461*D462/D$46/365/$P$1)</f>
        <v/>
      </c>
      <c r="E463" s="1421" t="str">
        <f>IF(E461="","",E461*E462/E$46/365/$P$1)</f>
        <v/>
      </c>
      <c r="F463" s="1421" t="str">
        <f>IF(F461="","",F461*F462/F$46/365/$P$1)</f>
        <v/>
      </c>
      <c r="G463" s="1123"/>
      <c r="H463" s="964"/>
      <c r="I463" s="964"/>
      <c r="J463" s="964"/>
      <c r="K463" s="964"/>
      <c r="L463" s="1123"/>
      <c r="M463" s="964"/>
      <c r="N463" s="964"/>
      <c r="O463" s="964"/>
      <c r="P463" s="964"/>
      <c r="Q463" s="1130"/>
      <c r="R463" s="1061"/>
      <c r="S463" s="1023"/>
      <c r="T463" s="1023"/>
      <c r="U463" s="1062">
        <v>464</v>
      </c>
      <c r="V463" s="473"/>
    </row>
    <row r="464" spans="1:22" ht="15.75" customHeight="1">
      <c r="A464" s="1190" t="s">
        <v>266</v>
      </c>
      <c r="B464" s="1101"/>
      <c r="C464" s="1006" t="str">
        <f>IF(Data!BV464="","",Data!BV464)</f>
        <v/>
      </c>
      <c r="D464" s="1006" t="str">
        <f>IF(Data!BW464="","",Data!BW464)</f>
        <v/>
      </c>
      <c r="E464" s="1006" t="str">
        <f>IF(Data!BX464="","",Data!BX464)</f>
        <v/>
      </c>
      <c r="F464" s="1006" t="str">
        <f>IF(Data!BY464="","",Data!BY464)</f>
        <v/>
      </c>
      <c r="G464" s="1101"/>
      <c r="H464" s="964"/>
      <c r="I464" s="964"/>
      <c r="J464" s="964"/>
      <c r="K464" s="964"/>
      <c r="L464" s="1101"/>
      <c r="M464" s="1589"/>
      <c r="N464" s="1589"/>
      <c r="O464" s="1589"/>
      <c r="P464" s="1589"/>
      <c r="Q464" s="1130"/>
      <c r="R464" s="1114"/>
      <c r="S464" s="1115"/>
      <c r="T464" s="1115"/>
      <c r="U464" s="1062">
        <v>465</v>
      </c>
      <c r="V464" s="473"/>
    </row>
    <row r="465" spans="1:22" ht="15.75" customHeight="1">
      <c r="A465" s="1122" t="s">
        <v>267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 t="str">
        <f>IF(F464="","",F459*F460*F464)</f>
        <v/>
      </c>
      <c r="G465" s="943"/>
      <c r="H465" s="964"/>
      <c r="I465" s="964"/>
      <c r="J465" s="964"/>
      <c r="K465" s="964"/>
      <c r="L465" s="943"/>
      <c r="M465" s="964"/>
      <c r="N465" s="964"/>
      <c r="O465" s="964"/>
      <c r="P465" s="964"/>
      <c r="Q465" s="1591" t="s">
        <v>999</v>
      </c>
      <c r="R465" s="898"/>
      <c r="S465" s="1030"/>
      <c r="T465" s="1030"/>
      <c r="U465" s="1062">
        <v>466</v>
      </c>
      <c r="V465" s="473"/>
    </row>
    <row r="466" spans="1:22" ht="15.75" customHeight="1">
      <c r="A466" s="1446" t="str">
        <f>IF(Data!A466="","",Data!A466)</f>
        <v>Rice purchase - unit</v>
      </c>
      <c r="B466" s="1101"/>
      <c r="C466" s="1006" t="str">
        <f>IF(Data!BV466="","",Data!BV466)</f>
        <v/>
      </c>
      <c r="D466" s="1006" t="str">
        <f>IF(Data!BW466="","",Data!BW466)</f>
        <v/>
      </c>
      <c r="E466" s="1006" t="str">
        <f>IF(Data!BX466="","",Data!BX466)</f>
        <v/>
      </c>
      <c r="F466" s="1006" t="str">
        <f>IF(Data!BY466="","",Data!BY466)</f>
        <v/>
      </c>
      <c r="G466" s="1128"/>
      <c r="H466" s="964"/>
      <c r="I466" s="964"/>
      <c r="J466" s="964"/>
      <c r="K466" s="964"/>
      <c r="L466" s="1128"/>
      <c r="M466" s="964"/>
      <c r="N466" s="964"/>
      <c r="O466" s="964"/>
      <c r="P466" s="964"/>
      <c r="Q466" s="1130"/>
      <c r="R466" s="859"/>
      <c r="S466" s="859"/>
      <c r="T466" s="859"/>
      <c r="U466" s="1062">
        <v>467</v>
      </c>
      <c r="V466" s="473"/>
    </row>
    <row r="467" spans="1:22" ht="15.75" customHeight="1">
      <c r="A467" s="942" t="s">
        <v>248</v>
      </c>
      <c r="B467" s="1101"/>
      <c r="C467" s="1006" t="str">
        <f>IF(Data!BV467="","",Data!BV467)</f>
        <v/>
      </c>
      <c r="D467" s="1006" t="str">
        <f>IF(Data!BW467="","",Data!BW467)</f>
        <v/>
      </c>
      <c r="E467" s="1006" t="str">
        <f>IF(Data!BX467="","",Data!BX467)</f>
        <v/>
      </c>
      <c r="F467" s="1006" t="str">
        <f>IF(Data!BY467="","",Data!BY467)</f>
        <v/>
      </c>
      <c r="G467" s="1128"/>
      <c r="H467" s="964"/>
      <c r="I467" s="964"/>
      <c r="J467" s="964"/>
      <c r="K467" s="964"/>
      <c r="L467" s="1128"/>
      <c r="M467" s="964"/>
      <c r="N467" s="964"/>
      <c r="O467" s="964"/>
      <c r="P467" s="964"/>
      <c r="Q467" s="1130"/>
      <c r="R467" s="898"/>
      <c r="S467" s="1030"/>
      <c r="T467" s="1030"/>
      <c r="U467" s="1062">
        <v>468</v>
      </c>
      <c r="V467" s="473"/>
    </row>
    <row r="468" spans="1:22" ht="15.75" customHeight="1">
      <c r="A468" s="942" t="s">
        <v>264</v>
      </c>
      <c r="B468" s="1104"/>
      <c r="C468" s="1006" t="str">
        <f>IF(Data!BV468="","",Data!BV468)</f>
        <v/>
      </c>
      <c r="D468" s="1006" t="str">
        <f>IF(Data!BW468="","",Data!BW468)</f>
        <v/>
      </c>
      <c r="E468" s="1006" t="str">
        <f>IF(Data!BX468="","",Data!BX468)</f>
        <v/>
      </c>
      <c r="F468" s="1006" t="str">
        <f>IF(Data!BY468="","",Data!BY468)</f>
        <v/>
      </c>
      <c r="G468" s="1128"/>
      <c r="H468" s="1191" t="e">
        <f>IF(H$46="","",IF('Exp factors'!$B43="poor",'Exp factors'!$G$43*H$46/$D467/H469,SUM(C468)*'Exp factors'!C$43))</f>
        <v>#VALUE!</v>
      </c>
      <c r="I468" s="1191" t="e">
        <f>IF(I$46="","",IF('Exp factors'!$B43="poor",'Exp factors'!$G$43*I$46/$D467/I469,SUM(D468)*'Exp factors'!D$43))</f>
        <v>#VALUE!</v>
      </c>
      <c r="J468" s="1191" t="e">
        <f>IF(J$46="","",IF('Exp factors'!$B43="poor",'Exp factors'!$G$43*J$46/$D467/J469,SUM(E468)*'Exp factors'!E$43))</f>
        <v>#VALUE!</v>
      </c>
      <c r="K468" s="1191" t="e">
        <f>IF(K$46="","",IF('Exp factors'!$B43="poor",'Exp factors'!$G$43*K$46/$D467/K469,SUM(F468)*'Exp factors'!F$43))</f>
        <v>#VALUE!</v>
      </c>
      <c r="L468" s="1128"/>
      <c r="M468" s="964"/>
      <c r="N468" s="964"/>
      <c r="O468" s="964"/>
      <c r="P468" s="964"/>
      <c r="Q468" s="1130"/>
      <c r="R468" s="898"/>
      <c r="S468" s="1030"/>
      <c r="T468" s="1030"/>
      <c r="U468" s="1062">
        <v>469</v>
      </c>
      <c r="V468" s="473"/>
    </row>
    <row r="469" spans="1:22" ht="15.75" customHeight="1">
      <c r="A469" s="1122" t="s">
        <v>265</v>
      </c>
      <c r="B469" s="1101"/>
      <c r="C469" s="1006">
        <f>IF(Data!BV469="","",Data!BV469)</f>
        <v>12</v>
      </c>
      <c r="D469" s="1006">
        <f>IF(Data!BW469="","",Data!BW469)</f>
        <v>12</v>
      </c>
      <c r="E469" s="1006">
        <f>IF(Data!BX469="","",Data!BX469)</f>
        <v>12</v>
      </c>
      <c r="F469" s="1006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4"/>
      <c r="N469" s="964"/>
      <c r="O469" s="964"/>
      <c r="P469" s="964"/>
      <c r="Q469" s="1448"/>
      <c r="R469" s="898"/>
      <c r="S469" s="1030"/>
      <c r="T469" s="1030"/>
      <c r="U469" s="1062">
        <v>470</v>
      </c>
      <c r="V469" s="473"/>
    </row>
    <row r="470" spans="1:22" s="1166" customFormat="1" ht="15.75" customHeight="1">
      <c r="A470" s="1171" t="s">
        <v>249</v>
      </c>
      <c r="B470" s="1101"/>
      <c r="C470" s="1144" t="str">
        <f>IF(C468="","",C467*C468*C469)</f>
        <v/>
      </c>
      <c r="D470" s="1144" t="str">
        <f>IF(D468="","",D467*D468*D469)</f>
        <v/>
      </c>
      <c r="E470" s="1144" t="str">
        <f>IF(E468="","",E467*E468*E469)</f>
        <v/>
      </c>
      <c r="F470" s="1144" t="str">
        <f>IF(F468="","",F467*F468*F469)</f>
        <v/>
      </c>
      <c r="G470" s="1101"/>
      <c r="H470" s="1144" t="str">
        <f>IF(H$46=0,"",SUM($D467)*H468*H469)</f>
        <v/>
      </c>
      <c r="I470" s="1144" t="str">
        <f>IF(I$46=0,"",SUM($D467)*I468*I469)</f>
        <v/>
      </c>
      <c r="J470" s="1144" t="str">
        <f>IF(J$46=0,"",SUM($D467)*J468*J469)</f>
        <v/>
      </c>
      <c r="K470" s="1144" t="str">
        <f>IF(K$46=0,"",SUM($D467)*K468*K469)</f>
        <v/>
      </c>
      <c r="L470" s="1101"/>
      <c r="M470" s="964"/>
      <c r="N470" s="964"/>
      <c r="O470" s="964"/>
      <c r="P470" s="964"/>
      <c r="Q470" s="1164"/>
      <c r="R470" s="898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6">
        <f>IF(Data!BV471="","",Data!BV471)</f>
        <v>3540</v>
      </c>
      <c r="D471" s="1006">
        <f>IF(Data!BW471="","",Data!BW471)</f>
        <v>3540</v>
      </c>
      <c r="E471" s="1006">
        <f>IF(Data!BX471="","",Data!BX471)</f>
        <v>3540</v>
      </c>
      <c r="F471" s="1006">
        <f>IF(Data!BY471="","",Data!BY471)</f>
        <v>3540</v>
      </c>
      <c r="G471" s="1101"/>
      <c r="H471" s="964"/>
      <c r="I471" s="964"/>
      <c r="J471" s="964"/>
      <c r="K471" s="964"/>
      <c r="L471" s="1101"/>
      <c r="M471" s="964"/>
      <c r="N471" s="964"/>
      <c r="O471" s="964"/>
      <c r="P471" s="964"/>
      <c r="Q471" s="1130"/>
      <c r="R471" s="898"/>
      <c r="S471" s="1030"/>
      <c r="T471" s="1030"/>
      <c r="U471" s="1062">
        <v>472</v>
      </c>
      <c r="V471" s="473"/>
    </row>
    <row r="472" spans="1:22" ht="15.75" customHeight="1">
      <c r="A472" s="1122" t="str">
        <f>$Q$1 &amp; " (%)"</f>
        <v>kcal (%)</v>
      </c>
      <c r="B472" s="1113"/>
      <c r="C472" s="1425" t="str">
        <f>IF(C470="","",C470*C471/C$46/365/$P$1)</f>
        <v/>
      </c>
      <c r="D472" s="1425" t="str">
        <f>IF(D470="","",D470*D471/D$46/365/$P$1)</f>
        <v/>
      </c>
      <c r="E472" s="1425" t="str">
        <f>IF(E470="","",E470*E471/E$46/365/$P$1)</f>
        <v/>
      </c>
      <c r="F472" s="1425" t="str">
        <f>IF(F470="","",F470*F471/F$46/365/$P$1)</f>
        <v/>
      </c>
      <c r="G472" s="1123"/>
      <c r="H472" s="1425" t="str">
        <f>IF(H$46=0,"",H470*SUM($D471)/H$46/365/$P$1)</f>
        <v/>
      </c>
      <c r="I472" s="1425" t="str">
        <f>IF(I$46=0,"",I470*SUM($D471)/I$46/365/$P$1)</f>
        <v/>
      </c>
      <c r="J472" s="1425" t="str">
        <f>IF(J$46=0,"",J470*SUM($D471)/J$46/365/$P$1)</f>
        <v/>
      </c>
      <c r="K472" s="1425" t="str">
        <f>IF(K$46=0,"",K470*SUM($D471)/K$46/365/$P$1)</f>
        <v/>
      </c>
      <c r="L472" s="1123"/>
      <c r="M472" s="1592" t="str">
        <f>IF(SUM(H472)=SUM(C472),"",SUM(H472)-SUM(C472))</f>
        <v/>
      </c>
      <c r="N472" s="1592" t="str">
        <f>IF(SUM(I472)=SUM(D472),"",SUM(I472)-SUM(D472))</f>
        <v/>
      </c>
      <c r="O472" s="1592" t="str">
        <f>IF(SUM(J472)=SUM(E472),"",SUM(J472)-SUM(E472))</f>
        <v/>
      </c>
      <c r="P472" s="1592" t="str">
        <f>IF(SUM(K472)=SUM(F472),"",SUM(K472)-SUM(F472))</f>
        <v/>
      </c>
      <c r="Q472" s="1130"/>
      <c r="R472" s="1061"/>
      <c r="S472" s="1023"/>
      <c r="T472" s="1023"/>
      <c r="U472" s="1062">
        <v>473</v>
      </c>
      <c r="V472" s="473"/>
    </row>
    <row r="473" spans="1:22" ht="15.75" customHeight="1">
      <c r="A473" s="1190" t="s">
        <v>266</v>
      </c>
      <c r="B473" s="1101"/>
      <c r="C473" s="1006" t="str">
        <f>IF(Data!BV473="","",Data!BV473)</f>
        <v/>
      </c>
      <c r="D473" s="1006" t="str">
        <f>IF(Data!BW473="","",Data!BW473)</f>
        <v/>
      </c>
      <c r="E473" s="1006" t="str">
        <f>IF(Data!BX473="","",Data!BX473)</f>
        <v/>
      </c>
      <c r="F473" s="1006" t="str">
        <f>IF(Data!BY473="","",Data!BY473)</f>
        <v/>
      </c>
      <c r="G473" s="1101"/>
      <c r="H473" s="964"/>
      <c r="I473" s="964"/>
      <c r="J473" s="964"/>
      <c r="K473" s="964"/>
      <c r="L473" s="1101"/>
      <c r="M473" s="1589"/>
      <c r="N473" s="1589"/>
      <c r="O473" s="1589"/>
      <c r="P473" s="1589"/>
      <c r="Q473" s="1130"/>
      <c r="R473" s="1114"/>
      <c r="S473" s="1115"/>
      <c r="T473" s="1115"/>
      <c r="U473" s="1062">
        <v>474</v>
      </c>
      <c r="V473" s="473"/>
    </row>
    <row r="474" spans="1:22" ht="15.75" customHeight="1">
      <c r="A474" s="1122" t="s">
        <v>267</v>
      </c>
      <c r="B474" s="1101"/>
      <c r="C474" s="1426" t="str">
        <f>IF(C473="","",C468*C469*C473)</f>
        <v/>
      </c>
      <c r="D474" s="1426" t="str">
        <f>IF(D473="","",D468*D469*D473)</f>
        <v/>
      </c>
      <c r="E474" s="1426" t="str">
        <f>IF(E473="","",E468*E469*E473)</f>
        <v/>
      </c>
      <c r="F474" s="1426" t="str">
        <f>IF(F473="","",F468*F469*F473)</f>
        <v/>
      </c>
      <c r="G474" s="1175"/>
      <c r="H474" s="1426" t="str">
        <f>IF(H$46=0,"",IF($D473="",H470*'Exp factors'!$H$52,H470*$D473/$D467))</f>
        <v/>
      </c>
      <c r="I474" s="1426" t="str">
        <f>IF(I$46=0,"",IF($D473="",I470*'Exp factors'!$H$52,I470*$D473/$D467))</f>
        <v/>
      </c>
      <c r="J474" s="1426" t="str">
        <f>IF(J$46=0,"",IF($D473="",J470*'Exp factors'!$H$52,J470*$D473/$D467))</f>
        <v/>
      </c>
      <c r="K474" s="1426" t="str">
        <f>IF(K$46=0,"",IF($D473="",K470*'Exp factors'!$H$52,K470*$D473/$D467))</f>
        <v/>
      </c>
      <c r="L474" s="1175"/>
      <c r="M474" s="1593" t="str">
        <f>IF(SUM(H474)=SUM(C474),"",SUM(H474)-SUM(C474))</f>
        <v/>
      </c>
      <c r="N474" s="1593" t="str">
        <f>IF(SUM(I474)=SUM(D474),"",SUM(I474)-SUM(D474))</f>
        <v/>
      </c>
      <c r="O474" s="1593" t="str">
        <f>IF(SUM(J474)=SUM(E474),"",SUM(J474)-SUM(E474))</f>
        <v/>
      </c>
      <c r="P474" s="1593" t="str">
        <f>IF(SUM(K474)=SUM(F474),"",SUM(K474)-SUM(F474))</f>
        <v/>
      </c>
      <c r="Q474" s="1594" t="str">
        <f>'[2]Exp factors'!$I$43</f>
        <v>des</v>
      </c>
      <c r="R474" s="898"/>
      <c r="S474" s="1030"/>
      <c r="T474" s="1030"/>
      <c r="U474" s="1062">
        <v>475</v>
      </c>
      <c r="V474" s="473"/>
    </row>
    <row r="475" spans="1:22" ht="15.75" customHeight="1">
      <c r="A475" s="1446" t="str">
        <f>IF(Data!A475="","",Data!A475)</f>
        <v>Sorghum purchase - unit</v>
      </c>
      <c r="B475" s="1101"/>
      <c r="C475" s="1006" t="str">
        <f>IF(Data!BV475="","",Data!BV475)</f>
        <v/>
      </c>
      <c r="D475" s="1006" t="str">
        <f>IF(Data!BW475="","",Data!BW475)</f>
        <v/>
      </c>
      <c r="E475" s="1006" t="str">
        <f>IF(Data!BX475="","",Data!BX475)</f>
        <v/>
      </c>
      <c r="F475" s="1006" t="str">
        <f>IF(Data!BY475="","",Data!BY475)</f>
        <v/>
      </c>
      <c r="G475" s="1104"/>
      <c r="H475" s="964"/>
      <c r="I475" s="964"/>
      <c r="J475" s="964"/>
      <c r="K475" s="964"/>
      <c r="L475" s="1104"/>
      <c r="M475" s="964"/>
      <c r="N475" s="964"/>
      <c r="O475" s="964"/>
      <c r="P475" s="964"/>
      <c r="Q475" s="1130"/>
      <c r="R475" s="859"/>
      <c r="S475" s="859"/>
      <c r="T475" s="859"/>
      <c r="U475" s="1062">
        <v>476</v>
      </c>
      <c r="V475" s="473"/>
    </row>
    <row r="476" spans="1:22" ht="15.75" customHeight="1">
      <c r="A476" s="942" t="s">
        <v>248</v>
      </c>
      <c r="B476" s="1113"/>
      <c r="C476" s="1006" t="str">
        <f>IF(Data!BV476="","",Data!BV476)</f>
        <v/>
      </c>
      <c r="D476" s="1006" t="str">
        <f>IF(Data!BW476="","",Data!BW476)</f>
        <v/>
      </c>
      <c r="E476" s="1006" t="str">
        <f>IF(Data!BX476="","",Data!BX476)</f>
        <v/>
      </c>
      <c r="F476" s="1006" t="str">
        <f>IF(Data!BY476="","",Data!BY476)</f>
        <v/>
      </c>
      <c r="G476" s="1104"/>
      <c r="H476" s="964"/>
      <c r="I476" s="964"/>
      <c r="J476" s="964"/>
      <c r="K476" s="964"/>
      <c r="L476" s="1104"/>
      <c r="M476" s="964"/>
      <c r="N476" s="964"/>
      <c r="O476" s="964"/>
      <c r="P476" s="964"/>
      <c r="Q476" s="1130"/>
      <c r="R476" s="898"/>
      <c r="S476" s="1030"/>
      <c r="T476" s="1030"/>
      <c r="U476" s="1062">
        <v>477</v>
      </c>
      <c r="V476" s="473"/>
    </row>
    <row r="477" spans="1:22" ht="15.75" customHeight="1">
      <c r="A477" s="942" t="s">
        <v>264</v>
      </c>
      <c r="B477" s="1113"/>
      <c r="C477" s="1006" t="str">
        <f>IF(Data!BV477="","",Data!BV477)</f>
        <v/>
      </c>
      <c r="D477" s="1006" t="str">
        <f>IF(Data!BW477="","",Data!BW477)</f>
        <v/>
      </c>
      <c r="E477" s="1006" t="str">
        <f>IF(Data!BX477="","",Data!BX477)</f>
        <v/>
      </c>
      <c r="F477" s="1006" t="str">
        <f>IF(Data!BY477="","",Data!BY477)</f>
        <v/>
      </c>
      <c r="G477" s="1104"/>
      <c r="H477" s="1191" t="e">
        <f>IF('Exp factors'!$B44="poor",'Exp factors'!$G$44*H$46/$D476/H478,SUM(C477)*'Exp factors'!C$44)</f>
        <v>#VALUE!</v>
      </c>
      <c r="I477" s="1191" t="e">
        <f>IF('Exp factors'!$B44="poor",'Exp factors'!$G$44*I$46/$D476/I478,SUM(D477)*'Exp factors'!D$44)</f>
        <v>#VALUE!</v>
      </c>
      <c r="J477" s="1191" t="e">
        <f>IF('Exp factors'!$B44="poor",'Exp factors'!$G$44*J$46/$D476/J478,SUM(E477)*'Exp factors'!E$44)</f>
        <v>#VALUE!</v>
      </c>
      <c r="K477" s="1191" t="e">
        <f>IF('Exp factors'!$B44="poor",'Exp factors'!$G$44*K$46/$D476/K478,SUM(F477)*'Exp factors'!F$44)</f>
        <v>#VALUE!</v>
      </c>
      <c r="L477" s="1104"/>
      <c r="M477" s="964"/>
      <c r="N477" s="964"/>
      <c r="O477" s="964"/>
      <c r="P477" s="964"/>
      <c r="Q477" s="1130"/>
      <c r="R477" s="898"/>
      <c r="S477" s="1030"/>
      <c r="T477" s="1030"/>
      <c r="U477" s="1062">
        <v>478</v>
      </c>
      <c r="V477" s="473"/>
    </row>
    <row r="478" spans="1:22" ht="15.75" customHeight="1">
      <c r="A478" s="1122" t="s">
        <v>265</v>
      </c>
      <c r="B478" s="1101"/>
      <c r="C478" s="1006">
        <f>IF(Data!BV478="","",Data!BV478)</f>
        <v>12</v>
      </c>
      <c r="D478" s="1006">
        <f>IF(Data!BW478="","",Data!BW478)</f>
        <v>12</v>
      </c>
      <c r="E478" s="1006">
        <f>IF(Data!BX478="","",Data!BX478)</f>
        <v>12</v>
      </c>
      <c r="F478" s="1006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4"/>
      <c r="N478" s="964"/>
      <c r="O478" s="964"/>
      <c r="P478" s="964"/>
      <c r="Q478" s="1130"/>
      <c r="R478" s="898"/>
      <c r="S478" s="1030"/>
      <c r="T478" s="1030"/>
      <c r="U478" s="1062">
        <v>479</v>
      </c>
      <c r="V478" s="473"/>
    </row>
    <row r="479" spans="1:22" ht="15.75" customHeight="1">
      <c r="A479" s="1171" t="s">
        <v>249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 t="str">
        <f>IF(H$46=0,"",SUM($D476)*H477*H478)</f>
        <v/>
      </c>
      <c r="I479" s="1144" t="str">
        <f>IF(I$46=0,"",SUM($D476)*I477*I478)</f>
        <v/>
      </c>
      <c r="J479" s="1144" t="str">
        <f>IF(J$46=0,"",SUM($D476)*J477*J478)</f>
        <v/>
      </c>
      <c r="K479" s="1144" t="str">
        <f>IF(K$46=0,"",SUM($D476)*K477*K478)</f>
        <v/>
      </c>
      <c r="L479" s="1128"/>
      <c r="M479" s="964"/>
      <c r="N479" s="964"/>
      <c r="O479" s="964"/>
      <c r="P479" s="964"/>
      <c r="Q479" s="1130"/>
      <c r="R479" s="898"/>
      <c r="S479" s="1030"/>
      <c r="T479" s="1030"/>
      <c r="U479" s="1062">
        <v>480</v>
      </c>
      <c r="V479" s="473"/>
    </row>
    <row r="480" spans="1:22" ht="15.75" customHeight="1">
      <c r="A480" s="1171" t="str">
        <f>$Q$1 &amp; "/kg"</f>
        <v>kcal/kg</v>
      </c>
      <c r="B480" s="1101"/>
      <c r="C480" s="1006">
        <f>IF(Data!BV480="","",Data!BV480)</f>
        <v>3550</v>
      </c>
      <c r="D480" s="1006">
        <f>IF(Data!BW480="","",Data!BW480)</f>
        <v>3550</v>
      </c>
      <c r="E480" s="1006">
        <f>IF(Data!BX480="","",Data!BX480)</f>
        <v>3550</v>
      </c>
      <c r="F480" s="1006">
        <f>IF(Data!BY480="","",Data!BY480)</f>
        <v>3550</v>
      </c>
      <c r="G480" s="1128"/>
      <c r="H480" s="964"/>
      <c r="I480" s="964"/>
      <c r="J480" s="964"/>
      <c r="K480" s="964"/>
      <c r="L480" s="1128"/>
      <c r="M480" s="964"/>
      <c r="N480" s="964"/>
      <c r="O480" s="964"/>
      <c r="P480" s="964"/>
      <c r="Q480" s="1130"/>
      <c r="R480" s="898"/>
      <c r="S480" s="1030"/>
      <c r="T480" s="1030"/>
      <c r="U480" s="1062">
        <v>481</v>
      </c>
      <c r="V480" s="473"/>
    </row>
    <row r="481" spans="1:22" ht="15.75" customHeight="1">
      <c r="A481" s="1122" t="str">
        <f>$Q$1 &amp; " (%)"</f>
        <v>kcal (%)</v>
      </c>
      <c r="B481" s="1113"/>
      <c r="C481" s="1425" t="str">
        <f>IF(C479="","",C479*C480/C$46/365/$P$1)</f>
        <v/>
      </c>
      <c r="D481" s="1425" t="str">
        <f>IF(D479="","",D479*D480/D$46/365/$P$1)</f>
        <v/>
      </c>
      <c r="E481" s="1425" t="str">
        <f>IF(E479="","",E479*E480/E$46/365/$P$1)</f>
        <v/>
      </c>
      <c r="F481" s="1425" t="str">
        <f>IF(F479="","",F479*F480/F$46/365/$P$1)</f>
        <v/>
      </c>
      <c r="G481" s="1113"/>
      <c r="H481" s="1425" t="str">
        <f>IF(H$46=0,"",H479*SUM($D480)/H$46/365/$P$1)</f>
        <v/>
      </c>
      <c r="I481" s="1425" t="str">
        <f>IF(I$46=0,"",I479*SUM($D480)/I$46/365/$P$1)</f>
        <v/>
      </c>
      <c r="J481" s="1425" t="str">
        <f>IF(J$46=0,"",J479*SUM($D480)/J$46/365/$P$1)</f>
        <v/>
      </c>
      <c r="K481" s="1425" t="str">
        <f>IF(K$46=0,"",K479*SUM($D480)/K$46/365/$P$1)</f>
        <v/>
      </c>
      <c r="L481" s="1113"/>
      <c r="M481" s="1595" t="str">
        <f>IF(SUM(H481)=SUM(C481),"",SUM(H481)-SUM(C481))</f>
        <v/>
      </c>
      <c r="N481" s="1595" t="str">
        <f>IF(SUM(I481)=SUM(D481),"",SUM(I481)-SUM(D481))</f>
        <v/>
      </c>
      <c r="O481" s="1595" t="str">
        <f>IF(SUM(J481)=SUM(E481),"",SUM(J481)-SUM(E481))</f>
        <v/>
      </c>
      <c r="P481" s="1595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3"/>
    </row>
    <row r="482" spans="1:22" ht="15.75" customHeight="1">
      <c r="A482" s="1190" t="s">
        <v>266</v>
      </c>
      <c r="B482" s="1113"/>
      <c r="C482" s="1006" t="str">
        <f>IF(Data!BV482="","",Data!BV482)</f>
        <v/>
      </c>
      <c r="D482" s="1006" t="str">
        <f>IF(Data!BW482="","",Data!BW482)</f>
        <v/>
      </c>
      <c r="E482" s="1006" t="str">
        <f>IF(Data!BX482="","",Data!BX482)</f>
        <v/>
      </c>
      <c r="F482" s="1006" t="str">
        <f>IF(Data!BY482="","",Data!BY482)</f>
        <v/>
      </c>
      <c r="G482" s="1101"/>
      <c r="H482" s="964"/>
      <c r="I482" s="964"/>
      <c r="J482" s="964"/>
      <c r="K482" s="964"/>
      <c r="L482" s="1101"/>
      <c r="M482" s="1589"/>
      <c r="N482" s="1589"/>
      <c r="O482" s="1589"/>
      <c r="P482" s="1589"/>
      <c r="Q482" s="1130"/>
      <c r="R482" s="1114"/>
      <c r="S482" s="1115"/>
      <c r="T482" s="1115"/>
      <c r="U482" s="1062">
        <v>483</v>
      </c>
      <c r="V482" s="473"/>
    </row>
    <row r="483" spans="1:22" ht="15.75" customHeight="1">
      <c r="A483" s="1122" t="s">
        <v>267</v>
      </c>
      <c r="B483" s="1101"/>
      <c r="C483" s="1426" t="str">
        <f>IF(C482="","",C477*C478*C482)</f>
        <v/>
      </c>
      <c r="D483" s="1426" t="str">
        <f>IF(D482="","",D477*D478*D482)</f>
        <v/>
      </c>
      <c r="E483" s="1426" t="str">
        <f>IF(E482="","",E477*E478*E482)</f>
        <v/>
      </c>
      <c r="F483" s="1426" t="str">
        <f>IF(F482="","",F477*F478*F482)</f>
        <v/>
      </c>
      <c r="G483" s="1128"/>
      <c r="H483" s="1426" t="str">
        <f>IF(H$46=0,"",IF($D482="",H479*'Exp factors'!$H$54,H479*$D482/$D476))</f>
        <v/>
      </c>
      <c r="I483" s="1426" t="str">
        <f>IF(I$46=0,"",IF($D482="",I479*'Exp factors'!$H$54,I479*$D482/$D476))</f>
        <v/>
      </c>
      <c r="J483" s="1426" t="str">
        <f>IF(J$46=0,"",IF($D482="",J479*'Exp factors'!$H$54,J479*$D482/$D476))</f>
        <v/>
      </c>
      <c r="K483" s="1426" t="str">
        <f>IF(K$46=0,"",IF($D482="",K479*'Exp factors'!$H$54,K479*$D482/$D476))</f>
        <v/>
      </c>
      <c r="L483" s="1128"/>
      <c r="M483" s="1596" t="str">
        <f>IF(SUM(H483)=SUM(C483),"",SUM(H483)-SUM(C483))</f>
        <v/>
      </c>
      <c r="N483" s="1596" t="str">
        <f>IF(SUM(I483)=SUM(D483),"",SUM(I483)-SUM(D483))</f>
        <v/>
      </c>
      <c r="O483" s="1596" t="str">
        <f>IF(SUM(J483)=SUM(E483),"",SUM(J483)-SUM(E483))</f>
        <v/>
      </c>
      <c r="P483" s="1596" t="str">
        <f>IF(SUM(K483)=SUM(F483),"",SUM(K483)-SUM(F483))</f>
        <v/>
      </c>
      <c r="Q483" s="1597" t="str">
        <f>'[2]Exp factors'!$I$44</f>
        <v>other</v>
      </c>
      <c r="R483" s="898"/>
      <c r="S483" s="1030"/>
      <c r="T483" s="1030"/>
      <c r="U483" s="1062">
        <v>484</v>
      </c>
      <c r="V483" s="473"/>
    </row>
    <row r="484" spans="1:22" ht="15.75" customHeight="1">
      <c r="A484" s="1446" t="str">
        <f>IF(Data!A484="","",Data!A484)</f>
        <v>Millet purchase - unit</v>
      </c>
      <c r="B484" s="1113"/>
      <c r="C484" s="1006" t="str">
        <f>IF(Data!BV484="","",Data!BV484)</f>
        <v/>
      </c>
      <c r="D484" s="1006" t="str">
        <f>IF(Data!BW484="","",Data!BW484)</f>
        <v/>
      </c>
      <c r="E484" s="1006" t="str">
        <f>IF(Data!BX484="","",Data!BX484)</f>
        <v/>
      </c>
      <c r="F484" s="1006" t="str">
        <f>IF(Data!BY484="","",Data!BY484)</f>
        <v/>
      </c>
      <c r="G484" s="1101"/>
      <c r="H484" s="964"/>
      <c r="I484" s="964"/>
      <c r="J484" s="964"/>
      <c r="K484" s="964"/>
      <c r="L484" s="1101"/>
      <c r="M484" s="964"/>
      <c r="N484" s="964"/>
      <c r="O484" s="964"/>
      <c r="P484" s="964"/>
      <c r="Q484" s="1130"/>
      <c r="R484" s="859"/>
      <c r="S484" s="859"/>
      <c r="T484" s="859"/>
      <c r="U484" s="1062">
        <v>485</v>
      </c>
      <c r="V484" s="473"/>
    </row>
    <row r="485" spans="1:22" ht="15.75" customHeight="1">
      <c r="A485" s="942" t="s">
        <v>248</v>
      </c>
      <c r="B485" s="1101"/>
      <c r="C485" s="1006" t="str">
        <f>IF(Data!BV485="","",Data!BV485)</f>
        <v/>
      </c>
      <c r="D485" s="1006" t="str">
        <f>IF(Data!BW485="","",Data!BW485)</f>
        <v/>
      </c>
      <c r="E485" s="1006" t="str">
        <f>IF(Data!BX485="","",Data!BX485)</f>
        <v/>
      </c>
      <c r="F485" s="1006" t="str">
        <f>IF(Data!BY485="","",Data!BY485)</f>
        <v/>
      </c>
      <c r="G485" s="1101"/>
      <c r="H485" s="964"/>
      <c r="I485" s="964"/>
      <c r="J485" s="964"/>
      <c r="K485" s="964"/>
      <c r="L485" s="1101"/>
      <c r="M485" s="964"/>
      <c r="N485" s="964"/>
      <c r="O485" s="964"/>
      <c r="P485" s="964"/>
      <c r="Q485" s="1130"/>
      <c r="R485" s="898"/>
      <c r="S485" s="1030"/>
      <c r="T485" s="1030"/>
      <c r="U485" s="1062">
        <v>486</v>
      </c>
      <c r="V485" s="473"/>
    </row>
    <row r="486" spans="1:22" ht="15.75" customHeight="1">
      <c r="A486" s="942" t="s">
        <v>264</v>
      </c>
      <c r="B486" s="1101"/>
      <c r="C486" s="1006" t="str">
        <f>IF(Data!BV486="","",Data!BV486)</f>
        <v/>
      </c>
      <c r="D486" s="1006" t="str">
        <f>IF(Data!BW486="","",Data!BW486)</f>
        <v/>
      </c>
      <c r="E486" s="1006" t="str">
        <f>IF(Data!BX486="","",Data!BX486)</f>
        <v/>
      </c>
      <c r="F486" s="1006" t="str">
        <f>IF(Data!BY486="","",Data!BY486)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4"/>
      <c r="N486" s="964"/>
      <c r="O486" s="964"/>
      <c r="P486" s="964"/>
      <c r="Q486" s="1130"/>
      <c r="R486" s="898"/>
      <c r="S486" s="1030"/>
      <c r="T486" s="1030"/>
      <c r="U486" s="1062">
        <v>487</v>
      </c>
      <c r="V486" s="473"/>
    </row>
    <row r="487" spans="1:22" ht="15.75" customHeight="1">
      <c r="A487" s="1122" t="s">
        <v>265</v>
      </c>
      <c r="B487" s="1101"/>
      <c r="C487" s="1006">
        <f>IF(Data!BV487="","",Data!BV487)</f>
        <v>12</v>
      </c>
      <c r="D487" s="1006">
        <f>IF(Data!BW487="","",Data!BW487)</f>
        <v>12</v>
      </c>
      <c r="E487" s="1006">
        <f>IF(Data!BX487="","",Data!BX487)</f>
        <v>12</v>
      </c>
      <c r="F487" s="1006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4"/>
      <c r="N487" s="964"/>
      <c r="O487" s="964"/>
      <c r="P487" s="964"/>
      <c r="Q487" s="1130"/>
      <c r="R487" s="898"/>
      <c r="S487" s="1030"/>
      <c r="T487" s="1030"/>
      <c r="U487" s="1062">
        <v>488</v>
      </c>
      <c r="V487" s="473"/>
    </row>
    <row r="488" spans="1:22" ht="15.75" customHeight="1">
      <c r="A488" s="1171" t="s">
        <v>249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 t="str">
        <f>IF(H$46=0,"",SUM($D485)*H486*H487)</f>
        <v/>
      </c>
      <c r="I488" s="1144" t="str">
        <f>IF(I$46=0,"",SUM($D485)*I486*I487)</f>
        <v/>
      </c>
      <c r="J488" s="1144" t="str">
        <f>IF(J$46=0,"",SUM($D485)*J486*J487)</f>
        <v/>
      </c>
      <c r="K488" s="1144" t="str">
        <f>IF(K$46=0,"",SUM($D485)*K486*K487)</f>
        <v/>
      </c>
      <c r="L488" s="1128"/>
      <c r="M488" s="964"/>
      <c r="N488" s="964"/>
      <c r="O488" s="964"/>
      <c r="P488" s="964"/>
      <c r="Q488" s="1130"/>
      <c r="R488" s="898"/>
      <c r="S488" s="1030"/>
      <c r="T488" s="1030"/>
      <c r="U488" s="1062">
        <v>489</v>
      </c>
      <c r="V488" s="473"/>
    </row>
    <row r="489" spans="1:22" ht="15.75" customHeight="1">
      <c r="A489" s="1171" t="str">
        <f>$Q$1 &amp; "/kg"</f>
        <v>kcal/kg</v>
      </c>
      <c r="B489" s="1113"/>
      <c r="C489" s="1006">
        <f>IF(Data!BV489="","",Data!BV489)</f>
        <v>3630</v>
      </c>
      <c r="D489" s="1006">
        <f>IF(Data!BW489="","",Data!BW489)</f>
        <v>3630</v>
      </c>
      <c r="E489" s="1006">
        <f>IF(Data!BX489="","",Data!BX489)</f>
        <v>3630</v>
      </c>
      <c r="F489" s="1006">
        <f>IF(Data!BY489="","",Data!BY489)</f>
        <v>3630</v>
      </c>
      <c r="G489" s="1128"/>
      <c r="H489" s="964"/>
      <c r="I489" s="964"/>
      <c r="J489" s="964"/>
      <c r="K489" s="964"/>
      <c r="L489" s="1128"/>
      <c r="M489" s="964"/>
      <c r="N489" s="964"/>
      <c r="O489" s="964"/>
      <c r="P489" s="964"/>
      <c r="Q489" s="1130"/>
      <c r="R489" s="898"/>
      <c r="S489" s="1030"/>
      <c r="T489" s="1030"/>
      <c r="U489" s="1062">
        <v>490</v>
      </c>
      <c r="V489" s="473"/>
    </row>
    <row r="490" spans="1:22" ht="15.75" customHeight="1">
      <c r="A490" s="1122" t="str">
        <f>$Q$1 &amp; " (%)"</f>
        <v>kcal (%)</v>
      </c>
      <c r="B490" s="1101"/>
      <c r="C490" s="1425" t="str">
        <f>IF(C488="","",C488*C489/C$46/365/$P$1)</f>
        <v/>
      </c>
      <c r="D490" s="1425" t="str">
        <f>IF(D488="","",D488*D489/D$46/365/$P$1)</f>
        <v/>
      </c>
      <c r="E490" s="1425" t="str">
        <f>IF(E488="","",E488*E489/E$46/365/$P$1)</f>
        <v/>
      </c>
      <c r="F490" s="1425" t="str">
        <f>IF(F488="","",F488*F489/F$46/365/$P$1)</f>
        <v/>
      </c>
      <c r="G490" s="1113"/>
      <c r="H490" s="1425" t="str">
        <f>IF(H$46=0,"",H488*SUM($D489)/H$46/365/$P$1)</f>
        <v/>
      </c>
      <c r="I490" s="1425" t="str">
        <f>IF(I$46=0,"",I488*SUM($D489)/I$46/365/$P$1)</f>
        <v/>
      </c>
      <c r="J490" s="1425" t="str">
        <f>IF(J$46=0,"",J488*SUM($D489)/J$46/365/$P$1)</f>
        <v/>
      </c>
      <c r="K490" s="1425" t="str">
        <f>IF(K$46=0,"",K488*SUM($D489)/K$46/365/$P$1)</f>
        <v/>
      </c>
      <c r="L490" s="1113"/>
      <c r="M490" s="1595" t="str">
        <f>IF(SUM(H490)=SUM(C490),"",SUM(H490)-SUM(C490))</f>
        <v/>
      </c>
      <c r="N490" s="1595" t="str">
        <f>IF(SUM(I490)=SUM(D490),"",SUM(I490)-SUM(D490))</f>
        <v/>
      </c>
      <c r="O490" s="1595" t="str">
        <f>IF(SUM(J490)=SUM(E490),"",SUM(J490)-SUM(E490))</f>
        <v/>
      </c>
      <c r="P490" s="1595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3"/>
    </row>
    <row r="491" spans="1:22" ht="15.75" customHeight="1">
      <c r="A491" s="1189" t="s">
        <v>266</v>
      </c>
      <c r="B491" s="1101"/>
      <c r="C491" s="1006" t="str">
        <f>IF(Data!BV491="","",Data!BV491)</f>
        <v/>
      </c>
      <c r="D491" s="1006" t="str">
        <f>IF(Data!BW491="","",Data!BW491)</f>
        <v/>
      </c>
      <c r="E491" s="1006" t="str">
        <f>IF(Data!BX491="","",Data!BX491)</f>
        <v/>
      </c>
      <c r="F491" s="1006" t="str">
        <f>IF(Data!BY491="","",Data!BY491)</f>
        <v/>
      </c>
      <c r="G491" s="1126"/>
      <c r="H491" s="964"/>
      <c r="I491" s="964"/>
      <c r="J491" s="964"/>
      <c r="K491" s="964"/>
      <c r="L491" s="1126"/>
      <c r="M491" s="1589"/>
      <c r="N491" s="1589"/>
      <c r="O491" s="1589"/>
      <c r="P491" s="1589"/>
      <c r="Q491" s="1130"/>
      <c r="R491" s="1114"/>
      <c r="S491" s="1115"/>
      <c r="T491" s="1115"/>
      <c r="U491" s="1062">
        <v>492</v>
      </c>
      <c r="V491" s="473"/>
    </row>
    <row r="492" spans="1:22" ht="15.75" customHeight="1">
      <c r="A492" s="1122" t="s">
        <v>267</v>
      </c>
      <c r="B492" s="1101"/>
      <c r="C492" s="1426" t="str">
        <f>IF(C491="","",C486*C487*C491)</f>
        <v/>
      </c>
      <c r="D492" s="1426" t="str">
        <f>IF(D491="","",D486*D487*D491)</f>
        <v/>
      </c>
      <c r="E492" s="1426" t="str">
        <f>IF(E491="","",E486*E487*E491)</f>
        <v/>
      </c>
      <c r="F492" s="1426" t="str">
        <f>IF(F491="","",F486*F487*F491)</f>
        <v/>
      </c>
      <c r="G492" s="1128"/>
      <c r="H492" s="1426" t="str">
        <f>IF(H$46=0,"",IF($D491="",H488*'Exp factors'!$H$50,H488*$D491/$D485))</f>
        <v/>
      </c>
      <c r="I492" s="1426" t="str">
        <f>IF(I$46=0,"",IF($D491="",I488*'Exp factors'!$H$50,I488*$D491/$D485))</f>
        <v/>
      </c>
      <c r="J492" s="1426" t="str">
        <f>IF(J$46=0,"",IF($D491="",J488*'Exp factors'!$H$50,J488*$D491/$D485))</f>
        <v/>
      </c>
      <c r="K492" s="1426" t="str">
        <f>IF(K$46=0,"",IF($D491="",K488*'Exp factors'!$H$50,K488*$D491/$D485))</f>
        <v/>
      </c>
      <c r="L492" s="1128"/>
      <c r="M492" s="1596" t="str">
        <f>IF(SUM(H492)=SUM(C492),"",SUM(H492)-SUM(C492))</f>
        <v/>
      </c>
      <c r="N492" s="1596" t="str">
        <f>IF(SUM(I492)=SUM(D492),"",SUM(I492)-SUM(D492))</f>
        <v/>
      </c>
      <c r="O492" s="1596" t="str">
        <f>IF(SUM(J492)=SUM(E492),"",SUM(J492)-SUM(E492))</f>
        <v/>
      </c>
      <c r="P492" s="1596" t="str">
        <f>IF(SUM(K492)=SUM(F492),"",SUM(K492)-SUM(F492))</f>
        <v/>
      </c>
      <c r="Q492" s="1597" t="str">
        <f>'[2]Exp factors'!$I$45</f>
        <v>other</v>
      </c>
      <c r="R492" s="898"/>
      <c r="S492" s="1030"/>
      <c r="T492" s="1030"/>
      <c r="U492" s="1062">
        <v>493</v>
      </c>
      <c r="V492" s="473"/>
    </row>
    <row r="493" spans="1:22" ht="15.75" customHeight="1">
      <c r="A493" s="1446" t="str">
        <f>IF(Data!A493="","",Data!A493)</f>
        <v>Bread purchase - unit</v>
      </c>
      <c r="B493" s="1102"/>
      <c r="C493" s="1006" t="str">
        <f>IF(Data!BV493="","",Data!BV493)</f>
        <v>loaf</v>
      </c>
      <c r="D493" s="1006" t="str">
        <f>IF(Data!BW493="","",Data!BW493)</f>
        <v>loaf</v>
      </c>
      <c r="E493" s="1006" t="str">
        <f>IF(Data!BX493="","",Data!BX493)</f>
        <v>loaf</v>
      </c>
      <c r="F493" s="1006" t="str">
        <f>IF(Data!BY493="","",Data!BY493)</f>
        <v>loaf</v>
      </c>
      <c r="G493" s="1101"/>
      <c r="H493" s="964"/>
      <c r="I493" s="964"/>
      <c r="J493" s="964"/>
      <c r="K493" s="964"/>
      <c r="L493" s="1101"/>
      <c r="M493" s="964"/>
      <c r="N493" s="964"/>
      <c r="O493" s="964"/>
      <c r="P493" s="964"/>
      <c r="Q493" s="1130"/>
      <c r="R493" s="859"/>
      <c r="S493" s="859"/>
      <c r="T493" s="859"/>
      <c r="U493" s="1062">
        <v>494</v>
      </c>
      <c r="V493" s="473"/>
    </row>
    <row r="494" spans="1:22" ht="15.75" customHeight="1">
      <c r="A494" s="942" t="s">
        <v>248</v>
      </c>
      <c r="B494" s="1104"/>
      <c r="C494" s="1006">
        <f>IF(Data!BV494="","",Data!BV494)</f>
        <v>0.7</v>
      </c>
      <c r="D494" s="1006">
        <f>IF(Data!BW494="","",Data!BW494)</f>
        <v>0.7</v>
      </c>
      <c r="E494" s="1006">
        <f>IF(Data!BX494="","",Data!BX494)</f>
        <v>0.7</v>
      </c>
      <c r="F494" s="1006">
        <f>IF(Data!BY494="","",Data!BY494)</f>
        <v>0.7</v>
      </c>
      <c r="G494" s="1101"/>
      <c r="H494" s="964"/>
      <c r="I494" s="964"/>
      <c r="J494" s="964"/>
      <c r="K494" s="964"/>
      <c r="L494" s="1101"/>
      <c r="M494" s="964"/>
      <c r="N494" s="964"/>
      <c r="O494" s="964"/>
      <c r="P494" s="964"/>
      <c r="Q494" s="1130"/>
      <c r="R494" s="898"/>
      <c r="S494" s="1030"/>
      <c r="T494" s="1030"/>
      <c r="U494" s="1062">
        <v>495</v>
      </c>
      <c r="V494" s="473"/>
    </row>
    <row r="495" spans="1:22" ht="15.75" customHeight="1">
      <c r="A495" s="942" t="s">
        <v>264</v>
      </c>
      <c r="B495" s="1104"/>
      <c r="C495" s="1006" t="str">
        <f>IF(Data!BV495="","",Data!BV495)</f>
        <v/>
      </c>
      <c r="D495" s="1006" t="str">
        <f>IF(Data!BW495="","",Data!BW495)</f>
        <v/>
      </c>
      <c r="E495" s="1006" t="str">
        <f>IF(Data!BX495="","",Data!BX495)</f>
        <v/>
      </c>
      <c r="F495" s="1006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4"/>
      <c r="N495" s="964"/>
      <c r="O495" s="964"/>
      <c r="P495" s="964"/>
      <c r="Q495" s="1130"/>
      <c r="R495" s="898"/>
      <c r="S495" s="1030"/>
      <c r="T495" s="1030"/>
      <c r="U495" s="1062">
        <v>496</v>
      </c>
      <c r="V495" s="473"/>
    </row>
    <row r="496" spans="1:22" ht="15.75" customHeight="1">
      <c r="A496" s="1122" t="s">
        <v>265</v>
      </c>
      <c r="B496" s="1101"/>
      <c r="C496" s="1006">
        <f>IF(Data!BV496="","",Data!BV496)</f>
        <v>12</v>
      </c>
      <c r="D496" s="1006">
        <f>IF(Data!BW496="","",Data!BW496)</f>
        <v>12</v>
      </c>
      <c r="E496" s="1006">
        <f>IF(Data!BX496="","",Data!BX496)</f>
        <v>12</v>
      </c>
      <c r="F496" s="1006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4"/>
      <c r="N496" s="964"/>
      <c r="O496" s="964"/>
      <c r="P496" s="964"/>
      <c r="Q496" s="1130"/>
      <c r="R496" s="898"/>
      <c r="S496" s="1030"/>
      <c r="T496" s="1030"/>
      <c r="U496" s="1062">
        <v>497</v>
      </c>
      <c r="V496" s="473"/>
    </row>
    <row r="497" spans="1:22" ht="15.75" customHeight="1">
      <c r="A497" s="1171" t="s">
        <v>249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 t="str">
        <f>IF(H$46=0,"",SUM($D494)*H495*H496)</f>
        <v/>
      </c>
      <c r="I497" s="1144" t="str">
        <f>IF(I$46=0,"",SUM($D494)*I495*I496)</f>
        <v/>
      </c>
      <c r="J497" s="1144" t="str">
        <f>IF(J$46=0,"",SUM($D494)*J495*J496)</f>
        <v/>
      </c>
      <c r="K497" s="1144" t="str">
        <f>IF(K$46=0,"",SUM($D494)*K495*K496)</f>
        <v/>
      </c>
      <c r="L497" s="1128"/>
      <c r="M497" s="964"/>
      <c r="N497" s="964"/>
      <c r="O497" s="964"/>
      <c r="P497" s="964"/>
      <c r="Q497" s="1130"/>
      <c r="R497" s="898"/>
      <c r="S497" s="1030"/>
      <c r="T497" s="1030"/>
      <c r="U497" s="1062">
        <v>498</v>
      </c>
      <c r="V497" s="473"/>
    </row>
    <row r="498" spans="1:22" ht="15.75" customHeight="1">
      <c r="A498" s="1171" t="str">
        <f>$Q$1 &amp; "/kg"</f>
        <v>kcal/kg</v>
      </c>
      <c r="B498" s="1101"/>
      <c r="C498" s="1006">
        <f>IF(Data!BV498="","",Data!BV498)</f>
        <v>2640</v>
      </c>
      <c r="D498" s="1006">
        <f>IF(Data!BW498="","",Data!BW498)</f>
        <v>2640</v>
      </c>
      <c r="E498" s="1006">
        <f>IF(Data!BX498="","",Data!BX498)</f>
        <v>2640</v>
      </c>
      <c r="F498" s="1006">
        <f>IF(Data!BY498="","",Data!BY498)</f>
        <v>2640</v>
      </c>
      <c r="G498" s="1128"/>
      <c r="H498" s="964"/>
      <c r="I498" s="964"/>
      <c r="J498" s="964"/>
      <c r="K498" s="964"/>
      <c r="L498" s="1128"/>
      <c r="M498" s="964"/>
      <c r="N498" s="964"/>
      <c r="O498" s="964"/>
      <c r="P498" s="964"/>
      <c r="Q498" s="1130"/>
      <c r="R498" s="898"/>
      <c r="S498" s="1030"/>
      <c r="T498" s="1030"/>
      <c r="U498" s="1062">
        <v>499</v>
      </c>
      <c r="V498" s="473"/>
    </row>
    <row r="499" spans="1:22" ht="15.75" customHeight="1">
      <c r="A499" s="1122" t="str">
        <f>$Q$1 &amp; " (%)"</f>
        <v>kcal (%)</v>
      </c>
      <c r="B499" s="1102"/>
      <c r="C499" s="1425" t="str">
        <f>IF(C497="","",C497*C498/C$46/365/$P$1)</f>
        <v/>
      </c>
      <c r="D499" s="1425" t="str">
        <f>IF(D497="","",D497*D498/D$46/365/$P$1)</f>
        <v/>
      </c>
      <c r="E499" s="1425" t="str">
        <f>IF(E497="","",E497*E498/E$46/365/$P$1)</f>
        <v/>
      </c>
      <c r="F499" s="1425" t="str">
        <f>IF(F497="","",F497*F498/F$46/365/$P$1)</f>
        <v/>
      </c>
      <c r="G499" s="1113"/>
      <c r="H499" s="1425" t="str">
        <f>IF(H$46=0,"",H497*SUM($D498)/H$46/365/$P$1)</f>
        <v/>
      </c>
      <c r="I499" s="1425" t="str">
        <f>IF(I$46=0,"",I497*SUM($D498)/I$46/365/$P$1)</f>
        <v/>
      </c>
      <c r="J499" s="1425" t="str">
        <f>IF(J$46=0,"",J497*SUM($D498)/J$46/365/$P$1)</f>
        <v/>
      </c>
      <c r="K499" s="1425" t="str">
        <f>IF(K$46=0,"",K497*SUM($D498)/K$46/365/$P$1)</f>
        <v/>
      </c>
      <c r="L499" s="1113"/>
      <c r="M499" s="1592" t="str">
        <f>IF(SUM(H499)=SUM(C499),"",SUM(H499)-SUM(C499))</f>
        <v/>
      </c>
      <c r="N499" s="1592" t="str">
        <f>IF(SUM(I499)=SUM(D499),"",SUM(I499)-SUM(D499))</f>
        <v/>
      </c>
      <c r="O499" s="1592" t="str">
        <f>IF(SUM(J499)=SUM(E499),"",SUM(J499)-SUM(E499))</f>
        <v/>
      </c>
      <c r="P499" s="1592" t="str">
        <f>IF(SUM(K499)=SUM(F499),"",SUM(K499)-SUM(F499))</f>
        <v/>
      </c>
      <c r="Q499" s="1130"/>
      <c r="R499" s="1061"/>
      <c r="S499" s="1023"/>
      <c r="T499" s="1023"/>
      <c r="U499" s="1062">
        <v>500</v>
      </c>
      <c r="V499" s="473"/>
    </row>
    <row r="500" spans="1:22" ht="15.75" customHeight="1">
      <c r="A500" s="1189" t="s">
        <v>269</v>
      </c>
      <c r="B500" s="1104"/>
      <c r="C500" s="1006" t="str">
        <f>IF(Data!BV500="","",Data!BV500)</f>
        <v/>
      </c>
      <c r="D500" s="1006" t="str">
        <f>IF(Data!BW500="","",Data!BW500)</f>
        <v/>
      </c>
      <c r="E500" s="1006" t="str">
        <f>IF(Data!BX500="","",Data!BX500)</f>
        <v/>
      </c>
      <c r="F500" s="1006" t="str">
        <f>IF(Data!BY500="","",Data!BY500)</f>
        <v/>
      </c>
      <c r="G500" s="1126"/>
      <c r="H500" s="964"/>
      <c r="I500" s="964"/>
      <c r="J500" s="964"/>
      <c r="K500" s="964"/>
      <c r="L500" s="1126"/>
      <c r="M500" s="1589"/>
      <c r="N500" s="1589"/>
      <c r="O500" s="1589"/>
      <c r="P500" s="1589"/>
      <c r="Q500" s="1130"/>
      <c r="R500" s="1114"/>
      <c r="S500" s="1115"/>
      <c r="T500" s="1115"/>
      <c r="U500" s="1062">
        <v>501</v>
      </c>
      <c r="V500" s="473"/>
    </row>
    <row r="501" spans="1:22" ht="15.75" customHeight="1">
      <c r="A501" s="1122" t="s">
        <v>267</v>
      </c>
      <c r="B501" s="1104"/>
      <c r="C501" s="1426" t="str">
        <f>IF(C500="","",C497*C500)</f>
        <v/>
      </c>
      <c r="D501" s="1426" t="str">
        <f>IF(D500="","",D497*D500)</f>
        <v/>
      </c>
      <c r="E501" s="1426" t="str">
        <f>IF(E500="","",E497*E500)</f>
        <v/>
      </c>
      <c r="F501" s="1426" t="str">
        <f>IF(F500="","",F497*F500)</f>
        <v/>
      </c>
      <c r="G501" s="1128"/>
      <c r="H501" s="1426" t="str">
        <f>IF(H$46=0,"",IF($D500="",H497*'Exp factors'!$H$51,H497*$D500/$D494))</f>
        <v/>
      </c>
      <c r="I501" s="1426" t="str">
        <f>IF(I$46=0,"",IF($D500="",I497*'Exp factors'!$H$51,I497*$D500/$D494))</f>
        <v/>
      </c>
      <c r="J501" s="1426" t="str">
        <f>IF(J$46=0,"",IF($D500="",J497*'Exp factors'!$H$51,J497*$D500/$D494))</f>
        <v/>
      </c>
      <c r="K501" s="1426" t="str">
        <f>IF(K$46=0,"",IF($D500="",K497*'Exp factors'!$H$51,K497*$D500/$D494))</f>
        <v/>
      </c>
      <c r="L501" s="1128"/>
      <c r="M501" s="1593" t="str">
        <f>IF(SUM(H501)=SUM(C501),"",SUM(H501)-SUM(C501))</f>
        <v/>
      </c>
      <c r="N501" s="1593" t="str">
        <f>IF(SUM(I501)=SUM(D501),"",SUM(I501)-SUM(D501))</f>
        <v/>
      </c>
      <c r="O501" s="1593" t="str">
        <f>IF(SUM(J501)=SUM(E501),"",SUM(J501)-SUM(E501))</f>
        <v/>
      </c>
      <c r="P501" s="1593" t="str">
        <f>IF(SUM(K501)=SUM(F501),"",SUM(K501)-SUM(F501))</f>
        <v/>
      </c>
      <c r="Q501" s="1594" t="str">
        <f>'[2]Exp factors'!$I$46</f>
        <v>des</v>
      </c>
      <c r="R501" s="898"/>
      <c r="S501" s="1030"/>
      <c r="T501" s="1030"/>
      <c r="U501" s="1062">
        <v>502</v>
      </c>
      <c r="V501" s="473"/>
    </row>
    <row r="502" spans="1:22" ht="15.75" customHeight="1">
      <c r="A502" s="1450" t="str">
        <f>IF(Data!A502="","",Data!A502)</f>
        <v>Sweet potatoes purchase - qty</v>
      </c>
      <c r="B502" s="1101"/>
      <c r="C502" s="1006" t="str">
        <f>IF(Data!BV502="","",Data!BV502)</f>
        <v/>
      </c>
      <c r="D502" s="1006" t="str">
        <f>IF(Data!BW502="","",Data!BW502)</f>
        <v/>
      </c>
      <c r="E502" s="1006" t="str">
        <f>IF(Data!BX502="","",Data!BX502)</f>
        <v/>
      </c>
      <c r="F502" s="1006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4"/>
      <c r="N502" s="964"/>
      <c r="O502" s="964"/>
      <c r="P502" s="964"/>
      <c r="Q502" s="1130"/>
      <c r="R502" s="898"/>
      <c r="S502" s="1030"/>
      <c r="T502" s="1030"/>
      <c r="U502" s="1062">
        <v>503</v>
      </c>
      <c r="V502" s="473"/>
    </row>
    <row r="503" spans="1:22" s="1166" customFormat="1" ht="15.75" customHeight="1">
      <c r="A503" s="1122" t="s">
        <v>270</v>
      </c>
      <c r="B503" s="1101"/>
      <c r="C503" s="1006">
        <f>IF(Data!BV503="","",Data!BV503)</f>
        <v>12</v>
      </c>
      <c r="D503" s="1006">
        <f>IF(Data!BW503="","",Data!BW503)</f>
        <v>12</v>
      </c>
      <c r="E503" s="1006">
        <f>IF(Data!BX503="","",Data!BX503)</f>
        <v>12</v>
      </c>
      <c r="F503" s="1006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4"/>
      <c r="N503" s="964"/>
      <c r="O503" s="964"/>
      <c r="P503" s="964"/>
      <c r="Q503" s="1164"/>
      <c r="R503" s="898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6">
        <f>IF(Data!BV504="","",Data!BV504)</f>
        <v>1140</v>
      </c>
      <c r="D504" s="1006">
        <f>IF(Data!BW504="","",Data!BW504)</f>
        <v>1140</v>
      </c>
      <c r="E504" s="1006">
        <f>IF(Data!BX504="","",Data!BX504)</f>
        <v>1140</v>
      </c>
      <c r="F504" s="1006">
        <f>IF(Data!BY504="","",Data!BY504)</f>
        <v>1140</v>
      </c>
      <c r="G504" s="1101"/>
      <c r="H504" s="964"/>
      <c r="I504" s="964"/>
      <c r="J504" s="964"/>
      <c r="K504" s="964"/>
      <c r="L504" s="1101"/>
      <c r="M504" s="1117"/>
      <c r="N504" s="1117"/>
      <c r="O504" s="1117"/>
      <c r="P504" s="1117"/>
      <c r="Q504" s="1164"/>
      <c r="R504" s="898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425" t="str">
        <f>IF(SUM(C502)=0,"",C502*C503*C504/C$46/365/$P$1)</f>
        <v/>
      </c>
      <c r="D505" s="1425" t="str">
        <f>IF(SUM(D502)=0,"",D502*D503*D504/D$46/365/$P$1)</f>
        <v/>
      </c>
      <c r="E505" s="1425" t="str">
        <f>IF(SUM(E502)=0,"",E502*E503*E504/E$46/365/$P$1)</f>
        <v/>
      </c>
      <c r="F505" s="1425" t="str">
        <f>IF(SUM(F502)=0,"",F502*F503*F504/F$46/365/$P$1)</f>
        <v/>
      </c>
      <c r="G505" s="1113"/>
      <c r="H505" s="1425" t="str">
        <f>IF(H$46=0,"",H502*H503*SUM($D504)/H$46/365/$P$1)</f>
        <v/>
      </c>
      <c r="I505" s="1425" t="str">
        <f>IF(I$46=0,"",I502*I503*SUM($D504)/I$46/365/$P$1)</f>
        <v/>
      </c>
      <c r="J505" s="1425" t="str">
        <f>IF(J$46=0,"",J502*J503*SUM($D504)/J$46/365/$P$1)</f>
        <v/>
      </c>
      <c r="K505" s="1425" t="str">
        <f>IF(K$46=0,"",K502*K503*SUM($D504)/K$46/365/$P$1)</f>
        <v/>
      </c>
      <c r="L505" s="1113"/>
      <c r="M505" s="1592" t="str">
        <f>IF(SUM(H505)=SUM(C505),"",SUM(H505)-SUM(C505))</f>
        <v/>
      </c>
      <c r="N505" s="1592" t="str">
        <f>IF(SUM(I505)=SUM(D505),"",SUM(I505)-SUM(D505))</f>
        <v/>
      </c>
      <c r="O505" s="1592" t="str">
        <f>IF(SUM(J505)=SUM(E505),"",SUM(J505)-SUM(E505))</f>
        <v/>
      </c>
      <c r="P505" s="1592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3"/>
    </row>
    <row r="506" spans="1:22" ht="15.75" customHeight="1">
      <c r="A506" s="1190" t="s">
        <v>269</v>
      </c>
      <c r="B506" s="1104"/>
      <c r="C506" s="1006" t="str">
        <f>IF(Data!BV506="","",Data!BV506)</f>
        <v/>
      </c>
      <c r="D506" s="1006" t="str">
        <f>IF(Data!BW506="","",Data!BW506)</f>
        <v/>
      </c>
      <c r="E506" s="1006" t="str">
        <f>IF(Data!BX506="","",Data!BX506)</f>
        <v/>
      </c>
      <c r="F506" s="1006" t="str">
        <f>IF(Data!BY506="","",Data!BY506)</f>
        <v/>
      </c>
      <c r="G506" s="1101"/>
      <c r="H506" s="964"/>
      <c r="I506" s="964"/>
      <c r="J506" s="964"/>
      <c r="K506" s="964"/>
      <c r="L506" s="1101"/>
      <c r="M506" s="964"/>
      <c r="N506" s="964"/>
      <c r="O506" s="964"/>
      <c r="P506" s="964"/>
      <c r="Q506" s="1130"/>
      <c r="R506" s="1114"/>
      <c r="S506" s="1115"/>
      <c r="T506" s="1115"/>
      <c r="U506" s="1062">
        <v>507</v>
      </c>
      <c r="V506" s="473"/>
    </row>
    <row r="507" spans="1:22" ht="15.75" customHeight="1">
      <c r="A507" s="1122" t="s">
        <v>267</v>
      </c>
      <c r="B507" s="1101"/>
      <c r="C507" s="1426" t="str">
        <f>IF(C506="","",C502*C503*C506)</f>
        <v/>
      </c>
      <c r="D507" s="1426" t="str">
        <f>IF(D506="","",D502*D503*D506)</f>
        <v/>
      </c>
      <c r="E507" s="1426" t="str">
        <f>IF(E506="","",E502*E503*E506)</f>
        <v/>
      </c>
      <c r="F507" s="1426" t="str">
        <f>IF(F506="","",F502*F503*F506)</f>
        <v/>
      </c>
      <c r="G507" s="1101"/>
      <c r="H507" s="1426" t="str">
        <f>IF(H$46=0,"",IF($D506="",H502*H503*'Exp factors'!$H$61,H502*H503*$D506))</f>
        <v/>
      </c>
      <c r="I507" s="1426" t="str">
        <f>IF(I$46=0,"",IF($D506="",I502*I503*'Exp factors'!$H$61,I502*I503*$D506))</f>
        <v/>
      </c>
      <c r="J507" s="1426" t="str">
        <f>IF(J$46=0,"",IF($D506="",J502*J503*'Exp factors'!$H$61,J502*J503*$D506))</f>
        <v/>
      </c>
      <c r="K507" s="1426" t="str">
        <f>IF(K$46=0,"",IF($D506="",K502*K503*'Exp factors'!$H$61,K502*K503*$D506))</f>
        <v/>
      </c>
      <c r="L507" s="1101"/>
      <c r="M507" s="1593" t="str">
        <f>IF(SUM(H507)=SUM(C507),"",SUM(H507)-SUM(C507))</f>
        <v/>
      </c>
      <c r="N507" s="1593" t="str">
        <f>IF(SUM(I507)=SUM(D507),"",SUM(I507)-SUM(D507))</f>
        <v/>
      </c>
      <c r="O507" s="1593" t="str">
        <f>IF(SUM(J507)=SUM(E507),"",SUM(J507)-SUM(E507))</f>
        <v/>
      </c>
      <c r="P507" s="1593" t="str">
        <f>IF(SUM(K507)=SUM(F507),"",SUM(K507)-SUM(F507))</f>
        <v/>
      </c>
      <c r="Q507" s="1594" t="str">
        <f>'[2]Exp factors'!$I$47</f>
        <v>des</v>
      </c>
      <c r="R507" s="898"/>
      <c r="S507" s="1030"/>
      <c r="T507" s="1030"/>
      <c r="U507" s="1062">
        <v>508</v>
      </c>
      <c r="V507" s="473"/>
    </row>
    <row r="508" spans="1:22" ht="15.75" customHeight="1">
      <c r="A508" s="1193" t="str">
        <f>IF(Data!A508="","",Data!A508)</f>
        <v>Sugar purchase - qty</v>
      </c>
      <c r="B508" s="1101"/>
      <c r="C508" s="1006" t="str">
        <f>IF(Data!BV508="","",Data!BV508)</f>
        <v/>
      </c>
      <c r="D508" s="1006" t="str">
        <f>IF(Data!BW508="","",Data!BW508)</f>
        <v/>
      </c>
      <c r="E508" s="1006" t="str">
        <f>IF(Data!BX508="","",Data!BX508)</f>
        <v/>
      </c>
      <c r="F508" s="1006" t="str">
        <f>IF(Data!BY508="","",Data!BY508)</f>
        <v/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4"/>
      <c r="N508" s="964"/>
      <c r="O508" s="964"/>
      <c r="P508" s="964"/>
      <c r="Q508" s="1130"/>
      <c r="R508" s="898"/>
      <c r="S508" s="1030"/>
      <c r="T508" s="1030"/>
      <c r="U508" s="1062">
        <v>509</v>
      </c>
      <c r="V508" s="473"/>
    </row>
    <row r="509" spans="1:22" ht="15.75" customHeight="1">
      <c r="A509" s="1122" t="s">
        <v>270</v>
      </c>
      <c r="B509" s="1102"/>
      <c r="C509" s="1006">
        <f>IF(Data!BV509="","",Data!BV509)</f>
        <v>12</v>
      </c>
      <c r="D509" s="1006">
        <f>IF(Data!BW509="","",Data!BW509)</f>
        <v>12</v>
      </c>
      <c r="E509" s="1006">
        <f>IF(Data!BX509="","",Data!BX509)</f>
        <v>12</v>
      </c>
      <c r="F509" s="1006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4"/>
      <c r="N509" s="964"/>
      <c r="O509" s="964"/>
      <c r="P509" s="964"/>
      <c r="Q509" s="1130"/>
      <c r="R509" s="898"/>
      <c r="S509" s="1030"/>
      <c r="T509" s="1030"/>
      <c r="U509" s="1062">
        <v>510</v>
      </c>
      <c r="V509" s="473"/>
    </row>
    <row r="510" spans="1:22" ht="15.75" customHeight="1">
      <c r="A510" s="1171" t="str">
        <f>$Q$1 &amp; "/kg"</f>
        <v>kcal/kg</v>
      </c>
      <c r="B510" s="1101"/>
      <c r="C510" s="1006">
        <f>IF(Data!BV510="","",Data!BV510)</f>
        <v>4000</v>
      </c>
      <c r="D510" s="1006">
        <f>IF(Data!BW510="","",Data!BW510)</f>
        <v>4000</v>
      </c>
      <c r="E510" s="1006">
        <f>IF(Data!BX510="","",Data!BX510)</f>
        <v>4000</v>
      </c>
      <c r="F510" s="1006">
        <f>IF(Data!BY510="","",Data!BY510)</f>
        <v>4000</v>
      </c>
      <c r="G510" s="1101"/>
      <c r="H510" s="964"/>
      <c r="I510" s="964"/>
      <c r="J510" s="964"/>
      <c r="K510" s="964"/>
      <c r="L510" s="1101"/>
      <c r="M510" s="1117"/>
      <c r="N510" s="1117"/>
      <c r="O510" s="1117"/>
      <c r="P510" s="1117"/>
      <c r="Q510" s="1130"/>
      <c r="R510" s="898"/>
      <c r="S510" s="1030"/>
      <c r="T510" s="1030"/>
      <c r="U510" s="1062">
        <v>511</v>
      </c>
      <c r="V510" s="473"/>
    </row>
    <row r="511" spans="1:22" ht="15.75" customHeight="1">
      <c r="A511" s="1122" t="str">
        <f>$Q$1 &amp; " (%)"</f>
        <v>kcal (%)</v>
      </c>
      <c r="B511" s="1104"/>
      <c r="C511" s="1425" t="str">
        <f>IF(SUM(C508)=0,"",C508*C509*C510/C$46/365/$P$1)</f>
        <v/>
      </c>
      <c r="D511" s="1425" t="str">
        <f>IF(SUM(D508)=0,"",D508*D509*D510/D$46/365/$P$1)</f>
        <v/>
      </c>
      <c r="E511" s="1425" t="str">
        <f>IF(SUM(E508)=0,"",E508*E509*E510/E$46/365/$P$1)</f>
        <v/>
      </c>
      <c r="F511" s="1425" t="str">
        <f>IF(SUM(F508)=0,"",F508*F509*F510/F$46/365/$P$1)</f>
        <v/>
      </c>
      <c r="G511" s="1113"/>
      <c r="H511" s="1425" t="str">
        <f>IF(H$46=0,"",H508*H509*SUM($D510)/H$46/365/$P$1)</f>
        <v/>
      </c>
      <c r="I511" s="1425" t="str">
        <f>IF(I$46=0,"",I508*I509*SUM($D510)/I$46/365/$P$1)</f>
        <v/>
      </c>
      <c r="J511" s="1425" t="str">
        <f>IF(J$46=0,"",J508*J509*SUM($D510)/J$46/365/$P$1)</f>
        <v/>
      </c>
      <c r="K511" s="1425" t="str">
        <f>IF(K$46=0,"",K508*K509*SUM($D510)/K$46/365/$P$1)</f>
        <v/>
      </c>
      <c r="L511" s="1113"/>
      <c r="M511" s="1149" t="str">
        <f>IF(SUM(H511)=SUM(C511),"",SUM(H511)-SUM(C511))</f>
        <v/>
      </c>
      <c r="N511" s="1149" t="str">
        <f>IF(SUM(I511)=SUM(D511),"",SUM(I511)-SUM(D511))</f>
        <v/>
      </c>
      <c r="O511" s="1149" t="str">
        <f>IF(SUM(J511)=SUM(E511),"",SUM(J511)-SUM(E511))</f>
        <v/>
      </c>
      <c r="P511" s="1149" t="str">
        <f>IF(SUM(K511)=SUM(F511),"",SUM(K511)-SUM(F511))</f>
        <v/>
      </c>
      <c r="Q511" s="1130"/>
      <c r="R511" s="1061"/>
      <c r="S511" s="1023"/>
      <c r="T511" s="1023"/>
      <c r="U511" s="1062">
        <v>512</v>
      </c>
      <c r="V511" s="473"/>
    </row>
    <row r="512" spans="1:22" ht="15.75" customHeight="1">
      <c r="A512" s="1190" t="s">
        <v>269</v>
      </c>
      <c r="B512" s="1104"/>
      <c r="C512" s="1006" t="str">
        <f>IF(Data!BV512="","",Data!BV512)</f>
        <v/>
      </c>
      <c r="D512" s="1006" t="str">
        <f>IF(Data!BW512="","",Data!BW512)</f>
        <v/>
      </c>
      <c r="E512" s="1006" t="str">
        <f>IF(Data!BX512="","",Data!BX512)</f>
        <v/>
      </c>
      <c r="F512" s="1006" t="str">
        <f>IF(Data!BY512="","",Data!BY512)</f>
        <v/>
      </c>
      <c r="G512" s="1101"/>
      <c r="H512" s="964"/>
      <c r="I512" s="964"/>
      <c r="J512" s="964"/>
      <c r="K512" s="964"/>
      <c r="L512" s="1101"/>
      <c r="M512" s="964"/>
      <c r="N512" s="964"/>
      <c r="O512" s="964"/>
      <c r="P512" s="964"/>
      <c r="Q512" s="1130"/>
      <c r="R512" s="1114"/>
      <c r="S512" s="1115"/>
      <c r="T512" s="1115"/>
      <c r="U512" s="1062">
        <v>513</v>
      </c>
      <c r="V512" s="473"/>
    </row>
    <row r="513" spans="1:22" s="1166" customFormat="1" ht="15.75" customHeight="1">
      <c r="A513" s="1122" t="s">
        <v>267</v>
      </c>
      <c r="B513" s="1101"/>
      <c r="C513" s="1426" t="str">
        <f>IF(C512="","",C508*C509*C512)</f>
        <v/>
      </c>
      <c r="D513" s="1426" t="str">
        <f>IF(D512="","",D508*D509*D512)</f>
        <v/>
      </c>
      <c r="E513" s="1426" t="str">
        <f>IF(E512="","",E508*E509*E512)</f>
        <v/>
      </c>
      <c r="F513" s="1426" t="str">
        <f>IF(F512="","",F508*F509*F512)</f>
        <v/>
      </c>
      <c r="G513" s="1101"/>
      <c r="H513" s="1426" t="str">
        <f>IF(H$46=0,"",IF($D512="",H508*H509*'Exp factors'!$H$62,H508*H509*$D512))</f>
        <v/>
      </c>
      <c r="I513" s="1426" t="str">
        <f>IF(I$46=0,"",IF($D512="",I508*I509*'Exp factors'!$H$62,I508*I509*$D512))</f>
        <v/>
      </c>
      <c r="J513" s="1426" t="str">
        <f>IF(J$46=0,"",IF($D512="",J508*J509*'Exp factors'!$H$62,J508*J509*$D512))</f>
        <v/>
      </c>
      <c r="K513" s="1426" t="str">
        <f>IF(K$46=0,"",IF($D512="",K508*K509*'Exp factors'!$H$62,K508*K509*$D512))</f>
        <v/>
      </c>
      <c r="L513" s="1101"/>
      <c r="M513" s="973" t="str">
        <f>IF(SUM(H513)=SUM(C513),"",SUM(H513)-SUM(C513))</f>
        <v/>
      </c>
      <c r="N513" s="973" t="str">
        <f>IF(SUM(I513)=SUM(D513),"",SUM(I513)-SUM(D513))</f>
        <v/>
      </c>
      <c r="O513" s="973" t="str">
        <f>IF(SUM(J513)=SUM(E513),"",SUM(J513)-SUM(E513))</f>
        <v/>
      </c>
      <c r="P513" s="973" t="str">
        <f>IF(SUM(K513)=SUM(F513),"",SUM(K513)-SUM(F513))</f>
        <v/>
      </c>
      <c r="Q513" s="1598" t="str">
        <f>'[2]Exp factors'!$I$48</f>
        <v>mns</v>
      </c>
      <c r="R513" s="898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6" t="str">
        <f>IF(Data!BV514="","",Data!BV514)</f>
        <v/>
      </c>
      <c r="D514" s="1006" t="str">
        <f>IF(Data!BW514="","",Data!BW514)</f>
        <v/>
      </c>
      <c r="E514" s="1006" t="str">
        <f>IF(Data!BX514="","",Data!BX514)</f>
        <v/>
      </c>
      <c r="F514" s="1006" t="str">
        <f>IF(Data!BY514="","",Data!BY514)</f>
        <v/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4"/>
      <c r="N514" s="964"/>
      <c r="O514" s="964"/>
      <c r="P514" s="964"/>
      <c r="Q514" s="1130"/>
      <c r="R514" s="898"/>
      <c r="S514" s="1030"/>
      <c r="T514" s="1030"/>
      <c r="U514" s="1062">
        <v>515</v>
      </c>
      <c r="V514" s="473"/>
    </row>
    <row r="515" spans="1:22" ht="15.75" customHeight="1">
      <c r="A515" s="1122" t="s">
        <v>270</v>
      </c>
      <c r="B515" s="1101"/>
      <c r="C515" s="1006">
        <f>IF(Data!BV515="","",Data!BV515)</f>
        <v>12</v>
      </c>
      <c r="D515" s="1006">
        <f>IF(Data!BW515="","",Data!BW515)</f>
        <v>12</v>
      </c>
      <c r="E515" s="1006">
        <f>IF(Data!BX515="","",Data!BX515)</f>
        <v>12</v>
      </c>
      <c r="F515" s="1006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4"/>
      <c r="N515" s="964"/>
      <c r="O515" s="964"/>
      <c r="P515" s="964"/>
      <c r="Q515" s="1130"/>
      <c r="R515" s="898"/>
      <c r="S515" s="1030"/>
      <c r="T515" s="1030"/>
      <c r="U515" s="1062">
        <v>516</v>
      </c>
      <c r="V515" s="473"/>
    </row>
    <row r="516" spans="1:22" ht="15.75" customHeight="1">
      <c r="A516" s="1171" t="str">
        <f>$Q$1 &amp; "/kg"</f>
        <v>kcal/kg</v>
      </c>
      <c r="B516" s="1101"/>
      <c r="C516" s="1006">
        <f>IF(Data!BV516="","",Data!BV516)</f>
        <v>9000</v>
      </c>
      <c r="D516" s="1006">
        <f>IF(Data!BW516="","",Data!BW516)</f>
        <v>9000</v>
      </c>
      <c r="E516" s="1006">
        <f>IF(Data!BX516="","",Data!BX516)</f>
        <v>9000</v>
      </c>
      <c r="F516" s="1006">
        <f>IF(Data!BY516="","",Data!BY516)</f>
        <v>9000</v>
      </c>
      <c r="G516" s="1101"/>
      <c r="H516" s="964"/>
      <c r="I516" s="964"/>
      <c r="J516" s="964"/>
      <c r="K516" s="964"/>
      <c r="L516" s="1101"/>
      <c r="M516" s="1117"/>
      <c r="N516" s="1117"/>
      <c r="O516" s="1117"/>
      <c r="P516" s="1117"/>
      <c r="Q516" s="1130"/>
      <c r="R516" s="898"/>
      <c r="S516" s="1030"/>
      <c r="T516" s="1030"/>
      <c r="U516" s="1062">
        <v>517</v>
      </c>
      <c r="V516" s="473"/>
    </row>
    <row r="517" spans="1:22" ht="15.75" customHeight="1">
      <c r="A517" s="1122" t="str">
        <f>$Q$1 &amp; " (%)"</f>
        <v>kcal (%)</v>
      </c>
      <c r="B517" s="1102"/>
      <c r="C517" s="1425" t="str">
        <f>IF(SUM(C514)=0,"",C514*C515*C516/C$46/365/$P$1)</f>
        <v/>
      </c>
      <c r="D517" s="1425" t="str">
        <f>IF(SUM(D514)=0,"",D514*D515*D516/D$46/365/$P$1)</f>
        <v/>
      </c>
      <c r="E517" s="1425" t="str">
        <f>IF(SUM(E514)=0,"",E514*E515*E516/E$46/365/$P$1)</f>
        <v/>
      </c>
      <c r="F517" s="1425" t="str">
        <f>IF(SUM(F514)=0,"",F514*F515*F516/F$46/365/$P$1)</f>
        <v/>
      </c>
      <c r="G517" s="1113"/>
      <c r="H517" s="1425" t="str">
        <f>IF(H$46=0,"",H514*H515*SUM($D516)/H$46/365/$P$1)</f>
        <v/>
      </c>
      <c r="I517" s="1425" t="str">
        <f>IF(I$46=0,"",I514*I515*SUM($D516)/I$46/365/$P$1)</f>
        <v/>
      </c>
      <c r="J517" s="1425" t="str">
        <f>IF(J$46=0,"",J514*J515*SUM($D516)/J$46/365/$P$1)</f>
        <v/>
      </c>
      <c r="K517" s="1425" t="str">
        <f>IF(K$46=0,"",K514*K515*SUM($D516)/K$46/365/$P$1)</f>
        <v/>
      </c>
      <c r="L517" s="1113"/>
      <c r="M517" s="1149" t="str">
        <f>IF(SUM(H517)=SUM(C517),"",SUM(H517)-SUM(C517))</f>
        <v/>
      </c>
      <c r="N517" s="1149" t="str">
        <f>IF(SUM(I517)=SUM(D517),"",SUM(I517)-SUM(D517))</f>
        <v/>
      </c>
      <c r="O517" s="1149" t="str">
        <f>IF(SUM(J517)=SUM(E517),"",SUM(J517)-SUM(E517))</f>
        <v/>
      </c>
      <c r="P517" s="1149" t="str">
        <f>IF(SUM(K517)=SUM(F517),"",SUM(K517)-SUM(F517))</f>
        <v/>
      </c>
      <c r="Q517" s="1130"/>
      <c r="R517" s="1061"/>
      <c r="S517" s="1023"/>
      <c r="T517" s="1023"/>
      <c r="U517" s="1062">
        <v>518</v>
      </c>
      <c r="V517" s="473"/>
    </row>
    <row r="518" spans="1:22" ht="15.75" customHeight="1">
      <c r="A518" s="1190" t="s">
        <v>269</v>
      </c>
      <c r="B518" s="1101"/>
      <c r="C518" s="1006" t="str">
        <f>IF(Data!BV518="","",Data!BV518)</f>
        <v/>
      </c>
      <c r="D518" s="1006" t="str">
        <f>IF(Data!BW518="","",Data!BW518)</f>
        <v/>
      </c>
      <c r="E518" s="1006" t="str">
        <f>IF(Data!BX518="","",Data!BX518)</f>
        <v/>
      </c>
      <c r="F518" s="1006" t="str">
        <f>IF(Data!BY518="","",Data!BY518)</f>
        <v/>
      </c>
      <c r="G518" s="1101"/>
      <c r="H518" s="964"/>
      <c r="I518" s="964"/>
      <c r="J518" s="964"/>
      <c r="K518" s="964"/>
      <c r="L518" s="1101"/>
      <c r="M518" s="964"/>
      <c r="N518" s="964"/>
      <c r="O518" s="964"/>
      <c r="P518" s="964"/>
      <c r="Q518" s="1130"/>
      <c r="R518" s="1114"/>
      <c r="S518" s="1115"/>
      <c r="T518" s="1115"/>
      <c r="U518" s="1062">
        <v>519</v>
      </c>
      <c r="V518" s="473"/>
    </row>
    <row r="519" spans="1:22" ht="15.75" customHeight="1">
      <c r="A519" s="1122" t="s">
        <v>267</v>
      </c>
      <c r="B519" s="1101"/>
      <c r="C519" s="1426" t="str">
        <f>IF(C518="","",C514*C515*C518)</f>
        <v/>
      </c>
      <c r="D519" s="1426" t="str">
        <f>IF(D518="","",D514*D515*D518)</f>
        <v/>
      </c>
      <c r="E519" s="1426" t="str">
        <f>IF(E518="","",E514*E515*E518)</f>
        <v/>
      </c>
      <c r="F519" s="1426" t="str">
        <f>IF(F518="","",F514*F515*F518)</f>
        <v/>
      </c>
      <c r="G519" s="1101"/>
      <c r="H519" s="1426" t="str">
        <f>IF(H$46=0,"",IF($D518="",H514*H515*'Exp factors'!$H$53,H514*H515*$D518))</f>
        <v/>
      </c>
      <c r="I519" s="1426" t="str">
        <f>IF(I$46=0,"",IF($D518="",I514*I515*'Exp factors'!$H$53,I514*I515*$D518))</f>
        <v/>
      </c>
      <c r="J519" s="1426" t="str">
        <f>IF(J$46=0,"",IF($D518="",J514*J515*'Exp factors'!$H$53,J514*J515*$D518))</f>
        <v/>
      </c>
      <c r="K519" s="1426" t="str">
        <f>IF(K$46=0,"",IF($D518="",K514*K515*'Exp factors'!$H$53,K514*K515*$D518))</f>
        <v/>
      </c>
      <c r="L519" s="1101"/>
      <c r="M519" s="973" t="str">
        <f>IF(SUM(H519)=SUM(C519),"",SUM(H519)-SUM(C519))</f>
        <v/>
      </c>
      <c r="N519" s="973" t="str">
        <f>IF(SUM(I519)=SUM(D519),"",SUM(I519)-SUM(D519))</f>
        <v/>
      </c>
      <c r="O519" s="973" t="str">
        <f>IF(SUM(J519)=SUM(E519),"",SUM(J519)-SUM(E519))</f>
        <v/>
      </c>
      <c r="P519" s="973" t="str">
        <f>IF(SUM(K519)=SUM(F519),"",SUM(K519)-SUM(F519))</f>
        <v/>
      </c>
      <c r="Q519" s="1598" t="str">
        <f>'[2]Exp factors'!$I$49</f>
        <v>mns</v>
      </c>
      <c r="R519" s="898"/>
      <c r="S519" s="1030"/>
      <c r="T519" s="1030"/>
      <c r="U519" s="1062">
        <v>520</v>
      </c>
      <c r="V519" s="473"/>
    </row>
    <row r="520" spans="1:22" ht="15.75" customHeight="1">
      <c r="A520" s="1193" t="str">
        <f>IF(Data!A520="","",Data!A520)</f>
        <v>Milk purchase: quantity (kg)</v>
      </c>
      <c r="B520" s="1101"/>
      <c r="C520" s="1006" t="str">
        <f>IF(Data!BV520="","",Data!BV520)</f>
        <v/>
      </c>
      <c r="D520" s="1006" t="str">
        <f>IF(Data!BW520="","",Data!BW520)</f>
        <v/>
      </c>
      <c r="E520" s="1006" t="str">
        <f>IF(Data!BX520="","",Data!BX520)</f>
        <v/>
      </c>
      <c r="F520" s="1006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4"/>
      <c r="N520" s="964"/>
      <c r="O520" s="964"/>
      <c r="P520" s="964"/>
      <c r="Q520" s="1130"/>
      <c r="R520" s="898"/>
      <c r="S520" s="1030"/>
      <c r="T520" s="1030"/>
      <c r="U520" s="1062">
        <v>521</v>
      </c>
      <c r="V520" s="473"/>
    </row>
    <row r="521" spans="1:22" ht="15.75" customHeight="1">
      <c r="A521" s="1122" t="s">
        <v>270</v>
      </c>
      <c r="B521" s="1101"/>
      <c r="C521" s="1006">
        <f>IF(Data!BV521="","",Data!BV521)</f>
        <v>12</v>
      </c>
      <c r="D521" s="1006">
        <f>IF(Data!BW521="","",Data!BW521)</f>
        <v>12</v>
      </c>
      <c r="E521" s="1006">
        <f>IF(Data!BX521="","",Data!BX521)</f>
        <v>12</v>
      </c>
      <c r="F521" s="1006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4"/>
      <c r="N521" s="964"/>
      <c r="O521" s="964"/>
      <c r="P521" s="964"/>
      <c r="Q521" s="1130"/>
      <c r="R521" s="898"/>
      <c r="S521" s="1030"/>
      <c r="T521" s="1030"/>
      <c r="U521" s="1062">
        <v>522</v>
      </c>
      <c r="V521" s="473"/>
    </row>
    <row r="522" spans="1:22" ht="15.75" customHeight="1">
      <c r="A522" s="1171" t="str">
        <f>$Q$1 &amp; "/kg"</f>
        <v>kcal/kg</v>
      </c>
      <c r="B522" s="1104"/>
      <c r="C522" s="1006">
        <f>IF(Data!BV522="","",Data!BV522)</f>
        <v>640</v>
      </c>
      <c r="D522" s="1006">
        <f>IF(Data!BW522="","",Data!BW522)</f>
        <v>640</v>
      </c>
      <c r="E522" s="1006">
        <f>IF(Data!BX522="","",Data!BX522)</f>
        <v>640</v>
      </c>
      <c r="F522" s="1006">
        <f>IF(Data!BY522="","",Data!BY522)</f>
        <v>640</v>
      </c>
      <c r="G522" s="1101"/>
      <c r="H522" s="964"/>
      <c r="I522" s="964"/>
      <c r="J522" s="964"/>
      <c r="K522" s="964"/>
      <c r="L522" s="1101"/>
      <c r="M522" s="1117"/>
      <c r="N522" s="1117"/>
      <c r="O522" s="1117"/>
      <c r="P522" s="1117"/>
      <c r="Q522" s="1130"/>
      <c r="R522" s="898"/>
      <c r="S522" s="1030"/>
      <c r="T522" s="1030"/>
      <c r="U522" s="1062">
        <v>523</v>
      </c>
      <c r="V522" s="473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 t="str">
        <f>IF(SUM(E520)=0,"",E520*E521*E522/E$46/365/$P$1)</f>
        <v/>
      </c>
      <c r="F523" s="1425" t="str">
        <f>IF(SUM(F520)=0,"",F520*F521*F522/F$46/365/$P$1)</f>
        <v/>
      </c>
      <c r="G523" s="1113"/>
      <c r="H523" s="1425" t="str">
        <f>IF(H$46=0,"",H520*H521*SUM($D522)/H$46/365/$P$1)</f>
        <v/>
      </c>
      <c r="I523" s="1425" t="str">
        <f>IF(I$46=0,"",I520*I521*SUM($D522)/I$46/365/$P$1)</f>
        <v/>
      </c>
      <c r="J523" s="1425" t="str">
        <f>IF(J$46=0,"",J520*J521*SUM($D522)/J$46/365/$P$1)</f>
        <v/>
      </c>
      <c r="K523" s="1425" t="str">
        <f>IF(K$46=0,"",K520*K521*SUM($D522)/K$46/365/$P$1)</f>
        <v/>
      </c>
      <c r="L523" s="1113"/>
      <c r="M523" s="1592" t="str">
        <f>IF(SUM(H523)=SUM(C523),"",SUM(H523)-SUM(C523))</f>
        <v/>
      </c>
      <c r="N523" s="1592" t="str">
        <f>IF(SUM(I523)=SUM(D523),"",SUM(I523)-SUM(D523))</f>
        <v/>
      </c>
      <c r="O523" s="1592" t="str">
        <f>IF(SUM(J523)=SUM(E523),"",SUM(J523)-SUM(E523))</f>
        <v/>
      </c>
      <c r="P523" s="1592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3"/>
    </row>
    <row r="524" spans="1:22" ht="15.75" customHeight="1">
      <c r="A524" s="1190" t="s">
        <v>269</v>
      </c>
      <c r="B524" s="1104"/>
      <c r="C524" s="1006" t="str">
        <f>IF(Data!BV524="","",Data!BV524)</f>
        <v/>
      </c>
      <c r="D524" s="1006" t="str">
        <f>IF(Data!BW524="","",Data!BW524)</f>
        <v/>
      </c>
      <c r="E524" s="1006" t="str">
        <f>IF(Data!BX524="","",Data!BX524)</f>
        <v/>
      </c>
      <c r="F524" s="1006" t="str">
        <f>IF(Data!BY524="","",Data!BY524)</f>
        <v/>
      </c>
      <c r="G524" s="1101"/>
      <c r="H524" s="964"/>
      <c r="I524" s="964"/>
      <c r="J524" s="964"/>
      <c r="K524" s="964"/>
      <c r="L524" s="1101"/>
      <c r="M524" s="964"/>
      <c r="N524" s="964"/>
      <c r="O524" s="964"/>
      <c r="P524" s="964"/>
      <c r="Q524" s="1130"/>
      <c r="R524" s="1114"/>
      <c r="S524" s="1115"/>
      <c r="T524" s="1115"/>
      <c r="U524" s="1062">
        <v>525</v>
      </c>
      <c r="V524" s="473"/>
    </row>
    <row r="525" spans="1:22" ht="15.75" customHeight="1">
      <c r="A525" s="1122" t="s">
        <v>267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1"/>
      <c r="H525" s="1426" t="str">
        <f>IF(H$46=0,"",IF($D524="",H520*H521*'Exp factors'!$H$44,H520*H521*$D524))</f>
        <v/>
      </c>
      <c r="I525" s="1426" t="str">
        <f>IF(I$46=0,"",IF($D524="",I520*I521*'Exp factors'!$H$44,I520*I521*$D524))</f>
        <v/>
      </c>
      <c r="J525" s="1426" t="str">
        <f>IF(J$46=0,"",IF($D524="",J520*J521*'Exp factors'!$H$44,J520*J521*$D524))</f>
        <v/>
      </c>
      <c r="K525" s="1426" t="str">
        <f>IF(K$46=0,"",IF($D524="",K520*K521*'Exp factors'!$H$44,K520*K521*$D524))</f>
        <v/>
      </c>
      <c r="L525" s="1101"/>
      <c r="M525" s="1593" t="str">
        <f>IF(SUM(H525)=SUM(C525),"",SUM(H525)-SUM(C525))</f>
        <v/>
      </c>
      <c r="N525" s="1593" t="str">
        <f>IF(SUM(I525)=SUM(D525),"",SUM(I525)-SUM(D525))</f>
        <v/>
      </c>
      <c r="O525" s="1593" t="str">
        <f>IF(SUM(J525)=SUM(E525),"",SUM(J525)-SUM(E525))</f>
        <v/>
      </c>
      <c r="P525" s="1593" t="str">
        <f>IF(SUM(K525)=SUM(F525),"",SUM(K525)-SUM(F525))</f>
        <v/>
      </c>
      <c r="Q525" s="1594" t="str">
        <f>'[2]Exp factors'!$I$50</f>
        <v>des</v>
      </c>
      <c r="R525" s="898"/>
      <c r="S525" s="1030"/>
      <c r="T525" s="1030"/>
      <c r="U525" s="1062">
        <v>526</v>
      </c>
      <c r="V525" s="473"/>
    </row>
    <row r="526" spans="1:22" ht="15.75" customHeight="1">
      <c r="A526" s="1193" t="str">
        <f>IF(Data!A526="","",Data!A526)</f>
        <v>Eggs purchase - unit</v>
      </c>
      <c r="B526" s="1101"/>
      <c r="C526" s="1006" t="str">
        <f>IF(Data!BV526="","",Data!BV526)</f>
        <v/>
      </c>
      <c r="D526" s="1006" t="str">
        <f>IF(Data!BW526="","",Data!BW526)</f>
        <v/>
      </c>
      <c r="E526" s="1006" t="str">
        <f>IF(Data!BX526="","",Data!BX526)</f>
        <v/>
      </c>
      <c r="F526" s="1006" t="str">
        <f>IF(Data!BY526="","",Data!BY526)</f>
        <v/>
      </c>
      <c r="G526" s="1101"/>
      <c r="H526" s="1191"/>
      <c r="I526" s="1191"/>
      <c r="J526" s="1191"/>
      <c r="K526" s="1191"/>
      <c r="L526" s="1101"/>
      <c r="M526" s="964"/>
      <c r="N526" s="964"/>
      <c r="O526" s="964"/>
      <c r="P526" s="964"/>
      <c r="Q526" s="1130"/>
      <c r="R526" s="898"/>
      <c r="S526" s="1030"/>
      <c r="T526" s="1030"/>
      <c r="U526" s="1062">
        <v>527</v>
      </c>
      <c r="V526" s="473"/>
    </row>
    <row r="527" spans="1:22" ht="15.75" customHeight="1">
      <c r="A527" s="648" t="s">
        <v>273</v>
      </c>
      <c r="B527" s="1101"/>
      <c r="C527" s="1006" t="str">
        <f>IF(Data!BV527="","",Data!BV527)</f>
        <v/>
      </c>
      <c r="D527" s="1006" t="str">
        <f>IF(Data!BW527="","",Data!BW527)</f>
        <v/>
      </c>
      <c r="E527" s="1006" t="str">
        <f>IF(Data!BX527="","",Data!BX527)</f>
        <v/>
      </c>
      <c r="F527" s="1006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4"/>
      <c r="N527" s="964"/>
      <c r="O527" s="964"/>
      <c r="P527" s="964"/>
      <c r="Q527" s="1130"/>
      <c r="R527" s="898"/>
      <c r="S527" s="1030"/>
      <c r="T527" s="1030"/>
      <c r="U527" s="1062">
        <v>528</v>
      </c>
      <c r="V527" s="473"/>
    </row>
    <row r="528" spans="1:22" ht="15.75" customHeight="1">
      <c r="A528" s="1171" t="str">
        <f>$Q$1 &amp; "/kg"</f>
        <v>kcal/kg</v>
      </c>
      <c r="B528" s="1104"/>
      <c r="C528" s="1006">
        <f>IF(Data!BV528="","",Data!BV528)</f>
        <v>1580</v>
      </c>
      <c r="D528" s="1006">
        <f>IF(Data!BW528="","",Data!BW528)</f>
        <v>1580</v>
      </c>
      <c r="E528" s="1006">
        <f>IF(Data!BX528="","",Data!BX528)</f>
        <v>1580</v>
      </c>
      <c r="F528" s="1006">
        <f>IF(Data!BY528="","",Data!BY528)</f>
        <v>1580</v>
      </c>
      <c r="G528" s="1101"/>
      <c r="H528" s="964"/>
      <c r="I528" s="964"/>
      <c r="J528" s="964"/>
      <c r="K528" s="964"/>
      <c r="L528" s="1101"/>
      <c r="M528" s="1117"/>
      <c r="N528" s="1117"/>
      <c r="O528" s="1117"/>
      <c r="P528" s="1117"/>
      <c r="Q528" s="1130"/>
      <c r="R528" s="898"/>
      <c r="S528" s="1030"/>
      <c r="T528" s="1030"/>
      <c r="U528" s="1062">
        <v>529</v>
      </c>
      <c r="V528" s="473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 t="str">
        <f>IF(SUM(D527)=0,"",D527*D528/D$46/365/$P$1)</f>
        <v/>
      </c>
      <c r="E529" s="1425" t="str">
        <f>IF(SUM(E527)=0,"",E527*E528/E$46/365/$P$1)</f>
        <v/>
      </c>
      <c r="F529" s="1425" t="str">
        <f>IF(SUM(F527)=0,"",F527*F528/F$46/365/$P$1)</f>
        <v/>
      </c>
      <c r="G529" s="1101"/>
      <c r="H529" s="1425" t="str">
        <f>IF(H$46=0,"",H527*SUM($D528)/H$46/365/$P$1)</f>
        <v/>
      </c>
      <c r="I529" s="1425" t="str">
        <f>IF(I$46=0,"",I527*SUM($D528)/I$46/365/$P$1)</f>
        <v/>
      </c>
      <c r="J529" s="1425" t="str">
        <f>IF(J$46=0,"",J527*SUM($D528)/J$46/365/$P$1)</f>
        <v/>
      </c>
      <c r="K529" s="1425" t="str">
        <f>IF(K$46=0,"",K527*SUM($D528)/K$46/365/$P$1)</f>
        <v/>
      </c>
      <c r="L529" s="1101"/>
      <c r="M529" s="1592" t="str">
        <f>IF(SUM(H529)=SUM(C529),"",SUM(H529)-SUM(C529))</f>
        <v/>
      </c>
      <c r="N529" s="1592" t="str">
        <f>IF(SUM(I529)=SUM(D529),"",SUM(I529)-SUM(D529))</f>
        <v/>
      </c>
      <c r="O529" s="1592" t="str">
        <f>IF(SUM(J529)=SUM(E529),"",SUM(J529)-SUM(E529))</f>
        <v/>
      </c>
      <c r="P529" s="1592" t="str">
        <f>IF(SUM(K529)=SUM(F529),"",SUM(K529)-SUM(F529))</f>
        <v/>
      </c>
      <c r="Q529" s="1130"/>
      <c r="R529" s="898"/>
      <c r="S529" s="1030"/>
      <c r="T529" s="1030"/>
      <c r="U529" s="1062">
        <v>530</v>
      </c>
      <c r="V529" s="473"/>
    </row>
    <row r="530" spans="1:22" ht="15.75" customHeight="1">
      <c r="A530" s="1190" t="s">
        <v>269</v>
      </c>
      <c r="B530" s="1104"/>
      <c r="C530" s="1006" t="str">
        <f>IF(Data!BV530="","",Data!BV530)</f>
        <v/>
      </c>
      <c r="D530" s="1006" t="str">
        <f>IF(Data!BW530="","",Data!BW530)</f>
        <v/>
      </c>
      <c r="E530" s="1006" t="str">
        <f>IF(Data!BX530="","",Data!BX530)</f>
        <v/>
      </c>
      <c r="F530" s="1006" t="str">
        <f>IF(Data!BY530="","",Data!BY530)</f>
        <v/>
      </c>
      <c r="G530" s="1101"/>
      <c r="H530" s="964"/>
      <c r="I530" s="964"/>
      <c r="J530" s="964"/>
      <c r="K530" s="964"/>
      <c r="L530" s="1101"/>
      <c r="M530" s="964"/>
      <c r="N530" s="964"/>
      <c r="O530" s="964"/>
      <c r="P530" s="964"/>
      <c r="Q530" s="1130"/>
      <c r="R530" s="898"/>
      <c r="S530" s="1030"/>
      <c r="T530" s="1030"/>
      <c r="U530" s="1062">
        <v>531</v>
      </c>
      <c r="V530" s="473"/>
    </row>
    <row r="531" spans="1:22" ht="15.75" customHeight="1">
      <c r="A531" s="1122" t="s">
        <v>267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 t="str">
        <f>IF(H$46=0,"",IF($D530="",H527*'Exp factors'!$H$45,H527*$D530))</f>
        <v/>
      </c>
      <c r="I531" s="1426" t="str">
        <f>IF(I$46=0,"",IF($D530="",I527*'Exp factors'!$H$45,I527*$D530))</f>
        <v/>
      </c>
      <c r="J531" s="1426" t="str">
        <f>IF(J$46=0,"",IF($D530="",J527*'Exp factors'!$H$45,J527*$D530))</f>
        <v/>
      </c>
      <c r="K531" s="1426" t="str">
        <f>IF(K$46=0,"",IF($D530="",K527*'Exp factors'!$H$45,K527*$D530))</f>
        <v/>
      </c>
      <c r="L531" s="1101"/>
      <c r="M531" s="1593" t="str">
        <f>IF(SUM(H531)=SUM(C531),"",SUM(H531)-SUM(C531))</f>
        <v/>
      </c>
      <c r="N531" s="1593" t="str">
        <f>IF(SUM(I531)=SUM(D531),"",SUM(I531)-SUM(D531))</f>
        <v/>
      </c>
      <c r="O531" s="1593" t="str">
        <f>IF(SUM(J531)=SUM(E531),"",SUM(J531)-SUM(E531))</f>
        <v/>
      </c>
      <c r="P531" s="1593" t="str">
        <f>IF(SUM(K531)=SUM(F531),"",SUM(K531)-SUM(F531))</f>
        <v/>
      </c>
      <c r="Q531" s="1594" t="str">
        <f>'[2]Exp factors'!$I$51</f>
        <v>des</v>
      </c>
      <c r="R531" s="898"/>
      <c r="S531" s="1030"/>
      <c r="T531" s="1030"/>
      <c r="U531" s="1062">
        <v>532</v>
      </c>
      <c r="V531" s="473"/>
    </row>
    <row r="532" spans="1:22" ht="15.75" customHeight="1">
      <c r="A532" s="1193" t="str">
        <f>IF(Data!A532="","",Data!A532)</f>
        <v>Poultry (incl feet) purchase - unit</v>
      </c>
      <c r="B532" s="1101"/>
      <c r="C532" s="1006" t="str">
        <f>IF(Data!BV532="","",Data!BV532)</f>
        <v>kg</v>
      </c>
      <c r="D532" s="1006" t="str">
        <f>IF(Data!BW532="","",Data!BW532)</f>
        <v>kg</v>
      </c>
      <c r="E532" s="1006" t="str">
        <f>IF(Data!BX532="","",Data!BX532)</f>
        <v>kg</v>
      </c>
      <c r="F532" s="1006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4"/>
      <c r="N532" s="964"/>
      <c r="O532" s="964"/>
      <c r="P532" s="964"/>
      <c r="Q532" s="1130"/>
      <c r="R532" s="898"/>
      <c r="S532" s="1030"/>
      <c r="T532" s="1030"/>
      <c r="U532" s="1062">
        <v>533</v>
      </c>
      <c r="V532" s="473"/>
    </row>
    <row r="533" spans="1:22" ht="15.75" customHeight="1">
      <c r="A533" s="648" t="s">
        <v>273</v>
      </c>
      <c r="B533" s="1101"/>
      <c r="C533" s="1006" t="str">
        <f>IF(Data!BV533="","",Data!BV533)</f>
        <v/>
      </c>
      <c r="D533" s="1006" t="str">
        <f>IF(Data!BW533="","",Data!BW533)</f>
        <v/>
      </c>
      <c r="E533" s="1006" t="str">
        <f>IF(Data!BX533="","",Data!BX533)</f>
        <v/>
      </c>
      <c r="F533" s="1006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4"/>
      <c r="N533" s="964"/>
      <c r="O533" s="964"/>
      <c r="P533" s="964"/>
      <c r="Q533" s="1130"/>
      <c r="R533" s="898"/>
      <c r="S533" s="1030"/>
      <c r="T533" s="1030"/>
      <c r="U533" s="1062">
        <v>534</v>
      </c>
      <c r="V533" s="473"/>
    </row>
    <row r="534" spans="1:22" ht="15.75" customHeight="1">
      <c r="A534" s="1171" t="str">
        <f>$Q$1 &amp; "/kg"</f>
        <v>kcal/kg</v>
      </c>
      <c r="B534" s="1104"/>
      <c r="C534" s="1006">
        <f>IF(Data!BV534="","",Data!BV534)</f>
        <v>2145</v>
      </c>
      <c r="D534" s="1006">
        <f>IF(Data!BW534="","",Data!BW534)</f>
        <v>2145</v>
      </c>
      <c r="E534" s="1006">
        <f>IF(Data!BX534="","",Data!BX534)</f>
        <v>2145</v>
      </c>
      <c r="F534" s="1006">
        <f>IF(Data!BY534="","",Data!BY534)</f>
        <v>2145</v>
      </c>
      <c r="G534" s="1101"/>
      <c r="H534" s="964"/>
      <c r="I534" s="964"/>
      <c r="J534" s="964"/>
      <c r="K534" s="964"/>
      <c r="L534" s="1101"/>
      <c r="M534" s="1117"/>
      <c r="N534" s="1117"/>
      <c r="O534" s="1117"/>
      <c r="P534" s="1117"/>
      <c r="Q534" s="1130"/>
      <c r="R534" s="898"/>
      <c r="S534" s="1030"/>
      <c r="T534" s="1030"/>
      <c r="U534" s="1062">
        <v>535</v>
      </c>
      <c r="V534" s="473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 t="str">
        <f>IF(SUM(D533)=0,"",D533*D534/D$46/365/$P$1)</f>
        <v/>
      </c>
      <c r="E535" s="1425" t="str">
        <f>IF(SUM(E533)=0,"",E533*E534/E$46/365/$P$1)</f>
        <v/>
      </c>
      <c r="F535" s="1425" t="str">
        <f>IF(SUM(F533)=0,"",F533*F534/F$46/365/$P$1)</f>
        <v/>
      </c>
      <c r="G535" s="1101"/>
      <c r="H535" s="1425" t="str">
        <f>IF(H$46=0,"",H533*SUM($D534)/H$46/365/$P$1)</f>
        <v/>
      </c>
      <c r="I535" s="1425" t="str">
        <f>IF(I$46=0,"",I533*SUM($D534)/I$46/365/$P$1)</f>
        <v/>
      </c>
      <c r="J535" s="1425" t="str">
        <f>IF(J$46=0,"",J533*SUM($D534)/J$46/365/$P$1)</f>
        <v/>
      </c>
      <c r="K535" s="1425" t="str">
        <f>IF(K$46=0,"",K533*SUM($D534)/K$46/365/$P$1)</f>
        <v/>
      </c>
      <c r="L535" s="1101"/>
      <c r="M535" s="1592" t="str">
        <f>IF(SUM(H535)=SUM(C535),"",SUM(H535)-SUM(C535))</f>
        <v/>
      </c>
      <c r="N535" s="1592" t="str">
        <f>IF(SUM(I535)=SUM(D535),"",SUM(I535)-SUM(D535))</f>
        <v/>
      </c>
      <c r="O535" s="1592" t="str">
        <f>IF(SUM(J535)=SUM(E535),"",SUM(J535)-SUM(E535))</f>
        <v/>
      </c>
      <c r="P535" s="1592" t="str">
        <f>IF(SUM(K535)=SUM(F535),"",SUM(K535)-SUM(F535))</f>
        <v/>
      </c>
      <c r="Q535" s="1130"/>
      <c r="R535" s="898"/>
      <c r="S535" s="1030"/>
      <c r="T535" s="1030"/>
      <c r="U535" s="1062">
        <v>536</v>
      </c>
      <c r="V535" s="473"/>
    </row>
    <row r="536" spans="1:22" ht="15.75" customHeight="1">
      <c r="A536" s="1190" t="s">
        <v>269</v>
      </c>
      <c r="B536" s="1104"/>
      <c r="C536" s="1006" t="str">
        <f>IF(Data!BV536="","",Data!BV536)</f>
        <v/>
      </c>
      <c r="D536" s="1006" t="str">
        <f>IF(Data!BW536="","",Data!BW536)</f>
        <v/>
      </c>
      <c r="E536" s="1006" t="str">
        <f>IF(Data!BX536="","",Data!BX536)</f>
        <v/>
      </c>
      <c r="F536" s="1006" t="str">
        <f>IF(Data!BY536="","",Data!BY536)</f>
        <v/>
      </c>
      <c r="G536" s="1101"/>
      <c r="H536" s="964"/>
      <c r="I536" s="964"/>
      <c r="J536" s="964"/>
      <c r="K536" s="964"/>
      <c r="L536" s="1101"/>
      <c r="M536" s="964"/>
      <c r="N536" s="964"/>
      <c r="O536" s="964"/>
      <c r="P536" s="964"/>
      <c r="Q536" s="1130"/>
      <c r="R536" s="898"/>
      <c r="S536" s="1030"/>
      <c r="T536" s="1030"/>
      <c r="U536" s="1062">
        <v>537</v>
      </c>
      <c r="V536" s="473"/>
    </row>
    <row r="537" spans="1:22" ht="15.75" customHeight="1">
      <c r="A537" s="1122" t="s">
        <v>267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 t="str">
        <f>IF(H$46=0,"",IF($D536="",H533*'Exp factors'!$H$46,H533*$D536))</f>
        <v/>
      </c>
      <c r="I537" s="1426" t="str">
        <f>IF(I$46=0,"",IF($D536="",I533*'Exp factors'!$H$46,I533*$D536))</f>
        <v/>
      </c>
      <c r="J537" s="1426" t="str">
        <f>IF(J$46=0,"",IF($D536="",J533*'Exp factors'!$H$46,J533*$D536))</f>
        <v/>
      </c>
      <c r="K537" s="1426" t="str">
        <f>IF(K$46=0,"",IF($D536="",K533*'Exp factors'!$H$46,K533*$D536))</f>
        <v/>
      </c>
      <c r="L537" s="1101"/>
      <c r="M537" s="1593" t="str">
        <f>IF(SUM(H537)=SUM(C537),"",SUM(H537)-SUM(C537))</f>
        <v/>
      </c>
      <c r="N537" s="1593" t="str">
        <f>IF(SUM(I537)=SUM(D537),"",SUM(I537)-SUM(D537))</f>
        <v/>
      </c>
      <c r="O537" s="1593" t="str">
        <f>IF(SUM(J537)=SUM(E537),"",SUM(J537)-SUM(E537))</f>
        <v/>
      </c>
      <c r="P537" s="1593" t="str">
        <f>IF(SUM(K537)=SUM(F537),"",SUM(K537)-SUM(F537))</f>
        <v/>
      </c>
      <c r="Q537" s="1594" t="str">
        <f>'[2]Exp factors'!$I$52</f>
        <v>des</v>
      </c>
      <c r="R537" s="898"/>
      <c r="S537" s="1030"/>
      <c r="T537" s="1030"/>
      <c r="U537" s="1062">
        <v>538</v>
      </c>
      <c r="V537" s="473"/>
    </row>
    <row r="538" spans="1:22" ht="15.75" customHeight="1">
      <c r="A538" s="1193" t="str">
        <f>IF(Data!A538="","",Data!A538)</f>
        <v>Beef purchase - qty</v>
      </c>
      <c r="B538" s="1101"/>
      <c r="C538" s="1006" t="str">
        <f>IF(Data!BV538="","",Data!BV538)</f>
        <v/>
      </c>
      <c r="D538" s="1006" t="str">
        <f>IF(Data!BW538="","",Data!BW538)</f>
        <v/>
      </c>
      <c r="E538" s="1006" t="str">
        <f>IF(Data!BX538="","",Data!BX538)</f>
        <v/>
      </c>
      <c r="F538" s="1006" t="str">
        <f>IF(Data!BY538="","",Data!BY538)</f>
        <v/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4"/>
      <c r="N538" s="964"/>
      <c r="O538" s="964"/>
      <c r="P538" s="964"/>
      <c r="Q538" s="1130"/>
      <c r="R538" s="898"/>
      <c r="S538" s="1030"/>
      <c r="T538" s="1030"/>
      <c r="U538" s="1062">
        <v>539</v>
      </c>
      <c r="V538" s="473"/>
    </row>
    <row r="539" spans="1:22" ht="15.75" customHeight="1">
      <c r="A539" s="1122" t="s">
        <v>270</v>
      </c>
      <c r="B539" s="1101"/>
      <c r="C539" s="1006">
        <f>IF(Data!BV539="","",Data!BV539)</f>
        <v>12</v>
      </c>
      <c r="D539" s="1006">
        <f>IF(Data!BW539="","",Data!BW539)</f>
        <v>12</v>
      </c>
      <c r="E539" s="1006">
        <f>IF(Data!BX539="","",Data!BX539)</f>
        <v>12</v>
      </c>
      <c r="F539" s="1006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4"/>
      <c r="N539" s="964"/>
      <c r="O539" s="964"/>
      <c r="P539" s="964"/>
      <c r="Q539" s="1130"/>
      <c r="R539" s="898"/>
      <c r="S539" s="1030"/>
      <c r="T539" s="1030"/>
      <c r="U539" s="1062">
        <v>540</v>
      </c>
      <c r="V539" s="473"/>
    </row>
    <row r="540" spans="1:22" ht="15.75" customHeight="1">
      <c r="A540" s="1171" t="str">
        <f>$Q$1 &amp; "/kg"</f>
        <v>kcal/kg</v>
      </c>
      <c r="B540" s="1104"/>
      <c r="C540" s="1006">
        <f>IF(Data!BV540="","",Data!BV540)</f>
        <v>2350</v>
      </c>
      <c r="D540" s="1006">
        <f>IF(Data!BW540="","",Data!BW540)</f>
        <v>2350</v>
      </c>
      <c r="E540" s="1006">
        <f>IF(Data!BX540="","",Data!BX540)</f>
        <v>2350</v>
      </c>
      <c r="F540" s="1006">
        <f>IF(Data!BY540="","",Data!BY540)</f>
        <v>2350</v>
      </c>
      <c r="G540" s="1101"/>
      <c r="H540" s="964"/>
      <c r="I540" s="964"/>
      <c r="J540" s="964"/>
      <c r="K540" s="964"/>
      <c r="L540" s="1101"/>
      <c r="M540" s="1117"/>
      <c r="N540" s="1117"/>
      <c r="O540" s="1117"/>
      <c r="P540" s="1117"/>
      <c r="Q540" s="1130"/>
      <c r="R540" s="898"/>
      <c r="S540" s="1030"/>
      <c r="T540" s="1030"/>
      <c r="U540" s="1062">
        <v>541</v>
      </c>
      <c r="V540" s="473"/>
    </row>
    <row r="541" spans="1:22" ht="15.75" customHeight="1">
      <c r="A541" s="1122" t="str">
        <f>$Q$1 &amp; " (%)"</f>
        <v>kcal (%)</v>
      </c>
      <c r="B541" s="1104"/>
      <c r="C541" s="1425" t="str">
        <f>IF(SUM(C538)=0,"",C538*C539*C540/C$46/365/$P$1)</f>
        <v/>
      </c>
      <c r="D541" s="1425" t="str">
        <f>IF(SUM(D538)=0,"",D538*D539*D540/D$46/365/$P$1)</f>
        <v/>
      </c>
      <c r="E541" s="1425" t="str">
        <f>IF(SUM(E538)=0,"",E538*E539*E540/E$46/365/$P$1)</f>
        <v/>
      </c>
      <c r="F541" s="1425" t="str">
        <f>IF(SUM(F538)=0,"",F538*F539*F540/F$46/365/$P$1)</f>
        <v/>
      </c>
      <c r="G541" s="1101"/>
      <c r="H541" s="1425" t="str">
        <f>IF(H$46=0,"",H538*H539*SUM($D540)/H$46/365/$P$1)</f>
        <v/>
      </c>
      <c r="I541" s="1425" t="str">
        <f>IF(I$46=0,"",I538*I539*SUM($D540)/I$46/365/$P$1)</f>
        <v/>
      </c>
      <c r="J541" s="1425" t="str">
        <f>IF(J$46=0,"",J538*J539*SUM($D540)/J$46/365/$P$1)</f>
        <v/>
      </c>
      <c r="K541" s="1425" t="str">
        <f>IF(K$46=0,"",K538*K539*SUM($D540)/K$46/365/$P$1)</f>
        <v/>
      </c>
      <c r="L541" s="1101"/>
      <c r="M541" s="1592" t="str">
        <f>IF(SUM(H541)=SUM(C541),"",SUM(H541)-SUM(C541))</f>
        <v/>
      </c>
      <c r="N541" s="1592" t="str">
        <f>IF(SUM(I541)=SUM(D541),"",SUM(I541)-SUM(D541))</f>
        <v/>
      </c>
      <c r="O541" s="1592" t="str">
        <f>IF(SUM(J541)=SUM(E541),"",SUM(J541)-SUM(E541))</f>
        <v/>
      </c>
      <c r="P541" s="1592" t="str">
        <f>IF(SUM(K541)=SUM(F541),"",SUM(K541)-SUM(F541))</f>
        <v/>
      </c>
      <c r="Q541" s="1130"/>
      <c r="R541" s="898"/>
      <c r="S541" s="1030"/>
      <c r="T541" s="1030"/>
      <c r="U541" s="1062">
        <v>542</v>
      </c>
      <c r="V541" s="473"/>
    </row>
    <row r="542" spans="1:22" ht="15.75" customHeight="1">
      <c r="A542" s="1190" t="s">
        <v>269</v>
      </c>
      <c r="B542" s="1104"/>
      <c r="C542" s="1006" t="str">
        <f>IF(Data!BV542="","",Data!BV542)</f>
        <v/>
      </c>
      <c r="D542" s="1006" t="str">
        <f>IF(Data!BW542="","",Data!BW542)</f>
        <v/>
      </c>
      <c r="E542" s="1006" t="str">
        <f>IF(Data!BX542="","",Data!BX542)</f>
        <v/>
      </c>
      <c r="F542" s="1006" t="str">
        <f>IF(Data!BY542="","",Data!BY542)</f>
        <v/>
      </c>
      <c r="G542" s="1101"/>
      <c r="H542" s="964"/>
      <c r="I542" s="964"/>
      <c r="J542" s="964"/>
      <c r="K542" s="964"/>
      <c r="L542" s="1101"/>
      <c r="M542" s="964"/>
      <c r="N542" s="964"/>
      <c r="O542" s="964"/>
      <c r="P542" s="964"/>
      <c r="Q542" s="1130"/>
      <c r="R542" s="898"/>
      <c r="S542" s="1030"/>
      <c r="T542" s="1030"/>
      <c r="U542" s="1062">
        <v>543</v>
      </c>
      <c r="V542" s="473"/>
    </row>
    <row r="543" spans="1:22" ht="15.75" customHeight="1">
      <c r="A543" s="1122" t="s">
        <v>267</v>
      </c>
      <c r="B543" s="1101"/>
      <c r="C543" s="1426" t="str">
        <f>IF(C542="","",C538*C539*C542)</f>
        <v/>
      </c>
      <c r="D543" s="1426" t="str">
        <f>IF(D542="","",D538*D539*D542)</f>
        <v/>
      </c>
      <c r="E543" s="1426" t="str">
        <f>IF(E542="","",E538*E539*E542)</f>
        <v/>
      </c>
      <c r="F543" s="1426" t="str">
        <f>IF(F542="","",F538*F539*F542)</f>
        <v/>
      </c>
      <c r="G543" s="1101"/>
      <c r="H543" s="1426" t="str">
        <f>IF(H$46=0,"",IF($D542="",H538*H539*'Exp factors'!$H$47,H538*H539*$D542))</f>
        <v/>
      </c>
      <c r="I543" s="1426" t="str">
        <f>IF(I$46=0,"",IF($D542="",I538*I539*'Exp factors'!$H$47,I538*I539*$D542))</f>
        <v/>
      </c>
      <c r="J543" s="1426" t="str">
        <f>IF(J$46=0,"",IF($D542="",J538*J539*'Exp factors'!$H$47,J538*J539*$D542))</f>
        <v/>
      </c>
      <c r="K543" s="1426" t="str">
        <f>IF(K$46=0,"",IF($D542="",K538*K539*'Exp factors'!$H$47,K538*K539*$D542))</f>
        <v/>
      </c>
      <c r="L543" s="1101"/>
      <c r="M543" s="1593" t="str">
        <f>IF(SUM(H543)=SUM(C543),"",SUM(H543)-SUM(C543))</f>
        <v/>
      </c>
      <c r="N543" s="1593" t="str">
        <f>IF(SUM(I543)=SUM(D543),"",SUM(I543)-SUM(D543))</f>
        <v/>
      </c>
      <c r="O543" s="1593" t="str">
        <f>IF(SUM(J543)=SUM(E543),"",SUM(J543)-SUM(E543))</f>
        <v/>
      </c>
      <c r="P543" s="1593" t="str">
        <f>IF(SUM(K543)=SUM(F543),"",SUM(K543)-SUM(F543))</f>
        <v/>
      </c>
      <c r="Q543" s="1594" t="str">
        <f>'[2]Exp factors'!$I$53</f>
        <v>des</v>
      </c>
      <c r="R543" s="898"/>
      <c r="S543" s="1030"/>
      <c r="T543" s="1030"/>
      <c r="U543" s="1062">
        <v>544</v>
      </c>
      <c r="V543" s="473"/>
    </row>
    <row r="544" spans="1:22" ht="15.75" customHeight="1">
      <c r="A544" s="1193" t="str">
        <f>IF(Data!A544="","",Data!A544)</f>
        <v>Game meat purchase - unit</v>
      </c>
      <c r="B544" s="1101"/>
      <c r="C544" s="1006" t="str">
        <f>IF(Data!BV544="","",Data!BV544)</f>
        <v/>
      </c>
      <c r="D544" s="1006" t="str">
        <f>IF(Data!BW544="","",Data!BW544)</f>
        <v/>
      </c>
      <c r="E544" s="1006" t="str">
        <f>IF(Data!BX544="","",Data!BX544)</f>
        <v/>
      </c>
      <c r="F544" s="1006" t="str">
        <f>IF(Data!BY544="","",Data!BY544)</f>
        <v/>
      </c>
      <c r="G544" s="1101"/>
      <c r="H544" s="1191"/>
      <c r="I544" s="1191"/>
      <c r="J544" s="1191"/>
      <c r="K544" s="1191"/>
      <c r="L544" s="1101"/>
      <c r="M544" s="964"/>
      <c r="N544" s="964"/>
      <c r="O544" s="964"/>
      <c r="P544" s="964"/>
      <c r="Q544" s="1130"/>
      <c r="R544" s="898"/>
      <c r="S544" s="1030"/>
      <c r="T544" s="1030"/>
      <c r="U544" s="1062">
        <v>545</v>
      </c>
      <c r="V544" s="473"/>
    </row>
    <row r="545" spans="1:22" ht="15.75" customHeight="1">
      <c r="A545" s="648" t="s">
        <v>273</v>
      </c>
      <c r="B545" s="1101"/>
      <c r="C545" s="1006" t="str">
        <f>IF(Data!BV545="","",Data!BV545)</f>
        <v/>
      </c>
      <c r="D545" s="1006" t="str">
        <f>IF(Data!BW545="","",Data!BW545)</f>
        <v/>
      </c>
      <c r="E545" s="1006" t="str">
        <f>IF(Data!BX545="","",Data!BX545)</f>
        <v/>
      </c>
      <c r="F545" s="1006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4"/>
      <c r="N545" s="964"/>
      <c r="O545" s="964"/>
      <c r="P545" s="964"/>
      <c r="Q545" s="1130"/>
      <c r="R545" s="898"/>
      <c r="S545" s="1030"/>
      <c r="T545" s="1030"/>
      <c r="U545" s="1062">
        <v>546</v>
      </c>
      <c r="V545" s="473"/>
    </row>
    <row r="546" spans="1:22" ht="15.75" customHeight="1">
      <c r="A546" s="1171" t="str">
        <f>$Q$1 &amp; "/kg"</f>
        <v>kcal/kg</v>
      </c>
      <c r="B546" s="1104"/>
      <c r="C546" s="1006">
        <f>IF(Data!BV546="","",Data!BV546)</f>
        <v>1450</v>
      </c>
      <c r="D546" s="1006">
        <f>IF(Data!BW546="","",Data!BW546)</f>
        <v>1450</v>
      </c>
      <c r="E546" s="1006">
        <f>IF(Data!BX546="","",Data!BX546)</f>
        <v>1450</v>
      </c>
      <c r="F546" s="1006">
        <f>IF(Data!BY546="","",Data!BY546)</f>
        <v>1450</v>
      </c>
      <c r="G546" s="1101"/>
      <c r="H546" s="964"/>
      <c r="I546" s="964"/>
      <c r="J546" s="964"/>
      <c r="K546" s="964"/>
      <c r="L546" s="1101"/>
      <c r="M546" s="1117"/>
      <c r="N546" s="1117"/>
      <c r="O546" s="1117"/>
      <c r="P546" s="1117"/>
      <c r="Q546" s="1130"/>
      <c r="R546" s="898"/>
      <c r="S546" s="1030"/>
      <c r="T546" s="1030"/>
      <c r="U546" s="1062">
        <v>547</v>
      </c>
      <c r="V546" s="473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 t="str">
        <f>IF(H$46=0,"",H545*SUM($D546)/H$46/365/$P$1)</f>
        <v/>
      </c>
      <c r="I547" s="1425" t="str">
        <f>IF(I$46=0,"",I545*SUM($D546)/I$46/365/$P$1)</f>
        <v/>
      </c>
      <c r="J547" s="1425" t="str">
        <f>IF(J$46=0,"",J545*SUM($D546)/J$46/365/$P$1)</f>
        <v/>
      </c>
      <c r="K547" s="1425" t="str">
        <f>IF(K$46=0,"",K545*SUM($D546)/K$46/365/$P$1)</f>
        <v/>
      </c>
      <c r="L547" s="1101"/>
      <c r="M547" s="1595" t="str">
        <f>IF(SUM(H547)=SUM(C547),"",SUM(H547)-SUM(C547))</f>
        <v/>
      </c>
      <c r="N547" s="1595" t="str">
        <f>IF(SUM(I547)=SUM(D547),"",SUM(I547)-SUM(D547))</f>
        <v/>
      </c>
      <c r="O547" s="1595" t="str">
        <f>IF(SUM(J547)=SUM(E547),"",SUM(J547)-SUM(E547))</f>
        <v/>
      </c>
      <c r="P547" s="1595" t="str">
        <f>IF(SUM(K547)=SUM(F547),"",SUM(K547)-SUM(F547))</f>
        <v/>
      </c>
      <c r="Q547" s="1130"/>
      <c r="R547" s="898"/>
      <c r="S547" s="1030"/>
      <c r="T547" s="1030"/>
      <c r="U547" s="1062">
        <v>548</v>
      </c>
      <c r="V547" s="473"/>
    </row>
    <row r="548" spans="1:22" ht="15.75" customHeight="1">
      <c r="A548" s="1190" t="s">
        <v>269</v>
      </c>
      <c r="B548" s="1104"/>
      <c r="C548" s="1006" t="str">
        <f>IF(Data!BV548="","",Data!BV548)</f>
        <v/>
      </c>
      <c r="D548" s="1006" t="str">
        <f>IF(Data!BW548="","",Data!BW548)</f>
        <v/>
      </c>
      <c r="E548" s="1006" t="str">
        <f>IF(Data!BX548="","",Data!BX548)</f>
        <v/>
      </c>
      <c r="F548" s="1006" t="str">
        <f>IF(Data!BY548="","",Data!BY548)</f>
        <v/>
      </c>
      <c r="G548" s="1101"/>
      <c r="H548" s="964"/>
      <c r="I548" s="964"/>
      <c r="J548" s="964"/>
      <c r="K548" s="964"/>
      <c r="L548" s="1101"/>
      <c r="M548" s="964"/>
      <c r="N548" s="964"/>
      <c r="O548" s="964"/>
      <c r="P548" s="964"/>
      <c r="Q548" s="1130"/>
      <c r="R548" s="898"/>
      <c r="S548" s="1030"/>
      <c r="T548" s="1030"/>
      <c r="U548" s="1062">
        <v>549</v>
      </c>
      <c r="V548" s="473"/>
    </row>
    <row r="549" spans="1:22" ht="15.75" customHeight="1">
      <c r="A549" s="1122" t="s">
        <v>267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 t="str">
        <f>IF(H$46=0,"",IF($D548="",H545*'Exp factors'!$H$48,H545*$D548))</f>
        <v/>
      </c>
      <c r="I549" s="1426" t="str">
        <f>IF(I$46=0,"",IF($D548="",I545*'Exp factors'!$H$48,I545*$D548))</f>
        <v/>
      </c>
      <c r="J549" s="1426" t="str">
        <f>IF(J$46=0,"",IF($D548="",J545*'Exp factors'!$H$48,J545*$D548))</f>
        <v/>
      </c>
      <c r="K549" s="1426" t="str">
        <f>IF(K$46=0,"",IF($D548="",K545*'Exp factors'!$H$48,K545*$D548))</f>
        <v/>
      </c>
      <c r="L549" s="1101"/>
      <c r="M549" s="1596" t="str">
        <f>IF(SUM(H549)=SUM(C549),"",SUM(H549)-SUM(C549))</f>
        <v/>
      </c>
      <c r="N549" s="1596" t="str">
        <f>IF(SUM(I549)=SUM(D549),"",SUM(I549)-SUM(D549))</f>
        <v/>
      </c>
      <c r="O549" s="1596" t="str">
        <f>IF(SUM(J549)=SUM(E549),"",SUM(J549)-SUM(E549))</f>
        <v/>
      </c>
      <c r="P549" s="1596" t="str">
        <f>IF(SUM(K549)=SUM(F549),"",SUM(K549)-SUM(F549))</f>
        <v/>
      </c>
      <c r="Q549" s="1597" t="str">
        <f>'[2]Exp factors'!$I$54</f>
        <v>other</v>
      </c>
      <c r="R549" s="898"/>
      <c r="S549" s="1030"/>
      <c r="T549" s="1030"/>
      <c r="U549" s="1062">
        <v>550</v>
      </c>
      <c r="V549" s="473"/>
    </row>
    <row r="550" spans="1:22" ht="15.75" customHeight="1">
      <c r="A550" s="1193" t="str">
        <f>IF(Data!A550="","",Data!A550)</f>
        <v>Mango purchase - unit</v>
      </c>
      <c r="B550" s="1101"/>
      <c r="C550" s="1006" t="str">
        <f>IF(Data!BV550="","",Data!BV550)</f>
        <v/>
      </c>
      <c r="D550" s="1006" t="str">
        <f>IF(Data!BW550="","",Data!BW550)</f>
        <v/>
      </c>
      <c r="E550" s="1006" t="str">
        <f>IF(Data!BX550="","",Data!BX550)</f>
        <v/>
      </c>
      <c r="F550" s="1006" t="str">
        <f>IF(Data!BY550="","",Data!BY550)</f>
        <v/>
      </c>
      <c r="G550" s="1101"/>
      <c r="H550" s="1191"/>
      <c r="I550" s="1191"/>
      <c r="J550" s="1191"/>
      <c r="K550" s="1191"/>
      <c r="L550" s="1101"/>
      <c r="M550" s="964"/>
      <c r="N550" s="964"/>
      <c r="O550" s="964"/>
      <c r="P550" s="964"/>
      <c r="Q550" s="1130"/>
      <c r="R550" s="898"/>
      <c r="S550" s="1030"/>
      <c r="T550" s="1030"/>
      <c r="U550" s="1062">
        <v>551</v>
      </c>
      <c r="V550" s="473"/>
    </row>
    <row r="551" spans="1:22" ht="15.75" customHeight="1">
      <c r="A551" s="648" t="s">
        <v>273</v>
      </c>
      <c r="B551" s="1101"/>
      <c r="C551" s="1006" t="str">
        <f>IF(Data!BV551="","",Data!BV551)</f>
        <v/>
      </c>
      <c r="D551" s="1006" t="str">
        <f>IF(Data!BW551="","",Data!BW551)</f>
        <v/>
      </c>
      <c r="E551" s="1006" t="str">
        <f>IF(Data!BX551="","",Data!BX551)</f>
        <v/>
      </c>
      <c r="F551" s="1006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4"/>
      <c r="N551" s="964"/>
      <c r="O551" s="964"/>
      <c r="P551" s="964"/>
      <c r="Q551" s="1130"/>
      <c r="R551" s="898"/>
      <c r="S551" s="1030"/>
      <c r="T551" s="1030"/>
      <c r="U551" s="1062">
        <v>552</v>
      </c>
      <c r="V551" s="473"/>
    </row>
    <row r="552" spans="1:22" ht="15.75" customHeight="1">
      <c r="A552" s="1171" t="str">
        <f>$Q$1 &amp; "/kg"</f>
        <v>kcal/kg</v>
      </c>
      <c r="B552" s="1101"/>
      <c r="C552" s="1006">
        <f>IF(Data!BV552="","",Data!BV552)</f>
        <v>630</v>
      </c>
      <c r="D552" s="1006">
        <f>IF(Data!BW552="","",Data!BW552)</f>
        <v>630</v>
      </c>
      <c r="E552" s="1006">
        <f>IF(Data!BX552="","",Data!BX552)</f>
        <v>630</v>
      </c>
      <c r="F552" s="1006">
        <f>IF(Data!BY552="","",Data!BY552)</f>
        <v>630</v>
      </c>
      <c r="G552" s="1101"/>
      <c r="H552" s="964"/>
      <c r="I552" s="964"/>
      <c r="J552" s="964"/>
      <c r="K552" s="964"/>
      <c r="L552" s="1101"/>
      <c r="M552" s="1117"/>
      <c r="N552" s="1117"/>
      <c r="O552" s="1117"/>
      <c r="P552" s="1117"/>
      <c r="Q552" s="1130"/>
      <c r="R552" s="898"/>
      <c r="S552" s="1030"/>
      <c r="T552" s="1030"/>
      <c r="U552" s="1062">
        <v>553</v>
      </c>
      <c r="V552" s="473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 t="str">
        <f>IF(H$46=0,"",H551*SUM($D552)/H$46/365/$P$1)</f>
        <v/>
      </c>
      <c r="I553" s="1425" t="str">
        <f>IF(I$46=0,"",I551*SUM($D552)/I$46/365/$P$1)</f>
        <v/>
      </c>
      <c r="J553" s="1425" t="str">
        <f>IF(J$46=0,"",J551*SUM($D552)/J$46/365/$P$1)</f>
        <v/>
      </c>
      <c r="K553" s="1425" t="str">
        <f>IF(K$46=0,"",K551*SUM($D552)/K$46/365/$P$1)</f>
        <v/>
      </c>
      <c r="L553" s="1101"/>
      <c r="M553" s="1592" t="str">
        <f>IF(SUM(H553)=SUM(C553),"",SUM(H553)-SUM(C553))</f>
        <v/>
      </c>
      <c r="N553" s="1592" t="str">
        <f>IF(SUM(I553)=SUM(D553),"",SUM(I553)-SUM(D553))</f>
        <v/>
      </c>
      <c r="O553" s="1592" t="str">
        <f>IF(SUM(J553)=SUM(E553),"",SUM(J553)-SUM(E553))</f>
        <v/>
      </c>
      <c r="P553" s="1592" t="str">
        <f>IF(SUM(K553)=SUM(F553),"",SUM(K553)-SUM(F553))</f>
        <v/>
      </c>
      <c r="Q553" s="1130"/>
      <c r="R553" s="898"/>
      <c r="S553" s="1030"/>
      <c r="T553" s="1030"/>
      <c r="U553" s="1062">
        <v>554</v>
      </c>
      <c r="V553" s="473"/>
    </row>
    <row r="554" spans="1:22" ht="15.75" customHeight="1">
      <c r="A554" s="1190" t="s">
        <v>269</v>
      </c>
      <c r="B554" s="1101"/>
      <c r="C554" s="1006" t="str">
        <f>IF(Data!BV554="","",Data!BV554)</f>
        <v/>
      </c>
      <c r="D554" s="1006" t="str">
        <f>IF(Data!BW554="","",Data!BW554)</f>
        <v/>
      </c>
      <c r="E554" s="1006" t="str">
        <f>IF(Data!BX554="","",Data!BX554)</f>
        <v/>
      </c>
      <c r="F554" s="1006" t="str">
        <f>IF(Data!BY554="","",Data!BY554)</f>
        <v/>
      </c>
      <c r="G554" s="1101"/>
      <c r="H554" s="964"/>
      <c r="I554" s="964"/>
      <c r="J554" s="964"/>
      <c r="K554" s="964"/>
      <c r="L554" s="1101"/>
      <c r="M554" s="964"/>
      <c r="N554" s="964"/>
      <c r="O554" s="964"/>
      <c r="P554" s="964"/>
      <c r="Q554" s="1130"/>
      <c r="R554" s="898"/>
      <c r="S554" s="1030"/>
      <c r="T554" s="1030"/>
      <c r="U554" s="1062">
        <v>555</v>
      </c>
      <c r="V554" s="473"/>
    </row>
    <row r="555" spans="1:22" ht="15.75" customHeight="1">
      <c r="A555" s="1122" t="s">
        <v>267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 t="str">
        <f>IF(H$46=0,"",IF($D554="",H551*'Exp factors'!$H$49,H551*$D554))</f>
        <v/>
      </c>
      <c r="I555" s="1426" t="str">
        <f>IF(I$46=0,"",IF($D554="",I551*'Exp factors'!$H$49,I551*$D554))</f>
        <v/>
      </c>
      <c r="J555" s="1426" t="str">
        <f>IF(J$46=0,"",IF($D554="",J551*'Exp factors'!$H$49,J551*$D554))</f>
        <v/>
      </c>
      <c r="K555" s="1426" t="str">
        <f>IF(K$46=0,"",IF($D554="",K551*'Exp factors'!$H$49,K551*$D554))</f>
        <v/>
      </c>
      <c r="L555" s="1101"/>
      <c r="M555" s="1593" t="str">
        <f>IF(SUM(H555)=SUM(C555),"",SUM(H555)-SUM(C555))</f>
        <v/>
      </c>
      <c r="N555" s="1593" t="str">
        <f>IF(SUM(I555)=SUM(D555),"",SUM(I555)-SUM(D555))</f>
        <v/>
      </c>
      <c r="O555" s="1593" t="str">
        <f>IF(SUM(J555)=SUM(E555),"",SUM(J555)-SUM(E555))</f>
        <v/>
      </c>
      <c r="P555" s="1593" t="str">
        <f>IF(SUM(K555)=SUM(F555),"",SUM(K555)-SUM(F555))</f>
        <v/>
      </c>
      <c r="Q555" s="1594" t="str">
        <f>'[2]Exp factors'!$I$55</f>
        <v>des</v>
      </c>
      <c r="R555" s="898"/>
      <c r="S555" s="1030"/>
      <c r="T555" s="1030"/>
      <c r="U555" s="1062">
        <v>556</v>
      </c>
      <c r="V555" s="473"/>
    </row>
    <row r="556" spans="1:22" ht="15.75" customHeight="1">
      <c r="A556" s="1193" t="str">
        <f>IF(Data!A556="","",Data!A556)</f>
        <v>Tomato purchase - unit</v>
      </c>
      <c r="B556" s="1101"/>
      <c r="C556" s="1006" t="str">
        <f>IF(Data!BV556="","",Data!BV556)</f>
        <v/>
      </c>
      <c r="D556" s="1006" t="str">
        <f>IF(Data!BW556="","",Data!BW556)</f>
        <v/>
      </c>
      <c r="E556" s="1006" t="str">
        <f>IF(Data!BX556="","",Data!BX556)</f>
        <v/>
      </c>
      <c r="F556" s="1006" t="str">
        <f>IF(Data!BY556="","",Data!BY556)</f>
        <v/>
      </c>
      <c r="G556" s="1101"/>
      <c r="H556" s="1191"/>
      <c r="I556" s="1191"/>
      <c r="J556" s="1191"/>
      <c r="K556" s="1191"/>
      <c r="L556" s="1101"/>
      <c r="M556" s="964"/>
      <c r="N556" s="964"/>
      <c r="O556" s="964"/>
      <c r="P556" s="964"/>
      <c r="Q556" s="1130"/>
      <c r="R556" s="898"/>
      <c r="S556" s="1030"/>
      <c r="T556" s="1030"/>
      <c r="U556" s="1062">
        <v>557</v>
      </c>
      <c r="V556" s="473"/>
    </row>
    <row r="557" spans="1:22" ht="15.75" customHeight="1">
      <c r="A557" s="648" t="s">
        <v>273</v>
      </c>
      <c r="B557" s="1101"/>
      <c r="C557" s="1006" t="str">
        <f>IF(Data!BV557="","",Data!BV557)</f>
        <v/>
      </c>
      <c r="D557" s="1006" t="str">
        <f>IF(Data!BW557="","",Data!BW557)</f>
        <v/>
      </c>
      <c r="E557" s="1006" t="str">
        <f>IF(Data!BX557="","",Data!BX557)</f>
        <v/>
      </c>
      <c r="F557" s="1006" t="str">
        <f>IF(Data!BY557="","",Data!BY557)</f>
        <v/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4"/>
      <c r="N557" s="964"/>
      <c r="O557" s="964"/>
      <c r="P557" s="964"/>
      <c r="Q557" s="1130"/>
      <c r="R557" s="898"/>
      <c r="S557" s="1030"/>
      <c r="T557" s="1030"/>
      <c r="U557" s="1062">
        <v>558</v>
      </c>
      <c r="V557" s="473"/>
    </row>
    <row r="558" spans="1:22" ht="15.75" customHeight="1">
      <c r="A558" s="1171" t="str">
        <f>$Q$1 &amp; "/kg"</f>
        <v>kcal/kg</v>
      </c>
      <c r="B558" s="1101"/>
      <c r="C558" s="1006">
        <f>IF(Data!BV558="","",Data!BV558)</f>
        <v>200</v>
      </c>
      <c r="D558" s="1006">
        <f>IF(Data!BW558="","",Data!BW558)</f>
        <v>200</v>
      </c>
      <c r="E558" s="1006">
        <f>IF(Data!BX558="","",Data!BX558)</f>
        <v>200</v>
      </c>
      <c r="F558" s="1006">
        <f>IF(Data!BY558="","",Data!BY558)</f>
        <v>200</v>
      </c>
      <c r="G558" s="1101"/>
      <c r="H558" s="964"/>
      <c r="I558" s="964"/>
      <c r="J558" s="964"/>
      <c r="K558" s="964"/>
      <c r="L558" s="1101"/>
      <c r="M558" s="1117"/>
      <c r="N558" s="1117"/>
      <c r="O558" s="1117"/>
      <c r="P558" s="1117"/>
      <c r="Q558" s="1130"/>
      <c r="R558" s="898"/>
      <c r="S558" s="1030"/>
      <c r="T558" s="1030"/>
      <c r="U558" s="1062">
        <v>559</v>
      </c>
      <c r="V558" s="473"/>
    </row>
    <row r="559" spans="1:22" ht="15.75" customHeight="1">
      <c r="A559" s="1122" t="str">
        <f>$Q$1 &amp; " (%)"</f>
        <v>kcal (%)</v>
      </c>
      <c r="B559" s="1101"/>
      <c r="C559" s="1425" t="str">
        <f>IF(SUM(C557)=0,"",C557*C558/C$46/365/$P$1)</f>
        <v/>
      </c>
      <c r="D559" s="1425" t="str">
        <f>IF(SUM(D557)=0,"",D557*D558/D$46/365/$P$1)</f>
        <v/>
      </c>
      <c r="E559" s="1425" t="str">
        <f>IF(SUM(E557)=0,"",E557*E558/E$46/365/$P$1)</f>
        <v/>
      </c>
      <c r="F559" s="1425" t="str">
        <f>IF(SUM(F557)=0,"",F557*F558/F$46/365/$P$1)</f>
        <v/>
      </c>
      <c r="G559" s="1101"/>
      <c r="H559" s="1425" t="str">
        <f>IF(H$46=0,"",H557*SUM($D558)/H$46/365/$P$1)</f>
        <v/>
      </c>
      <c r="I559" s="1425" t="str">
        <f>IF(I$46=0,"",I557*SUM($D558)/I$46/365/$P$1)</f>
        <v/>
      </c>
      <c r="J559" s="1425" t="str">
        <f>IF(J$46=0,"",J557*SUM($D558)/J$46/365/$P$1)</f>
        <v/>
      </c>
      <c r="K559" s="1425" t="str">
        <f>IF(K$46=0,"",K557*SUM($D558)/K$46/365/$P$1)</f>
        <v/>
      </c>
      <c r="L559" s="1101"/>
      <c r="M559" s="1592" t="str">
        <f>IF(SUM(H559)=SUM(C559),"",SUM(H559)-SUM(C559))</f>
        <v/>
      </c>
      <c r="N559" s="1592" t="str">
        <f>IF(SUM(I559)=SUM(D559),"",SUM(I559)-SUM(D559))</f>
        <v/>
      </c>
      <c r="O559" s="1592" t="str">
        <f>IF(SUM(J559)=SUM(E559),"",SUM(J559)-SUM(E559))</f>
        <v/>
      </c>
      <c r="P559" s="1592" t="str">
        <f>IF(SUM(K559)=SUM(F559),"",SUM(K559)-SUM(F559))</f>
        <v/>
      </c>
      <c r="Q559" s="1130"/>
      <c r="R559" s="898"/>
      <c r="S559" s="1030"/>
      <c r="T559" s="1030"/>
      <c r="U559" s="1062">
        <v>560</v>
      </c>
      <c r="V559" s="473"/>
    </row>
    <row r="560" spans="1:22" ht="15.75" customHeight="1">
      <c r="A560" s="1190" t="s">
        <v>269</v>
      </c>
      <c r="B560" s="1101"/>
      <c r="C560" s="1006" t="str">
        <f>IF(Data!BV560="","",Data!BV560)</f>
        <v/>
      </c>
      <c r="D560" s="1006" t="str">
        <f>IF(Data!BW560="","",Data!BW560)</f>
        <v/>
      </c>
      <c r="E560" s="1006" t="str">
        <f>IF(Data!BX560="","",Data!BX560)</f>
        <v/>
      </c>
      <c r="F560" s="1006" t="str">
        <f>IF(Data!BY560="","",Data!BY560)</f>
        <v/>
      </c>
      <c r="G560" s="1101"/>
      <c r="H560" s="964"/>
      <c r="I560" s="964"/>
      <c r="J560" s="964"/>
      <c r="K560" s="964"/>
      <c r="L560" s="1101"/>
      <c r="M560" s="964"/>
      <c r="N560" s="964"/>
      <c r="O560" s="964"/>
      <c r="P560" s="964"/>
      <c r="Q560" s="1130"/>
      <c r="R560" s="898"/>
      <c r="S560" s="1030"/>
      <c r="T560" s="1030"/>
      <c r="U560" s="1062">
        <v>561</v>
      </c>
      <c r="V560" s="473"/>
    </row>
    <row r="561" spans="1:22" ht="15.75" customHeight="1">
      <c r="A561" s="1122" t="s">
        <v>267</v>
      </c>
      <c r="B561" s="1101"/>
      <c r="C561" s="1426" t="str">
        <f>IF(C560="","",C557*C560)</f>
        <v/>
      </c>
      <c r="D561" s="1426" t="str">
        <f>IF(D560="","",D557*D560)</f>
        <v/>
      </c>
      <c r="E561" s="1426" t="str">
        <f>IF(E560="","",E557*E560)</f>
        <v/>
      </c>
      <c r="F561" s="1426" t="str">
        <f>IF(F560="","",F557*F560)</f>
        <v/>
      </c>
      <c r="G561" s="1101"/>
      <c r="H561" s="1426" t="str">
        <f>IF(H$46=0,"",IF($D560="",H557*'Exp factors'!$H$55,H557*$D560))</f>
        <v/>
      </c>
      <c r="I561" s="1426" t="str">
        <f>IF(I$46=0,"",IF($D560="",I557*'Exp factors'!$H$55,I557*$D560))</f>
        <v/>
      </c>
      <c r="J561" s="1426" t="str">
        <f>IF(J$46=0,"",IF($D560="",J557*'Exp factors'!$H$55,J557*$D560))</f>
        <v/>
      </c>
      <c r="K561" s="1426" t="str">
        <f>IF(K$46=0,"",IF($D560="",K557*'Exp factors'!$H$55,K557*$D560))</f>
        <v/>
      </c>
      <c r="L561" s="1101"/>
      <c r="M561" s="1593" t="str">
        <f>IF(SUM(H561)=SUM(C561),"",SUM(H561)-SUM(C561))</f>
        <v/>
      </c>
      <c r="N561" s="1593" t="str">
        <f>IF(SUM(I561)=SUM(D561),"",SUM(I561)-SUM(D561))</f>
        <v/>
      </c>
      <c r="O561" s="1593" t="str">
        <f>IF(SUM(J561)=SUM(E561),"",SUM(J561)-SUM(E561))</f>
        <v/>
      </c>
      <c r="P561" s="1593" t="str">
        <f>IF(SUM(K561)=SUM(F561),"",SUM(K561)-SUM(F561))</f>
        <v/>
      </c>
      <c r="Q561" s="1594" t="str">
        <f>'[2]Exp factors'!$I$56</f>
        <v>des</v>
      </c>
      <c r="R561" s="898"/>
      <c r="S561" s="1030"/>
      <c r="T561" s="1030"/>
      <c r="U561" s="1062">
        <v>562</v>
      </c>
      <c r="V561" s="473"/>
    </row>
    <row r="562" spans="1:22" ht="15.75" customHeight="1">
      <c r="A562" s="1193" t="str">
        <f>IF(Data!A562="","",Data!A562)</f>
        <v>Onions purchase - unit</v>
      </c>
      <c r="B562" s="1101"/>
      <c r="C562" s="1006" t="str">
        <f>IF(Data!BV562="","",Data!BV562)</f>
        <v/>
      </c>
      <c r="D562" s="1006" t="str">
        <f>IF(Data!BW562="","",Data!BW562)</f>
        <v/>
      </c>
      <c r="E562" s="1006" t="str">
        <f>IF(Data!BX562="","",Data!BX562)</f>
        <v/>
      </c>
      <c r="F562" s="1006" t="str">
        <f>IF(Data!BY562="","",Data!BY562)</f>
        <v/>
      </c>
      <c r="G562" s="1101"/>
      <c r="H562" s="1191"/>
      <c r="I562" s="1191"/>
      <c r="J562" s="1191"/>
      <c r="K562" s="1191"/>
      <c r="L562" s="1101"/>
      <c r="M562" s="964"/>
      <c r="N562" s="964"/>
      <c r="O562" s="964"/>
      <c r="P562" s="964"/>
      <c r="Q562" s="1130"/>
      <c r="R562" s="898"/>
      <c r="S562" s="1030"/>
      <c r="T562" s="1030"/>
      <c r="U562" s="1062">
        <v>563</v>
      </c>
      <c r="V562" s="473"/>
    </row>
    <row r="563" spans="1:22" ht="15.75" customHeight="1">
      <c r="A563" s="648" t="s">
        <v>273</v>
      </c>
      <c r="B563" s="1101"/>
      <c r="C563" s="1006" t="str">
        <f>IF(Data!BV563="","",Data!BV563)</f>
        <v/>
      </c>
      <c r="D563" s="1006" t="str">
        <f>IF(Data!BW563="","",Data!BW563)</f>
        <v/>
      </c>
      <c r="E563" s="1006" t="str">
        <f>IF(Data!BX563="","",Data!BX563)</f>
        <v/>
      </c>
      <c r="F563" s="1006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4"/>
      <c r="N563" s="964"/>
      <c r="O563" s="964"/>
      <c r="P563" s="964"/>
      <c r="Q563" s="1130"/>
      <c r="R563" s="898"/>
      <c r="S563" s="1030"/>
      <c r="T563" s="1030"/>
      <c r="U563" s="1062">
        <v>564</v>
      </c>
      <c r="V563" s="473"/>
    </row>
    <row r="564" spans="1:22" ht="15.75" customHeight="1">
      <c r="A564" s="1171" t="str">
        <f>$Q$1 &amp; "/kg"</f>
        <v>kcal/kg</v>
      </c>
      <c r="B564" s="1101"/>
      <c r="C564" s="1006">
        <f>IF(Data!BV564="","",Data!BV564)</f>
        <v>480</v>
      </c>
      <c r="D564" s="1006">
        <f>IF(Data!BW564="","",Data!BW564)</f>
        <v>480</v>
      </c>
      <c r="E564" s="1006">
        <f>IF(Data!BX564="","",Data!BX564)</f>
        <v>480</v>
      </c>
      <c r="F564" s="1006">
        <f>IF(Data!BY564="","",Data!BY564)</f>
        <v>480</v>
      </c>
      <c r="G564" s="1101"/>
      <c r="H564" s="964"/>
      <c r="I564" s="964"/>
      <c r="J564" s="964"/>
      <c r="K564" s="964"/>
      <c r="L564" s="1101"/>
      <c r="M564" s="1117"/>
      <c r="N564" s="1117"/>
      <c r="O564" s="1117"/>
      <c r="P564" s="1117"/>
      <c r="Q564" s="1130"/>
      <c r="R564" s="898"/>
      <c r="S564" s="1030"/>
      <c r="T564" s="1030"/>
      <c r="U564" s="1062">
        <v>565</v>
      </c>
      <c r="V564" s="473"/>
    </row>
    <row r="565" spans="1:22" ht="15.75" customHeight="1">
      <c r="A565" s="1122" t="str">
        <f>$Q$1 &amp; " (%)"</f>
        <v>kcal (%)</v>
      </c>
      <c r="B565" s="1101"/>
      <c r="C565" s="1425" t="str">
        <f>IF(SUM(C563)=0,"",C563*C564/C$46/365/$P$1)</f>
        <v/>
      </c>
      <c r="D565" s="1425" t="str">
        <f>IF(SUM(D563)=0,"",D563*D564/D$46/365/$P$1)</f>
        <v/>
      </c>
      <c r="E565" s="1425" t="str">
        <f>IF(SUM(E563)=0,"",E563*E564/E$46/365/$P$1)</f>
        <v/>
      </c>
      <c r="F565" s="1425" t="str">
        <f>IF(SUM(F563)=0,"",F563*F564/F$46/365/$P$1)</f>
        <v/>
      </c>
      <c r="G565" s="1101"/>
      <c r="H565" s="1425" t="str">
        <f>IF(H$46=0,"",H563*SUM($D564)/H$46/365/$P$1)</f>
        <v/>
      </c>
      <c r="I565" s="1425" t="str">
        <f>IF(I$46=0,"",I563*SUM($D564)/I$46/365/$P$1)</f>
        <v/>
      </c>
      <c r="J565" s="1425" t="str">
        <f>IF(J$46=0,"",J563*SUM($D564)/J$46/365/$P$1)</f>
        <v/>
      </c>
      <c r="K565" s="1425" t="str">
        <f>IF(K$46=0,"",K563*SUM($D564)/K$46/365/$P$1)</f>
        <v/>
      </c>
      <c r="L565" s="1101"/>
      <c r="M565" s="1595" t="str">
        <f>IF(SUM(H565)=SUM(C565),"",SUM(H565)-SUM(C565))</f>
        <v/>
      </c>
      <c r="N565" s="1595" t="str">
        <f>IF(SUM(I565)=SUM(D565),"",SUM(I565)-SUM(D565))</f>
        <v/>
      </c>
      <c r="O565" s="1595" t="str">
        <f>IF(SUM(J565)=SUM(E565),"",SUM(J565)-SUM(E565))</f>
        <v/>
      </c>
      <c r="P565" s="1595" t="str">
        <f>IF(SUM(K565)=SUM(F565),"",SUM(K565)-SUM(F565))</f>
        <v/>
      </c>
      <c r="Q565" s="1130"/>
      <c r="R565" s="898"/>
      <c r="S565" s="1030"/>
      <c r="T565" s="1030"/>
      <c r="U565" s="1062">
        <v>566</v>
      </c>
      <c r="V565" s="473"/>
    </row>
    <row r="566" spans="1:22" ht="15.75" customHeight="1">
      <c r="A566" s="1190" t="s">
        <v>269</v>
      </c>
      <c r="B566" s="1101"/>
      <c r="C566" s="1006" t="str">
        <f>IF(Data!BV566="","",Data!BV566)</f>
        <v/>
      </c>
      <c r="D566" s="1006" t="str">
        <f>IF(Data!BW566="","",Data!BW566)</f>
        <v/>
      </c>
      <c r="E566" s="1006" t="str">
        <f>IF(Data!BX566="","",Data!BX566)</f>
        <v/>
      </c>
      <c r="F566" s="1006" t="str">
        <f>IF(Data!BY566="","",Data!BY566)</f>
        <v/>
      </c>
      <c r="G566" s="1101"/>
      <c r="H566" s="964"/>
      <c r="I566" s="964"/>
      <c r="J566" s="964"/>
      <c r="K566" s="964"/>
      <c r="L566" s="1101"/>
      <c r="M566" s="964"/>
      <c r="N566" s="964"/>
      <c r="O566" s="964"/>
      <c r="P566" s="964"/>
      <c r="Q566" s="1130"/>
      <c r="R566" s="898"/>
      <c r="S566" s="1030"/>
      <c r="T566" s="1030"/>
      <c r="U566" s="1062">
        <v>567</v>
      </c>
      <c r="V566" s="473"/>
    </row>
    <row r="567" spans="1:22" ht="15.75" customHeight="1">
      <c r="A567" s="1122" t="s">
        <v>267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 t="str">
        <f>IF(H$46=0,"",IF($D566="",H563*'Exp factors'!$H$56,H563*$D566))</f>
        <v/>
      </c>
      <c r="I567" s="1426" t="str">
        <f>IF(I$46=0,"",IF($D566="",I563*'Exp factors'!$H$56,I563*$D566))</f>
        <v/>
      </c>
      <c r="J567" s="1426" t="str">
        <f>IF(J$46=0,"",IF($D566="",J563*'Exp factors'!$H$56,J563*$D566))</f>
        <v/>
      </c>
      <c r="K567" s="1426" t="str">
        <f>IF(K$46=0,"",IF($D566="",K563*'Exp factors'!$H$56,K563*$D566))</f>
        <v/>
      </c>
      <c r="L567" s="1101"/>
      <c r="M567" s="1596" t="str">
        <f>IF(SUM(H567)=SUM(C567),"",SUM(H567)-SUM(C567))</f>
        <v/>
      </c>
      <c r="N567" s="1596" t="str">
        <f>IF(SUM(I567)=SUM(D567),"",SUM(I567)-SUM(D567))</f>
        <v/>
      </c>
      <c r="O567" s="1596" t="str">
        <f>IF(SUM(J567)=SUM(E567),"",SUM(J567)-SUM(E567))</f>
        <v/>
      </c>
      <c r="P567" s="1596" t="str">
        <f>IF(SUM(K567)=SUM(F567),"",SUM(K567)-SUM(F567))</f>
        <v/>
      </c>
      <c r="Q567" s="1597" t="str">
        <f>'[2]Exp factors'!$I$57</f>
        <v>other</v>
      </c>
      <c r="R567" s="898"/>
      <c r="S567" s="1030"/>
      <c r="T567" s="1030"/>
      <c r="U567" s="1062">
        <v>568</v>
      </c>
      <c r="V567" s="473"/>
    </row>
    <row r="568" spans="1:22" ht="15.75" customHeight="1">
      <c r="A568" s="1193" t="str">
        <f>IF(Data!A568="","",Data!A568)</f>
        <v>Banana purchase - unit</v>
      </c>
      <c r="B568" s="1101"/>
      <c r="C568" s="1006" t="str">
        <f>IF(Data!BV568="","",Data!BV568)</f>
        <v/>
      </c>
      <c r="D568" s="1006" t="str">
        <f>IF(Data!BW568="","",Data!BW568)</f>
        <v/>
      </c>
      <c r="E568" s="1006" t="str">
        <f>IF(Data!BX568="","",Data!BX568)</f>
        <v/>
      </c>
      <c r="F568" s="1006" t="str">
        <f>IF(Data!BY568="","",Data!BY568)</f>
        <v/>
      </c>
      <c r="G568" s="1101"/>
      <c r="H568" s="1191"/>
      <c r="I568" s="1191"/>
      <c r="J568" s="1191"/>
      <c r="K568" s="1191"/>
      <c r="L568" s="1101"/>
      <c r="M568" s="964"/>
      <c r="N568" s="964"/>
      <c r="O568" s="964"/>
      <c r="P568" s="964"/>
      <c r="Q568" s="1130"/>
      <c r="R568" s="898"/>
      <c r="S568" s="1030"/>
      <c r="T568" s="1030"/>
      <c r="U568" s="1062">
        <v>569</v>
      </c>
      <c r="V568" s="473"/>
    </row>
    <row r="569" spans="1:22" ht="15.75" customHeight="1">
      <c r="A569" s="648" t="s">
        <v>273</v>
      </c>
      <c r="B569" s="1101"/>
      <c r="C569" s="1006" t="str">
        <f>IF(Data!BV569="","",Data!BV569)</f>
        <v/>
      </c>
      <c r="D569" s="1006" t="str">
        <f>IF(Data!BW569="","",Data!BW569)</f>
        <v/>
      </c>
      <c r="E569" s="1006" t="str">
        <f>IF(Data!BX569="","",Data!BX569)</f>
        <v/>
      </c>
      <c r="F569" s="1006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4"/>
      <c r="N569" s="964"/>
      <c r="O569" s="964"/>
      <c r="P569" s="964"/>
      <c r="Q569" s="1130"/>
      <c r="R569" s="898"/>
      <c r="S569" s="1030"/>
      <c r="T569" s="1030"/>
      <c r="U569" s="1062">
        <v>570</v>
      </c>
      <c r="V569" s="473"/>
    </row>
    <row r="570" spans="1:22" ht="15.75" customHeight="1">
      <c r="A570" s="1171" t="str">
        <f>$Q$1 &amp; "/kg"</f>
        <v>kcal/kg</v>
      </c>
      <c r="B570" s="1101"/>
      <c r="C570" s="1006">
        <f>IF(Data!BV570="","",Data!BV570)</f>
        <v>1160</v>
      </c>
      <c r="D570" s="1006">
        <f>IF(Data!BW570="","",Data!BW570)</f>
        <v>1160</v>
      </c>
      <c r="E570" s="1006">
        <f>IF(Data!BX570="","",Data!BX570)</f>
        <v>1160</v>
      </c>
      <c r="F570" s="1006">
        <f>IF(Data!BY570="","",Data!BY570)</f>
        <v>1160</v>
      </c>
      <c r="G570" s="1101"/>
      <c r="H570" s="964"/>
      <c r="I570" s="964"/>
      <c r="J570" s="964"/>
      <c r="K570" s="964"/>
      <c r="L570" s="1101"/>
      <c r="M570" s="1117"/>
      <c r="N570" s="1117"/>
      <c r="O570" s="1117"/>
      <c r="P570" s="1117"/>
      <c r="Q570" s="1130"/>
      <c r="R570" s="898"/>
      <c r="S570" s="1030"/>
      <c r="T570" s="1030"/>
      <c r="U570" s="1062">
        <v>571</v>
      </c>
      <c r="V570" s="473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 t="str">
        <f>IF(H$46=0,"",H569*SUM($D570)/H$46/365/$P$1)</f>
        <v/>
      </c>
      <c r="I571" s="1425" t="str">
        <f>IF(I$46=0,"",I569*SUM($D570)/I$46/365/$P$1)</f>
        <v/>
      </c>
      <c r="J571" s="1425" t="str">
        <f>IF(J$46=0,"",J569*SUM($D570)/J$46/365/$P$1)</f>
        <v/>
      </c>
      <c r="K571" s="1425" t="str">
        <f>IF(K$46=0,"",K569*SUM($D570)/K$46/365/$P$1)</f>
        <v/>
      </c>
      <c r="L571" s="1101"/>
      <c r="M571" s="1595" t="str">
        <f>IF(SUM(H571)=SUM(C571),"",SUM(H571)-SUM(C571))</f>
        <v/>
      </c>
      <c r="N571" s="1595" t="str">
        <f>IF(SUM(I571)=SUM(D571),"",SUM(I571)-SUM(D571))</f>
        <v/>
      </c>
      <c r="O571" s="1595" t="str">
        <f>IF(SUM(J571)=SUM(E571),"",SUM(J571)-SUM(E571))</f>
        <v/>
      </c>
      <c r="P571" s="1595" t="str">
        <f>IF(SUM(K571)=SUM(F571),"",SUM(K571)-SUM(F571))</f>
        <v/>
      </c>
      <c r="Q571" s="1130"/>
      <c r="R571" s="898"/>
      <c r="S571" s="1030"/>
      <c r="T571" s="1030"/>
      <c r="U571" s="1062">
        <v>572</v>
      </c>
      <c r="V571" s="473"/>
    </row>
    <row r="572" spans="1:22" ht="15.75" customHeight="1">
      <c r="A572" s="1190" t="s">
        <v>269</v>
      </c>
      <c r="B572" s="1101"/>
      <c r="C572" s="1006" t="str">
        <f>IF(Data!BV572="","",Data!BV572)</f>
        <v/>
      </c>
      <c r="D572" s="1006" t="str">
        <f>IF(Data!BW572="","",Data!BW572)</f>
        <v/>
      </c>
      <c r="E572" s="1006" t="str">
        <f>IF(Data!BX572="","",Data!BX572)</f>
        <v/>
      </c>
      <c r="F572" s="1006" t="str">
        <f>IF(Data!BY572="","",Data!BY572)</f>
        <v/>
      </c>
      <c r="G572" s="1101"/>
      <c r="H572" s="964"/>
      <c r="I572" s="964"/>
      <c r="J572" s="964"/>
      <c r="K572" s="964"/>
      <c r="L572" s="1101"/>
      <c r="M572" s="964"/>
      <c r="N572" s="964"/>
      <c r="O572" s="964"/>
      <c r="P572" s="964"/>
      <c r="Q572" s="1130"/>
      <c r="R572" s="898"/>
      <c r="S572" s="1030"/>
      <c r="T572" s="1030"/>
      <c r="U572" s="1062">
        <v>573</v>
      </c>
      <c r="V572" s="473"/>
    </row>
    <row r="573" spans="1:22" ht="15.75" customHeight="1">
      <c r="A573" s="1122" t="s">
        <v>267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 t="str">
        <f>IF(H$46=0,"",IF($D572="",H569*'Exp factors'!$H$57,H569*$D572))</f>
        <v/>
      </c>
      <c r="I573" s="1426" t="str">
        <f>IF(I$46=0,"",IF($D572="",I569*'Exp factors'!$H$57,I569*$D572))</f>
        <v/>
      </c>
      <c r="J573" s="1426" t="str">
        <f>IF(J$46=0,"",IF($D572="",J569*'Exp factors'!$H$57,J569*$D572))</f>
        <v/>
      </c>
      <c r="K573" s="1426" t="str">
        <f>IF(K$46=0,"",IF($D572="",K569*'Exp factors'!$H$57,K569*$D572))</f>
        <v/>
      </c>
      <c r="L573" s="1101"/>
      <c r="M573" s="1596" t="str">
        <f>IF(SUM(H573)=SUM(C573),"",SUM(H573)-SUM(C573))</f>
        <v/>
      </c>
      <c r="N573" s="1596" t="str">
        <f>IF(SUM(I573)=SUM(D573),"",SUM(I573)-SUM(D573))</f>
        <v/>
      </c>
      <c r="O573" s="1596" t="str">
        <f>IF(SUM(J573)=SUM(E573),"",SUM(J573)-SUM(E573))</f>
        <v/>
      </c>
      <c r="P573" s="1596" t="str">
        <f>IF(SUM(K573)=SUM(F573),"",SUM(K573)-SUM(F573))</f>
        <v/>
      </c>
      <c r="Q573" s="1597" t="str">
        <f>'[2]Exp factors'!$I$58</f>
        <v>other</v>
      </c>
      <c r="R573" s="898"/>
      <c r="S573" s="1030"/>
      <c r="T573" s="1030"/>
      <c r="U573" s="1062">
        <v>574</v>
      </c>
      <c r="V573" s="473"/>
    </row>
    <row r="574" spans="1:22" ht="15.75" customHeight="1">
      <c r="A574" s="1193" t="str">
        <f>IF(Data!A574="","",Data!A574)</f>
        <v>Pumpkin purchase - qty</v>
      </c>
      <c r="B574" s="1101"/>
      <c r="C574" s="1006" t="str">
        <f>IF(Data!BV574="","",Data!BV574)</f>
        <v/>
      </c>
      <c r="D574" s="1006" t="str">
        <f>IF(Data!BW574="","",Data!BW574)</f>
        <v/>
      </c>
      <c r="E574" s="1006" t="str">
        <f>IF(Data!BX574="","",Data!BX574)</f>
        <v/>
      </c>
      <c r="F574" s="1006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4"/>
      <c r="N574" s="964"/>
      <c r="O574" s="964"/>
      <c r="P574" s="964"/>
      <c r="Q574" s="1130"/>
      <c r="R574" s="898"/>
      <c r="S574" s="1030"/>
      <c r="T574" s="1030"/>
      <c r="U574" s="1062">
        <v>575</v>
      </c>
      <c r="V574" s="473"/>
    </row>
    <row r="575" spans="1:22" ht="15.75" customHeight="1">
      <c r="A575" s="1122" t="s">
        <v>270</v>
      </c>
      <c r="B575" s="1101"/>
      <c r="C575" s="1006" t="str">
        <f>IF(Data!BV575="","",Data!BV575)</f>
        <v/>
      </c>
      <c r="D575" s="1006" t="str">
        <f>IF(Data!BW575="","",Data!BW575)</f>
        <v/>
      </c>
      <c r="E575" s="1006" t="str">
        <f>IF(Data!BX575="","",Data!BX575)</f>
        <v/>
      </c>
      <c r="F575" s="1006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4"/>
      <c r="N575" s="964"/>
      <c r="O575" s="964"/>
      <c r="P575" s="964"/>
      <c r="Q575" s="1130"/>
      <c r="R575" s="898"/>
      <c r="S575" s="1030"/>
      <c r="T575" s="1030"/>
      <c r="U575" s="1062">
        <v>576</v>
      </c>
      <c r="V575" s="473"/>
    </row>
    <row r="576" spans="1:22" ht="15.75" customHeight="1">
      <c r="A576" s="1171" t="str">
        <f>$Q$1 &amp; "/kg"</f>
        <v>kcal/kg</v>
      </c>
      <c r="B576" s="1101"/>
      <c r="C576" s="1006">
        <f>IF(Data!BV576="","",Data!BV576)</f>
        <v>360</v>
      </c>
      <c r="D576" s="1006">
        <f>IF(Data!BW576="","",Data!BW576)</f>
        <v>360</v>
      </c>
      <c r="E576" s="1006">
        <f>IF(Data!BX576="","",Data!BX576)</f>
        <v>360</v>
      </c>
      <c r="F576" s="1006">
        <f>IF(Data!BY576="","",Data!BY576)</f>
        <v>360</v>
      </c>
      <c r="G576" s="1101"/>
      <c r="H576" s="964"/>
      <c r="I576" s="964"/>
      <c r="J576" s="964"/>
      <c r="K576" s="964"/>
      <c r="L576" s="1101"/>
      <c r="M576" s="1117"/>
      <c r="N576" s="1117"/>
      <c r="O576" s="1117"/>
      <c r="P576" s="1117"/>
      <c r="Q576" s="1130"/>
      <c r="R576" s="898"/>
      <c r="S576" s="1030"/>
      <c r="T576" s="1030"/>
      <c r="U576" s="1062">
        <v>577</v>
      </c>
      <c r="V576" s="473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 t="str">
        <f>IF(H$46=0,"",H574*H575*SUM($D576)/H$46/365/$P$1)</f>
        <v/>
      </c>
      <c r="I577" s="1425" t="str">
        <f>IF(I$46=0,"",I574*I575*SUM($D576)/I$46/365/$P$1)</f>
        <v/>
      </c>
      <c r="J577" s="1425" t="str">
        <f>IF(J$46=0,"",J574*J575*SUM($D576)/J$46/365/$P$1)</f>
        <v/>
      </c>
      <c r="K577" s="1425" t="str">
        <f>IF(K$46=0,"",K574*K575*SUM($D576)/K$46/365/$P$1)</f>
        <v/>
      </c>
      <c r="L577" s="1101"/>
      <c r="M577" s="1592" t="str">
        <f>IF(SUM(H577)=SUM(C577),"",SUM(H577)-SUM(C577))</f>
        <v/>
      </c>
      <c r="N577" s="1592" t="str">
        <f>IF(SUM(I577)=SUM(D577),"",SUM(I577)-SUM(D577))</f>
        <v/>
      </c>
      <c r="O577" s="1592" t="str">
        <f>IF(SUM(J577)=SUM(E577),"",SUM(J577)-SUM(E577))</f>
        <v/>
      </c>
      <c r="P577" s="1592" t="str">
        <f>IF(SUM(K577)=SUM(F577),"",SUM(K577)-SUM(F577))</f>
        <v/>
      </c>
      <c r="Q577" s="1130"/>
      <c r="R577" s="898"/>
      <c r="S577" s="1030"/>
      <c r="T577" s="1030"/>
      <c r="U577" s="1062">
        <v>578</v>
      </c>
      <c r="V577" s="473"/>
    </row>
    <row r="578" spans="1:22" ht="15.75" customHeight="1">
      <c r="A578" s="1190" t="s">
        <v>269</v>
      </c>
      <c r="B578" s="1101"/>
      <c r="C578" s="1006" t="str">
        <f>IF(Data!BV578="","",Data!BV578)</f>
        <v/>
      </c>
      <c r="D578" s="1006" t="str">
        <f>IF(Data!BW578="","",Data!BW578)</f>
        <v/>
      </c>
      <c r="E578" s="1006" t="str">
        <f>IF(Data!BX578="","",Data!BX578)</f>
        <v/>
      </c>
      <c r="F578" s="1006" t="str">
        <f>IF(Data!BY578="","",Data!BY578)</f>
        <v/>
      </c>
      <c r="G578" s="1101"/>
      <c r="H578" s="964"/>
      <c r="I578" s="964"/>
      <c r="J578" s="964"/>
      <c r="K578" s="964"/>
      <c r="L578" s="1101"/>
      <c r="M578" s="964"/>
      <c r="N578" s="964"/>
      <c r="O578" s="964"/>
      <c r="P578" s="964"/>
      <c r="Q578" s="1130"/>
      <c r="R578" s="898"/>
      <c r="S578" s="1030"/>
      <c r="T578" s="1030"/>
      <c r="U578" s="1062">
        <v>579</v>
      </c>
      <c r="V578" s="473"/>
    </row>
    <row r="579" spans="1:22" ht="15.75" customHeight="1">
      <c r="A579" s="1122" t="s">
        <v>267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 t="str">
        <f>IF(H$46=0,"",IF($D578="",H574*H575*'Exp factors'!$H$58,H574*H575*$D578))</f>
        <v/>
      </c>
      <c r="I579" s="1426" t="str">
        <f>IF(I$46=0,"",IF($D578="",I574*I575*'Exp factors'!$H$58,I574*I575*$D578))</f>
        <v/>
      </c>
      <c r="J579" s="1426" t="str">
        <f>IF(J$46=0,"",IF($D578="",J574*J575*'Exp factors'!$H$58,J574*J575*$D578))</f>
        <v/>
      </c>
      <c r="K579" s="1426" t="str">
        <f>IF(K$46=0,"",IF($D578="",K574*K575*'Exp factors'!$H$58,K574*K575*$D578))</f>
        <v/>
      </c>
      <c r="L579" s="1101"/>
      <c r="M579" s="1593" t="str">
        <f>IF(SUM(H579)=SUM(C579),"",SUM(H579)-SUM(C579))</f>
        <v/>
      </c>
      <c r="N579" s="1593" t="str">
        <f>IF(SUM(I579)=SUM(D579),"",SUM(I579)-SUM(D579))</f>
        <v/>
      </c>
      <c r="O579" s="1593" t="str">
        <f>IF(SUM(J579)=SUM(E579),"",SUM(J579)-SUM(E579))</f>
        <v/>
      </c>
      <c r="P579" s="1593" t="str">
        <f>IF(SUM(K579)=SUM(F579),"",SUM(K579)-SUM(F579))</f>
        <v/>
      </c>
      <c r="Q579" s="1594" t="str">
        <f>'[2]Exp factors'!$I$59</f>
        <v>des</v>
      </c>
      <c r="R579" s="898"/>
      <c r="S579" s="1030"/>
      <c r="T579" s="1030"/>
      <c r="U579" s="1062">
        <v>580</v>
      </c>
      <c r="V579" s="473"/>
    </row>
    <row r="580" spans="1:22" ht="15.75" customHeight="1">
      <c r="A580" s="1193" t="str">
        <f>IF(Data!A580="","",Data!A580)</f>
        <v>Cassava (fresh) purchase - qty</v>
      </c>
      <c r="B580" s="1101"/>
      <c r="C580" s="1006" t="str">
        <f>IF(Data!BV580="","",Data!BV580)</f>
        <v/>
      </c>
      <c r="D580" s="1006" t="str">
        <f>IF(Data!BW580="","",Data!BW580)</f>
        <v/>
      </c>
      <c r="E580" s="1006" t="str">
        <f>IF(Data!BX580="","",Data!BX580)</f>
        <v/>
      </c>
      <c r="F580" s="1006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4"/>
      <c r="N580" s="964"/>
      <c r="O580" s="964"/>
      <c r="P580" s="964"/>
      <c r="Q580" s="1130"/>
      <c r="R580" s="898"/>
      <c r="S580" s="1030"/>
      <c r="T580" s="1030"/>
      <c r="U580" s="1062">
        <v>581</v>
      </c>
      <c r="V580" s="473"/>
    </row>
    <row r="581" spans="1:22" ht="15.75" customHeight="1">
      <c r="A581" s="1122" t="s">
        <v>270</v>
      </c>
      <c r="B581" s="1101"/>
      <c r="C581" s="1006">
        <f>IF(Data!BV581="","",Data!BV581)</f>
        <v>12</v>
      </c>
      <c r="D581" s="1006">
        <f>IF(Data!BW581="","",Data!BW581)</f>
        <v>12</v>
      </c>
      <c r="E581" s="1006">
        <f>IF(Data!BX581="","",Data!BX581)</f>
        <v>12</v>
      </c>
      <c r="F581" s="1006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4"/>
      <c r="N581" s="964"/>
      <c r="O581" s="964"/>
      <c r="P581" s="964"/>
      <c r="Q581" s="1130"/>
      <c r="R581" s="898"/>
      <c r="S581" s="1030"/>
      <c r="T581" s="1030"/>
      <c r="U581" s="1062">
        <v>582</v>
      </c>
      <c r="V581" s="473"/>
    </row>
    <row r="582" spans="1:22" ht="15.75" customHeight="1">
      <c r="A582" s="1171" t="str">
        <f>$Q$1 &amp; "/kg"</f>
        <v>kcal/kg</v>
      </c>
      <c r="B582" s="1101"/>
      <c r="C582" s="1006">
        <f>IF(Data!BV582="","",Data!BV582)</f>
        <v>1530</v>
      </c>
      <c r="D582" s="1006">
        <f>IF(Data!BW582="","",Data!BW582)</f>
        <v>1530</v>
      </c>
      <c r="E582" s="1006">
        <f>IF(Data!BX582="","",Data!BX582)</f>
        <v>1530</v>
      </c>
      <c r="F582" s="1006">
        <f>IF(Data!BY582="","",Data!BY582)</f>
        <v>1530</v>
      </c>
      <c r="G582" s="1101"/>
      <c r="H582" s="964"/>
      <c r="I582" s="964"/>
      <c r="J582" s="964"/>
      <c r="K582" s="964"/>
      <c r="L582" s="1101"/>
      <c r="M582" s="1117"/>
      <c r="N582" s="1117"/>
      <c r="O582" s="1117"/>
      <c r="P582" s="1117"/>
      <c r="Q582" s="1130"/>
      <c r="R582" s="898"/>
      <c r="S582" s="1030"/>
      <c r="T582" s="1030"/>
      <c r="U582" s="1062">
        <v>583</v>
      </c>
      <c r="V582" s="473"/>
    </row>
    <row r="583" spans="1:22" ht="15.75" customHeight="1">
      <c r="A583" s="1122" t="str">
        <f>$Q$1 &amp; " (%)"</f>
        <v>kcal (%)</v>
      </c>
      <c r="B583" s="1101"/>
      <c r="C583" s="1425" t="str">
        <f>IF(SUM(C580)=0,"",C580*C581*C582/C$46/365/$P$1)</f>
        <v/>
      </c>
      <c r="D583" s="1425" t="str">
        <f>IF(SUM(D580)=0,"",D580*D581*D582/D$46/365/$P$1)</f>
        <v/>
      </c>
      <c r="E583" s="1425" t="str">
        <f>IF(SUM(E580)=0,"",E580*E581*E582/E$46/365/$P$1)</f>
        <v/>
      </c>
      <c r="F583" s="1425" t="str">
        <f>IF(SUM(F580)=0,"",F580*F581*F582/F$46/365/$P$1)</f>
        <v/>
      </c>
      <c r="G583" s="1101"/>
      <c r="H583" s="1425" t="str">
        <f>IF(H$46=0,"",H580*H581*SUM($D582)/H$46/365/$P$1)</f>
        <v/>
      </c>
      <c r="I583" s="1425" t="str">
        <f>IF(I$46=0,"",I580*I581*SUM($D582)/I$46/365/$P$1)</f>
        <v/>
      </c>
      <c r="J583" s="1425" t="str">
        <f>IF(J$46=0,"",J580*J581*SUM($D582)/J$46/365/$P$1)</f>
        <v/>
      </c>
      <c r="K583" s="1425" t="str">
        <f>IF(K$46=0,"",K580*K581*SUM($D582)/K$46/365/$P$1)</f>
        <v/>
      </c>
      <c r="L583" s="1101"/>
      <c r="M583" s="1592" t="str">
        <f>IF(SUM(H583)=SUM(C583),"",SUM(H583)-SUM(C583))</f>
        <v/>
      </c>
      <c r="N583" s="1592" t="str">
        <f>IF(SUM(I583)=SUM(D583),"",SUM(I583)-SUM(D583))</f>
        <v/>
      </c>
      <c r="O583" s="1592" t="str">
        <f>IF(SUM(J583)=SUM(E583),"",SUM(J583)-SUM(E583))</f>
        <v/>
      </c>
      <c r="P583" s="1592" t="str">
        <f>IF(SUM(K583)=SUM(F583),"",SUM(K583)-SUM(F583))</f>
        <v/>
      </c>
      <c r="Q583" s="1130"/>
      <c r="R583" s="898"/>
      <c r="S583" s="1030"/>
      <c r="T583" s="1030"/>
      <c r="U583" s="1062">
        <v>584</v>
      </c>
      <c r="V583" s="473"/>
    </row>
    <row r="584" spans="1:22" ht="15.75" customHeight="1">
      <c r="A584" s="1190" t="s">
        <v>269</v>
      </c>
      <c r="B584" s="1101"/>
      <c r="C584" s="1006" t="str">
        <f>IF(Data!BV584="","",Data!BV584)</f>
        <v/>
      </c>
      <c r="D584" s="1006" t="str">
        <f>IF(Data!BW584="","",Data!BW584)</f>
        <v/>
      </c>
      <c r="E584" s="1006" t="str">
        <f>IF(Data!BX584="","",Data!BX584)</f>
        <v/>
      </c>
      <c r="F584" s="1006" t="str">
        <f>IF(Data!BY584="","",Data!BY584)</f>
        <v/>
      </c>
      <c r="G584" s="1101"/>
      <c r="H584" s="964"/>
      <c r="I584" s="964"/>
      <c r="J584" s="964"/>
      <c r="K584" s="964"/>
      <c r="L584" s="1101"/>
      <c r="M584" s="964"/>
      <c r="N584" s="964"/>
      <c r="O584" s="964"/>
      <c r="P584" s="964"/>
      <c r="Q584" s="1130"/>
      <c r="R584" s="898"/>
      <c r="S584" s="1030"/>
      <c r="T584" s="1030"/>
      <c r="U584" s="1062">
        <v>585</v>
      </c>
      <c r="V584" s="473"/>
    </row>
    <row r="585" spans="1:22" ht="15.75" customHeight="1">
      <c r="A585" s="1122" t="s">
        <v>267</v>
      </c>
      <c r="B585" s="1101"/>
      <c r="C585" s="1426" t="str">
        <f>IF(C584="","",C580*C581*C584)</f>
        <v/>
      </c>
      <c r="D585" s="1426" t="str">
        <f>IF(D584="","",D580*D581*D584)</f>
        <v/>
      </c>
      <c r="E585" s="1426" t="str">
        <f>IF(E584="","",E580*E581*E584)</f>
        <v/>
      </c>
      <c r="F585" s="1426" t="str">
        <f>IF(F584="","",F580*F581*F584)</f>
        <v/>
      </c>
      <c r="G585" s="1101"/>
      <c r="H585" s="1426" t="str">
        <f>IF(H$46=0,"",IF($D584="",H580*H581*'Exp factors'!$H$59,H580*H581*$D584))</f>
        <v/>
      </c>
      <c r="I585" s="1426" t="str">
        <f>IF(I$46=0,"",IF($D584="",I580*I581*'Exp factors'!$H$59,I580*I581*$D584))</f>
        <v/>
      </c>
      <c r="J585" s="1426" t="str">
        <f>IF(J$46=0,"",IF($D584="",J580*J581*'Exp factors'!$H$59,J580*J581*$D584))</f>
        <v/>
      </c>
      <c r="K585" s="1426" t="str">
        <f>IF(K$46=0,"",IF($D584="",K580*K581*'Exp factors'!$H$59,K580*K581*$D584))</f>
        <v/>
      </c>
      <c r="L585" s="1101"/>
      <c r="M585" s="1593" t="str">
        <f>IF(SUM(H585)=SUM(C585),"",SUM(H585)-SUM(C585))</f>
        <v/>
      </c>
      <c r="N585" s="1593" t="str">
        <f>IF(SUM(I585)=SUM(D585),"",SUM(I585)-SUM(D585))</f>
        <v/>
      </c>
      <c r="O585" s="1593" t="str">
        <f>IF(SUM(J585)=SUM(E585),"",SUM(J585)-SUM(E585))</f>
        <v/>
      </c>
      <c r="P585" s="1593" t="str">
        <f>IF(SUM(K585)=SUM(F585),"",SUM(K585)-SUM(F585))</f>
        <v/>
      </c>
      <c r="Q585" s="1594" t="str">
        <f>'[2]Exp factors'!$I$60</f>
        <v>des</v>
      </c>
      <c r="R585" s="898"/>
      <c r="S585" s="1030"/>
      <c r="T585" s="1030"/>
      <c r="U585" s="1062">
        <v>586</v>
      </c>
      <c r="V585" s="473"/>
    </row>
    <row r="586" spans="1:22" ht="15.75" customHeight="1">
      <c r="A586" s="1193" t="str">
        <f>IF(Data!A586="","",Data!A586)</f>
        <v>Cassava (flour) purchase - qty</v>
      </c>
      <c r="B586" s="1101"/>
      <c r="C586" s="1006" t="str">
        <f>IF(Data!BV586="","",Data!BV586)</f>
        <v/>
      </c>
      <c r="D586" s="1006" t="str">
        <f>IF(Data!BW586="","",Data!BW586)</f>
        <v/>
      </c>
      <c r="E586" s="1006" t="str">
        <f>IF(Data!BX586="","",Data!BX586)</f>
        <v/>
      </c>
      <c r="F586" s="1006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4"/>
      <c r="N586" s="964"/>
      <c r="O586" s="964"/>
      <c r="P586" s="964"/>
      <c r="Q586" s="1130"/>
      <c r="R586" s="898"/>
      <c r="S586" s="1030"/>
      <c r="T586" s="1030"/>
      <c r="U586" s="1062">
        <v>587</v>
      </c>
      <c r="V586" s="473"/>
    </row>
    <row r="587" spans="1:22" ht="15.75" customHeight="1">
      <c r="A587" s="1122" t="s">
        <v>270</v>
      </c>
      <c r="B587" s="1101"/>
      <c r="C587" s="1006">
        <f>IF(Data!BV587="","",Data!BV587)</f>
        <v>12</v>
      </c>
      <c r="D587" s="1006">
        <f>IF(Data!BW587="","",Data!BW587)</f>
        <v>12</v>
      </c>
      <c r="E587" s="1006">
        <f>IF(Data!BX587="","",Data!BX587)</f>
        <v>12</v>
      </c>
      <c r="F587" s="1006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4"/>
      <c r="N587" s="964"/>
      <c r="O587" s="964"/>
      <c r="P587" s="964"/>
      <c r="Q587" s="1130"/>
      <c r="R587" s="898"/>
      <c r="S587" s="1030"/>
      <c r="T587" s="1030"/>
      <c r="U587" s="1062">
        <v>588</v>
      </c>
      <c r="V587" s="473"/>
    </row>
    <row r="588" spans="1:22" ht="15.75" customHeight="1">
      <c r="A588" s="1171" t="str">
        <f>$Q$1 &amp; "/kg"</f>
        <v>kcal/kg</v>
      </c>
      <c r="B588" s="1101"/>
      <c r="C588" s="1006">
        <f>IF(Data!BV588="","",Data!BV588)</f>
        <v>3420</v>
      </c>
      <c r="D588" s="1006">
        <f>IF(Data!BW588="","",Data!BW588)</f>
        <v>3420</v>
      </c>
      <c r="E588" s="1006">
        <f>IF(Data!BX588="","",Data!BX588)</f>
        <v>3420</v>
      </c>
      <c r="F588" s="1006">
        <f>IF(Data!BY588="","",Data!BY588)</f>
        <v>3420</v>
      </c>
      <c r="G588" s="1101"/>
      <c r="H588" s="964"/>
      <c r="I588" s="964"/>
      <c r="J588" s="964"/>
      <c r="K588" s="964"/>
      <c r="L588" s="1101"/>
      <c r="M588" s="1117"/>
      <c r="N588" s="1117"/>
      <c r="O588" s="1117"/>
      <c r="P588" s="1117"/>
      <c r="Q588" s="1130"/>
      <c r="R588" s="898"/>
      <c r="S588" s="1030"/>
      <c r="T588" s="1030"/>
      <c r="U588" s="1062">
        <v>589</v>
      </c>
      <c r="V588" s="473"/>
    </row>
    <row r="589" spans="1:22" ht="15.75" customHeight="1">
      <c r="A589" s="1122" t="str">
        <f>$Q$1 &amp; " (%)"</f>
        <v>kcal (%)</v>
      </c>
      <c r="B589" s="1101"/>
      <c r="C589" s="1425" t="str">
        <f>IF(SUM(C586)=0,"",C586*C587*C588/C$46/365/$P$1)</f>
        <v/>
      </c>
      <c r="D589" s="1425" t="str">
        <f>IF(SUM(D586)=0,"",D586*D587*D588/D$46/365/$P$1)</f>
        <v/>
      </c>
      <c r="E589" s="1425" t="str">
        <f>IF(SUM(E586)=0,"",E586*E587*E588/E$46/365/$P$1)</f>
        <v/>
      </c>
      <c r="F589" s="1425" t="str">
        <f>IF(SUM(F586)=0,"",F586*F587*F588/F$46/365/$P$1)</f>
        <v/>
      </c>
      <c r="G589" s="1101"/>
      <c r="H589" s="1425" t="str">
        <f>IF(H$46=0,"",H586*H587*SUM($D588)/H$46/365/$P$1)</f>
        <v/>
      </c>
      <c r="I589" s="1425" t="str">
        <f>IF(I$46=0,"",I586*I587*SUM($D588)/I$46/365/$P$1)</f>
        <v/>
      </c>
      <c r="J589" s="1425" t="str">
        <f>IF(J$46=0,"",J586*J587*SUM($D588)/J$46/365/$P$1)</f>
        <v/>
      </c>
      <c r="K589" s="1425" t="str">
        <f>IF(K$46=0,"",K586*K587*SUM($D588)/K$46/365/$P$1)</f>
        <v/>
      </c>
      <c r="L589" s="1101"/>
      <c r="M589" s="1592" t="str">
        <f>IF(SUM(H589)=SUM(C589),"",SUM(H589)-SUM(C589))</f>
        <v/>
      </c>
      <c r="N589" s="1592" t="str">
        <f>IF(SUM(I589)=SUM(D589),"",SUM(I589)-SUM(D589))</f>
        <v/>
      </c>
      <c r="O589" s="1592" t="str">
        <f>IF(SUM(J589)=SUM(E589),"",SUM(J589)-SUM(E589))</f>
        <v/>
      </c>
      <c r="P589" s="1592" t="str">
        <f>IF(SUM(K589)=SUM(F589),"",SUM(K589)-SUM(F589))</f>
        <v/>
      </c>
      <c r="Q589" s="1130"/>
      <c r="R589" s="898"/>
      <c r="S589" s="1030"/>
      <c r="T589" s="1030"/>
      <c r="U589" s="1062">
        <v>590</v>
      </c>
      <c r="V589" s="473"/>
    </row>
    <row r="590" spans="1:22" ht="15.75" customHeight="1">
      <c r="A590" s="1190" t="s">
        <v>269</v>
      </c>
      <c r="B590" s="1101"/>
      <c r="C590" s="1006" t="str">
        <f>IF(Data!BV590="","",Data!BV590)</f>
        <v/>
      </c>
      <c r="D590" s="1006" t="str">
        <f>IF(Data!BW590="","",Data!BW590)</f>
        <v/>
      </c>
      <c r="E590" s="1006" t="str">
        <f>IF(Data!BX590="","",Data!BX590)</f>
        <v/>
      </c>
      <c r="F590" s="1006" t="str">
        <f>IF(Data!BY590="","",Data!BY590)</f>
        <v/>
      </c>
      <c r="G590" s="1101"/>
      <c r="H590" s="964"/>
      <c r="I590" s="964"/>
      <c r="J590" s="964"/>
      <c r="K590" s="964"/>
      <c r="L590" s="1101"/>
      <c r="M590" s="964"/>
      <c r="N590" s="964"/>
      <c r="O590" s="964"/>
      <c r="P590" s="964"/>
      <c r="Q590" s="1130"/>
      <c r="R590" s="898"/>
      <c r="S590" s="1030"/>
      <c r="T590" s="1030"/>
      <c r="U590" s="1062">
        <v>591</v>
      </c>
      <c r="V590" s="473"/>
    </row>
    <row r="591" spans="1:22" ht="15.75" customHeight="1">
      <c r="A591" s="1122" t="s">
        <v>267</v>
      </c>
      <c r="B591" s="1101"/>
      <c r="C591" s="1426" t="str">
        <f>IF(C590="","",C586*C587*C590)</f>
        <v/>
      </c>
      <c r="D591" s="1426" t="str">
        <f>IF(D590="","",D586*D587*D590)</f>
        <v/>
      </c>
      <c r="E591" s="1426" t="str">
        <f>IF(E590="","",E586*E587*E590)</f>
        <v/>
      </c>
      <c r="F591" s="1426" t="str">
        <f>IF(F590="","",F586*F587*F590)</f>
        <v/>
      </c>
      <c r="G591" s="1101"/>
      <c r="H591" s="1426" t="str">
        <f>IF(H$46=0,"",IF($D590="",H586*H587*'Exp factors'!$H$60,H586*H587*$D590))</f>
        <v/>
      </c>
      <c r="I591" s="1426" t="str">
        <f>IF(I$46=0,"",IF($D590="",I586*I587*'Exp factors'!$H$60,I586*I587*$D590))</f>
        <v/>
      </c>
      <c r="J591" s="1426" t="str">
        <f>IF(J$46=0,"",IF($D590="",J586*J587*'Exp factors'!$H$60,J586*J587*$D590))</f>
        <v/>
      </c>
      <c r="K591" s="1426" t="str">
        <f>IF(K$46=0,"",IF($D590="",K586*K587*'Exp factors'!$H$60,K586*K587*$D590))</f>
        <v/>
      </c>
      <c r="L591" s="1101"/>
      <c r="M591" s="1593" t="str">
        <f>IF(SUM(H591)=SUM(C591),"",SUM(H591)-SUM(C591))</f>
        <v/>
      </c>
      <c r="N591" s="1593" t="str">
        <f>IF(SUM(I591)=SUM(D591),"",SUM(I591)-SUM(D591))</f>
        <v/>
      </c>
      <c r="O591" s="1593" t="str">
        <f>IF(SUM(J591)=SUM(E591),"",SUM(J591)-SUM(E591))</f>
        <v/>
      </c>
      <c r="P591" s="1593" t="str">
        <f>IF(SUM(K591)=SUM(F591),"",SUM(K591)-SUM(F591))</f>
        <v/>
      </c>
      <c r="Q591" s="1594" t="str">
        <f>'[2]Exp factors'!$I$61</f>
        <v>des</v>
      </c>
      <c r="R591" s="898"/>
      <c r="S591" s="1030"/>
      <c r="T591" s="1030"/>
      <c r="U591" s="1062">
        <v>592</v>
      </c>
      <c r="V591" s="473"/>
    </row>
    <row r="592" spans="1:22" ht="15.75" customHeight="1">
      <c r="A592" s="1160" t="str">
        <f>IF(Data!A592="","",Data!A592)</f>
        <v>Dark green veg purchase - unit</v>
      </c>
      <c r="B592" s="1101"/>
      <c r="C592" s="1006" t="str">
        <f>IF(Data!BV592="","",Data!BV592)</f>
        <v/>
      </c>
      <c r="D592" s="1006" t="str">
        <f>IF(Data!BW592="","",Data!BW592)</f>
        <v/>
      </c>
      <c r="E592" s="1006" t="str">
        <f>IF(Data!BX592="","",Data!BX592)</f>
        <v/>
      </c>
      <c r="F592" s="1006" t="str">
        <f>IF(Data!BY592="","",Data!BY592)</f>
        <v/>
      </c>
      <c r="G592" s="1101"/>
      <c r="H592" s="964"/>
      <c r="I592" s="964"/>
      <c r="J592" s="964"/>
      <c r="K592" s="964"/>
      <c r="L592" s="1101"/>
      <c r="M592" s="964"/>
      <c r="N592" s="964"/>
      <c r="O592" s="964"/>
      <c r="P592" s="964"/>
      <c r="Q592" s="1130"/>
      <c r="R592" s="859"/>
      <c r="S592" s="859"/>
      <c r="T592" s="859"/>
      <c r="U592" s="1062">
        <v>593</v>
      </c>
      <c r="V592" s="473"/>
    </row>
    <row r="593" spans="1:22" ht="15.75" customHeight="1">
      <c r="A593" s="1122" t="s">
        <v>273</v>
      </c>
      <c r="B593" s="1101"/>
      <c r="C593" s="1006" t="str">
        <f>IF(Data!BV593="","",Data!BV593)</f>
        <v/>
      </c>
      <c r="D593" s="1006" t="str">
        <f>IF(Data!BW593="","",Data!BW593)</f>
        <v/>
      </c>
      <c r="E593" s="1006" t="str">
        <f>IF(Data!BX593="","",Data!BX593)</f>
        <v/>
      </c>
      <c r="F593" s="1006" t="str">
        <f>IF(Data!BY593="","",Data!BY593)</f>
        <v/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4"/>
      <c r="N593" s="964"/>
      <c r="O593" s="964"/>
      <c r="P593" s="964"/>
      <c r="Q593" s="1130"/>
      <c r="R593" s="898"/>
      <c r="S593" s="1030"/>
      <c r="T593" s="1030"/>
      <c r="U593" s="1062">
        <v>594</v>
      </c>
      <c r="V593" s="473"/>
    </row>
    <row r="594" spans="1:22" ht="15.75" customHeight="1">
      <c r="A594" s="1122" t="s">
        <v>270</v>
      </c>
      <c r="B594" s="1104"/>
      <c r="C594" s="1006" t="str">
        <f>IF(Data!BV594="","",Data!BV594)</f>
        <v/>
      </c>
      <c r="D594" s="1006" t="str">
        <f>IF(Data!BW594="","",Data!BW594)</f>
        <v/>
      </c>
      <c r="E594" s="1006" t="str">
        <f>IF(Data!BX594="","",Data!BX594)</f>
        <v/>
      </c>
      <c r="F594" s="1006" t="str">
        <f>IF(Data!BY594="","",Data!BY594)</f>
        <v/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4"/>
      <c r="N594" s="964"/>
      <c r="O594" s="964"/>
      <c r="P594" s="964"/>
      <c r="Q594" s="1130"/>
      <c r="R594" s="898"/>
      <c r="S594" s="1030"/>
      <c r="T594" s="1030"/>
      <c r="U594" s="1062">
        <v>595</v>
      </c>
      <c r="V594" s="473"/>
    </row>
    <row r="595" spans="1:22" ht="15.75" customHeight="1">
      <c r="A595" s="1171" t="str">
        <f>$Q$1 &amp; "/kg"</f>
        <v>kcal/kg</v>
      </c>
      <c r="B595" s="1104"/>
      <c r="C595" s="1006">
        <f>IF(Data!BV595="","",Data!BV595)</f>
        <v>330</v>
      </c>
      <c r="D595" s="1006">
        <f>IF(Data!BW595="","",Data!BW595)</f>
        <v>330</v>
      </c>
      <c r="E595" s="1006">
        <f>IF(Data!BX595="","",Data!BX595)</f>
        <v>330</v>
      </c>
      <c r="F595" s="1006">
        <f>IF(Data!BY595="","",Data!BY595)</f>
        <v>330</v>
      </c>
      <c r="G595" s="1101"/>
      <c r="H595" s="964"/>
      <c r="I595" s="964"/>
      <c r="J595" s="964"/>
      <c r="K595" s="964"/>
      <c r="L595" s="1101"/>
      <c r="M595" s="1117"/>
      <c r="N595" s="1117"/>
      <c r="O595" s="1117"/>
      <c r="P595" s="1117"/>
      <c r="Q595" s="1130"/>
      <c r="R595" s="898"/>
      <c r="S595" s="1030"/>
      <c r="T595" s="1030"/>
      <c r="U595" s="1062">
        <v>596</v>
      </c>
      <c r="V595" s="473"/>
    </row>
    <row r="596" spans="1:22" ht="15.75" customHeight="1">
      <c r="A596" s="1122" t="str">
        <f>$Q$1 &amp; " (%)"</f>
        <v>kcal (%)</v>
      </c>
      <c r="B596" s="1104"/>
      <c r="C596" s="1148" t="str">
        <f>IF(C593="","",C593*C594*C595/C$46/365/$P$1)</f>
        <v/>
      </c>
      <c r="D596" s="1148" t="str">
        <f>IF(D593="","",D593*D594*D595/D$46/365/$P$1)</f>
        <v/>
      </c>
      <c r="E596" s="1148" t="str">
        <f>IF(E593="","",E593*E594*E595/E$46/365/$P$1)</f>
        <v/>
      </c>
      <c r="F596" s="1148" t="str">
        <f>IF(F593="","",F593*F594*F595/F$46/365/$P$1)</f>
        <v/>
      </c>
      <c r="G596" s="1113"/>
      <c r="H596" s="1148" t="str">
        <f>IF(H$46=0,"",H593*H594*SUM($D595)/H$46/365/$P$1)</f>
        <v/>
      </c>
      <c r="I596" s="1148" t="str">
        <f>IF(I$46=0,"",I593*I594*SUM($D595)/I$46/365/$P$1)</f>
        <v/>
      </c>
      <c r="J596" s="1148" t="str">
        <f>IF(J$46=0,"",J593*J594*SUM($D595)/J$46/365/$P$1)</f>
        <v/>
      </c>
      <c r="K596" s="1148" t="str">
        <f>IF(K$46=0,"",K593*K594*SUM($D595)/K$46/365/$P$1)</f>
        <v/>
      </c>
      <c r="L596" s="1113"/>
      <c r="M596" s="1592" t="str">
        <f>IF(SUM(H596)=SUM(C596),"",SUM(H596)-SUM(C596))</f>
        <v/>
      </c>
      <c r="N596" s="1592" t="str">
        <f>IF(SUM(I596)=SUM(D596),"",SUM(I596)-SUM(D596))</f>
        <v/>
      </c>
      <c r="O596" s="1592" t="str">
        <f>IF(SUM(J596)=SUM(E596),"",SUM(J596)-SUM(E596))</f>
        <v/>
      </c>
      <c r="P596" s="1592" t="str">
        <f>IF(SUM(K596)=SUM(F596),"",SUM(K596)-SUM(F596))</f>
        <v/>
      </c>
      <c r="Q596" s="1130"/>
      <c r="R596" s="1061"/>
      <c r="S596" s="1023"/>
      <c r="T596" s="1023"/>
      <c r="U596" s="1062">
        <v>597</v>
      </c>
      <c r="V596" s="473"/>
    </row>
    <row r="597" spans="1:22" ht="15.75" customHeight="1">
      <c r="A597" s="1190" t="s">
        <v>269</v>
      </c>
      <c r="B597" s="1101"/>
      <c r="C597" s="1006" t="str">
        <f>IF(Data!BV597="","",Data!BV597)</f>
        <v/>
      </c>
      <c r="D597" s="1006" t="str">
        <f>IF(Data!BW597="","",Data!BW597)</f>
        <v/>
      </c>
      <c r="E597" s="1006" t="str">
        <f>IF(Data!BX597="","",Data!BX597)</f>
        <v/>
      </c>
      <c r="F597" s="1006" t="str">
        <f>IF(Data!BY597="","",Data!BY597)</f>
        <v/>
      </c>
      <c r="G597" s="1101"/>
      <c r="H597" s="964"/>
      <c r="I597" s="964"/>
      <c r="J597" s="964"/>
      <c r="K597" s="964"/>
      <c r="L597" s="1101"/>
      <c r="M597" s="964"/>
      <c r="N597" s="964"/>
      <c r="O597" s="964"/>
      <c r="P597" s="964"/>
      <c r="Q597" s="1130"/>
      <c r="R597" s="1114"/>
      <c r="S597" s="1115"/>
      <c r="T597" s="1115"/>
      <c r="U597" s="1062">
        <v>598</v>
      </c>
      <c r="V597" s="473"/>
    </row>
    <row r="598" spans="1:22" ht="15.75" customHeight="1">
      <c r="A598" s="1122" t="s">
        <v>267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7" t="str">
        <f>IF(H$46=0,"",H593*H594*SUM($D597))</f>
        <v/>
      </c>
      <c r="I598" s="1427" t="str">
        <f>IF(I$46=0,"",I593*I594*SUM($D597))</f>
        <v/>
      </c>
      <c r="J598" s="1427" t="str">
        <f>IF(J$46=0,"",J593*J594*SUM($D597))</f>
        <v/>
      </c>
      <c r="K598" s="1427" t="str">
        <f>IF(K$46=0,"",K593*K594*SUM($D597))</f>
        <v/>
      </c>
      <c r="L598" s="1101"/>
      <c r="M598" s="1593" t="str">
        <f>IF(SUM(H598)=SUM(C598),"",SUM(H598)-SUM(C598))</f>
        <v/>
      </c>
      <c r="N598" s="1593" t="str">
        <f>IF(SUM(I598)=SUM(D598),"",SUM(I598)-SUM(D598))</f>
        <v/>
      </c>
      <c r="O598" s="1593" t="str">
        <f>IF(SUM(J598)=SUM(E598),"",SUM(J598)-SUM(E598))</f>
        <v/>
      </c>
      <c r="P598" s="1593" t="str">
        <f>IF(SUM(K598)=SUM(F598),"",SUM(K598)-SUM(F598))</f>
        <v/>
      </c>
      <c r="Q598" s="1594" t="str">
        <f>'[2]Exp factors'!$I$62</f>
        <v>des</v>
      </c>
      <c r="R598" s="898"/>
      <c r="S598" s="1030"/>
      <c r="T598" s="1030"/>
      <c r="U598" s="1062">
        <v>599</v>
      </c>
      <c r="V598" s="473"/>
    </row>
    <row r="599" spans="1:22" ht="15.75" customHeight="1">
      <c r="A599" s="1446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4"/>
      <c r="N599" s="964"/>
      <c r="O599" s="964"/>
      <c r="P599" s="964"/>
      <c r="Q599" s="1130"/>
      <c r="R599" s="898"/>
      <c r="S599" s="1030"/>
      <c r="T599" s="1030"/>
      <c r="U599" s="1062">
        <v>600</v>
      </c>
      <c r="V599" s="473"/>
    </row>
    <row r="600" spans="1:22" ht="15.75" customHeight="1">
      <c r="A600" s="1122" t="s">
        <v>273</v>
      </c>
      <c r="B600" s="1101"/>
      <c r="C600" s="1006" t="str">
        <f>IF(Data!BV600="","",Data!BV600)</f>
        <v/>
      </c>
      <c r="D600" s="1006" t="str">
        <f>IF(Data!BW600="","",Data!BW600)</f>
        <v/>
      </c>
      <c r="E600" s="1006" t="str">
        <f>IF(Data!BX600="","",Data!BX600)</f>
        <v/>
      </c>
      <c r="F600" s="1006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4"/>
      <c r="N600" s="964"/>
      <c r="O600" s="964"/>
      <c r="P600" s="964"/>
      <c r="Q600" s="1130"/>
      <c r="R600" s="898"/>
      <c r="S600" s="1030"/>
      <c r="T600" s="1030"/>
      <c r="U600" s="1062">
        <v>601</v>
      </c>
      <c r="V600" s="473"/>
    </row>
    <row r="601" spans="1:22" ht="15.75" customHeight="1">
      <c r="A601" s="1171" t="str">
        <f>$Q$1 &amp; "/kg"</f>
        <v>kcal/kg</v>
      </c>
      <c r="B601" s="1101"/>
      <c r="C601" s="1006">
        <f>IF(Data!BV601="","",Data!BV601)</f>
        <v>950</v>
      </c>
      <c r="D601" s="1006">
        <f>IF(Data!BW601="","",Data!BW601)</f>
        <v>950</v>
      </c>
      <c r="E601" s="1006">
        <f>IF(Data!BX601="","",Data!BX601)</f>
        <v>950</v>
      </c>
      <c r="F601" s="1006">
        <f>IF(Data!BY601="","",Data!BY601)</f>
        <v>950</v>
      </c>
      <c r="G601" s="1101"/>
      <c r="H601" s="964"/>
      <c r="I601" s="964"/>
      <c r="J601" s="964"/>
      <c r="K601" s="964"/>
      <c r="L601" s="1101"/>
      <c r="M601" s="1117"/>
      <c r="N601" s="1117"/>
      <c r="O601" s="1117"/>
      <c r="P601" s="1117"/>
      <c r="Q601" s="1130"/>
      <c r="R601" s="898"/>
      <c r="S601" s="1030"/>
      <c r="T601" s="1030"/>
      <c r="U601" s="1062">
        <v>602</v>
      </c>
      <c r="V601" s="473"/>
    </row>
    <row r="602" spans="1:22" ht="15.75" customHeight="1">
      <c r="A602" s="1122" t="str">
        <f>$Q$1 &amp; " (%)"</f>
        <v>kcal (%)</v>
      </c>
      <c r="B602" s="1101"/>
      <c r="C602" s="1425" t="str">
        <f>IF(C600="","",C600*C601/C$46/365/$P$1)</f>
        <v/>
      </c>
      <c r="D602" s="1425" t="str">
        <f>IF(D600="","",D600*D601/D$46/365/$P$1)</f>
        <v/>
      </c>
      <c r="E602" s="1425" t="str">
        <f>IF(E600="","",E600*E601/E$46/365/$P$1)</f>
        <v/>
      </c>
      <c r="F602" s="1425" t="str">
        <f>IF(F600="","",F600*F601/F$46/365/$P$1)</f>
        <v/>
      </c>
      <c r="G602" s="1101"/>
      <c r="H602" s="1425" t="str">
        <f>IF(OR(H$46=0,H600=""),"",H600*SUM($D601)/H$46/365/$P$1)</f>
        <v/>
      </c>
      <c r="I602" s="1425" t="str">
        <f>IF(OR(I$46=0,I600=""),"",I600*SUM($D601)/I$46/365/$P$1)</f>
        <v/>
      </c>
      <c r="J602" s="1425" t="str">
        <f>IF(OR(J$46=0,J600=""),"",J600*SUM($D601)/J$46/365/$P$1)</f>
        <v/>
      </c>
      <c r="K602" s="1425" t="str">
        <f>IF(OR(K$46=0,K600=""),"",K600*SUM($D601)/K$46/365/$P$1)</f>
        <v/>
      </c>
      <c r="L602" s="1101"/>
      <c r="M602" s="1592" t="str">
        <f>IF(SUM(H602)=SUM(C602),"",SUM(H602)-SUM(C602))</f>
        <v/>
      </c>
      <c r="N602" s="1592" t="str">
        <f>IF(SUM(I602)=SUM(D602),"",SUM(I602)-SUM(D602))</f>
        <v/>
      </c>
      <c r="O602" s="1592" t="str">
        <f>IF(SUM(J602)=SUM(E602),"",SUM(J602)-SUM(E602))</f>
        <v/>
      </c>
      <c r="P602" s="1592" t="str">
        <f>IF(SUM(K602)=SUM(F602),"",SUM(K602)-SUM(F602))</f>
        <v/>
      </c>
      <c r="Q602" s="1130"/>
      <c r="R602" s="898"/>
      <c r="S602" s="1030"/>
      <c r="T602" s="1030"/>
      <c r="U602" s="1062">
        <v>603</v>
      </c>
      <c r="V602" s="473"/>
    </row>
    <row r="603" spans="1:22" ht="15.75" customHeight="1">
      <c r="A603" s="1190" t="s">
        <v>269</v>
      </c>
      <c r="B603" s="1101"/>
      <c r="C603" s="1006" t="str">
        <f>IF(Data!BV603="","",Data!BV603)</f>
        <v/>
      </c>
      <c r="D603" s="1006" t="str">
        <f>IF(Data!BW603="","",Data!BW603)</f>
        <v/>
      </c>
      <c r="E603" s="1006" t="str">
        <f>IF(Data!BX603="","",Data!BX603)</f>
        <v/>
      </c>
      <c r="F603" s="1006" t="str">
        <f>IF(Data!BY603="","",Data!BY603)</f>
        <v/>
      </c>
      <c r="G603" s="1101"/>
      <c r="H603" s="964"/>
      <c r="I603" s="964"/>
      <c r="J603" s="964"/>
      <c r="K603" s="964"/>
      <c r="L603" s="1101"/>
      <c r="M603" s="964"/>
      <c r="N603" s="964"/>
      <c r="O603" s="964"/>
      <c r="P603" s="964"/>
      <c r="Q603" s="1130"/>
      <c r="R603" s="898"/>
      <c r="S603" s="1030"/>
      <c r="T603" s="1030"/>
      <c r="U603" s="1062">
        <v>604</v>
      </c>
      <c r="V603" s="473"/>
    </row>
    <row r="604" spans="1:22" ht="15.75" customHeight="1">
      <c r="A604" s="1122" t="s">
        <v>267</v>
      </c>
      <c r="B604" s="1101"/>
      <c r="C604" s="1426" t="str">
        <f>IF(C603="","",C600*C603)</f>
        <v/>
      </c>
      <c r="D604" s="1426" t="str">
        <f>IF(D603="","",D600*D603)</f>
        <v/>
      </c>
      <c r="E604" s="1426" t="str">
        <f>IF(E603="","",E600*E603)</f>
        <v/>
      </c>
      <c r="F604" s="1426" t="str">
        <f>IF(F603="","",F600*F603)</f>
        <v/>
      </c>
      <c r="G604" s="1101"/>
      <c r="H604" s="1426" t="str">
        <f>IF(H$46=0,"",IF($D603="",H600*[1]ExpFactors!$H$63,H600*$D603))</f>
        <v/>
      </c>
      <c r="I604" s="1426" t="str">
        <f>IF(I$46=0,"",IF($D603="",I600*[1]ExpFactors!$H$63,I600*$D603))</f>
        <v/>
      </c>
      <c r="J604" s="1426" t="str">
        <f>IF(J$46=0,"",IF($D603="",J600*[1]ExpFactors!$H$63,J600*$D603))</f>
        <v/>
      </c>
      <c r="K604" s="1426" t="str">
        <f>IF(K$46=0,"",IF($D603="",K600*[1]ExpFactors!$H$63,K600*$D603))</f>
        <v/>
      </c>
      <c r="L604" s="1101"/>
      <c r="M604" s="1593" t="str">
        <f>IF(SUM(H604)=SUM(C604),"",SUM(H604)-SUM(C604))</f>
        <v/>
      </c>
      <c r="N604" s="1593" t="str">
        <f>IF(SUM(I604)=SUM(D604),"",SUM(I604)-SUM(D604))</f>
        <v/>
      </c>
      <c r="O604" s="1593" t="str">
        <f>IF(SUM(J604)=SUM(E604),"",SUM(J604)-SUM(E604))</f>
        <v/>
      </c>
      <c r="P604" s="1593" t="str">
        <f>IF(SUM(K604)=SUM(F604),"",SUM(K604)-SUM(F604))</f>
        <v/>
      </c>
      <c r="Q604" s="1594" t="str">
        <f>'[2]Exp factors'!$I$63</f>
        <v>des</v>
      </c>
      <c r="R604" s="898"/>
      <c r="S604" s="1030"/>
      <c r="T604" s="1030"/>
      <c r="U604" s="1062">
        <v>605</v>
      </c>
      <c r="V604" s="473"/>
    </row>
    <row r="605" spans="1:22" ht="15.75" customHeight="1">
      <c r="A605" s="1446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4"/>
      <c r="N605" s="964"/>
      <c r="O605" s="964"/>
      <c r="P605" s="964"/>
      <c r="Q605" s="1130"/>
      <c r="R605" s="898"/>
      <c r="S605" s="1030"/>
      <c r="T605" s="1030"/>
      <c r="U605" s="1062">
        <v>606</v>
      </c>
      <c r="V605" s="473"/>
    </row>
    <row r="606" spans="1:22" ht="15.75" customHeight="1">
      <c r="A606" s="1122" t="s">
        <v>273</v>
      </c>
      <c r="B606" s="1101"/>
      <c r="C606" s="1006" t="str">
        <f>IF(Data!BV606="","",Data!BV606)</f>
        <v/>
      </c>
      <c r="D606" s="1006" t="str">
        <f>IF(Data!BW606="","",Data!BW606)</f>
        <v/>
      </c>
      <c r="E606" s="1006" t="str">
        <f>IF(Data!BX606="","",Data!BX606)</f>
        <v/>
      </c>
      <c r="F606" s="1006" t="str">
        <f>IF(Data!BY606="","",Data!BY606)</f>
        <v/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4"/>
      <c r="N606" s="964"/>
      <c r="O606" s="964"/>
      <c r="P606" s="964"/>
      <c r="Q606" s="1130"/>
      <c r="R606" s="898"/>
      <c r="S606" s="1030"/>
      <c r="T606" s="1030"/>
      <c r="U606" s="1062">
        <v>607</v>
      </c>
      <c r="V606" s="473"/>
    </row>
    <row r="607" spans="1:22" ht="15.75" customHeight="1">
      <c r="A607" s="1171" t="str">
        <f>$Q$1 &amp; "/kg"</f>
        <v>kcal/kg</v>
      </c>
      <c r="B607" s="1101"/>
      <c r="C607" s="1006">
        <f>IF(Data!BV607="","",Data!BV607)</f>
        <v>3090</v>
      </c>
      <c r="D607" s="1006">
        <f>IF(Data!BW607="","",Data!BW607)</f>
        <v>3090</v>
      </c>
      <c r="E607" s="1006">
        <f>IF(Data!BX607="","",Data!BX607)</f>
        <v>3090</v>
      </c>
      <c r="F607" s="1006">
        <f>IF(Data!BY607="","",Data!BY607)</f>
        <v>3090</v>
      </c>
      <c r="G607" s="1101"/>
      <c r="H607" s="964"/>
      <c r="I607" s="964"/>
      <c r="J607" s="964"/>
      <c r="K607" s="964"/>
      <c r="L607" s="1101"/>
      <c r="M607" s="1117"/>
      <c r="N607" s="1117"/>
      <c r="O607" s="1117"/>
      <c r="P607" s="1117"/>
      <c r="Q607" s="1130"/>
      <c r="R607" s="898"/>
      <c r="S607" s="1030"/>
      <c r="T607" s="1030"/>
      <c r="U607" s="1062">
        <v>608</v>
      </c>
      <c r="V607" s="473"/>
    </row>
    <row r="608" spans="1:22" ht="15.75" customHeight="1">
      <c r="A608" s="1122" t="str">
        <f>$Q$1 &amp; " (%)"</f>
        <v>kcal (%)</v>
      </c>
      <c r="B608" s="1101"/>
      <c r="C608" s="1425" t="str">
        <f>IF(C606="","",C606*C607/C$46/365/$P$1)</f>
        <v/>
      </c>
      <c r="D608" s="1425" t="str">
        <f>IF(D606="","",D606*D607/D$46/365/$P$1)</f>
        <v/>
      </c>
      <c r="E608" s="1425" t="str">
        <f>IF(E606="","",E606*E607/E$46/365/$P$1)</f>
        <v/>
      </c>
      <c r="F608" s="1425" t="str">
        <f>IF(F606="","",F606*F607/F$46/365/$P$1)</f>
        <v/>
      </c>
      <c r="G608" s="1101"/>
      <c r="H608" s="1425" t="str">
        <f>IF(OR(H$46=0,H606=""),"",H606*SUM($D607)/H$46/365/$P$1)</f>
        <v/>
      </c>
      <c r="I608" s="1425" t="str">
        <f>IF(OR(I$46=0,I606=""),"",I606*SUM($D607)/I$46/365/$P$1)</f>
        <v/>
      </c>
      <c r="J608" s="1425" t="str">
        <f>IF(OR(J$46=0,J606=""),"",J606*SUM($D607)/J$46/365/$P$1)</f>
        <v/>
      </c>
      <c r="K608" s="1425" t="str">
        <f>IF(OR(K$46=0,K606=""),"",K606*SUM($D607)/K$46/365/$P$1)</f>
        <v/>
      </c>
      <c r="L608" s="1101"/>
      <c r="M608" s="1149" t="str">
        <f>IF(SUM(H608)=SUM(C608),"",SUM(H608)-SUM(C608))</f>
        <v/>
      </c>
      <c r="N608" s="1149" t="str">
        <f>IF(SUM(I608)=SUM(D608),"",SUM(I608)-SUM(D608))</f>
        <v/>
      </c>
      <c r="O608" s="1149" t="str">
        <f>IF(SUM(J608)=SUM(E608),"",SUM(J608)-SUM(E608))</f>
        <v/>
      </c>
      <c r="P608" s="1149" t="str">
        <f>IF(SUM(K608)=SUM(F608),"",SUM(K608)-SUM(F608))</f>
        <v/>
      </c>
      <c r="Q608" s="1130"/>
      <c r="R608" s="898"/>
      <c r="S608" s="1030"/>
      <c r="T608" s="1030"/>
      <c r="U608" s="1062">
        <v>609</v>
      </c>
      <c r="V608" s="473"/>
    </row>
    <row r="609" spans="1:22" ht="15.75" customHeight="1">
      <c r="A609" s="1190" t="s">
        <v>269</v>
      </c>
      <c r="B609" s="1101"/>
      <c r="C609" s="1006" t="str">
        <f>IF(Data!BV609="","",Data!BV609)</f>
        <v/>
      </c>
      <c r="D609" s="1006" t="str">
        <f>IF(Data!BW609="","",Data!BW609)</f>
        <v/>
      </c>
      <c r="E609" s="1006" t="str">
        <f>IF(Data!BX609="","",Data!BX609)</f>
        <v/>
      </c>
      <c r="F609" s="1006" t="str">
        <f>IF(Data!BY609="","",Data!BY609)</f>
        <v/>
      </c>
      <c r="G609" s="1101"/>
      <c r="H609" s="964"/>
      <c r="I609" s="964"/>
      <c r="J609" s="964"/>
      <c r="K609" s="964"/>
      <c r="L609" s="1101"/>
      <c r="M609" s="964"/>
      <c r="N609" s="964"/>
      <c r="O609" s="964"/>
      <c r="P609" s="964"/>
      <c r="Q609" s="1130"/>
      <c r="R609" s="898"/>
      <c r="S609" s="1030"/>
      <c r="T609" s="1030"/>
      <c r="U609" s="1062">
        <v>610</v>
      </c>
      <c r="V609" s="473"/>
    </row>
    <row r="610" spans="1:22" ht="15.75" customHeight="1">
      <c r="A610" s="1122" t="s">
        <v>267</v>
      </c>
      <c r="B610" s="1101"/>
      <c r="C610" s="1426" t="str">
        <f>IF(C609="","",C606*C609)</f>
        <v/>
      </c>
      <c r="D610" s="1426" t="str">
        <f>IF(D609="","",D606*D609)</f>
        <v/>
      </c>
      <c r="E610" s="1426" t="str">
        <f>IF(E609="","",E606*E609)</f>
        <v/>
      </c>
      <c r="F610" s="1426" t="str">
        <f>IF(F609="","",F606*F609)</f>
        <v/>
      </c>
      <c r="G610" s="1101"/>
      <c r="H610" s="1426" t="str">
        <f>IF(H$46=0,"",IF($D609="",H606*[1]ExpFactors!$H$64,H606*$D609))</f>
        <v/>
      </c>
      <c r="I610" s="1426" t="str">
        <f>IF(I$46=0,"",IF($D609="",I606*[1]ExpFactors!$H$64,I606*$D609))</f>
        <v/>
      </c>
      <c r="J610" s="1426" t="str">
        <f>IF(J$46=0,"",IF($D609="",J606*[1]ExpFactors!$H$64,J606*$D609))</f>
        <v/>
      </c>
      <c r="K610" s="1426" t="str">
        <f>IF(K$46=0,"",IF($D609="",K606*[1]ExpFactors!$H$64,K606*$D609))</f>
        <v/>
      </c>
      <c r="L610" s="1101"/>
      <c r="M610" s="973" t="str">
        <f>IF(SUM(H610)=SUM(C610),"",SUM(H610)-SUM(C610))</f>
        <v/>
      </c>
      <c r="N610" s="973" t="str">
        <f>IF(SUM(I610)=SUM(D610),"",SUM(I610)-SUM(D610))</f>
        <v/>
      </c>
      <c r="O610" s="973" t="str">
        <f>IF(SUM(J610)=SUM(E610),"",SUM(J610)-SUM(E610))</f>
        <v/>
      </c>
      <c r="P610" s="973" t="str">
        <f>IF(SUM(K610)=SUM(F610),"",SUM(K610)-SUM(F610))</f>
        <v/>
      </c>
      <c r="Q610" s="1598" t="str">
        <f>'[2]Exp factors'!$I$64</f>
        <v>mns</v>
      </c>
      <c r="R610" s="898"/>
      <c r="S610" s="1030"/>
      <c r="T610" s="1030"/>
      <c r="U610" s="1062">
        <v>611</v>
      </c>
      <c r="V610" s="473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4"/>
      <c r="I611" s="964"/>
      <c r="J611" s="964"/>
      <c r="K611" s="964"/>
      <c r="L611" s="1101"/>
      <c r="M611" s="964"/>
      <c r="N611" s="964"/>
      <c r="O611" s="964"/>
      <c r="P611" s="964"/>
      <c r="Q611" s="1130"/>
      <c r="R611" s="898"/>
      <c r="S611" s="1030"/>
      <c r="T611" s="1030"/>
      <c r="U611" s="1062">
        <v>612</v>
      </c>
      <c r="V611" s="473"/>
    </row>
    <row r="612" spans="1:22" ht="15.75" customHeight="1">
      <c r="A612" s="1122" t="s">
        <v>273</v>
      </c>
      <c r="B612" s="1101"/>
      <c r="C612" s="1006" t="str">
        <f>IF(Data!BV612="","",Data!BV612)</f>
        <v/>
      </c>
      <c r="D612" s="1006" t="str">
        <f>IF(Data!BW612="","",Data!BW612)</f>
        <v/>
      </c>
      <c r="E612" s="1006" t="str">
        <f>IF(Data!BX612="","",Data!BX612)</f>
        <v/>
      </c>
      <c r="F612" s="1006" t="str">
        <f>IF(Data!BY612="","",Data!BY612)</f>
        <v/>
      </c>
      <c r="G612" s="1101"/>
      <c r="H612" s="1191"/>
      <c r="I612" s="1191"/>
      <c r="J612" s="1191"/>
      <c r="K612" s="1191"/>
      <c r="L612" s="1101"/>
      <c r="M612" s="964"/>
      <c r="N612" s="964"/>
      <c r="O612" s="964"/>
      <c r="P612" s="964"/>
      <c r="Q612" s="1130"/>
      <c r="R612" s="898"/>
      <c r="S612" s="1030"/>
      <c r="T612" s="1030"/>
      <c r="U612" s="1062">
        <v>613</v>
      </c>
      <c r="V612" s="473"/>
    </row>
    <row r="613" spans="1:22" ht="15.75" customHeight="1">
      <c r="A613" s="1171" t="str">
        <f>$Q$1 &amp; "/kg"</f>
        <v>kcal/kg</v>
      </c>
      <c r="B613" s="1101"/>
      <c r="C613" s="1006">
        <f>IF(Data!BV613="","",Data!BV613)</f>
        <v>840</v>
      </c>
      <c r="D613" s="1006">
        <f>IF(Data!BW613="","",Data!BW613)</f>
        <v>840</v>
      </c>
      <c r="E613" s="1006">
        <f>IF(Data!BX613="","",Data!BX613)</f>
        <v>840</v>
      </c>
      <c r="F613" s="1006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8"/>
      <c r="S613" s="1030"/>
      <c r="T613" s="1030"/>
      <c r="U613" s="1062">
        <v>614</v>
      </c>
      <c r="V613" s="473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8"/>
      <c r="S614" s="1030"/>
      <c r="T614" s="1030"/>
      <c r="U614" s="1062">
        <v>615</v>
      </c>
      <c r="V614" s="473"/>
    </row>
    <row r="615" spans="1:22" ht="15.75" customHeight="1">
      <c r="A615" s="1190" t="s">
        <v>269</v>
      </c>
      <c r="B615" s="1101"/>
      <c r="C615" s="1006" t="str">
        <f>IF(Data!BV615="","",Data!BV615)</f>
        <v/>
      </c>
      <c r="D615" s="1006" t="str">
        <f>IF(Data!BW615="","",Data!BW615)</f>
        <v/>
      </c>
      <c r="E615" s="1006" t="str">
        <f>IF(Data!BX615="","",Data!BX615)</f>
        <v/>
      </c>
      <c r="F615" s="1006" t="str">
        <f>IF(Data!BY615="","",Data!BY615)</f>
        <v/>
      </c>
      <c r="G615" s="1101"/>
      <c r="H615" s="964"/>
      <c r="I615" s="964"/>
      <c r="J615" s="964"/>
      <c r="K615" s="964"/>
      <c r="L615" s="1101"/>
      <c r="M615" s="964"/>
      <c r="N615" s="964"/>
      <c r="O615" s="964"/>
      <c r="P615" s="964"/>
      <c r="Q615" s="1130"/>
      <c r="R615" s="898"/>
      <c r="S615" s="1030"/>
      <c r="T615" s="1030"/>
      <c r="U615" s="1062">
        <v>616</v>
      </c>
      <c r="V615" s="473"/>
    </row>
    <row r="616" spans="1:22" ht="15.75" customHeight="1">
      <c r="A616" s="1122" t="s">
        <v>267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 t="str">
        <f>IF(H$46=0,"",IF($D615="",H612*[1]ExpFactors!$H$68,H612*$D615))</f>
        <v/>
      </c>
      <c r="I616" s="1144" t="str">
        <f>IF(I$46=0,"",IF($D615="",I612*[1]ExpFactors!$H$68,I612*$D615))</f>
        <v/>
      </c>
      <c r="J616" s="1144" t="str">
        <f>IF(J$46=0,"",IF($D615="",J612*[1]ExpFactors!$H$68,J612*$D615))</f>
        <v/>
      </c>
      <c r="K616" s="1144" t="str">
        <f>IF(K$46=0,"",IF($D615="",K612*[1]ExpFactors!$H$68,K612*$D615))</f>
        <v/>
      </c>
      <c r="L616" s="1101"/>
      <c r="M616" s="973" t="str">
        <f>IF(SUM(H616)=SUM(C616),"",SUM(H616)-SUM(C616))</f>
        <v/>
      </c>
      <c r="N616" s="973" t="str">
        <f>IF(SUM(I616)=SUM(D616),"",SUM(I616)-SUM(D616))</f>
        <v/>
      </c>
      <c r="O616" s="973" t="str">
        <f>IF(SUM(J616)=SUM(E616),"",SUM(J616)-SUM(E616))</f>
        <v/>
      </c>
      <c r="P616" s="973" t="str">
        <f>IF(SUM(K616)=SUM(F616),"",SUM(K616)-SUM(F616))</f>
        <v/>
      </c>
      <c r="Q616" s="1598" t="str">
        <f>'[2]Exp factors'!$I$65</f>
        <v>mns</v>
      </c>
      <c r="R616" s="898"/>
      <c r="S616" s="1030"/>
      <c r="T616" s="1030"/>
      <c r="U616" s="1062">
        <v>617</v>
      </c>
      <c r="V616" s="473"/>
    </row>
    <row r="617" spans="1:22" ht="15.75" customHeight="1">
      <c r="A617" s="1446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4"/>
      <c r="N617" s="964"/>
      <c r="O617" s="964"/>
      <c r="P617" s="964"/>
      <c r="Q617" s="1130"/>
      <c r="R617" s="898"/>
      <c r="S617" s="1030"/>
      <c r="T617" s="1030"/>
      <c r="U617" s="1062">
        <v>618</v>
      </c>
      <c r="V617" s="473"/>
    </row>
    <row r="618" spans="1:22" ht="15.75" customHeight="1">
      <c r="A618" s="1122" t="s">
        <v>273</v>
      </c>
      <c r="B618" s="1101"/>
      <c r="C618" s="1006" t="str">
        <f>IF(Data!BV618="","",Data!BV618)</f>
        <v/>
      </c>
      <c r="D618" s="1006" t="str">
        <f>IF(Data!BW618="","",Data!BW618)</f>
        <v/>
      </c>
      <c r="E618" s="1006" t="str">
        <f>IF(Data!BX618="","",Data!BX618)</f>
        <v/>
      </c>
      <c r="F618" s="1006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4"/>
      <c r="N618" s="964"/>
      <c r="O618" s="964"/>
      <c r="P618" s="964"/>
      <c r="Q618" s="1130"/>
      <c r="R618" s="898"/>
      <c r="S618" s="1030"/>
      <c r="T618" s="1030"/>
      <c r="U618" s="1062">
        <v>619</v>
      </c>
      <c r="V618" s="473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4"/>
      <c r="I619" s="964"/>
      <c r="J619" s="964"/>
      <c r="K619" s="964"/>
      <c r="L619" s="1101"/>
      <c r="M619" s="1117"/>
      <c r="N619" s="1117"/>
      <c r="O619" s="1117"/>
      <c r="P619" s="1117"/>
      <c r="Q619" s="1130"/>
      <c r="R619" s="898"/>
      <c r="S619" s="1030"/>
      <c r="T619" s="1030"/>
      <c r="U619" s="1062">
        <v>620</v>
      </c>
      <c r="V619" s="473"/>
    </row>
    <row r="620" spans="1:22" ht="15.75" customHeight="1">
      <c r="A620" s="1122" t="str">
        <f>$Q$1 &amp; " (%)"</f>
        <v>kcal (%)</v>
      </c>
      <c r="B620" s="1101"/>
      <c r="C620" s="1425" t="str">
        <f>IF(C618="","",C618*C619/C$46/365/$P$1)</f>
        <v/>
      </c>
      <c r="D620" s="1425" t="str">
        <f>IF(D618="","",D618*D619/D$46/365/$P$1)</f>
        <v/>
      </c>
      <c r="E620" s="1425" t="str">
        <f>IF(E618="","",E618*E619/E$46/365/$P$1)</f>
        <v/>
      </c>
      <c r="F620" s="1425" t="str">
        <f>IF(F618="","",F618*F619/F$46/365/$P$1)</f>
        <v/>
      </c>
      <c r="G620" s="1101"/>
      <c r="H620" s="1425" t="str">
        <f>IF(OR(H$46=0,H618=""),"",H618*SUM($D619)/H$46/365/$P$1)</f>
        <v/>
      </c>
      <c r="I620" s="1425" t="str">
        <f>IF(OR(I$46=0,I618=""),"",I618*SUM($D619)/I$46/365/$P$1)</f>
        <v/>
      </c>
      <c r="J620" s="1425" t="str">
        <f>IF(OR(J$46=0,J618=""),"",J618*SUM($D619)/J$46/365/$P$1)</f>
        <v/>
      </c>
      <c r="K620" s="1425" t="str">
        <f>IF(OR(K$46=0,K618=""),"",K618*SUM($D619)/K$46/365/$P$1)</f>
        <v/>
      </c>
      <c r="L620" s="1101"/>
      <c r="M620" s="1592" t="str">
        <f>IF(SUM(H620)=SUM(C620),"",SUM(H620)-SUM(C620))</f>
        <v/>
      </c>
      <c r="N620" s="1592" t="str">
        <f>IF(SUM(I620)=SUM(D620),"",SUM(I620)-SUM(D620))</f>
        <v/>
      </c>
      <c r="O620" s="1592" t="str">
        <f>IF(SUM(J620)=SUM(E620),"",SUM(J620)-SUM(E620))</f>
        <v/>
      </c>
      <c r="P620" s="1592" t="str">
        <f>IF(SUM(K620)=SUM(F620),"",SUM(K620)-SUM(F620))</f>
        <v/>
      </c>
      <c r="Q620" s="1130"/>
      <c r="R620" s="898"/>
      <c r="S620" s="1030"/>
      <c r="T620" s="1030"/>
      <c r="U620" s="1062">
        <v>621</v>
      </c>
      <c r="V620" s="473"/>
    </row>
    <row r="621" spans="1:22" ht="15.75" customHeight="1">
      <c r="A621" s="1190" t="s">
        <v>269</v>
      </c>
      <c r="B621" s="1101"/>
      <c r="C621" s="1006" t="str">
        <f>IF(Data!BV621="","",Data!BV621)</f>
        <v/>
      </c>
      <c r="D621" s="1006" t="str">
        <f>IF(Data!BW621="","",Data!BW621)</f>
        <v/>
      </c>
      <c r="E621" s="1006" t="str">
        <f>IF(Data!BX621="","",Data!BX621)</f>
        <v/>
      </c>
      <c r="F621" s="1006" t="str">
        <f>IF(Data!BY621="","",Data!BY621)</f>
        <v/>
      </c>
      <c r="G621" s="1101"/>
      <c r="H621" s="964"/>
      <c r="I621" s="964"/>
      <c r="J621" s="964"/>
      <c r="K621" s="964"/>
      <c r="L621" s="1101"/>
      <c r="M621" s="964"/>
      <c r="N621" s="964"/>
      <c r="O621" s="964"/>
      <c r="P621" s="964"/>
      <c r="Q621" s="1130"/>
      <c r="R621" s="898"/>
      <c r="S621" s="1030"/>
      <c r="T621" s="1030"/>
      <c r="U621" s="1062">
        <v>622</v>
      </c>
      <c r="V621" s="473"/>
    </row>
    <row r="622" spans="1:22" ht="15.75" customHeight="1">
      <c r="A622" s="1122" t="s">
        <v>267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 t="str">
        <f>IF(H$46=0,"",IF($D621="",H618*[1]ExpFactors!$H$43,H618*$D621))</f>
        <v/>
      </c>
      <c r="I622" s="1426" t="str">
        <f>IF(I$46=0,"",IF($D621="",I618*[1]ExpFactors!$H$43,I618*$D621))</f>
        <v/>
      </c>
      <c r="J622" s="1426" t="str">
        <f>IF(J$46=0,"",IF($D621="",J618*[1]ExpFactors!$H$43,J618*$D621))</f>
        <v/>
      </c>
      <c r="K622" s="1426" t="str">
        <f>IF(K$46=0,"",IF($D621="",K618*[1]ExpFactors!$H$43,K618*$D621))</f>
        <v/>
      </c>
      <c r="L622" s="1101"/>
      <c r="M622" s="1593" t="str">
        <f>IF(SUM(H622)=SUM(C622),"",SUM(H622)-SUM(C622))</f>
        <v/>
      </c>
      <c r="N622" s="1593" t="str">
        <f>IF(SUM(I622)=SUM(D622),"",SUM(I622)-SUM(D622))</f>
        <v/>
      </c>
      <c r="O622" s="1593" t="str">
        <f>IF(SUM(J622)=SUM(E622),"",SUM(J622)-SUM(E622))</f>
        <v/>
      </c>
      <c r="P622" s="1593" t="str">
        <f>IF(SUM(K622)=SUM(F622),"",SUM(K622)-SUM(F622))</f>
        <v/>
      </c>
      <c r="Q622" s="1594" t="str">
        <f>'[2]Exp factors'!$I$66</f>
        <v>des</v>
      </c>
      <c r="R622" s="898"/>
      <c r="S622" s="1030"/>
      <c r="T622" s="1030"/>
      <c r="U622" s="1062">
        <v>623</v>
      </c>
      <c r="V622" s="473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4"/>
      <c r="N623" s="964"/>
      <c r="O623" s="964"/>
      <c r="P623" s="964"/>
      <c r="Q623" s="1130"/>
      <c r="R623" s="898"/>
      <c r="S623" s="1030"/>
      <c r="T623" s="1030"/>
      <c r="U623" s="1062">
        <v>624</v>
      </c>
      <c r="V623" s="473"/>
    </row>
    <row r="624" spans="1:22" ht="15.75" customHeight="1">
      <c r="A624" s="1122" t="s">
        <v>273</v>
      </c>
      <c r="B624" s="1101"/>
      <c r="C624" s="1006" t="str">
        <f>IF(Data!BV624="","",Data!BV624)</f>
        <v/>
      </c>
      <c r="D624" s="1006" t="str">
        <f>IF(Data!BW624="","",Data!BW624)</f>
        <v/>
      </c>
      <c r="E624" s="1006" t="str">
        <f>IF(Data!BX624="","",Data!BX624)</f>
        <v/>
      </c>
      <c r="F624" s="1006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4"/>
      <c r="N624" s="964"/>
      <c r="O624" s="964"/>
      <c r="P624" s="964"/>
      <c r="Q624" s="1130"/>
      <c r="R624" s="898"/>
      <c r="S624" s="1030"/>
      <c r="T624" s="1030"/>
      <c r="U624" s="1062">
        <v>625</v>
      </c>
      <c r="V624" s="473"/>
    </row>
    <row r="625" spans="1:22" ht="15.75" customHeight="1">
      <c r="A625" s="1171" t="str">
        <f>$Q$1 &amp; "/kg"</f>
        <v>kcal/kg</v>
      </c>
      <c r="B625" s="1101"/>
      <c r="C625" s="1006">
        <f>IF(Data!BV625="","",Data!BV625)</f>
        <v>3390</v>
      </c>
      <c r="D625" s="1006">
        <f>IF(Data!BW625="","",Data!BW625)</f>
        <v>3390</v>
      </c>
      <c r="E625" s="1006">
        <f>IF(Data!BX625="","",Data!BX625)</f>
        <v>3390</v>
      </c>
      <c r="F625" s="1006">
        <f>IF(Data!BY625="","",Data!BY625)</f>
        <v>3390</v>
      </c>
      <c r="G625" s="1101"/>
      <c r="H625" s="964"/>
      <c r="I625" s="964"/>
      <c r="J625" s="964"/>
      <c r="K625" s="964"/>
      <c r="L625" s="1101"/>
      <c r="M625" s="1117"/>
      <c r="N625" s="1117"/>
      <c r="O625" s="1117"/>
      <c r="P625" s="1117"/>
      <c r="Q625" s="1130"/>
      <c r="R625" s="898"/>
      <c r="S625" s="1030"/>
      <c r="T625" s="1030"/>
      <c r="U625" s="1062">
        <v>626</v>
      </c>
      <c r="V625" s="473"/>
    </row>
    <row r="626" spans="1:22" ht="15.75" customHeight="1">
      <c r="A626" s="1122" t="str">
        <f>$Q$1 &amp; " (%)"</f>
        <v>kcal (%)</v>
      </c>
      <c r="B626" s="1101"/>
      <c r="C626" s="1148" t="str">
        <f>IF(C624="","",C624*C625/C$46/365/$P$1)</f>
        <v/>
      </c>
      <c r="D626" s="1148" t="str">
        <f>IF(D624="","",D624*D625/D$46/365/$P$1)</f>
        <v/>
      </c>
      <c r="E626" s="1148" t="str">
        <f>IF(E624="","",E624*E625/E$46/365/$P$1)</f>
        <v/>
      </c>
      <c r="F626" s="1148" t="str">
        <f>IF(F624="","",F624*F625/F$46/365/$P$1)</f>
        <v/>
      </c>
      <c r="G626" s="1101"/>
      <c r="H626" s="1148" t="str">
        <f>IF(OR(H$46=0,H624=""),"",H624*SUM($D625)/H$46/365/$P$1)</f>
        <v/>
      </c>
      <c r="I626" s="1148" t="str">
        <f>IF(OR(I$46=0,I624=""),"",I624*SUM($D625)/I$46/365/$P$1)</f>
        <v/>
      </c>
      <c r="J626" s="1148" t="str">
        <f>IF(OR(J$46=0,J624=""),"",J624*SUM($D625)/J$46/365/$P$1)</f>
        <v/>
      </c>
      <c r="K626" s="1148" t="str">
        <f>IF(OR(K$46=0,K624=""),"",K624*SUM($D625)/K$46/365/$P$1)</f>
        <v/>
      </c>
      <c r="L626" s="1101"/>
      <c r="M626" s="1592" t="str">
        <f>IF(SUM(H626)=SUM(C626),"",SUM(H626)-SUM(C626))</f>
        <v/>
      </c>
      <c r="N626" s="1592" t="str">
        <f>IF(SUM(I626)=SUM(D626),"",SUM(I626)-SUM(D626))</f>
        <v/>
      </c>
      <c r="O626" s="1592" t="str">
        <f>IF(SUM(J626)=SUM(E626),"",SUM(J626)-SUM(E626))</f>
        <v/>
      </c>
      <c r="P626" s="1592" t="str">
        <f>IF(SUM(K626)=SUM(F626),"",SUM(K626)-SUM(F626))</f>
        <v/>
      </c>
      <c r="Q626" s="1130"/>
      <c r="R626" s="898"/>
      <c r="S626" s="1030"/>
      <c r="T626" s="1030"/>
      <c r="U626" s="1062">
        <v>627</v>
      </c>
      <c r="V626" s="473"/>
    </row>
    <row r="627" spans="1:22" ht="15.75" customHeight="1">
      <c r="A627" s="1190" t="s">
        <v>269</v>
      </c>
      <c r="B627" s="1101"/>
      <c r="C627" s="1006" t="str">
        <f>IF(Data!BV627="","",Data!BV627)</f>
        <v/>
      </c>
      <c r="D627" s="1006" t="str">
        <f>IF(Data!BW627="","",Data!BW627)</f>
        <v/>
      </c>
      <c r="E627" s="1006" t="str">
        <f>IF(Data!BX627="","",Data!BX627)</f>
        <v/>
      </c>
      <c r="F627" s="1006" t="str">
        <f>IF(Data!BY627="","",Data!BY627)</f>
        <v/>
      </c>
      <c r="G627" s="1101"/>
      <c r="H627" s="964"/>
      <c r="I627" s="964"/>
      <c r="J627" s="964"/>
      <c r="K627" s="964"/>
      <c r="L627" s="1101"/>
      <c r="M627" s="964"/>
      <c r="N627" s="964"/>
      <c r="O627" s="964"/>
      <c r="P627" s="964"/>
      <c r="Q627" s="1130"/>
      <c r="R627" s="898"/>
      <c r="S627" s="1030"/>
      <c r="T627" s="1030"/>
      <c r="U627" s="1062">
        <v>628</v>
      </c>
      <c r="V627" s="473"/>
    </row>
    <row r="628" spans="1:22" ht="15.75" customHeight="1">
      <c r="A628" s="1122" t="s">
        <v>267</v>
      </c>
      <c r="B628" s="1101"/>
      <c r="C628" s="1144" t="str">
        <f>IF(C627="","",C624*C627)</f>
        <v/>
      </c>
      <c r="D628" s="1144" t="str">
        <f>IF(D627="","",D624*D627)</f>
        <v/>
      </c>
      <c r="E628" s="1144" t="str">
        <f>IF(E627="","",E624*E627)</f>
        <v/>
      </c>
      <c r="F628" s="1144" t="str">
        <f>IF(F627="","",F624*F627)</f>
        <v/>
      </c>
      <c r="G628" s="1101"/>
      <c r="H628" s="1144" t="str">
        <f>IF(H$46=0,"",IF($D627="",H624*[1]ExpFactors!$H$66,H624*$D627))</f>
        <v/>
      </c>
      <c r="I628" s="1144" t="str">
        <f>IF(I$46=0,"",IF($D627="",I624*[1]ExpFactors!$H$66,I624*$D627))</f>
        <v/>
      </c>
      <c r="J628" s="1144" t="str">
        <f>IF(J$46=0,"",IF($D627="",J624*[1]ExpFactors!$H$66,J624*$D627))</f>
        <v/>
      </c>
      <c r="K628" s="1144" t="str">
        <f>IF(K$46=0,"",IF($D627="",K624*[1]ExpFactors!$H$66,K624*$D627))</f>
        <v/>
      </c>
      <c r="L628" s="1101"/>
      <c r="M628" s="1593" t="str">
        <f>IF(SUM(H628)=SUM(C628),"",SUM(H628)-SUM(C628))</f>
        <v/>
      </c>
      <c r="N628" s="1593" t="str">
        <f>IF(SUM(I628)=SUM(D628),"",SUM(I628)-SUM(D628))</f>
        <v/>
      </c>
      <c r="O628" s="1593" t="str">
        <f>IF(SUM(J628)=SUM(E628),"",SUM(J628)-SUM(E628))</f>
        <v/>
      </c>
      <c r="P628" s="1593" t="str">
        <f>IF(SUM(K628)=SUM(F628),"",SUM(K628)-SUM(F628))</f>
        <v/>
      </c>
      <c r="Q628" s="1594" t="str">
        <f>'[2]Exp factors'!$I$67</f>
        <v>des</v>
      </c>
      <c r="R628" s="898"/>
      <c r="S628" s="1030"/>
      <c r="T628" s="1030"/>
      <c r="U628" s="1062">
        <v>629</v>
      </c>
      <c r="V628" s="473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4"/>
      <c r="N629" s="964"/>
      <c r="O629" s="964"/>
      <c r="P629" s="964"/>
      <c r="Q629" s="1130"/>
      <c r="R629" s="898"/>
      <c r="S629" s="1030"/>
      <c r="T629" s="1030"/>
      <c r="U629" s="1062">
        <v>630</v>
      </c>
      <c r="V629" s="473"/>
    </row>
    <row r="630" spans="1:22" ht="15.75" customHeight="1">
      <c r="A630" s="1122" t="s">
        <v>273</v>
      </c>
      <c r="B630" s="1101"/>
      <c r="C630" s="1006" t="str">
        <f>IF(Data!BV630="","",Data!BV630)</f>
        <v/>
      </c>
      <c r="D630" s="1006" t="str">
        <f>IF(Data!BW630="","",Data!BW630)</f>
        <v/>
      </c>
      <c r="E630" s="1006" t="str">
        <f>IF(Data!BX630="","",Data!BX630)</f>
        <v/>
      </c>
      <c r="F630" s="1006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4"/>
      <c r="N630" s="964"/>
      <c r="O630" s="964"/>
      <c r="P630" s="964"/>
      <c r="Q630" s="1130"/>
      <c r="R630" s="898"/>
      <c r="S630" s="1030"/>
      <c r="T630" s="1030"/>
      <c r="U630" s="1062">
        <v>631</v>
      </c>
      <c r="V630" s="473"/>
    </row>
    <row r="631" spans="1:22" ht="15.75" customHeight="1">
      <c r="A631" s="1171" t="str">
        <f>$Q$1 &amp; "/kg"</f>
        <v>kcal/kg</v>
      </c>
      <c r="B631" s="1101"/>
      <c r="C631" s="1006">
        <f>IF(Data!BV631="","",Data!BV631)</f>
        <v>470</v>
      </c>
      <c r="D631" s="1006">
        <f>IF(Data!BW631="","",Data!BW631)</f>
        <v>470</v>
      </c>
      <c r="E631" s="1006">
        <f>IF(Data!BX631="","",Data!BX631)</f>
        <v>470</v>
      </c>
      <c r="F631" s="1006">
        <f>IF(Data!BY631="","",Data!BY631)</f>
        <v>470</v>
      </c>
      <c r="G631" s="1101"/>
      <c r="H631" s="964"/>
      <c r="I631" s="964"/>
      <c r="J631" s="964"/>
      <c r="K631" s="964"/>
      <c r="L631" s="1101"/>
      <c r="M631" s="1117"/>
      <c r="N631" s="1117"/>
      <c r="O631" s="1117"/>
      <c r="P631" s="1117"/>
      <c r="Q631" s="1130"/>
      <c r="R631" s="898"/>
      <c r="S631" s="1030"/>
      <c r="T631" s="1030"/>
      <c r="U631" s="1062">
        <v>632</v>
      </c>
      <c r="V631" s="473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 t="str">
        <f>IF(OR(H$46=0,H630=""),"",H630*SUM($D631)/H$46/365/$P$1)</f>
        <v/>
      </c>
      <c r="I632" s="1148" t="str">
        <f>IF(OR(I$46=0,I630=""),"",I630*SUM($D631)/I$46/365/$P$1)</f>
        <v/>
      </c>
      <c r="J632" s="1148" t="str">
        <f>IF(OR(J$46=0,J630=""),"",J630*SUM($D631)/J$46/365/$P$1)</f>
        <v/>
      </c>
      <c r="K632" s="1148" t="str">
        <f>IF(OR(K$46=0,K630=""),"",K630*SUM($D631)/K$46/365/$P$1)</f>
        <v/>
      </c>
      <c r="L632" s="1101"/>
      <c r="M632" s="1592" t="str">
        <f>IF(SUM(H632)=SUM(C632),"",SUM(H632)-SUM(C632))</f>
        <v/>
      </c>
      <c r="N632" s="1592" t="str">
        <f>IF(SUM(I632)=SUM(D632),"",SUM(I632)-SUM(D632))</f>
        <v/>
      </c>
      <c r="O632" s="1592" t="str">
        <f>IF(SUM(J632)=SUM(E632),"",SUM(J632)-SUM(E632))</f>
        <v/>
      </c>
      <c r="P632" s="1592" t="str">
        <f>IF(SUM(K632)=SUM(F632),"",SUM(K632)-SUM(F632))</f>
        <v/>
      </c>
      <c r="Q632" s="1130"/>
      <c r="R632" s="898"/>
      <c r="S632" s="1030"/>
      <c r="T632" s="1030"/>
      <c r="U632" s="1062">
        <v>633</v>
      </c>
      <c r="V632" s="473"/>
    </row>
    <row r="633" spans="1:22" ht="15.75" customHeight="1">
      <c r="A633" s="1190" t="s">
        <v>269</v>
      </c>
      <c r="B633" s="1101"/>
      <c r="C633" s="1006" t="str">
        <f>IF(Data!BV633="","",Data!BV633)</f>
        <v/>
      </c>
      <c r="D633" s="1006" t="str">
        <f>IF(Data!BW633="","",Data!BW633)</f>
        <v/>
      </c>
      <c r="E633" s="1006" t="str">
        <f>IF(Data!BX633="","",Data!BX633)</f>
        <v/>
      </c>
      <c r="F633" s="1006" t="str">
        <f>IF(Data!BY633="","",Data!BY633)</f>
        <v/>
      </c>
      <c r="G633" s="1101"/>
      <c r="H633" s="964"/>
      <c r="I633" s="964"/>
      <c r="J633" s="964"/>
      <c r="K633" s="964"/>
      <c r="L633" s="1101"/>
      <c r="M633" s="964"/>
      <c r="N633" s="964"/>
      <c r="O633" s="964"/>
      <c r="P633" s="964"/>
      <c r="Q633" s="1130"/>
      <c r="R633" s="898"/>
      <c r="S633" s="1030"/>
      <c r="T633" s="1030"/>
      <c r="U633" s="1062">
        <v>634</v>
      </c>
      <c r="V633" s="473"/>
    </row>
    <row r="634" spans="1:22" ht="15.75" customHeight="1">
      <c r="A634" s="1122" t="s">
        <v>267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 t="str">
        <f>IF(H$46=0,"",IF($D633="",H630*[1]ExpFactors!$H$67,H630*$D633))</f>
        <v/>
      </c>
      <c r="I634" s="1144" t="str">
        <f>IF(I$46=0,"",IF($D633="",I630*[1]ExpFactors!$H$67,I630*$D633))</f>
        <v/>
      </c>
      <c r="J634" s="1144" t="str">
        <f>IF(J$46=0,"",IF($D633="",J630*[1]ExpFactors!$H$67,J630*$D633))</f>
        <v/>
      </c>
      <c r="K634" s="1144" t="str">
        <f>IF(K$46=0,"",IF($D633="",K630*[1]ExpFactors!$H$67,K630*$D633))</f>
        <v/>
      </c>
      <c r="L634" s="1101"/>
      <c r="M634" s="1593" t="str">
        <f>IF(SUM(H634)=SUM(C634),"",SUM(H634)-SUM(C634))</f>
        <v/>
      </c>
      <c r="N634" s="1593" t="str">
        <f>IF(SUM(I634)=SUM(D634),"",SUM(I634)-SUM(D634))</f>
        <v/>
      </c>
      <c r="O634" s="1593" t="str">
        <f>IF(SUM(J634)=SUM(E634),"",SUM(J634)-SUM(E634))</f>
        <v/>
      </c>
      <c r="P634" s="1593" t="str">
        <f>IF(SUM(K634)=SUM(F634),"",SUM(K634)-SUM(F634))</f>
        <v/>
      </c>
      <c r="Q634" s="1594" t="str">
        <f>'[2]Exp factors'!$I$68</f>
        <v>des</v>
      </c>
      <c r="R634" s="898"/>
      <c r="S634" s="1030"/>
      <c r="T634" s="1030"/>
      <c r="U634" s="1062">
        <v>635</v>
      </c>
      <c r="V634" s="473"/>
    </row>
    <row r="635" spans="1:22" ht="15.75" customHeight="1">
      <c r="A635" s="1194" t="str">
        <f>IF(Data!A635="","",Data!A635)</f>
        <v>Other purchase -- see Data 4</v>
      </c>
      <c r="B635" s="1101"/>
      <c r="C635" s="1006" t="str">
        <f>IF(Data!BV635="","",Data!BV635)</f>
        <v/>
      </c>
      <c r="D635" s="1006" t="str">
        <f>IF(Data!BW635="","",Data!BW635)</f>
        <v/>
      </c>
      <c r="E635" s="1006" t="str">
        <f>IF(Data!BX635="","",Data!BX635)</f>
        <v/>
      </c>
      <c r="F635" s="1006" t="str">
        <f>IF(Data!BY635="","",Data!BY635)</f>
        <v/>
      </c>
      <c r="G635" s="1101"/>
      <c r="H635" s="964"/>
      <c r="I635" s="964"/>
      <c r="J635" s="964"/>
      <c r="K635" s="964"/>
      <c r="L635" s="1101"/>
      <c r="M635" s="964"/>
      <c r="N635" s="964"/>
      <c r="O635" s="964"/>
      <c r="P635" s="964"/>
      <c r="Q635" s="1130"/>
      <c r="R635" s="859"/>
      <c r="S635" s="859"/>
      <c r="T635" s="859"/>
      <c r="U635" s="1062">
        <v>636</v>
      </c>
      <c r="V635" s="473"/>
    </row>
    <row r="636" spans="1:22" ht="15.75" customHeight="1">
      <c r="A636" s="1122" t="s">
        <v>273</v>
      </c>
      <c r="B636" s="1104"/>
      <c r="C636" s="1006" t="str">
        <f>IF(Data!BV636="","",Data!BV636)</f>
        <v/>
      </c>
      <c r="D636" s="1006" t="str">
        <f>IF(Data!BW636="","",Data!BW636)</f>
        <v/>
      </c>
      <c r="E636" s="1006" t="str">
        <f>IF(Data!BX636="","",Data!BX636)</f>
        <v/>
      </c>
      <c r="F636" s="1006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4"/>
      <c r="N636" s="964"/>
      <c r="O636" s="964"/>
      <c r="P636" s="964"/>
      <c r="Q636" s="1130"/>
      <c r="R636" s="898"/>
      <c r="S636" s="1030"/>
      <c r="T636" s="1030"/>
      <c r="U636" s="1062">
        <v>637</v>
      </c>
      <c r="V636" s="473"/>
    </row>
    <row r="637" spans="1:22" ht="15.75" customHeight="1">
      <c r="A637" s="1122" t="s">
        <v>270</v>
      </c>
      <c r="B637" s="1101"/>
      <c r="C637" s="1006" t="str">
        <f>IF(Data!BV637="","",Data!BV637)</f>
        <v/>
      </c>
      <c r="D637" s="1006" t="str">
        <f>IF(Data!BW637="","",Data!BW637)</f>
        <v/>
      </c>
      <c r="E637" s="1006" t="str">
        <f>IF(Data!BX637="","",Data!BX637)</f>
        <v/>
      </c>
      <c r="F637" s="1006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4"/>
      <c r="N637" s="964"/>
      <c r="O637" s="964"/>
      <c r="P637" s="964"/>
      <c r="Q637" s="1130"/>
      <c r="R637" s="898"/>
      <c r="S637" s="1030"/>
      <c r="T637" s="1030"/>
      <c r="U637" s="1062">
        <v>638</v>
      </c>
      <c r="V637" s="473"/>
    </row>
    <row r="638" spans="1:22" ht="15.75" customHeight="1">
      <c r="A638" s="1171" t="str">
        <f>$Q$1 &amp; "/kg"</f>
        <v>kcal/kg</v>
      </c>
      <c r="B638" s="1101"/>
      <c r="C638" s="1006" t="str">
        <f>IF(Data!BV638="","",Data!BV638)</f>
        <v/>
      </c>
      <c r="D638" s="1006" t="str">
        <f>IF(Data!BW638="","",Data!BW638)</f>
        <v/>
      </c>
      <c r="E638" s="1006" t="str">
        <f>IF(Data!BX638="","",Data!BX638)</f>
        <v/>
      </c>
      <c r="F638" s="1006" t="str">
        <f>IF(Data!BY638="","",Data!BY638)</f>
        <v/>
      </c>
      <c r="G638" s="1101"/>
      <c r="H638" s="964"/>
      <c r="I638" s="964"/>
      <c r="J638" s="964"/>
      <c r="K638" s="964"/>
      <c r="L638" s="1101"/>
      <c r="M638" s="1117"/>
      <c r="N638" s="1117"/>
      <c r="O638" s="1117"/>
      <c r="P638" s="1117"/>
      <c r="Q638" s="1130"/>
      <c r="R638" s="898"/>
      <c r="S638" s="1030"/>
      <c r="T638" s="1030"/>
      <c r="U638" s="1062">
        <v>639</v>
      </c>
      <c r="V638" s="473"/>
    </row>
    <row r="639" spans="1:22" ht="15.75" customHeight="1">
      <c r="A639" s="1122" t="str">
        <f>$Q$1 &amp; " (%)"</f>
        <v>kcal (%)</v>
      </c>
      <c r="B639" s="1101"/>
      <c r="C639" s="632">
        <f>'Data 4'!BV73</f>
        <v>0</v>
      </c>
      <c r="D639" s="632">
        <f>'Data 4'!BW73</f>
        <v>0</v>
      </c>
      <c r="E639" s="632">
        <f>'Data 4'!BX73</f>
        <v>0</v>
      </c>
      <c r="F639" s="632">
        <f>'Data 4'!BY73</f>
        <v>0</v>
      </c>
      <c r="G639" s="1113"/>
      <c r="H639" s="1148" t="str">
        <f>IF(H$46=0,"",H636*H637*SUM($D638)/H$46/365/$P$1)</f>
        <v/>
      </c>
      <c r="I639" s="1148" t="str">
        <f>IF(I$46=0,"",I636*I637*SUM($D638)/I$46/365/$P$1)</f>
        <v/>
      </c>
      <c r="J639" s="1148" t="str">
        <f>IF(J$46=0,"",J636*J637*SUM($D638)/J$46/365/$P$1)</f>
        <v/>
      </c>
      <c r="K639" s="1148" t="str">
        <f>IF(K$46=0,"",K636*K637*SUM($D638)/K$46/365/$P$1)</f>
        <v/>
      </c>
      <c r="L639" s="1113"/>
      <c r="M639" s="1595" t="str">
        <f>IF(SUM(H639)=SUM(C639),"",SUM(H639)-SUM(C639))</f>
        <v/>
      </c>
      <c r="N639" s="1595" t="str">
        <f>IF(SUM(I639)=SUM(D639),"",SUM(I639)-SUM(D639))</f>
        <v/>
      </c>
      <c r="O639" s="1595" t="str">
        <f>IF(SUM(J639)=SUM(E639),"",SUM(J639)-SUM(E639))</f>
        <v/>
      </c>
      <c r="P639" s="1595" t="str">
        <f>IF(SUM(K639)=SUM(F639),"",SUM(K639)-SUM(F639))</f>
        <v/>
      </c>
      <c r="Q639" s="1130"/>
      <c r="R639" s="1061"/>
      <c r="S639" s="1023"/>
      <c r="T639" s="1023"/>
      <c r="U639" s="1062">
        <v>640</v>
      </c>
      <c r="V639" s="473"/>
    </row>
    <row r="640" spans="1:22" ht="15.75" customHeight="1">
      <c r="A640" s="1190" t="s">
        <v>269</v>
      </c>
      <c r="B640" s="1101"/>
      <c r="C640" s="1006" t="str">
        <f>IF(Data!BV640="","",Data!BV640)</f>
        <v/>
      </c>
      <c r="D640" s="1006" t="str">
        <f>IF(Data!BW640="","",Data!BW640)</f>
        <v/>
      </c>
      <c r="E640" s="1006" t="str">
        <f>IF(Data!BX640="","",Data!BX640)</f>
        <v/>
      </c>
      <c r="F640" s="1006" t="str">
        <f>IF(Data!BY640="","",Data!BY640)</f>
        <v/>
      </c>
      <c r="G640" s="1101"/>
      <c r="H640" s="964"/>
      <c r="I640" s="964"/>
      <c r="J640" s="964"/>
      <c r="K640" s="964"/>
      <c r="L640" s="1101"/>
      <c r="M640" s="964"/>
      <c r="N640" s="964"/>
      <c r="O640" s="964"/>
      <c r="P640" s="964"/>
      <c r="Q640" s="1130"/>
      <c r="R640" s="1114"/>
      <c r="S640" s="1115"/>
      <c r="T640" s="1115"/>
      <c r="U640" s="1062">
        <v>641</v>
      </c>
      <c r="V640" s="473"/>
    </row>
    <row r="641" spans="1:22" ht="15.75" customHeight="1">
      <c r="A641" s="1122" t="s">
        <v>267</v>
      </c>
      <c r="B641" s="1102"/>
      <c r="C641" s="629">
        <f>'Data 4'!BV74</f>
        <v>0</v>
      </c>
      <c r="D641" s="629">
        <f>'Data 4'!BW74</f>
        <v>0</v>
      </c>
      <c r="E641" s="629">
        <f>'Data 4'!BX74</f>
        <v>0</v>
      </c>
      <c r="F641" s="629">
        <f>'Data 4'!BY74</f>
        <v>0</v>
      </c>
      <c r="G641" s="1101"/>
      <c r="H641" s="1144" t="str">
        <f>IF(H$46=0,"",IF($D640="",H636*H637*[1]ExpFactors!$H$69,H636*H637*$D640))</f>
        <v/>
      </c>
      <c r="I641" s="1144" t="str">
        <f>IF(I$46=0,"",IF($D640="",I636*I637*[1]ExpFactors!$H$69,I636*I637*$D640))</f>
        <v/>
      </c>
      <c r="J641" s="1144" t="str">
        <f>IF(J$46=0,"",IF($D640="",J636*J637*[1]ExpFactors!$H$69,J636*J637*$D640))</f>
        <v/>
      </c>
      <c r="K641" s="1144" t="str">
        <f>IF(K$46=0,"",IF($D640="",K636*K637*[1]ExpFactors!$H$69,K636*K637*$D640))</f>
        <v/>
      </c>
      <c r="L641" s="1101"/>
      <c r="M641" s="1596" t="str">
        <f>IF(SUM(H641)=SUM(C641),"",SUM(H641)-SUM(C641))</f>
        <v/>
      </c>
      <c r="N641" s="1596" t="str">
        <f>IF(SUM(I641)=SUM(D641),"",SUM(I641)-SUM(D641))</f>
        <v/>
      </c>
      <c r="O641" s="1596" t="str">
        <f>IF(SUM(J641)=SUM(E641),"",SUM(J641)-SUM(E641))</f>
        <v/>
      </c>
      <c r="P641" s="1596" t="str">
        <f>IF(SUM(K641)=SUM(F641),"",SUM(K641)-SUM(F641))</f>
        <v/>
      </c>
      <c r="Q641" s="1597" t="str">
        <f>'[2]Exp factors'!$I$69</f>
        <v>other</v>
      </c>
      <c r="R641" s="898"/>
      <c r="S641" s="1030"/>
      <c r="T641" s="1030"/>
      <c r="U641" s="1062">
        <v>642</v>
      </c>
      <c r="V641" s="473"/>
    </row>
    <row r="642" spans="1:22" ht="15.75" customHeight="1">
      <c r="A642" s="1195" t="s">
        <v>275</v>
      </c>
      <c r="B642" s="1104"/>
      <c r="C642" s="1196"/>
      <c r="D642" s="1196"/>
      <c r="E642" s="1196"/>
      <c r="F642" s="886"/>
      <c r="G642" s="1176"/>
      <c r="H642" s="964"/>
      <c r="I642" s="964"/>
      <c r="J642" s="964"/>
      <c r="K642" s="964"/>
      <c r="L642" s="1176"/>
      <c r="M642" s="1162"/>
      <c r="N642" s="1162"/>
      <c r="O642" s="1162"/>
      <c r="P642" s="1162"/>
      <c r="Q642" s="1130"/>
      <c r="R642" s="859"/>
      <c r="S642" s="859"/>
      <c r="T642" s="859"/>
      <c r="U642" s="1062">
        <v>643</v>
      </c>
      <c r="V642" s="473"/>
    </row>
    <row r="643" spans="1:22" ht="15.75" customHeight="1">
      <c r="A643" s="1160" t="str">
        <f>IF(Data!A643="","",Data!A643)</f>
        <v>Labour: Land clearing, construction, herding, slaughtering, cultivation, planting, shelling</v>
      </c>
      <c r="B643" s="1104"/>
      <c r="C643" s="1006" t="str">
        <f>IF(Data!BV643="","",Data!BV643)</f>
        <v/>
      </c>
      <c r="D643" s="1006" t="str">
        <f>IF(Data!BW643="","",Data!BW643)</f>
        <v/>
      </c>
      <c r="E643" s="1006" t="str">
        <f>IF(Data!BX643="","",Data!BX643)</f>
        <v/>
      </c>
      <c r="F643" s="1006" t="str">
        <f>IF(Data!BY643="","",Data!BY643)</f>
        <v/>
      </c>
      <c r="G643" s="1104"/>
      <c r="H643" s="964"/>
      <c r="I643" s="964"/>
      <c r="J643" s="964"/>
      <c r="K643" s="964"/>
      <c r="L643" s="1104"/>
      <c r="M643" s="964"/>
      <c r="N643" s="964"/>
      <c r="O643" s="964"/>
      <c r="P643" s="964"/>
      <c r="Q643" s="1130"/>
      <c r="R643" s="859"/>
      <c r="S643" s="859"/>
      <c r="T643" s="859"/>
      <c r="U643" s="1062">
        <v>644</v>
      </c>
      <c r="V643" s="473"/>
    </row>
    <row r="644" spans="1:22" ht="15.75" customHeight="1">
      <c r="A644" s="1122" t="s">
        <v>276</v>
      </c>
      <c r="B644" s="1104"/>
      <c r="C644" s="1006" t="str">
        <f>IF(Data!BV644="","",Data!BV644)</f>
        <v/>
      </c>
      <c r="D644" s="1006" t="str">
        <f>IF(Data!BW644="","",Data!BW644)</f>
        <v/>
      </c>
      <c r="E644" s="1006" t="str">
        <f>IF(Data!BX644="","",Data!BX644)</f>
        <v/>
      </c>
      <c r="F644" s="1006" t="str">
        <f>IF(Data!BY644="","",Data!BY644)</f>
        <v/>
      </c>
      <c r="G644" s="1104"/>
      <c r="H644" s="1197" t="str">
        <f>IF(SUM(C644)&gt;0,C644*'Exp factors'!C$28,"")</f>
        <v/>
      </c>
      <c r="I644" s="1197" t="str">
        <f>IF(SUM(D644)&gt;0,D644*'Exp factors'!D$28,"")</f>
        <v/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4"/>
      <c r="N644" s="964"/>
      <c r="O644" s="964"/>
      <c r="P644" s="964"/>
      <c r="Q644" s="1130"/>
      <c r="R644" s="1114"/>
      <c r="S644" s="1115"/>
      <c r="T644" s="1115"/>
      <c r="U644" s="1062">
        <v>645</v>
      </c>
      <c r="V644" s="473"/>
    </row>
    <row r="645" spans="1:22" s="1166" customFormat="1" ht="15.75" customHeight="1">
      <c r="A645" s="1122" t="s">
        <v>277</v>
      </c>
      <c r="B645" s="1104"/>
      <c r="C645" s="1006" t="str">
        <f>IF(Data!BV645="","",Data!BV645)</f>
        <v/>
      </c>
      <c r="D645" s="1006" t="str">
        <f>IF(Data!BW645="","",Data!BW645)</f>
        <v/>
      </c>
      <c r="E645" s="1006" t="str">
        <f>IF(Data!BX645="","",Data!BX645)</f>
        <v/>
      </c>
      <c r="F645" s="1006" t="str">
        <f>IF(Data!BY645="","",Data!BY645)</f>
        <v/>
      </c>
      <c r="G645" s="1101"/>
      <c r="H645" s="1197" t="str">
        <f t="shared" ref="H645:K646" si="13">IF(C645&gt;0,C645,"")</f>
        <v/>
      </c>
      <c r="I645" s="1197" t="str">
        <f t="shared" si="13"/>
        <v/>
      </c>
      <c r="J645" s="1197" t="str">
        <f t="shared" si="13"/>
        <v/>
      </c>
      <c r="K645" s="1197" t="str">
        <f t="shared" si="13"/>
        <v/>
      </c>
      <c r="L645" s="1101"/>
      <c r="M645" s="964"/>
      <c r="N645" s="964"/>
      <c r="O645" s="964"/>
      <c r="P645" s="964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265</v>
      </c>
      <c r="B646" s="1167"/>
      <c r="C646" s="1006" t="str">
        <f>IF(Data!BV646="","",Data!BV646)</f>
        <v/>
      </c>
      <c r="D646" s="1006" t="str">
        <f>IF(Data!BW646="","",Data!BW646)</f>
        <v/>
      </c>
      <c r="E646" s="1006" t="str">
        <f>IF(Data!BX646="","",Data!BX646)</f>
        <v/>
      </c>
      <c r="F646" s="1006" t="str">
        <f>IF(Data!BY646="","",Data!BY646)</f>
        <v/>
      </c>
      <c r="G646" s="1101"/>
      <c r="H646" s="1197" t="str">
        <f t="shared" si="13"/>
        <v/>
      </c>
      <c r="I646" s="1197" t="str">
        <f t="shared" si="13"/>
        <v/>
      </c>
      <c r="J646" s="1197" t="str">
        <f t="shared" si="13"/>
        <v/>
      </c>
      <c r="K646" s="1197" t="str">
        <f t="shared" si="13"/>
        <v/>
      </c>
      <c r="L646" s="1101"/>
      <c r="M646" s="964"/>
      <c r="N646" s="964"/>
      <c r="O646" s="964"/>
      <c r="P646" s="964"/>
      <c r="Q646" s="1130"/>
      <c r="R646" s="1114"/>
      <c r="S646" s="1115"/>
      <c r="T646" s="1115"/>
      <c r="U646" s="1062">
        <v>647</v>
      </c>
      <c r="V646" s="473"/>
    </row>
    <row r="647" spans="1:22" s="1147" customFormat="1" ht="15.75" customHeight="1">
      <c r="A647" s="1122" t="s">
        <v>278</v>
      </c>
      <c r="B647" s="1104"/>
      <c r="C647" s="1006" t="str">
        <f>IF(Data!BV647="","",Data!BV647)</f>
        <v/>
      </c>
      <c r="D647" s="1006" t="str">
        <f>IF(Data!BW647="","",Data!BW647)</f>
        <v/>
      </c>
      <c r="E647" s="1006" t="str">
        <f>IF(Data!BX647="","",Data!BX647)</f>
        <v/>
      </c>
      <c r="F647" s="1006" t="str">
        <f>IF(Data!BY647="","",Data!BY647)</f>
        <v/>
      </c>
      <c r="G647" s="1101"/>
      <c r="H647" s="964"/>
      <c r="I647" s="964"/>
      <c r="J647" s="964"/>
      <c r="K647" s="964"/>
      <c r="L647" s="1101"/>
      <c r="M647" s="964"/>
      <c r="N647" s="964"/>
      <c r="O647" s="964"/>
      <c r="P647" s="964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 t="str">
        <f>IF(C645="","",((C644*C645*C646*C647)*3630*$O$2)/C$46/365/$P$1)</f>
        <v/>
      </c>
      <c r="D648" s="1148" t="str">
        <f>IF(D645="","",((D644*D645*D646*D647)*3630*$O$2)/D$46/365/$P$1)</f>
        <v/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 t="str">
        <f>IF(H645="","",((H644*H645*H646*C647)*3630*$O$2)/H$46/365/$P$1)</f>
        <v/>
      </c>
      <c r="I648" s="1148" t="str">
        <f>IF(I645="","",((I644*I645*I646*D647)*3630*$O$2)/I$46/365/$P$1)</f>
        <v/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3"/>
    </row>
    <row r="649" spans="1:22" ht="15.75" customHeight="1">
      <c r="A649" s="1160" t="str">
        <f>IF(Data!A649="","",Data!A649)</f>
        <v>Labour: Weeding</v>
      </c>
      <c r="B649" s="1104"/>
      <c r="C649" s="1006" t="str">
        <f>IF(Data!BV649="","",Data!BV649)</f>
        <v/>
      </c>
      <c r="D649" s="1006" t="str">
        <f>IF(Data!BW649="","",Data!BW649)</f>
        <v/>
      </c>
      <c r="E649" s="1006" t="str">
        <f>IF(Data!BX649="","",Data!BX649)</f>
        <v/>
      </c>
      <c r="F649" s="1006" t="str">
        <f>IF(Data!BY649="","",Data!BY649)</f>
        <v/>
      </c>
      <c r="G649" s="1104"/>
      <c r="H649" s="964"/>
      <c r="I649" s="964"/>
      <c r="J649" s="964"/>
      <c r="K649" s="964"/>
      <c r="L649" s="1104"/>
      <c r="M649" s="964"/>
      <c r="N649" s="964"/>
      <c r="O649" s="964"/>
      <c r="P649" s="964"/>
      <c r="Q649" s="1130"/>
      <c r="R649" s="859"/>
      <c r="S649" s="859"/>
      <c r="T649" s="859"/>
      <c r="U649" s="1062">
        <v>650</v>
      </c>
      <c r="V649" s="473"/>
    </row>
    <row r="650" spans="1:22" ht="15.75" customHeight="1">
      <c r="A650" s="1122" t="s">
        <v>276</v>
      </c>
      <c r="B650" s="1104"/>
      <c r="C650" s="1006" t="str">
        <f>IF(Data!BV650="","",Data!BV650)</f>
        <v/>
      </c>
      <c r="D650" s="1006" t="str">
        <f>IF(Data!BW650="","",Data!BW650)</f>
        <v/>
      </c>
      <c r="E650" s="1006" t="str">
        <f>IF(Data!BX650="","",Data!BX650)</f>
        <v/>
      </c>
      <c r="F650" s="1006" t="str">
        <f>IF(Data!BY650="","",Data!BY650)</f>
        <v/>
      </c>
      <c r="G650" s="1104"/>
      <c r="H650" s="1197" t="str">
        <f>IF(SUM(C650)&gt;0,C650*'Exp factors'!C$28,"")</f>
        <v/>
      </c>
      <c r="I650" s="1197" t="str">
        <f>IF(SUM(D650)&gt;0,D650*'Exp factors'!D$28,"")</f>
        <v/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4"/>
      <c r="N650" s="964"/>
      <c r="O650" s="964"/>
      <c r="P650" s="964"/>
      <c r="Q650" s="1130"/>
      <c r="R650" s="1114"/>
      <c r="S650" s="1115"/>
      <c r="T650" s="1115"/>
      <c r="U650" s="1062">
        <v>651</v>
      </c>
      <c r="V650" s="473"/>
    </row>
    <row r="651" spans="1:22" ht="15.75" customHeight="1">
      <c r="A651" s="1122" t="s">
        <v>277</v>
      </c>
      <c r="B651" s="1167"/>
      <c r="C651" s="1006" t="str">
        <f>IF(Data!BV651="","",Data!BV651)</f>
        <v/>
      </c>
      <c r="D651" s="1006" t="str">
        <f>IF(Data!BW651="","",Data!BW651)</f>
        <v/>
      </c>
      <c r="E651" s="1006" t="str">
        <f>IF(Data!BX651="","",Data!BX651)</f>
        <v/>
      </c>
      <c r="F651" s="1006" t="str">
        <f>IF(Data!BY651="","",Data!BY651)</f>
        <v/>
      </c>
      <c r="G651" s="1101"/>
      <c r="H651" s="1197" t="str">
        <f t="shared" ref="H651:K652" si="14">IF(C651&gt;0,C651,"")</f>
        <v/>
      </c>
      <c r="I651" s="1197" t="str">
        <f t="shared" si="14"/>
        <v/>
      </c>
      <c r="J651" s="1197" t="str">
        <f t="shared" si="14"/>
        <v/>
      </c>
      <c r="K651" s="1197" t="str">
        <f t="shared" si="14"/>
        <v/>
      </c>
      <c r="L651" s="1101"/>
      <c r="M651" s="964"/>
      <c r="N651" s="964"/>
      <c r="O651" s="964"/>
      <c r="P651" s="964"/>
      <c r="Q651" s="1130"/>
      <c r="R651" s="1114"/>
      <c r="S651" s="1115"/>
      <c r="T651" s="1115"/>
      <c r="U651" s="1062">
        <v>652</v>
      </c>
      <c r="V651" s="473"/>
    </row>
    <row r="652" spans="1:22" ht="15.75" customHeight="1">
      <c r="A652" s="1122" t="s">
        <v>265</v>
      </c>
      <c r="B652" s="1104"/>
      <c r="C652" s="1006" t="str">
        <f>IF(Data!BV652="","",Data!BV652)</f>
        <v/>
      </c>
      <c r="D652" s="1006" t="str">
        <f>IF(Data!BW652="","",Data!BW652)</f>
        <v/>
      </c>
      <c r="E652" s="1006" t="str">
        <f>IF(Data!BX652="","",Data!BX652)</f>
        <v/>
      </c>
      <c r="F652" s="1006" t="str">
        <f>IF(Data!BY652="","",Data!BY652)</f>
        <v/>
      </c>
      <c r="G652" s="1101"/>
      <c r="H652" s="1197" t="str">
        <f t="shared" si="14"/>
        <v/>
      </c>
      <c r="I652" s="1197" t="str">
        <f t="shared" si="14"/>
        <v/>
      </c>
      <c r="J652" s="1197" t="str">
        <f t="shared" si="14"/>
        <v/>
      </c>
      <c r="K652" s="1197" t="str">
        <f t="shared" si="14"/>
        <v/>
      </c>
      <c r="L652" s="1101"/>
      <c r="M652" s="964"/>
      <c r="N652" s="964"/>
      <c r="O652" s="964"/>
      <c r="P652" s="964"/>
      <c r="Q652" s="1130"/>
      <c r="R652" s="1114"/>
      <c r="S652" s="1115"/>
      <c r="T652" s="1115"/>
      <c r="U652" s="1062">
        <v>653</v>
      </c>
      <c r="V652" s="473"/>
    </row>
    <row r="653" spans="1:22" ht="15.75" customHeight="1">
      <c r="A653" s="1122" t="s">
        <v>278</v>
      </c>
      <c r="B653" s="1101"/>
      <c r="C653" s="1006" t="str">
        <f>IF(Data!BV653="","",Data!BV653)</f>
        <v/>
      </c>
      <c r="D653" s="1006" t="str">
        <f>IF(Data!BW653="","",Data!BW653)</f>
        <v/>
      </c>
      <c r="E653" s="1006" t="str">
        <f>IF(Data!BX653="","",Data!BX653)</f>
        <v/>
      </c>
      <c r="F653" s="1006" t="str">
        <f>IF(Data!BY653="","",Data!BY653)</f>
        <v/>
      </c>
      <c r="G653" s="1101"/>
      <c r="H653" s="964"/>
      <c r="I653" s="964"/>
      <c r="J653" s="964"/>
      <c r="K653" s="964"/>
      <c r="L653" s="1101"/>
      <c r="M653" s="964"/>
      <c r="N653" s="964"/>
      <c r="O653" s="964"/>
      <c r="P653" s="964"/>
      <c r="Q653" s="1130"/>
      <c r="R653" s="1114"/>
      <c r="S653" s="1115"/>
      <c r="T653" s="1115"/>
      <c r="U653" s="1062">
        <v>654</v>
      </c>
      <c r="V653" s="473"/>
    </row>
    <row r="654" spans="1:22" ht="15.75" customHeight="1">
      <c r="A654" s="1098" t="str">
        <f>$Q$1 &amp; " (%)"</f>
        <v>kcal (%)</v>
      </c>
      <c r="B654" s="1101"/>
      <c r="C654" s="1148" t="str">
        <f>IF(C651="","",((C650*C651*C652*C653)*3630*$O$2)/C$46/365/$P$1)</f>
        <v/>
      </c>
      <c r="D654" s="1148" t="str">
        <f>IF(D651="","",((D650*D651*D652*D653)*3630*$O$2)/D$46/365/$P$1)</f>
        <v/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 t="str">
        <f>IF(H651="","",((H650*H651*H652*C653)*3630*$O$2)/H$46/365/$P$1)</f>
        <v/>
      </c>
      <c r="I654" s="1148" t="str">
        <f>IF(I651="","",((I650*I651*I652*D653)*3630*$O$2)/I$46/365/$P$1)</f>
        <v/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3"/>
    </row>
    <row r="655" spans="1:22" ht="15.75" customHeight="1">
      <c r="A655" s="1160" t="str">
        <f>IF(Data!A655="","",Data!A655)</f>
        <v>Labour: Harvesting</v>
      </c>
      <c r="B655" s="1128"/>
      <c r="C655" s="1006" t="str">
        <f>IF(Data!BV655="","",Data!BV655)</f>
        <v/>
      </c>
      <c r="D655" s="1006" t="str">
        <f>IF(Data!BW655="","",Data!BW655)</f>
        <v/>
      </c>
      <c r="E655" s="1006" t="str">
        <f>IF(Data!BX655="","",Data!BX655)</f>
        <v/>
      </c>
      <c r="F655" s="1006" t="str">
        <f>IF(Data!BY655="","",Data!BY655)</f>
        <v/>
      </c>
      <c r="G655" s="1101"/>
      <c r="H655" s="964"/>
      <c r="I655" s="964"/>
      <c r="J655" s="964"/>
      <c r="K655" s="964"/>
      <c r="L655" s="1101"/>
      <c r="M655" s="964"/>
      <c r="N655" s="964"/>
      <c r="O655" s="964"/>
      <c r="P655" s="964"/>
      <c r="Q655" s="1130"/>
      <c r="R655" s="859"/>
      <c r="S655" s="859"/>
      <c r="T655" s="859"/>
      <c r="U655" s="1062">
        <v>656</v>
      </c>
      <c r="V655" s="473"/>
    </row>
    <row r="656" spans="1:22" ht="15.75" customHeight="1">
      <c r="A656" s="1122" t="s">
        <v>276</v>
      </c>
      <c r="B656" s="1101"/>
      <c r="C656" s="1006" t="str">
        <f>IF(Data!BV656="","",Data!BV656)</f>
        <v/>
      </c>
      <c r="D656" s="1006" t="str">
        <f>IF(Data!BW656="","",Data!BW656)</f>
        <v/>
      </c>
      <c r="E656" s="1006" t="str">
        <f>IF(Data!BX656="","",Data!BX656)</f>
        <v/>
      </c>
      <c r="F656" s="1006" t="str">
        <f>IF(Data!BY656="","",Data!BY656)</f>
        <v/>
      </c>
      <c r="G656" s="1101"/>
      <c r="H656" s="1197" t="str">
        <f>IF(SUM(C656)&gt;0,C656*'Exp factors'!C$28,"")</f>
        <v/>
      </c>
      <c r="I656" s="1197" t="str">
        <f>IF(SUM(D656)&gt;0,D656*'Exp factors'!D$28,"")</f>
        <v/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4"/>
      <c r="N656" s="964"/>
      <c r="O656" s="964"/>
      <c r="P656" s="964"/>
      <c r="Q656" s="1130"/>
      <c r="R656" s="1114"/>
      <c r="S656" s="1115"/>
      <c r="T656" s="1115"/>
      <c r="U656" s="1062">
        <v>657</v>
      </c>
      <c r="V656" s="473"/>
    </row>
    <row r="657" spans="1:22" ht="15.75" customHeight="1">
      <c r="A657" s="1122" t="s">
        <v>277</v>
      </c>
      <c r="B657" s="1101"/>
      <c r="C657" s="1006" t="str">
        <f>IF(Data!BV657="","",Data!BV657)</f>
        <v/>
      </c>
      <c r="D657" s="1006" t="str">
        <f>IF(Data!BW657="","",Data!BW657)</f>
        <v/>
      </c>
      <c r="E657" s="1006" t="str">
        <f>IF(Data!BX657="","",Data!BX657)</f>
        <v/>
      </c>
      <c r="F657" s="1006" t="str">
        <f>IF(Data!BY657="","",Data!BY657)</f>
        <v/>
      </c>
      <c r="G657" s="1101"/>
      <c r="H657" s="1197" t="str">
        <f t="shared" ref="H657:K658" si="15">IF(C657&gt;0,C657,"")</f>
        <v/>
      </c>
      <c r="I657" s="1197" t="str">
        <f t="shared" si="15"/>
        <v/>
      </c>
      <c r="J657" s="1197" t="str">
        <f t="shared" si="15"/>
        <v/>
      </c>
      <c r="K657" s="1197" t="str">
        <f t="shared" si="15"/>
        <v/>
      </c>
      <c r="L657" s="1101"/>
      <c r="M657" s="964"/>
      <c r="N657" s="964"/>
      <c r="O657" s="964"/>
      <c r="P657" s="964"/>
      <c r="Q657" s="1130"/>
      <c r="R657" s="1114"/>
      <c r="S657" s="1115"/>
      <c r="T657" s="1115"/>
      <c r="U657" s="1062">
        <v>658</v>
      </c>
      <c r="V657" s="473"/>
    </row>
    <row r="658" spans="1:22" ht="15.75" customHeight="1">
      <c r="A658" s="1122" t="s">
        <v>265</v>
      </c>
      <c r="B658" s="1101"/>
      <c r="C658" s="1006" t="str">
        <f>IF(Data!BV658="","",Data!BV658)</f>
        <v/>
      </c>
      <c r="D658" s="1006" t="str">
        <f>IF(Data!BW658="","",Data!BW658)</f>
        <v/>
      </c>
      <c r="E658" s="1006" t="str">
        <f>IF(Data!BX658="","",Data!BX658)</f>
        <v/>
      </c>
      <c r="F658" s="1006" t="str">
        <f>IF(Data!BY658="","",Data!BY658)</f>
        <v/>
      </c>
      <c r="G658" s="1101"/>
      <c r="H658" s="1197" t="str">
        <f t="shared" si="15"/>
        <v/>
      </c>
      <c r="I658" s="1197" t="str">
        <f t="shared" si="15"/>
        <v/>
      </c>
      <c r="J658" s="1197" t="str">
        <f t="shared" si="15"/>
        <v/>
      </c>
      <c r="K658" s="1197" t="str">
        <f t="shared" si="15"/>
        <v/>
      </c>
      <c r="L658" s="1101"/>
      <c r="M658" s="964"/>
      <c r="N658" s="964"/>
      <c r="O658" s="964"/>
      <c r="P658" s="964"/>
      <c r="Q658" s="1130"/>
      <c r="R658" s="1114"/>
      <c r="S658" s="1115"/>
      <c r="T658" s="1115"/>
      <c r="U658" s="1062">
        <v>659</v>
      </c>
      <c r="V658" s="473"/>
    </row>
    <row r="659" spans="1:22" ht="15.75" customHeight="1">
      <c r="A659" s="1122" t="s">
        <v>278</v>
      </c>
      <c r="B659" s="1101"/>
      <c r="C659" s="1006" t="str">
        <f>IF(Data!BV659="","",Data!BV659)</f>
        <v/>
      </c>
      <c r="D659" s="1006" t="str">
        <f>IF(Data!BW659="","",Data!BW659)</f>
        <v/>
      </c>
      <c r="E659" s="1006" t="str">
        <f>IF(Data!BX659="","",Data!BX659)</f>
        <v/>
      </c>
      <c r="F659" s="1006" t="str">
        <f>IF(Data!BY659="","",Data!BY659)</f>
        <v/>
      </c>
      <c r="G659" s="1101"/>
      <c r="H659" s="964"/>
      <c r="I659" s="964"/>
      <c r="J659" s="964"/>
      <c r="K659" s="964"/>
      <c r="L659" s="1101"/>
      <c r="M659" s="964"/>
      <c r="N659" s="964"/>
      <c r="O659" s="964"/>
      <c r="P659" s="964"/>
      <c r="Q659" s="1130"/>
      <c r="R659" s="1114"/>
      <c r="S659" s="1115"/>
      <c r="T659" s="1115"/>
      <c r="U659" s="1062">
        <v>660</v>
      </c>
      <c r="V659" s="473"/>
    </row>
    <row r="660" spans="1:22" ht="15.75" customHeight="1">
      <c r="A660" s="1098" t="str">
        <f>$Q$1 &amp; " (%)"</f>
        <v>kcal (%)</v>
      </c>
      <c r="B660" s="1101"/>
      <c r="C660" s="1148" t="str">
        <f>IF(C657="","",((C656*C657*C658*C659)*3630*$O$2)/C$46/365/$P$1)</f>
        <v/>
      </c>
      <c r="D660" s="1148" t="str">
        <f>IF(D657="","",((D656*D657*D658*D659)*3630*$O$2)/D$46/365/$P$1)</f>
        <v/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 t="str">
        <f>IF(H657="","",((H656*H657*H658*C659)*3630*$O$2)/H$46/365/$P$1)</f>
        <v/>
      </c>
      <c r="I660" s="1148" t="str">
        <f>IF(I657="","",((I656*I657*I658*D659)*3630*$O$2)/I$46/365/$P$1)</f>
        <v/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3"/>
    </row>
    <row r="661" spans="1:22" ht="15.75" customHeight="1">
      <c r="A661" s="908" t="str">
        <f>IF(Data!A661="","",Data!A661)</f>
        <v>Labour migration: no. people per HH</v>
      </c>
      <c r="B661" s="1101"/>
      <c r="C661" s="1006" t="str">
        <f>IF(Data!BV661="","",Data!BV661)</f>
        <v/>
      </c>
      <c r="D661" s="1006" t="str">
        <f>IF(Data!BW661="","",Data!BW661)</f>
        <v/>
      </c>
      <c r="E661" s="1006" t="str">
        <f>IF(Data!BX661="","",Data!BX661)</f>
        <v/>
      </c>
      <c r="F661" s="1006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3"/>
    </row>
    <row r="662" spans="1:22" ht="15.75" customHeight="1">
      <c r="A662" s="1122" t="s">
        <v>265</v>
      </c>
      <c r="B662" s="1101"/>
      <c r="C662" s="1006" t="str">
        <f>IF(Data!BV662="","",Data!BV662)</f>
        <v/>
      </c>
      <c r="D662" s="1006" t="str">
        <f>IF(Data!BW662="","",Data!BW662)</f>
        <v/>
      </c>
      <c r="E662" s="1006" t="str">
        <f>IF(Data!BX662="","",Data!BX662)</f>
        <v/>
      </c>
      <c r="F662" s="1006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4"/>
      <c r="N662" s="964"/>
      <c r="O662" s="964"/>
      <c r="P662" s="964"/>
      <c r="Q662" s="1130"/>
      <c r="R662" s="1114"/>
      <c r="S662" s="1115"/>
      <c r="T662" s="1115"/>
      <c r="U662" s="1062">
        <v>663</v>
      </c>
      <c r="V662" s="473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3"/>
    </row>
    <row r="664" spans="1:22" ht="15.75" customHeight="1">
      <c r="A664" s="1198" t="s">
        <v>282</v>
      </c>
      <c r="B664" s="1128"/>
      <c r="C664" s="1006"/>
      <c r="D664" s="1006"/>
      <c r="E664" s="1006"/>
      <c r="F664" s="1006"/>
      <c r="G664" s="1101"/>
      <c r="H664" s="964"/>
      <c r="I664" s="964"/>
      <c r="J664" s="964"/>
      <c r="K664" s="964"/>
      <c r="L664" s="1101"/>
      <c r="M664" s="964"/>
      <c r="N664" s="964"/>
      <c r="O664" s="964"/>
      <c r="P664" s="964"/>
      <c r="Q664" s="1130"/>
      <c r="R664" s="859"/>
      <c r="S664" s="859"/>
      <c r="T664" s="859"/>
      <c r="U664" s="1062">
        <v>665</v>
      </c>
      <c r="V664" s="473"/>
    </row>
    <row r="665" spans="1:22" ht="15.75" customHeight="1">
      <c r="A665" s="908" t="str">
        <f>IF(Data!A665="","",Data!A665)</f>
        <v>School feeding: no. children</v>
      </c>
      <c r="B665" s="1101"/>
      <c r="C665" s="1006" t="str">
        <f>IF(Data!BV665="","",Data!BV665)</f>
        <v/>
      </c>
      <c r="D665" s="1006" t="str">
        <f>IF(Data!BW665="","",Data!BW665)</f>
        <v/>
      </c>
      <c r="E665" s="1006" t="str">
        <f>IF(Data!BX665="","",Data!BX665)</f>
        <v/>
      </c>
      <c r="F665" s="1006" t="str">
        <f>IF(Data!BY665="","",Data!BY665)</f>
        <v/>
      </c>
      <c r="G665" s="1101"/>
      <c r="H665" s="964"/>
      <c r="I665" s="964"/>
      <c r="J665" s="964"/>
      <c r="K665" s="964"/>
      <c r="L665" s="1101"/>
      <c r="M665" s="964"/>
      <c r="N665" s="964"/>
      <c r="O665" s="964"/>
      <c r="P665" s="964"/>
      <c r="Q665" s="1130"/>
      <c r="R665" s="1114"/>
      <c r="S665" s="1115"/>
      <c r="T665" s="1115"/>
      <c r="U665" s="1062">
        <v>666</v>
      </c>
      <c r="V665" s="473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4"/>
      <c r="I666" s="964"/>
      <c r="J666" s="964"/>
      <c r="K666" s="964"/>
      <c r="L666" s="1113"/>
      <c r="M666" s="964"/>
      <c r="N666" s="964"/>
      <c r="O666" s="964"/>
      <c r="P666" s="964"/>
      <c r="Q666" s="1130"/>
      <c r="R666" s="1061"/>
      <c r="S666" s="1023"/>
      <c r="T666" s="1023"/>
      <c r="U666" s="1062">
        <v>667</v>
      </c>
      <c r="V666" s="473"/>
    </row>
    <row r="667" spans="1:22" ht="15.75" customHeight="1">
      <c r="A667" s="908" t="str">
        <f>IF(Data!A667="","",Data!A667)</f>
        <v>Relief - grain: quantity (kg)</v>
      </c>
      <c r="B667" s="1101"/>
      <c r="C667" s="1006" t="str">
        <f>IF(Data!BV667="","",Data!BV667)</f>
        <v/>
      </c>
      <c r="D667" s="1006" t="str">
        <f>IF(Data!BW667="","",Data!BW667)</f>
        <v/>
      </c>
      <c r="E667" s="1006" t="str">
        <f>IF(Data!BX667="","",Data!BX667)</f>
        <v/>
      </c>
      <c r="F667" s="1006" t="str">
        <f>IF(Data!BY667="","",Data!BY667)</f>
        <v/>
      </c>
      <c r="G667" s="1101"/>
      <c r="H667" s="964"/>
      <c r="I667" s="964"/>
      <c r="J667" s="964"/>
      <c r="K667" s="964"/>
      <c r="L667" s="1101"/>
      <c r="M667" s="964"/>
      <c r="N667" s="964"/>
      <c r="O667" s="964"/>
      <c r="P667" s="964"/>
      <c r="Q667" s="1130"/>
      <c r="R667" s="898"/>
      <c r="S667" s="1030"/>
      <c r="T667" s="1030"/>
      <c r="U667" s="1062">
        <v>668</v>
      </c>
      <c r="V667" s="473"/>
    </row>
    <row r="668" spans="1:22" ht="15.75" customHeight="1">
      <c r="A668" s="1122" t="s">
        <v>270</v>
      </c>
      <c r="B668" s="1101"/>
      <c r="C668" s="1006" t="str">
        <f>IF(Data!BV668="","",Data!BV668)</f>
        <v/>
      </c>
      <c r="D668" s="1006" t="str">
        <f>IF(Data!BW668="","",Data!BW668)</f>
        <v/>
      </c>
      <c r="E668" s="1006" t="str">
        <f>IF(Data!BX668="","",Data!BX668)</f>
        <v/>
      </c>
      <c r="F668" s="1006" t="str">
        <f>IF(Data!BY668="","",Data!BY668)</f>
        <v/>
      </c>
      <c r="G668" s="1101"/>
      <c r="H668" s="964"/>
      <c r="I668" s="964"/>
      <c r="J668" s="964"/>
      <c r="K668" s="964"/>
      <c r="L668" s="1101"/>
      <c r="M668" s="964"/>
      <c r="N668" s="964"/>
      <c r="O668" s="964"/>
      <c r="P668" s="964"/>
      <c r="Q668" s="1130"/>
      <c r="R668" s="1114"/>
      <c r="S668" s="1115"/>
      <c r="T668" s="1115"/>
      <c r="U668" s="1062">
        <v>669</v>
      </c>
      <c r="V668" s="473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4"/>
      <c r="I669" s="964"/>
      <c r="J669" s="964"/>
      <c r="K669" s="964"/>
      <c r="L669" s="1113"/>
      <c r="M669" s="964"/>
      <c r="N669" s="964"/>
      <c r="O669" s="964"/>
      <c r="P669" s="964"/>
      <c r="Q669" s="1130"/>
      <c r="R669" s="1061"/>
      <c r="S669" s="1023"/>
      <c r="T669" s="1023"/>
      <c r="U669" s="1062">
        <v>670</v>
      </c>
      <c r="V669" s="473"/>
    </row>
    <row r="670" spans="1:22" ht="15.75" customHeight="1">
      <c r="A670" s="908" t="str">
        <f>IF(Data!A670="","",Data!A670)</f>
        <v>Relief - pulses: quantity (kg)</v>
      </c>
      <c r="B670" s="1128"/>
      <c r="C670" s="1006" t="str">
        <f>IF(Data!BV670="","",Data!BV670)</f>
        <v/>
      </c>
      <c r="D670" s="1006" t="str">
        <f>IF(Data!BW670="","",Data!BW670)</f>
        <v/>
      </c>
      <c r="E670" s="1006" t="str">
        <f>IF(Data!BX670="","",Data!BX670)</f>
        <v/>
      </c>
      <c r="F670" s="1006" t="str">
        <f>IF(Data!BY670="","",Data!BY670)</f>
        <v/>
      </c>
      <c r="G670" s="1101"/>
      <c r="H670" s="964"/>
      <c r="I670" s="964"/>
      <c r="J670" s="964"/>
      <c r="K670" s="964"/>
      <c r="L670" s="1101"/>
      <c r="M670" s="964"/>
      <c r="N670" s="964"/>
      <c r="O670" s="964"/>
      <c r="P670" s="964"/>
      <c r="Q670" s="1130"/>
      <c r="R670" s="898"/>
      <c r="S670" s="1030"/>
      <c r="T670" s="1030"/>
      <c r="U670" s="1062">
        <v>671</v>
      </c>
      <c r="V670" s="473"/>
    </row>
    <row r="671" spans="1:22" ht="15.75" customHeight="1">
      <c r="A671" s="1122" t="s">
        <v>270</v>
      </c>
      <c r="B671" s="1101"/>
      <c r="C671" s="1006" t="str">
        <f>IF(Data!BV671="","",Data!BV671)</f>
        <v/>
      </c>
      <c r="D671" s="1006" t="str">
        <f>IF(Data!BW671="","",Data!BW671)</f>
        <v/>
      </c>
      <c r="E671" s="1006" t="str">
        <f>IF(Data!BX671="","",Data!BX671)</f>
        <v/>
      </c>
      <c r="F671" s="1006" t="str">
        <f>IF(Data!BY671="","",Data!BY671)</f>
        <v/>
      </c>
      <c r="G671" s="1101"/>
      <c r="H671" s="964"/>
      <c r="I671" s="964"/>
      <c r="J671" s="964"/>
      <c r="K671" s="964"/>
      <c r="L671" s="1101"/>
      <c r="M671" s="964"/>
      <c r="N671" s="964"/>
      <c r="O671" s="964"/>
      <c r="P671" s="964"/>
      <c r="Q671" s="1130"/>
      <c r="R671" s="1114"/>
      <c r="S671" s="1115"/>
      <c r="T671" s="1115"/>
      <c r="U671" s="1062">
        <v>672</v>
      </c>
      <c r="V671" s="473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4"/>
      <c r="I672" s="964"/>
      <c r="J672" s="964"/>
      <c r="K672" s="964"/>
      <c r="L672" s="1113"/>
      <c r="M672" s="964"/>
      <c r="N672" s="964"/>
      <c r="O672" s="964"/>
      <c r="P672" s="964"/>
      <c r="Q672" s="1130"/>
      <c r="R672" s="1061"/>
      <c r="S672" s="1023"/>
      <c r="T672" s="1023"/>
      <c r="U672" s="1062">
        <v>673</v>
      </c>
      <c r="V672" s="473"/>
    </row>
    <row r="673" spans="1:22" ht="15.75" customHeight="1">
      <c r="A673" s="908" t="str">
        <f>IF(Data!A673="","",Data!A673)</f>
        <v>Relief - oil: quantity (kg)</v>
      </c>
      <c r="B673" s="1104"/>
      <c r="C673" s="1006" t="str">
        <f>IF(Data!BV673="","",Data!BV673)</f>
        <v/>
      </c>
      <c r="D673" s="1006" t="str">
        <f>IF(Data!BW673="","",Data!BW673)</f>
        <v/>
      </c>
      <c r="E673" s="1006" t="str">
        <f>IF(Data!BX673="","",Data!BX673)</f>
        <v/>
      </c>
      <c r="F673" s="1006" t="str">
        <f>IF(Data!BY673="","",Data!BY673)</f>
        <v/>
      </c>
      <c r="G673" s="1101"/>
      <c r="H673" s="964"/>
      <c r="I673" s="964"/>
      <c r="J673" s="964"/>
      <c r="K673" s="964"/>
      <c r="L673" s="1101"/>
      <c r="M673" s="964"/>
      <c r="N673" s="964"/>
      <c r="O673" s="964"/>
      <c r="P673" s="964"/>
      <c r="Q673" s="1130"/>
      <c r="R673" s="898"/>
      <c r="S673" s="1030"/>
      <c r="T673" s="1030"/>
      <c r="U673" s="1062">
        <v>674</v>
      </c>
      <c r="V673" s="473"/>
    </row>
    <row r="674" spans="1:22" ht="15.75" customHeight="1">
      <c r="A674" s="1122" t="s">
        <v>270</v>
      </c>
      <c r="B674" s="1104"/>
      <c r="C674" s="1006" t="str">
        <f>IF(Data!BV674="","",Data!BV674)</f>
        <v/>
      </c>
      <c r="D674" s="1006" t="str">
        <f>IF(Data!BW674="","",Data!BW674)</f>
        <v/>
      </c>
      <c r="E674" s="1006" t="str">
        <f>IF(Data!BX674="","",Data!BX674)</f>
        <v/>
      </c>
      <c r="F674" s="1006" t="str">
        <f>IF(Data!BY674="","",Data!BY674)</f>
        <v/>
      </c>
      <c r="G674" s="1101"/>
      <c r="H674" s="964"/>
      <c r="I674" s="964"/>
      <c r="J674" s="964"/>
      <c r="K674" s="964"/>
      <c r="L674" s="1101"/>
      <c r="M674" s="964"/>
      <c r="N674" s="964"/>
      <c r="O674" s="964"/>
      <c r="P674" s="964"/>
      <c r="Q674" s="1130"/>
      <c r="R674" s="1114"/>
      <c r="S674" s="1115"/>
      <c r="T674" s="1115"/>
      <c r="U674" s="1062">
        <v>675</v>
      </c>
      <c r="V674" s="473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4"/>
      <c r="I675" s="964"/>
      <c r="J675" s="964"/>
      <c r="K675" s="964"/>
      <c r="L675" s="1113"/>
      <c r="M675" s="964"/>
      <c r="N675" s="964"/>
      <c r="O675" s="964"/>
      <c r="P675" s="964"/>
      <c r="Q675" s="1130"/>
      <c r="R675" s="1061"/>
      <c r="S675" s="1023"/>
      <c r="T675" s="1023"/>
      <c r="U675" s="1062">
        <v>676</v>
      </c>
      <c r="V675" s="473"/>
    </row>
    <row r="676" spans="1:22" ht="15.75" customHeight="1">
      <c r="A676" s="1160" t="str">
        <f>IF(Data!A676="","",Data!A676)</f>
        <v>Relief: sugar</v>
      </c>
      <c r="B676" s="950"/>
      <c r="C676" s="1006" t="str">
        <f>IF(Data!BV676="","",Data!BV676)</f>
        <v/>
      </c>
      <c r="D676" s="1006" t="str">
        <f>IF(Data!BW676="","",Data!BW676)</f>
        <v/>
      </c>
      <c r="E676" s="1006" t="str">
        <f>IF(Data!BX676="","",Data!BX676)</f>
        <v/>
      </c>
      <c r="F676" s="1006" t="str">
        <f>IF(Data!BY676="","",Data!BY676)</f>
        <v/>
      </c>
      <c r="G676" s="1113"/>
      <c r="H676" s="964"/>
      <c r="I676" s="964"/>
      <c r="J676" s="964"/>
      <c r="K676" s="964"/>
      <c r="L676" s="1113"/>
      <c r="M676" s="964"/>
      <c r="N676" s="964"/>
      <c r="O676" s="964"/>
      <c r="P676" s="964"/>
      <c r="Q676" s="1130"/>
      <c r="R676" s="859"/>
      <c r="S676" s="859"/>
      <c r="T676" s="859"/>
      <c r="U676" s="1062">
        <v>677</v>
      </c>
      <c r="V676" s="473"/>
    </row>
    <row r="677" spans="1:22" ht="15.75" customHeight="1">
      <c r="A677" s="1122" t="s">
        <v>273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6"/>
      <c r="I677" s="296"/>
      <c r="J677" s="296"/>
      <c r="K677" s="296"/>
      <c r="L677" s="1101"/>
      <c r="M677" s="964"/>
      <c r="N677" s="964"/>
      <c r="O677" s="964"/>
      <c r="P677" s="964"/>
      <c r="Q677" s="1130"/>
      <c r="R677" s="898"/>
      <c r="S677" s="1030"/>
      <c r="T677" s="1030"/>
      <c r="U677" s="1062">
        <v>678</v>
      </c>
      <c r="V677" s="473"/>
    </row>
    <row r="678" spans="1:22" ht="15.75" customHeight="1">
      <c r="A678" s="1122" t="s">
        <v>270</v>
      </c>
      <c r="B678" s="1200"/>
      <c r="C678" s="1006" t="str">
        <f>IF(Data!BV678="","",Data!BV678)</f>
        <v/>
      </c>
      <c r="D678" s="1006" t="str">
        <f>IF(Data!BW678="","",Data!BW678)</f>
        <v/>
      </c>
      <c r="E678" s="1006" t="str">
        <f>IF(Data!BX678="","",Data!BX678)</f>
        <v/>
      </c>
      <c r="F678" s="1006" t="str">
        <f>IF(Data!BY678="","",Data!BY678)</f>
        <v/>
      </c>
      <c r="G678" s="1101"/>
      <c r="H678" s="296"/>
      <c r="I678" s="296"/>
      <c r="J678" s="296"/>
      <c r="K678" s="296"/>
      <c r="L678" s="1101"/>
      <c r="M678" s="964"/>
      <c r="N678" s="964"/>
      <c r="O678" s="964"/>
      <c r="P678" s="964"/>
      <c r="Q678" s="1130"/>
      <c r="R678" s="1114"/>
      <c r="S678" s="1115"/>
      <c r="T678" s="1115"/>
      <c r="U678" s="1062">
        <v>679</v>
      </c>
      <c r="V678" s="473"/>
    </row>
    <row r="679" spans="1:22" ht="15.75" customHeight="1">
      <c r="A679" s="1171" t="str">
        <f>$Q$1 &amp; "/kg"</f>
        <v>kcal/kg</v>
      </c>
      <c r="B679" s="950"/>
      <c r="C679" s="1006">
        <f>IF(Data!BV679="","",Data!BV679)</f>
        <v>16747</v>
      </c>
      <c r="D679" s="1006">
        <f>IF(Data!BW679="","",Data!BW679)</f>
        <v>16747</v>
      </c>
      <c r="E679" s="1006">
        <f>IF(Data!BX679="","",Data!BX679)</f>
        <v>16747</v>
      </c>
      <c r="F679" s="1006">
        <f>IF(Data!BY679="","",Data!BY679)</f>
        <v>16747</v>
      </c>
      <c r="G679" s="1101"/>
      <c r="H679" s="964"/>
      <c r="I679" s="964"/>
      <c r="J679" s="964"/>
      <c r="K679" s="964"/>
      <c r="L679" s="1101"/>
      <c r="M679" s="1117"/>
      <c r="N679" s="1117"/>
      <c r="O679" s="1117"/>
      <c r="P679" s="1117"/>
      <c r="Q679" s="1130"/>
      <c r="R679" s="898"/>
      <c r="S679" s="1030"/>
      <c r="T679" s="1030"/>
      <c r="U679" s="1062">
        <v>680</v>
      </c>
      <c r="V679" s="473"/>
    </row>
    <row r="680" spans="1:22" ht="15.75" customHeight="1">
      <c r="A680" s="1122" t="str">
        <f>$Q$1 &amp; " (%)"</f>
        <v>kcal (%)</v>
      </c>
      <c r="B680" s="950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3"/>
    </row>
    <row r="681" spans="1:22" ht="15.75" customHeight="1">
      <c r="A681" s="1160" t="str">
        <f>IF(Data!A681="","",Data!A681)</f>
        <v>Relief: Under 5 supplementary feeding</v>
      </c>
      <c r="B681" s="950"/>
      <c r="C681" s="1006" t="str">
        <f>IF(Data!BV681="","",Data!BV681)</f>
        <v/>
      </c>
      <c r="D681" s="1006" t="str">
        <f>IF(Data!BW681="","",Data!BW681)</f>
        <v/>
      </c>
      <c r="E681" s="1006" t="str">
        <f>IF(Data!BX681="","",Data!BX681)</f>
        <v/>
      </c>
      <c r="F681" s="1006" t="str">
        <f>IF(Data!BY681="","",Data!BY681)</f>
        <v/>
      </c>
      <c r="G681" s="1113"/>
      <c r="H681" s="964"/>
      <c r="I681" s="964"/>
      <c r="J681" s="964"/>
      <c r="K681" s="964"/>
      <c r="L681" s="1113"/>
      <c r="M681" s="964"/>
      <c r="N681" s="964"/>
      <c r="O681" s="964"/>
      <c r="P681" s="964"/>
      <c r="Q681" s="1130"/>
      <c r="R681" s="859"/>
      <c r="S681" s="859"/>
      <c r="T681" s="859"/>
      <c r="U681" s="1062">
        <v>682</v>
      </c>
      <c r="V681" s="473"/>
    </row>
    <row r="682" spans="1:22" ht="15.75" customHeight="1">
      <c r="A682" s="1122" t="s">
        <v>273</v>
      </c>
      <c r="B682" s="950"/>
      <c r="C682" s="1006" t="str">
        <f>IF(Data!BV682="","",Data!BV682)</f>
        <v/>
      </c>
      <c r="D682" s="1006" t="str">
        <f>IF(Data!BW682="","",Data!BW682)</f>
        <v/>
      </c>
      <c r="E682" s="1006" t="str">
        <f>IF(Data!BX682="","",Data!BX682)</f>
        <v/>
      </c>
      <c r="F682" s="1006" t="str">
        <f>IF(Data!BY682="","",Data!BY682)</f>
        <v/>
      </c>
      <c r="G682" s="1101"/>
      <c r="H682" s="296"/>
      <c r="I682" s="296"/>
      <c r="J682" s="296"/>
      <c r="K682" s="296"/>
      <c r="L682" s="1101"/>
      <c r="M682" s="964"/>
      <c r="N682" s="964"/>
      <c r="O682" s="964"/>
      <c r="P682" s="964"/>
      <c r="Q682" s="1130"/>
      <c r="R682" s="898"/>
      <c r="S682" s="1030"/>
      <c r="T682" s="1030"/>
      <c r="U682" s="1062">
        <v>683</v>
      </c>
      <c r="V682" s="473"/>
    </row>
    <row r="683" spans="1:22" ht="15.75" customHeight="1">
      <c r="A683" s="1122" t="s">
        <v>270</v>
      </c>
      <c r="B683" s="950"/>
      <c r="C683" s="1006" t="str">
        <f>IF(Data!BV683="","",Data!BV683)</f>
        <v/>
      </c>
      <c r="D683" s="1006" t="str">
        <f>IF(Data!BW683="","",Data!BW683)</f>
        <v/>
      </c>
      <c r="E683" s="1006" t="str">
        <f>IF(Data!BX683="","",Data!BX683)</f>
        <v/>
      </c>
      <c r="F683" s="1006" t="str">
        <f>IF(Data!BY683="","",Data!BY683)</f>
        <v/>
      </c>
      <c r="G683" s="1101"/>
      <c r="H683" s="296"/>
      <c r="I683" s="296"/>
      <c r="J683" s="296"/>
      <c r="K683" s="296"/>
      <c r="L683" s="1101"/>
      <c r="M683" s="964"/>
      <c r="N683" s="964"/>
      <c r="O683" s="964"/>
      <c r="P683" s="964"/>
      <c r="Q683" s="1130"/>
      <c r="R683" s="1114"/>
      <c r="S683" s="1115"/>
      <c r="T683" s="1115"/>
      <c r="U683" s="1062">
        <v>684</v>
      </c>
      <c r="V683" s="473"/>
    </row>
    <row r="684" spans="1:22" ht="15.75" customHeight="1">
      <c r="A684" s="1171" t="str">
        <f>$Q$1 &amp; "/kg"</f>
        <v>kcal/kg</v>
      </c>
      <c r="B684" s="950"/>
      <c r="C684" s="1006">
        <f>IF(Data!BV684="","",Data!BV684)</f>
        <v>2020</v>
      </c>
      <c r="D684" s="1006">
        <f>IF(Data!BW684="","",Data!BW684)</f>
        <v>2020</v>
      </c>
      <c r="E684" s="1006">
        <f>IF(Data!BX684="","",Data!BX684)</f>
        <v>2020</v>
      </c>
      <c r="F684" s="1006">
        <f>IF(Data!BY684="","",Data!BY684)</f>
        <v>2020</v>
      </c>
      <c r="G684" s="1101"/>
      <c r="H684" s="964"/>
      <c r="I684" s="964"/>
      <c r="J684" s="964"/>
      <c r="K684" s="964"/>
      <c r="L684" s="1101"/>
      <c r="M684" s="1117"/>
      <c r="N684" s="1117"/>
      <c r="O684" s="1117"/>
      <c r="P684" s="1117"/>
      <c r="Q684" s="1130"/>
      <c r="R684" s="898"/>
      <c r="S684" s="1030"/>
      <c r="T684" s="1030"/>
      <c r="U684" s="1062">
        <v>685</v>
      </c>
      <c r="V684" s="473"/>
    </row>
    <row r="685" spans="1:22" ht="15.75" customHeight="1">
      <c r="A685" s="1122" t="str">
        <f>$Q$1 &amp; " (%)"</f>
        <v>kcal (%)</v>
      </c>
      <c r="B685" s="950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3"/>
    </row>
    <row r="686" spans="1:22" ht="15.75" customHeight="1">
      <c r="A686" s="908" t="str">
        <f>IF(Data!A686="","",Data!A686)</f>
        <v>Gifts/remittances: cereal</v>
      </c>
      <c r="B686" s="1200"/>
      <c r="C686" s="1006" t="str">
        <f>IF(Data!BV686="","",Data!BV686)</f>
        <v/>
      </c>
      <c r="D686" s="1006" t="str">
        <f>IF(Data!BW686="","",Data!BW686)</f>
        <v/>
      </c>
      <c r="E686" s="1006" t="str">
        <f>IF(Data!BX686="","",Data!BX686)</f>
        <v/>
      </c>
      <c r="F686" s="1006" t="str">
        <f>IF(Data!BY686="","",Data!BY686)</f>
        <v/>
      </c>
      <c r="G686" s="1113"/>
      <c r="H686" s="964"/>
      <c r="I686" s="964"/>
      <c r="J686" s="964"/>
      <c r="K686" s="964"/>
      <c r="L686" s="1113"/>
      <c r="M686" s="964"/>
      <c r="N686" s="964"/>
      <c r="O686" s="964"/>
      <c r="P686" s="964"/>
      <c r="Q686" s="1130"/>
      <c r="R686" s="859"/>
      <c r="S686" s="859"/>
      <c r="T686" s="859"/>
      <c r="U686" s="1062">
        <v>687</v>
      </c>
      <c r="V686" s="473"/>
    </row>
    <row r="687" spans="1:22" ht="15.75" customHeight="1">
      <c r="A687" s="1122" t="s">
        <v>273</v>
      </c>
      <c r="B687" s="1200"/>
      <c r="C687" s="1006" t="str">
        <f>IF(Data!BV687="","",Data!BV687)</f>
        <v/>
      </c>
      <c r="D687" s="1006" t="str">
        <f>IF(Data!BW687="","",Data!BW687)</f>
        <v/>
      </c>
      <c r="E687" s="1006" t="str">
        <f>IF(Data!BX687="","",Data!BX687)</f>
        <v/>
      </c>
      <c r="F687" s="1006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4"/>
      <c r="N687" s="964"/>
      <c r="O687" s="964"/>
      <c r="P687" s="964"/>
      <c r="Q687" s="1130"/>
      <c r="R687" s="898"/>
      <c r="S687" s="1030"/>
      <c r="T687" s="1030"/>
      <c r="U687" s="1062">
        <v>688</v>
      </c>
      <c r="V687" s="473"/>
    </row>
    <row r="688" spans="1:22" ht="15.75" customHeight="1">
      <c r="A688" s="1122" t="s">
        <v>270</v>
      </c>
      <c r="B688" s="1200"/>
      <c r="C688" s="1006" t="str">
        <f>IF(Data!BV688="","",Data!BV688)</f>
        <v/>
      </c>
      <c r="D688" s="1006" t="str">
        <f>IF(Data!BW688="","",Data!BW688)</f>
        <v/>
      </c>
      <c r="E688" s="1006" t="str">
        <f>IF(Data!BX688="","",Data!BX688)</f>
        <v/>
      </c>
      <c r="F688" s="1006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4"/>
      <c r="N688" s="964"/>
      <c r="O688" s="964"/>
      <c r="P688" s="964"/>
      <c r="Q688" s="1130"/>
      <c r="R688" s="1114"/>
      <c r="S688" s="1115"/>
      <c r="T688" s="1115"/>
      <c r="U688" s="1062">
        <v>689</v>
      </c>
      <c r="V688" s="473"/>
    </row>
    <row r="689" spans="1:22" ht="15.75" customHeight="1">
      <c r="A689" s="1171" t="str">
        <f>$Q$1 &amp; "/kg"</f>
        <v>kcal/kg</v>
      </c>
      <c r="B689" s="1200"/>
      <c r="C689" s="1006">
        <f>IF(Data!BV689="","",Data!BV689)</f>
        <v>3620</v>
      </c>
      <c r="D689" s="1006">
        <f>IF(Data!BW689="","",Data!BW689)</f>
        <v>3620</v>
      </c>
      <c r="E689" s="1006">
        <f>IF(Data!BX689="","",Data!BX689)</f>
        <v>3620</v>
      </c>
      <c r="F689" s="1006">
        <f>IF(Data!BY689="","",Data!BY689)</f>
        <v>3620</v>
      </c>
      <c r="G689" s="1101"/>
      <c r="H689" s="964"/>
      <c r="I689" s="964"/>
      <c r="J689" s="964"/>
      <c r="K689" s="964"/>
      <c r="L689" s="1101"/>
      <c r="M689" s="1117"/>
      <c r="N689" s="1117"/>
      <c r="O689" s="1117"/>
      <c r="P689" s="1117"/>
      <c r="Q689" s="1130"/>
      <c r="R689" s="898"/>
      <c r="S689" s="1030"/>
      <c r="T689" s="1030"/>
      <c r="U689" s="1062">
        <v>690</v>
      </c>
      <c r="V689" s="473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3"/>
    </row>
    <row r="691" spans="1:22" ht="15.75" customHeight="1">
      <c r="A691" s="1160" t="str">
        <f>IF(Data!A691="","",Data!A691)</f>
        <v>Gifts/remittances: sugar</v>
      </c>
      <c r="B691" s="950"/>
      <c r="C691" s="1006" t="str">
        <f>IF(Data!BV691="","",Data!BV691)</f>
        <v/>
      </c>
      <c r="D691" s="1006" t="str">
        <f>IF(Data!BW691="","",Data!BW691)</f>
        <v/>
      </c>
      <c r="E691" s="1006" t="str">
        <f>IF(Data!BX691="","",Data!BX691)</f>
        <v/>
      </c>
      <c r="F691" s="1006" t="str">
        <f>IF(Data!BY691="","",Data!BY691)</f>
        <v/>
      </c>
      <c r="G691" s="1113"/>
      <c r="H691" s="964"/>
      <c r="I691" s="964"/>
      <c r="J691" s="964"/>
      <c r="K691" s="964"/>
      <c r="L691" s="1113"/>
      <c r="M691" s="964"/>
      <c r="N691" s="964"/>
      <c r="O691" s="964"/>
      <c r="P691" s="964"/>
      <c r="Q691" s="1130"/>
      <c r="R691" s="859"/>
      <c r="S691" s="859"/>
      <c r="T691" s="859"/>
      <c r="U691" s="1062">
        <v>692</v>
      </c>
      <c r="V691" s="473"/>
    </row>
    <row r="692" spans="1:22" ht="15.75" customHeight="1">
      <c r="A692" s="1122" t="s">
        <v>273</v>
      </c>
      <c r="B692" s="1200"/>
      <c r="C692" s="1006" t="str">
        <f>IF(Data!BV692="","",Data!BV692)</f>
        <v/>
      </c>
      <c r="D692" s="1006" t="str">
        <f>IF(Data!BW692="","",Data!BW692)</f>
        <v/>
      </c>
      <c r="E692" s="1006" t="str">
        <f>IF(Data!BX692="","",Data!BX692)</f>
        <v/>
      </c>
      <c r="F692" s="1006" t="str">
        <f>IF(Data!BY692="","",Data!BY692)</f>
        <v/>
      </c>
      <c r="G692" s="1101"/>
      <c r="H692" s="296"/>
      <c r="I692" s="296"/>
      <c r="J692" s="296"/>
      <c r="K692" s="296"/>
      <c r="L692" s="1101"/>
      <c r="M692" s="964"/>
      <c r="N692" s="964"/>
      <c r="O692" s="964"/>
      <c r="P692" s="964"/>
      <c r="Q692" s="1130"/>
      <c r="R692" s="898"/>
      <c r="S692" s="1030"/>
      <c r="T692" s="1030"/>
      <c r="U692" s="1062">
        <v>693</v>
      </c>
      <c r="V692" s="473"/>
    </row>
    <row r="693" spans="1:22" ht="15.75" customHeight="1">
      <c r="A693" s="1122" t="s">
        <v>270</v>
      </c>
      <c r="B693" s="1200"/>
      <c r="C693" s="1006" t="str">
        <f>IF(Data!BV693="","",Data!BV693)</f>
        <v/>
      </c>
      <c r="D693" s="1006" t="str">
        <f>IF(Data!BW693="","",Data!BW693)</f>
        <v/>
      </c>
      <c r="E693" s="1006" t="str">
        <f>IF(Data!BX693="","",Data!BX693)</f>
        <v/>
      </c>
      <c r="F693" s="1006" t="str">
        <f>IF(Data!BY693="","",Data!BY693)</f>
        <v/>
      </c>
      <c r="G693" s="1101"/>
      <c r="H693" s="296"/>
      <c r="I693" s="296"/>
      <c r="J693" s="296"/>
      <c r="K693" s="296"/>
      <c r="L693" s="1101"/>
      <c r="M693" s="964"/>
      <c r="N693" s="964"/>
      <c r="O693" s="964"/>
      <c r="P693" s="964"/>
      <c r="Q693" s="1130"/>
      <c r="R693" s="1114"/>
      <c r="S693" s="1115"/>
      <c r="T693" s="1115"/>
      <c r="U693" s="1062">
        <v>694</v>
      </c>
      <c r="V693" s="473"/>
    </row>
    <row r="694" spans="1:22" ht="15.75" customHeight="1">
      <c r="A694" s="1171" t="str">
        <f>$Q$1 &amp; "/kg"</f>
        <v>kcal/kg</v>
      </c>
      <c r="B694" s="950"/>
      <c r="C694" s="1006">
        <f>IF(Data!BV694="","",Data!BV694)</f>
        <v>4000</v>
      </c>
      <c r="D694" s="1006">
        <f>IF(Data!BW694="","",Data!BW694)</f>
        <v>4000</v>
      </c>
      <c r="E694" s="1006">
        <f>IF(Data!BX694="","",Data!BX694)</f>
        <v>4000</v>
      </c>
      <c r="F694" s="1006">
        <f>IF(Data!BY694="","",Data!BY694)</f>
        <v>4000</v>
      </c>
      <c r="G694" s="1101"/>
      <c r="H694" s="964"/>
      <c r="I694" s="964"/>
      <c r="J694" s="964"/>
      <c r="K694" s="964"/>
      <c r="L694" s="1101"/>
      <c r="M694" s="1117"/>
      <c r="N694" s="1117"/>
      <c r="O694" s="1117"/>
      <c r="P694" s="1117"/>
      <c r="Q694" s="1130"/>
      <c r="R694" s="898"/>
      <c r="S694" s="1030"/>
      <c r="T694" s="1030"/>
      <c r="U694" s="1062">
        <v>695</v>
      </c>
      <c r="V694" s="473"/>
    </row>
    <row r="695" spans="1:22" ht="15.75" customHeight="1">
      <c r="A695" s="1122" t="str">
        <f>$Q$1 &amp; " (%)"</f>
        <v>kcal (%)</v>
      </c>
      <c r="B695" s="950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3"/>
    </row>
    <row r="696" spans="1:22" ht="15.75" customHeight="1">
      <c r="A696" s="1160" t="str">
        <f>IF(Data!A696="","",Data!A696)</f>
        <v>Gifts/remittances: Other</v>
      </c>
      <c r="B696" s="950"/>
      <c r="C696" s="1006" t="str">
        <f>IF(Data!BV696="","",Data!BV696)</f>
        <v/>
      </c>
      <c r="D696" s="1006" t="str">
        <f>IF(Data!BW696="","",Data!BW696)</f>
        <v/>
      </c>
      <c r="E696" s="1006" t="str">
        <f>IF(Data!BX696="","",Data!BX696)</f>
        <v/>
      </c>
      <c r="F696" s="1006" t="str">
        <f>IF(Data!BY696="","",Data!BY696)</f>
        <v/>
      </c>
      <c r="G696" s="1113"/>
      <c r="H696" s="964"/>
      <c r="I696" s="964"/>
      <c r="J696" s="964"/>
      <c r="K696" s="964"/>
      <c r="L696" s="1113"/>
      <c r="M696" s="964"/>
      <c r="N696" s="964"/>
      <c r="O696" s="964"/>
      <c r="P696" s="964"/>
      <c r="Q696" s="1130"/>
      <c r="R696" s="859"/>
      <c r="S696" s="859"/>
      <c r="T696" s="859"/>
      <c r="U696" s="1062">
        <v>697</v>
      </c>
      <c r="V696" s="473"/>
    </row>
    <row r="697" spans="1:22" ht="15.75" customHeight="1">
      <c r="A697" s="1122" t="s">
        <v>273</v>
      </c>
      <c r="B697" s="950"/>
      <c r="C697" s="1006" t="str">
        <f>IF(Data!BV697="","",Data!BV697)</f>
        <v/>
      </c>
      <c r="D697" s="1006" t="str">
        <f>IF(Data!BW697="","",Data!BW697)</f>
        <v/>
      </c>
      <c r="E697" s="1006" t="str">
        <f>IF(Data!BX697="","",Data!BX697)</f>
        <v/>
      </c>
      <c r="F697" s="1006" t="str">
        <f>IF(Data!BY697="","",Data!BY697)</f>
        <v/>
      </c>
      <c r="G697" s="1101"/>
      <c r="H697" s="296"/>
      <c r="I697" s="296"/>
      <c r="J697" s="296"/>
      <c r="K697" s="296"/>
      <c r="L697" s="1101"/>
      <c r="M697" s="964"/>
      <c r="N697" s="964"/>
      <c r="O697" s="964"/>
      <c r="P697" s="964"/>
      <c r="Q697" s="1130"/>
      <c r="R697" s="898"/>
      <c r="S697" s="1030"/>
      <c r="T697" s="1030"/>
      <c r="U697" s="1062">
        <v>698</v>
      </c>
      <c r="V697" s="473"/>
    </row>
    <row r="698" spans="1:22" ht="15.75" customHeight="1">
      <c r="A698" s="1122" t="s">
        <v>270</v>
      </c>
      <c r="B698" s="950"/>
      <c r="C698" s="1006" t="str">
        <f>IF(Data!BV698="","",Data!BV698)</f>
        <v/>
      </c>
      <c r="D698" s="1006" t="str">
        <f>IF(Data!BW698="","",Data!BW698)</f>
        <v/>
      </c>
      <c r="E698" s="1006" t="str">
        <f>IF(Data!BX698="","",Data!BX698)</f>
        <v/>
      </c>
      <c r="F698" s="1006" t="str">
        <f>IF(Data!BY698="","",Data!BY698)</f>
        <v/>
      </c>
      <c r="G698" s="1101"/>
      <c r="H698" s="296"/>
      <c r="I698" s="296"/>
      <c r="J698" s="296"/>
      <c r="K698" s="296"/>
      <c r="L698" s="1101"/>
      <c r="M698" s="964"/>
      <c r="N698" s="964"/>
      <c r="O698" s="964"/>
      <c r="P698" s="964"/>
      <c r="Q698" s="1130"/>
      <c r="R698" s="1114"/>
      <c r="S698" s="1115"/>
      <c r="T698" s="1115"/>
      <c r="U698" s="1062">
        <v>699</v>
      </c>
      <c r="V698" s="473"/>
    </row>
    <row r="699" spans="1:22" ht="15.75" customHeight="1">
      <c r="A699" s="1171" t="str">
        <f>$Q$1 &amp; "/kg"</f>
        <v>kcal/kg</v>
      </c>
      <c r="B699" s="950"/>
      <c r="C699" s="1006" t="str">
        <f>IF(Data!BV699="","",Data!BV699)</f>
        <v/>
      </c>
      <c r="D699" s="1006" t="str">
        <f>IF(Data!BW699="","",Data!BW699)</f>
        <v/>
      </c>
      <c r="E699" s="1006" t="str">
        <f>IF(Data!BX699="","",Data!BX699)</f>
        <v/>
      </c>
      <c r="F699" s="1006" t="str">
        <f>IF(Data!BY699="","",Data!BY699)</f>
        <v/>
      </c>
      <c r="G699" s="1101"/>
      <c r="H699" s="964"/>
      <c r="I699" s="964"/>
      <c r="J699" s="964"/>
      <c r="K699" s="964"/>
      <c r="L699" s="1101"/>
      <c r="M699" s="1117"/>
      <c r="N699" s="1117"/>
      <c r="O699" s="1117"/>
      <c r="P699" s="1117"/>
      <c r="Q699" s="1130"/>
      <c r="R699" s="898"/>
      <c r="S699" s="1030"/>
      <c r="T699" s="1030"/>
      <c r="U699" s="1062">
        <v>700</v>
      </c>
      <c r="V699" s="473"/>
    </row>
    <row r="700" spans="1:22" ht="15.75" customHeight="1">
      <c r="A700" s="1122" t="str">
        <f>$Q$1 &amp; " (%)"</f>
        <v>kcal (%)</v>
      </c>
      <c r="B700" s="950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3"/>
    </row>
    <row r="701" spans="1:22" ht="15.75" customHeight="1">
      <c r="A701" s="1198" t="s">
        <v>292</v>
      </c>
      <c r="B701" s="950"/>
      <c r="C701" s="886"/>
      <c r="D701" s="886"/>
      <c r="E701" s="886"/>
      <c r="F701" s="886"/>
      <c r="G701" s="1113"/>
      <c r="H701" s="964"/>
      <c r="I701" s="964"/>
      <c r="J701" s="964"/>
      <c r="K701" s="964"/>
      <c r="L701" s="1113"/>
      <c r="M701" s="1162"/>
      <c r="N701" s="1162"/>
      <c r="O701" s="1162"/>
      <c r="P701" s="1162"/>
      <c r="Q701" s="1130"/>
      <c r="R701" s="859"/>
      <c r="S701" s="859"/>
      <c r="T701" s="859"/>
      <c r="U701" s="1062">
        <v>702</v>
      </c>
      <c r="V701" s="473"/>
    </row>
    <row r="702" spans="1:22" ht="15.75" customHeight="1">
      <c r="A702" s="1202" t="str">
        <f>IF(Data!A702="","",Data!A702)</f>
        <v>Agricultural cash income -- see Data2</v>
      </c>
      <c r="B702" s="950"/>
      <c r="C702" s="768"/>
      <c r="D702" s="768"/>
      <c r="E702" s="768"/>
      <c r="F702" s="768"/>
      <c r="G702" s="1104"/>
      <c r="H702" s="964"/>
      <c r="I702" s="964"/>
      <c r="J702" s="964"/>
      <c r="K702" s="964"/>
      <c r="L702" s="1104"/>
      <c r="M702" s="1117"/>
      <c r="N702" s="1117"/>
      <c r="O702" s="1117"/>
      <c r="P702" s="1117"/>
      <c r="Q702" s="1130"/>
      <c r="R702" s="859"/>
      <c r="S702" s="859"/>
      <c r="T702" s="859"/>
      <c r="U702" s="1062">
        <v>703</v>
      </c>
      <c r="V702" s="473"/>
    </row>
    <row r="703" spans="1:22" ht="15.75" customHeight="1">
      <c r="A703" s="1122" t="s">
        <v>276</v>
      </c>
      <c r="B703" s="950"/>
      <c r="C703" s="1006" t="str">
        <f>IF(Data!BV703="","",Data!BV703)</f>
        <v/>
      </c>
      <c r="D703" s="1006" t="str">
        <f>IF(Data!BW703="","",Data!BW703)</f>
        <v/>
      </c>
      <c r="E703" s="1006" t="str">
        <f>IF(Data!BX703="","",Data!BX703)</f>
        <v/>
      </c>
      <c r="F703" s="1006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3"/>
    </row>
    <row r="704" spans="1:22" ht="15.75" customHeight="1">
      <c r="A704" s="1122" t="s">
        <v>277</v>
      </c>
      <c r="B704" s="950"/>
      <c r="C704" s="1006" t="str">
        <f>IF(Data!BV704="","",Data!BV704)</f>
        <v/>
      </c>
      <c r="D704" s="1006" t="str">
        <f>IF(Data!BW704="","",Data!BW704)</f>
        <v/>
      </c>
      <c r="E704" s="1006" t="str">
        <f>IF(Data!BX704="","",Data!BX704)</f>
        <v/>
      </c>
      <c r="F704" s="1006" t="str">
        <f>IF(Data!BY704="","",Data!BY704)</f>
        <v/>
      </c>
      <c r="G704" s="1101"/>
      <c r="H704" s="1197" t="str">
        <f t="shared" ref="H704:K705" si="16">IF(C704&gt;0,C704,"")</f>
        <v/>
      </c>
      <c r="I704" s="1197" t="str">
        <f t="shared" si="16"/>
        <v/>
      </c>
      <c r="J704" s="1197" t="str">
        <f t="shared" si="16"/>
        <v/>
      </c>
      <c r="K704" s="1197" t="str">
        <f t="shared" si="16"/>
        <v/>
      </c>
      <c r="L704" s="1101"/>
      <c r="M704" s="964"/>
      <c r="N704" s="964"/>
      <c r="O704" s="964"/>
      <c r="P704" s="964"/>
      <c r="Q704" s="1130"/>
      <c r="R704" s="1114"/>
      <c r="S704" s="1115"/>
      <c r="T704" s="1115"/>
      <c r="U704" s="1062">
        <v>705</v>
      </c>
      <c r="V704" s="473"/>
    </row>
    <row r="705" spans="1:22" ht="15.75" customHeight="1">
      <c r="A705" s="1122" t="s">
        <v>265</v>
      </c>
      <c r="B705" s="950"/>
      <c r="C705" s="1006" t="str">
        <f>IF(Data!BV705="","",Data!BV705)</f>
        <v/>
      </c>
      <c r="D705" s="1006" t="str">
        <f>IF(Data!BW705="","",Data!BW705)</f>
        <v/>
      </c>
      <c r="E705" s="1006" t="str">
        <f>IF(Data!BX705="","",Data!BX705)</f>
        <v/>
      </c>
      <c r="F705" s="1006" t="str">
        <f>IF(Data!BY705="","",Data!BY705)</f>
        <v/>
      </c>
      <c r="G705" s="1101"/>
      <c r="H705" s="1197" t="str">
        <f t="shared" si="16"/>
        <v/>
      </c>
      <c r="I705" s="1197" t="str">
        <f t="shared" si="16"/>
        <v/>
      </c>
      <c r="J705" s="1197" t="str">
        <f t="shared" si="16"/>
        <v/>
      </c>
      <c r="K705" s="1197" t="str">
        <f t="shared" si="16"/>
        <v/>
      </c>
      <c r="L705" s="1101"/>
      <c r="M705" s="964"/>
      <c r="N705" s="964"/>
      <c r="O705" s="964"/>
      <c r="P705" s="964"/>
      <c r="Q705" s="1130"/>
      <c r="R705" s="1114"/>
      <c r="S705" s="1115"/>
      <c r="T705" s="1115"/>
      <c r="U705" s="1062">
        <v>706</v>
      </c>
      <c r="V705" s="473"/>
    </row>
    <row r="706" spans="1:22" ht="15.75" customHeight="1">
      <c r="A706" s="1122" t="s">
        <v>294</v>
      </c>
      <c r="B706" s="950"/>
      <c r="C706" s="1006" t="str">
        <f>IF(Data!BV706="","",Data!BV706)</f>
        <v/>
      </c>
      <c r="D706" s="1006" t="str">
        <f>IF(Data!BW706="","",Data!BW706)</f>
        <v/>
      </c>
      <c r="E706" s="1006" t="str">
        <f>IF(Data!BX706="","",Data!BX706)</f>
        <v/>
      </c>
      <c r="F706" s="1006" t="str">
        <f>IF(Data!BY706="","",Data!BY706)</f>
        <v/>
      </c>
      <c r="G706" s="1101"/>
      <c r="H706" s="964"/>
      <c r="I706" s="964"/>
      <c r="J706" s="964"/>
      <c r="K706" s="964"/>
      <c r="L706" s="1101"/>
      <c r="M706" s="964"/>
      <c r="N706" s="964"/>
      <c r="O706" s="964"/>
      <c r="P706" s="964"/>
      <c r="Q706" s="1130"/>
      <c r="R706" s="1114"/>
      <c r="S706" s="1115"/>
      <c r="T706" s="1115"/>
      <c r="U706" s="1062">
        <v>707</v>
      </c>
      <c r="V706" s="473"/>
    </row>
    <row r="707" spans="1:22" ht="15.75" customHeight="1">
      <c r="A707" s="1168" t="s">
        <v>295</v>
      </c>
      <c r="B707" s="950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0</v>
      </c>
      <c r="I707" s="1197">
        <f>IF(D707="","",D707*'Exp factors'!D$28)</f>
        <v>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8"/>
      <c r="S707" s="1030"/>
      <c r="T707" s="1030"/>
      <c r="U707" s="1062">
        <v>708</v>
      </c>
      <c r="V707" s="473"/>
    </row>
    <row r="708" spans="1:22" ht="15.75" customHeight="1">
      <c r="A708" s="1202" t="str">
        <f>IF(Data!A708="","",Data!A708)</f>
        <v>Construction cash income -- see Data2</v>
      </c>
      <c r="B708" s="950"/>
      <c r="C708" s="768"/>
      <c r="D708" s="768"/>
      <c r="E708" s="768"/>
      <c r="F708" s="1006"/>
      <c r="G708" s="1104"/>
      <c r="H708" s="964"/>
      <c r="I708" s="964"/>
      <c r="J708" s="964"/>
      <c r="K708" s="964"/>
      <c r="L708" s="1104"/>
      <c r="M708" s="1117"/>
      <c r="N708" s="1117"/>
      <c r="O708" s="1117"/>
      <c r="P708" s="1117"/>
      <c r="Q708" s="1130"/>
      <c r="R708" s="859"/>
      <c r="S708" s="859"/>
      <c r="T708" s="859"/>
      <c r="U708" s="1062">
        <v>709</v>
      </c>
      <c r="V708" s="473"/>
    </row>
    <row r="709" spans="1:22" ht="15.75" customHeight="1">
      <c r="A709" s="1122" t="s">
        <v>276</v>
      </c>
      <c r="B709" s="950"/>
      <c r="C709" s="1006" t="str">
        <f>IF(Data!BV709="","",Data!BV709)</f>
        <v/>
      </c>
      <c r="D709" s="1006" t="str">
        <f>IF(Data!BW709="","",Data!BW709)</f>
        <v/>
      </c>
      <c r="E709" s="1006" t="str">
        <f>IF(Data!BX709="","",Data!BX709)</f>
        <v/>
      </c>
      <c r="F709" s="1006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3"/>
    </row>
    <row r="710" spans="1:22" ht="15.75" customHeight="1">
      <c r="A710" s="1122" t="s">
        <v>277</v>
      </c>
      <c r="B710" s="950"/>
      <c r="C710" s="1006" t="str">
        <f>IF(Data!BV710="","",Data!BV710)</f>
        <v/>
      </c>
      <c r="D710" s="1006" t="str">
        <f>IF(Data!BW710="","",Data!BW710)</f>
        <v/>
      </c>
      <c r="E710" s="1006" t="str">
        <f>IF(Data!BX710="","",Data!BX710)</f>
        <v/>
      </c>
      <c r="F710" s="1006" t="str">
        <f>IF(Data!BY710="","",Data!BY710)</f>
        <v/>
      </c>
      <c r="G710" s="1101"/>
      <c r="H710" s="1197" t="str">
        <f t="shared" ref="H710:K711" si="17">IF(C710&gt;0,C710,"")</f>
        <v/>
      </c>
      <c r="I710" s="1197" t="str">
        <f t="shared" si="17"/>
        <v/>
      </c>
      <c r="J710" s="1197" t="str">
        <f t="shared" si="17"/>
        <v/>
      </c>
      <c r="K710" s="1197" t="str">
        <f t="shared" si="17"/>
        <v/>
      </c>
      <c r="L710" s="1101"/>
      <c r="M710" s="964"/>
      <c r="N710" s="964"/>
      <c r="O710" s="964"/>
      <c r="P710" s="964"/>
      <c r="Q710" s="1130"/>
      <c r="R710" s="1114"/>
      <c r="S710" s="1115"/>
      <c r="T710" s="1115"/>
      <c r="U710" s="1062">
        <v>711</v>
      </c>
      <c r="V710" s="473"/>
    </row>
    <row r="711" spans="1:22" ht="15.75" customHeight="1">
      <c r="A711" s="1122" t="s">
        <v>265</v>
      </c>
      <c r="B711" s="950"/>
      <c r="C711" s="1006" t="str">
        <f>IF(Data!BV711="","",Data!BV711)</f>
        <v/>
      </c>
      <c r="D711" s="1006" t="str">
        <f>IF(Data!BW711="","",Data!BW711)</f>
        <v/>
      </c>
      <c r="E711" s="1006" t="str">
        <f>IF(Data!BX711="","",Data!BX711)</f>
        <v/>
      </c>
      <c r="F711" s="1006" t="str">
        <f>IF(Data!BY711="","",Data!BY711)</f>
        <v/>
      </c>
      <c r="G711" s="1101"/>
      <c r="H711" s="1197" t="str">
        <f t="shared" si="17"/>
        <v/>
      </c>
      <c r="I711" s="1197" t="str">
        <f t="shared" si="17"/>
        <v/>
      </c>
      <c r="J711" s="1197" t="str">
        <f t="shared" si="17"/>
        <v/>
      </c>
      <c r="K711" s="1197" t="str">
        <f t="shared" si="17"/>
        <v/>
      </c>
      <c r="L711" s="1101"/>
      <c r="M711" s="964"/>
      <c r="N711" s="964"/>
      <c r="O711" s="964"/>
      <c r="P711" s="964"/>
      <c r="Q711" s="1130"/>
      <c r="R711" s="1114"/>
      <c r="S711" s="1115"/>
      <c r="T711" s="1115"/>
      <c r="U711" s="1062">
        <v>712</v>
      </c>
      <c r="V711" s="473"/>
    </row>
    <row r="712" spans="1:22" ht="15.75" customHeight="1">
      <c r="A712" s="1122" t="s">
        <v>294</v>
      </c>
      <c r="B712" s="950"/>
      <c r="C712" s="1006" t="str">
        <f>IF(Data!BV712="","",Data!BV712)</f>
        <v/>
      </c>
      <c r="D712" s="1006" t="str">
        <f>IF(Data!BW712="","",Data!BW712)</f>
        <v/>
      </c>
      <c r="E712" s="1006" t="str">
        <f>IF(Data!BX712="","",Data!BX712)</f>
        <v/>
      </c>
      <c r="F712" s="1006" t="str">
        <f>IF(Data!BY712="","",Data!BY712)</f>
        <v/>
      </c>
      <c r="G712" s="1101"/>
      <c r="H712" s="964"/>
      <c r="I712" s="964"/>
      <c r="J712" s="964"/>
      <c r="K712" s="964"/>
      <c r="L712" s="1101"/>
      <c r="M712" s="964"/>
      <c r="N712" s="964"/>
      <c r="O712" s="964"/>
      <c r="P712" s="964"/>
      <c r="Q712" s="1130"/>
      <c r="R712" s="1114"/>
      <c r="S712" s="1115"/>
      <c r="T712" s="1115"/>
      <c r="U712" s="1062">
        <v>713</v>
      </c>
      <c r="V712" s="473"/>
    </row>
    <row r="713" spans="1:22" ht="15.75" customHeight="1">
      <c r="A713" s="1168" t="s">
        <v>295</v>
      </c>
      <c r="B713" s="950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8"/>
      <c r="S713" s="1030"/>
      <c r="T713" s="1030"/>
      <c r="U713" s="1062">
        <v>714</v>
      </c>
      <c r="V713" s="473"/>
    </row>
    <row r="714" spans="1:22" ht="15.75" customHeight="1">
      <c r="A714" s="1202" t="str">
        <f>IF(Data!A714="","",Data!A714)</f>
        <v>Domestic work cash income -- see Data2</v>
      </c>
      <c r="B714" s="950"/>
      <c r="C714" s="768"/>
      <c r="D714" s="768"/>
      <c r="E714" s="768"/>
      <c r="F714" s="1006"/>
      <c r="G714" s="1104"/>
      <c r="H714" s="964"/>
      <c r="I714" s="964"/>
      <c r="J714" s="964"/>
      <c r="K714" s="964"/>
      <c r="L714" s="1104"/>
      <c r="M714" s="1117"/>
      <c r="N714" s="1117"/>
      <c r="O714" s="1117"/>
      <c r="P714" s="1117"/>
      <c r="Q714" s="1130"/>
      <c r="R714" s="859"/>
      <c r="S714" s="859"/>
      <c r="T714" s="859"/>
      <c r="U714" s="1062">
        <v>715</v>
      </c>
      <c r="V714" s="473"/>
    </row>
    <row r="715" spans="1:22" ht="15.75" customHeight="1">
      <c r="A715" s="1122" t="s">
        <v>276</v>
      </c>
      <c r="B715" s="950"/>
      <c r="C715" s="1006" t="str">
        <f>IF(Data!BV715="","",Data!BV715)</f>
        <v/>
      </c>
      <c r="D715" s="1006" t="str">
        <f>IF(Data!BW715="","",Data!BW715)</f>
        <v/>
      </c>
      <c r="E715" s="1006" t="str">
        <f>IF(Data!BX715="","",Data!BX715)</f>
        <v/>
      </c>
      <c r="F715" s="1006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3"/>
    </row>
    <row r="716" spans="1:22" ht="15.75" customHeight="1">
      <c r="A716" s="1122" t="s">
        <v>277</v>
      </c>
      <c r="B716" s="950"/>
      <c r="C716" s="1006" t="str">
        <f>IF(Data!BV716="","",Data!BV716)</f>
        <v/>
      </c>
      <c r="D716" s="1006" t="str">
        <f>IF(Data!BW716="","",Data!BW716)</f>
        <v/>
      </c>
      <c r="E716" s="1006" t="str">
        <f>IF(Data!BX716="","",Data!BX716)</f>
        <v/>
      </c>
      <c r="F716" s="1006" t="str">
        <f>IF(Data!BY716="","",Data!BY716)</f>
        <v/>
      </c>
      <c r="G716" s="1101"/>
      <c r="H716" s="1197" t="str">
        <f t="shared" ref="H716:K717" si="18">IF(C716&gt;0,C716,"")</f>
        <v/>
      </c>
      <c r="I716" s="1197" t="str">
        <f t="shared" si="18"/>
        <v/>
      </c>
      <c r="J716" s="1197" t="str">
        <f t="shared" si="18"/>
        <v/>
      </c>
      <c r="K716" s="1197" t="str">
        <f t="shared" si="18"/>
        <v/>
      </c>
      <c r="L716" s="1101"/>
      <c r="M716" s="964"/>
      <c r="N716" s="964"/>
      <c r="O716" s="964"/>
      <c r="P716" s="964"/>
      <c r="Q716" s="1130"/>
      <c r="R716" s="1114"/>
      <c r="S716" s="1115"/>
      <c r="T716" s="1115"/>
      <c r="U716" s="1062">
        <v>717</v>
      </c>
      <c r="V716" s="473"/>
    </row>
    <row r="717" spans="1:22" ht="15.75" customHeight="1">
      <c r="A717" s="1122" t="s">
        <v>265</v>
      </c>
      <c r="B717" s="950"/>
      <c r="C717" s="1006" t="str">
        <f>IF(Data!BV717="","",Data!BV717)</f>
        <v/>
      </c>
      <c r="D717" s="1006" t="str">
        <f>IF(Data!BW717="","",Data!BW717)</f>
        <v/>
      </c>
      <c r="E717" s="1006" t="str">
        <f>IF(Data!BX717="","",Data!BX717)</f>
        <v/>
      </c>
      <c r="F717" s="1006" t="str">
        <f>IF(Data!BY717="","",Data!BY717)</f>
        <v/>
      </c>
      <c r="G717" s="1101"/>
      <c r="H717" s="1197" t="str">
        <f t="shared" si="18"/>
        <v/>
      </c>
      <c r="I717" s="1197" t="str">
        <f t="shared" si="18"/>
        <v/>
      </c>
      <c r="J717" s="1197" t="str">
        <f t="shared" si="18"/>
        <v/>
      </c>
      <c r="K717" s="1197" t="str">
        <f t="shared" si="18"/>
        <v/>
      </c>
      <c r="L717" s="1101"/>
      <c r="M717" s="964"/>
      <c r="N717" s="964"/>
      <c r="O717" s="964"/>
      <c r="P717" s="964"/>
      <c r="Q717" s="1130"/>
      <c r="R717" s="1114"/>
      <c r="S717" s="1115"/>
      <c r="T717" s="1115"/>
      <c r="U717" s="1062">
        <v>718</v>
      </c>
      <c r="V717" s="473"/>
    </row>
    <row r="718" spans="1:22" ht="15.75" customHeight="1">
      <c r="A718" s="1122" t="s">
        <v>294</v>
      </c>
      <c r="B718" s="950"/>
      <c r="C718" s="1006" t="str">
        <f>IF(Data!BV718="","",Data!BV718)</f>
        <v/>
      </c>
      <c r="D718" s="1006" t="str">
        <f>IF(Data!BW718="","",Data!BW718)</f>
        <v/>
      </c>
      <c r="E718" s="1006" t="str">
        <f>IF(Data!BX718="","",Data!BX718)</f>
        <v/>
      </c>
      <c r="F718" s="1006" t="str">
        <f>IF(Data!BY718="","",Data!BY718)</f>
        <v/>
      </c>
      <c r="G718" s="1101"/>
      <c r="H718" s="964"/>
      <c r="I718" s="964"/>
      <c r="J718" s="964"/>
      <c r="K718" s="964"/>
      <c r="L718" s="1101"/>
      <c r="M718" s="964"/>
      <c r="N718" s="964"/>
      <c r="O718" s="964"/>
      <c r="P718" s="964"/>
      <c r="Q718" s="1130"/>
      <c r="R718" s="1114"/>
      <c r="S718" s="1115"/>
      <c r="T718" s="1115"/>
      <c r="U718" s="1062">
        <v>719</v>
      </c>
      <c r="V718" s="473"/>
    </row>
    <row r="719" spans="1:22" ht="15.75" customHeight="1">
      <c r="A719" s="1168" t="s">
        <v>295</v>
      </c>
      <c r="B719" s="950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8"/>
      <c r="S719" s="1030"/>
      <c r="T719" s="1030"/>
      <c r="U719" s="1062">
        <v>720</v>
      </c>
      <c r="V719" s="473"/>
    </row>
    <row r="720" spans="1:22" ht="15.75" customHeight="1">
      <c r="A720" s="1155" t="str">
        <f>IF(Data!A720="","",Data!A720)</f>
        <v>Labour migration(formal employment): no. people per HH</v>
      </c>
      <c r="B720" s="950"/>
      <c r="C720" s="1006" t="str">
        <f>IF(Data!BV720="","",Data!BV720)</f>
        <v/>
      </c>
      <c r="D720" s="1006" t="str">
        <f>IF(Data!BW720="","",Data!BW720)</f>
        <v/>
      </c>
      <c r="E720" s="1006" t="str">
        <f>IF(Data!BX720="","",Data!BX720)</f>
        <v/>
      </c>
      <c r="F720" s="1006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3"/>
    </row>
    <row r="721" spans="1:22" ht="15.75" customHeight="1">
      <c r="A721" s="1122" t="s">
        <v>265</v>
      </c>
      <c r="B721" s="950"/>
      <c r="C721" s="1006" t="str">
        <f>IF(Data!BV721="","",Data!BV721)</f>
        <v/>
      </c>
      <c r="D721" s="1006" t="str">
        <f>IF(Data!BW721="","",Data!BW721)</f>
        <v/>
      </c>
      <c r="E721" s="1006" t="str">
        <f>IF(Data!BX721="","",Data!BX721)</f>
        <v/>
      </c>
      <c r="F721" s="1006" t="str">
        <f>IF(Data!BY721="","",Data!BY721)</f>
        <v/>
      </c>
      <c r="G721" s="1101"/>
      <c r="H721" s="1197" t="str">
        <f t="shared" ref="H721:K722" si="19">IF(C721&gt;0,C721,"")</f>
        <v/>
      </c>
      <c r="I721" s="1197" t="str">
        <f t="shared" si="19"/>
        <v/>
      </c>
      <c r="J721" s="1197" t="str">
        <f t="shared" si="19"/>
        <v/>
      </c>
      <c r="K721" s="1197" t="str">
        <f t="shared" si="19"/>
        <v/>
      </c>
      <c r="L721" s="1101"/>
      <c r="M721" s="964"/>
      <c r="N721" s="964"/>
      <c r="O721" s="964"/>
      <c r="P721" s="964"/>
      <c r="Q721" s="1130"/>
      <c r="R721" s="1114"/>
      <c r="S721" s="1115"/>
      <c r="T721" s="1115"/>
      <c r="U721" s="1062">
        <v>722</v>
      </c>
      <c r="V721" s="473"/>
    </row>
    <row r="722" spans="1:22" ht="15.75" customHeight="1">
      <c r="A722" s="1122" t="s">
        <v>299</v>
      </c>
      <c r="B722" s="950"/>
      <c r="C722" s="1006" t="str">
        <f>IF(Data!BV722="","",Data!BV722)</f>
        <v/>
      </c>
      <c r="D722" s="1006" t="str">
        <f>IF(Data!BW722="","",Data!BW722)</f>
        <v/>
      </c>
      <c r="E722" s="1006" t="str">
        <f>IF(Data!BX722="","",Data!BX722)</f>
        <v/>
      </c>
      <c r="F722" s="1006" t="str">
        <f>IF(Data!BY722="","",Data!BY722)</f>
        <v/>
      </c>
      <c r="G722" s="1101"/>
      <c r="H722" s="1197" t="str">
        <f t="shared" si="19"/>
        <v/>
      </c>
      <c r="I722" s="1197" t="str">
        <f t="shared" si="19"/>
        <v/>
      </c>
      <c r="J722" s="1197" t="str">
        <f t="shared" si="19"/>
        <v/>
      </c>
      <c r="K722" s="1197" t="str">
        <f t="shared" si="19"/>
        <v/>
      </c>
      <c r="L722" s="1101"/>
      <c r="M722" s="964"/>
      <c r="N722" s="964"/>
      <c r="O722" s="964"/>
      <c r="P722" s="964"/>
      <c r="Q722" s="1130"/>
      <c r="R722" s="898"/>
      <c r="S722" s="1030"/>
      <c r="T722" s="1030"/>
      <c r="U722" s="1062">
        <v>723</v>
      </c>
      <c r="V722" s="473"/>
    </row>
    <row r="723" spans="1:22" ht="15.75" customHeight="1">
      <c r="A723" s="1168" t="s">
        <v>295</v>
      </c>
      <c r="B723" s="950"/>
      <c r="C723" s="973" t="str">
        <f>IF(SUM(C720)=0,"",C720*C721*C722)</f>
        <v/>
      </c>
      <c r="D723" s="973" t="str">
        <f>IF(SUM(D720)=0,"",D720*D721*D722)</f>
        <v/>
      </c>
      <c r="E723" s="973" t="str">
        <f>IF(SUM(E720)=0,"",E720*E721*E722)</f>
        <v/>
      </c>
      <c r="F723" s="973" t="str">
        <f>IF(SUM(F720)=0,"",F720*F721*F722)</f>
        <v/>
      </c>
      <c r="G723" s="1102"/>
      <c r="H723" s="895" t="str">
        <f>IF(H720="","",H720*H721*H722)</f>
        <v/>
      </c>
      <c r="I723" s="895" t="str">
        <f>IF(I720="","",I720*I721*I722)</f>
        <v/>
      </c>
      <c r="J723" s="895" t="str">
        <f>IF(J720="","",J720*J721*J722)</f>
        <v/>
      </c>
      <c r="K723" s="895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8"/>
      <c r="S723" s="1030"/>
      <c r="T723" s="1030"/>
      <c r="U723" s="1062">
        <v>724</v>
      </c>
      <c r="V723" s="473"/>
    </row>
    <row r="724" spans="1:22" ht="15.75" customHeight="1">
      <c r="A724" s="821" t="str">
        <f>IF(Data!A724="","",Data!A724)</f>
        <v>Remittances: no. times per year</v>
      </c>
      <c r="B724" s="950"/>
      <c r="C724" s="1006" t="str">
        <f>IF(Data!BV724="","",Data!BV724)</f>
        <v/>
      </c>
      <c r="D724" s="1006" t="str">
        <f>IF(Data!BW724="","",Data!BW724)</f>
        <v/>
      </c>
      <c r="E724" s="1006" t="str">
        <f>IF(Data!BX724="","",Data!BX724)</f>
        <v/>
      </c>
      <c r="F724" s="1006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4"/>
      <c r="N724" s="964"/>
      <c r="O724" s="964"/>
      <c r="P724" s="964"/>
      <c r="Q724" s="1130"/>
      <c r="R724" s="1114"/>
      <c r="S724" s="1115"/>
      <c r="T724" s="1115"/>
      <c r="U724" s="1062">
        <v>725</v>
      </c>
      <c r="V724" s="473"/>
    </row>
    <row r="725" spans="1:22" ht="15.75" customHeight="1">
      <c r="A725" s="1098" t="s">
        <v>301</v>
      </c>
      <c r="B725" s="950"/>
      <c r="C725" s="1006" t="str">
        <f>IF(Data!BV725="","",Data!BV725)</f>
        <v/>
      </c>
      <c r="D725" s="1006" t="str">
        <f>IF(Data!BW725="","",Data!BW725)</f>
        <v/>
      </c>
      <c r="E725" s="1006" t="str">
        <f>IF(Data!BX725="","",Data!BX725)</f>
        <v/>
      </c>
      <c r="F725" s="1006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8"/>
      <c r="S725" s="1030"/>
      <c r="T725" s="1030"/>
      <c r="U725" s="1062">
        <v>726</v>
      </c>
      <c r="V725" s="473"/>
    </row>
    <row r="726" spans="1:22" ht="15.75" customHeight="1">
      <c r="A726" s="1098" t="s">
        <v>295</v>
      </c>
      <c r="B726" s="950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8"/>
      <c r="S726" s="1030"/>
      <c r="T726" s="1030"/>
      <c r="U726" s="1062">
        <v>727</v>
      </c>
      <c r="V726" s="473"/>
    </row>
    <row r="727" spans="1:22" ht="15.75" customHeight="1">
      <c r="A727" s="908" t="str">
        <f>IF(Data!A727="","",Data!A727)</f>
        <v>Firewood: no. people per HH</v>
      </c>
      <c r="B727" s="950"/>
      <c r="C727" s="1006" t="str">
        <f>IF(Data!BV727="","",Data!BV727)</f>
        <v/>
      </c>
      <c r="D727" s="1006" t="str">
        <f>IF(Data!BW727="","",Data!BW727)</f>
        <v/>
      </c>
      <c r="E727" s="1006" t="str">
        <f>IF(Data!BX727="","",Data!BX727)</f>
        <v/>
      </c>
      <c r="F727" s="1006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4"/>
      <c r="N727" s="964"/>
      <c r="O727" s="964"/>
      <c r="P727" s="964"/>
      <c r="Q727" s="1130"/>
      <c r="R727" s="1114"/>
      <c r="S727" s="1115"/>
      <c r="T727" s="1115"/>
      <c r="U727" s="1062">
        <v>728</v>
      </c>
      <c r="V727" s="473"/>
    </row>
    <row r="728" spans="1:22" ht="15.75" customHeight="1">
      <c r="A728" s="1122" t="s">
        <v>277</v>
      </c>
      <c r="B728" s="950"/>
      <c r="C728" s="1006" t="str">
        <f>IF(Data!BV728="","",Data!BV728)</f>
        <v/>
      </c>
      <c r="D728" s="1006" t="str">
        <f>IF(Data!BW728="","",Data!BW728)</f>
        <v/>
      </c>
      <c r="E728" s="1006" t="str">
        <f>IF(Data!BX728="","",Data!BX728)</f>
        <v/>
      </c>
      <c r="F728" s="1006" t="str">
        <f>IF(Data!BY728="","",Data!BY728)</f>
        <v/>
      </c>
      <c r="G728" s="1101"/>
      <c r="H728" s="1197" t="str">
        <f t="shared" ref="H728:K729" si="20">IF(C728&gt;0,C728,"")</f>
        <v/>
      </c>
      <c r="I728" s="1197" t="str">
        <f t="shared" si="20"/>
        <v/>
      </c>
      <c r="J728" s="1197" t="str">
        <f t="shared" si="20"/>
        <v/>
      </c>
      <c r="K728" s="1197" t="str">
        <f t="shared" si="20"/>
        <v/>
      </c>
      <c r="L728" s="1101"/>
      <c r="M728" s="964"/>
      <c r="N728" s="964"/>
      <c r="O728" s="964"/>
      <c r="P728" s="964"/>
      <c r="Q728" s="1130"/>
      <c r="R728" s="1114"/>
      <c r="S728" s="1115"/>
      <c r="T728" s="1115"/>
      <c r="U728" s="1062">
        <v>729</v>
      </c>
      <c r="V728" s="473"/>
    </row>
    <row r="729" spans="1:22" ht="15.75" customHeight="1">
      <c r="A729" s="1122" t="s">
        <v>265</v>
      </c>
      <c r="B729" s="950"/>
      <c r="C729" s="1006" t="str">
        <f>IF(Data!BV729="","",Data!BV729)</f>
        <v/>
      </c>
      <c r="D729" s="1006" t="str">
        <f>IF(Data!BW729="","",Data!BW729)</f>
        <v/>
      </c>
      <c r="E729" s="1006" t="str">
        <f>IF(Data!BX729="","",Data!BX729)</f>
        <v/>
      </c>
      <c r="F729" s="1006" t="str">
        <f>IF(Data!BY729="","",Data!BY729)</f>
        <v/>
      </c>
      <c r="G729" s="1101"/>
      <c r="H729" s="1197" t="str">
        <f t="shared" si="20"/>
        <v/>
      </c>
      <c r="I729" s="1197" t="str">
        <f t="shared" si="20"/>
        <v/>
      </c>
      <c r="J729" s="1197" t="str">
        <f t="shared" si="20"/>
        <v/>
      </c>
      <c r="K729" s="1197" t="str">
        <f t="shared" si="20"/>
        <v/>
      </c>
      <c r="L729" s="1101"/>
      <c r="M729" s="964"/>
      <c r="N729" s="964"/>
      <c r="O729" s="964"/>
      <c r="P729" s="964"/>
      <c r="Q729" s="1130"/>
      <c r="R729" s="1114"/>
      <c r="S729" s="1115"/>
      <c r="T729" s="1115"/>
      <c r="U729" s="1062">
        <v>730</v>
      </c>
      <c r="V729" s="473"/>
    </row>
    <row r="730" spans="1:22" ht="15.75" customHeight="1">
      <c r="A730" s="1122" t="s">
        <v>294</v>
      </c>
      <c r="B730" s="950"/>
      <c r="C730" s="1006" t="str">
        <f>IF(Data!BV730="","",Data!BV730)</f>
        <v/>
      </c>
      <c r="D730" s="1006" t="str">
        <f>IF(Data!BW730="","",Data!BW730)</f>
        <v/>
      </c>
      <c r="E730" s="1006" t="str">
        <f>IF(Data!BX730="","",Data!BX730)</f>
        <v/>
      </c>
      <c r="F730" s="1006" t="str">
        <f>IF(Data!BY730="","",Data!BY730)</f>
        <v/>
      </c>
      <c r="G730" s="1101"/>
      <c r="H730" s="964"/>
      <c r="I730" s="964"/>
      <c r="J730" s="964"/>
      <c r="K730" s="964"/>
      <c r="L730" s="1101"/>
      <c r="M730" s="964"/>
      <c r="N730" s="964"/>
      <c r="O730" s="964"/>
      <c r="P730" s="964"/>
      <c r="Q730" s="1130"/>
      <c r="R730" s="1114"/>
      <c r="S730" s="1115"/>
      <c r="T730" s="1115"/>
      <c r="U730" s="1062">
        <v>731</v>
      </c>
      <c r="V730" s="473"/>
    </row>
    <row r="731" spans="1:22" ht="15.75" customHeight="1">
      <c r="A731" s="1168" t="s">
        <v>295</v>
      </c>
      <c r="B731" s="950"/>
      <c r="C731" s="973" t="str">
        <f>IF(SUM(C728)=0,"",C727*C728*C729*C730)</f>
        <v/>
      </c>
      <c r="D731" s="973" t="str">
        <f>IF(SUM(D728)=0,"",D727*D728*D729*D730)</f>
        <v/>
      </c>
      <c r="E731" s="973" t="str">
        <f>IF(SUM(E728)=0,"",E727*E728*E729*E730)</f>
        <v/>
      </c>
      <c r="F731" s="973" t="str">
        <f>IF(SUM(F728)=0,"",F727*F728*F729*F730)</f>
        <v/>
      </c>
      <c r="G731" s="1102"/>
      <c r="H731" s="973" t="str">
        <f>IF(H728="","",H727*H728*H729*C730)</f>
        <v/>
      </c>
      <c r="I731" s="973" t="str">
        <f>IF(I728="","",I727*I728*I729*D730)</f>
        <v/>
      </c>
      <c r="J731" s="973" t="str">
        <f>IF(J728="","",J727*J728*J729*E730)</f>
        <v/>
      </c>
      <c r="K731" s="973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8"/>
      <c r="S731" s="1030"/>
      <c r="T731" s="1030"/>
      <c r="U731" s="1062">
        <v>732</v>
      </c>
      <c r="V731" s="473"/>
    </row>
    <row r="732" spans="1:22" ht="15.75" customHeight="1">
      <c r="A732" s="1155" t="str">
        <f>IF(Data!A732="","",Data!A732)</f>
        <v>Formal Employment (conservancies, etc.)</v>
      </c>
      <c r="B732" s="950"/>
      <c r="C732" s="1006" t="str">
        <f>IF(Data!BV732="","",Data!BV732)</f>
        <v/>
      </c>
      <c r="D732" s="1006" t="str">
        <f>IF(Data!BW732="","",Data!BW732)</f>
        <v/>
      </c>
      <c r="E732" s="1006" t="str">
        <f>IF(Data!BX732="","",Data!BX732)</f>
        <v/>
      </c>
      <c r="F732" s="1006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4"/>
      <c r="N732" s="964"/>
      <c r="O732" s="964"/>
      <c r="P732" s="964"/>
      <c r="Q732" s="1130"/>
      <c r="R732" s="1114"/>
      <c r="S732" s="1115"/>
      <c r="T732" s="1115"/>
      <c r="U732" s="1062">
        <v>733</v>
      </c>
      <c r="V732" s="473"/>
    </row>
    <row r="733" spans="1:22" ht="15.75" customHeight="1">
      <c r="A733" s="1122" t="s">
        <v>277</v>
      </c>
      <c r="B733" s="950"/>
      <c r="C733" s="1006" t="str">
        <f>IF(Data!BV733="","",Data!BV733)</f>
        <v/>
      </c>
      <c r="D733" s="1006" t="str">
        <f>IF(Data!BW733="","",Data!BW733)</f>
        <v/>
      </c>
      <c r="E733" s="1006" t="str">
        <f>IF(Data!BX733="","",Data!BX733)</f>
        <v/>
      </c>
      <c r="F733" s="1006" t="str">
        <f>IF(Data!BY733="","",Data!BY733)</f>
        <v/>
      </c>
      <c r="G733" s="1101"/>
      <c r="H733" s="1197" t="str">
        <f t="shared" ref="H733:K734" si="21">IF(C733&gt;0,C733,"")</f>
        <v/>
      </c>
      <c r="I733" s="1197" t="str">
        <f t="shared" si="21"/>
        <v/>
      </c>
      <c r="J733" s="1197" t="str">
        <f t="shared" si="21"/>
        <v/>
      </c>
      <c r="K733" s="1197" t="str">
        <f t="shared" si="21"/>
        <v/>
      </c>
      <c r="L733" s="1101"/>
      <c r="M733" s="964"/>
      <c r="N733" s="964"/>
      <c r="O733" s="964"/>
      <c r="P733" s="964"/>
      <c r="Q733" s="1130"/>
      <c r="R733" s="1114"/>
      <c r="S733" s="1115"/>
      <c r="T733" s="1115"/>
      <c r="U733" s="1062">
        <v>734</v>
      </c>
      <c r="V733" s="473"/>
    </row>
    <row r="734" spans="1:22" ht="15.75" customHeight="1">
      <c r="A734" s="1122" t="s">
        <v>265</v>
      </c>
      <c r="B734" s="950"/>
      <c r="C734" s="1006" t="str">
        <f>IF(Data!BV734="","",Data!BV734)</f>
        <v/>
      </c>
      <c r="D734" s="1006" t="str">
        <f>IF(Data!BW734="","",Data!BW734)</f>
        <v/>
      </c>
      <c r="E734" s="1006" t="str">
        <f>IF(Data!BX734="","",Data!BX734)</f>
        <v/>
      </c>
      <c r="F734" s="1006" t="str">
        <f>IF(Data!BY734="","",Data!BY734)</f>
        <v/>
      </c>
      <c r="G734" s="1101"/>
      <c r="H734" s="1197" t="str">
        <f t="shared" si="21"/>
        <v/>
      </c>
      <c r="I734" s="1197" t="str">
        <f t="shared" si="21"/>
        <v/>
      </c>
      <c r="J734" s="1197" t="str">
        <f t="shared" si="21"/>
        <v/>
      </c>
      <c r="K734" s="1197" t="str">
        <f t="shared" si="21"/>
        <v/>
      </c>
      <c r="L734" s="1101"/>
      <c r="M734" s="964"/>
      <c r="N734" s="964"/>
      <c r="O734" s="964"/>
      <c r="P734" s="964"/>
      <c r="Q734" s="1130"/>
      <c r="R734" s="1114"/>
      <c r="S734" s="1115"/>
      <c r="T734" s="1115"/>
      <c r="U734" s="1062">
        <v>735</v>
      </c>
      <c r="V734" s="473"/>
    </row>
    <row r="735" spans="1:22" ht="15.75" customHeight="1">
      <c r="A735" s="1122" t="s">
        <v>294</v>
      </c>
      <c r="B735" s="950"/>
      <c r="C735" s="1006" t="str">
        <f>IF(Data!BV735="","",Data!BV735)</f>
        <v/>
      </c>
      <c r="D735" s="1006" t="str">
        <f>IF(Data!BW735="","",Data!BW735)</f>
        <v/>
      </c>
      <c r="E735" s="1006" t="str">
        <f>IF(Data!BX735="","",Data!BX735)</f>
        <v/>
      </c>
      <c r="F735" s="1006" t="str">
        <f>IF(Data!BY735="","",Data!BY735)</f>
        <v/>
      </c>
      <c r="G735" s="1101"/>
      <c r="H735" s="964"/>
      <c r="I735" s="964"/>
      <c r="J735" s="964"/>
      <c r="K735" s="964"/>
      <c r="L735" s="1101"/>
      <c r="M735" s="964"/>
      <c r="N735" s="964"/>
      <c r="O735" s="964"/>
      <c r="P735" s="964"/>
      <c r="Q735" s="1130"/>
      <c r="R735" s="1114"/>
      <c r="S735" s="1115"/>
      <c r="T735" s="1115"/>
      <c r="U735" s="1062">
        <v>736</v>
      </c>
      <c r="V735" s="473"/>
    </row>
    <row r="736" spans="1:22" ht="15.75" customHeight="1">
      <c r="A736" s="1098" t="s">
        <v>295</v>
      </c>
      <c r="B736" s="950"/>
      <c r="C736" s="973" t="str">
        <f>IF(SUM(C733)=0,"",C732*C733*C734*C735)</f>
        <v/>
      </c>
      <c r="D736" s="973" t="str">
        <f>IF(SUM(D733)=0,"",D732*D733*D734*D735)</f>
        <v/>
      </c>
      <c r="E736" s="973" t="str">
        <f>IF(SUM(E733)=0,"",E732*E733*E734*E735)</f>
        <v/>
      </c>
      <c r="F736" s="973" t="str">
        <f>IF(SUM(F733)=0,"",F732*F733*F734*F735)</f>
        <v/>
      </c>
      <c r="G736" s="1104"/>
      <c r="H736" s="973" t="str">
        <f>IF(H733="","",H732*H733*H734*C735)</f>
        <v/>
      </c>
      <c r="I736" s="973" t="str">
        <f>IF(I733="","",I732*I733*I734*D735)</f>
        <v/>
      </c>
      <c r="J736" s="973" t="str">
        <f>IF(J733="","",J732*J733*J734*E735)</f>
        <v/>
      </c>
      <c r="K736" s="973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8"/>
      <c r="S736" s="1030"/>
      <c r="T736" s="1030"/>
      <c r="U736" s="1062">
        <v>737</v>
      </c>
      <c r="V736" s="473"/>
    </row>
    <row r="737" spans="1:22" ht="15.75" customHeight="1">
      <c r="A737" s="1404" t="str">
        <f>IF(Data!A737="","",Data!A737)</f>
        <v>Social development -- see Data2</v>
      </c>
      <c r="B737" s="950"/>
      <c r="C737" s="1006" t="str">
        <f>IF(Data!BV737="","",Data!BV737)</f>
        <v/>
      </c>
      <c r="D737" s="1006" t="str">
        <f>IF(Data!BW737="","",Data!BW737)</f>
        <v/>
      </c>
      <c r="E737" s="1006" t="str">
        <f>IF(Data!BX737="","",Data!BX737)</f>
        <v/>
      </c>
      <c r="F737" s="1006" t="str">
        <f>IF(Data!BY737="","",Data!BY737)</f>
        <v/>
      </c>
      <c r="G737" s="1104"/>
      <c r="H737" s="964"/>
      <c r="I737" s="964"/>
      <c r="J737" s="964"/>
      <c r="K737" s="964"/>
      <c r="L737" s="1104"/>
      <c r="M737" s="1117"/>
      <c r="N737" s="1117"/>
      <c r="O737" s="1117"/>
      <c r="P737" s="1117"/>
      <c r="Q737" s="1130"/>
      <c r="R737" s="859"/>
      <c r="S737" s="859"/>
      <c r="T737" s="859"/>
      <c r="U737" s="1062">
        <v>738</v>
      </c>
      <c r="V737" s="473"/>
    </row>
    <row r="738" spans="1:22" ht="15.75" hidden="1" customHeight="1">
      <c r="A738" s="1203" t="s">
        <v>276</v>
      </c>
      <c r="B738" s="950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4"/>
      <c r="N738" s="964"/>
      <c r="O738" s="964"/>
      <c r="P738" s="964"/>
      <c r="Q738" s="1130"/>
      <c r="R738" s="1114"/>
      <c r="S738" s="1115"/>
      <c r="T738" s="1115"/>
      <c r="U738" s="1062">
        <v>739</v>
      </c>
      <c r="V738" s="473"/>
    </row>
    <row r="739" spans="1:22" ht="15.75" hidden="1" customHeight="1">
      <c r="A739" s="1203" t="s">
        <v>277</v>
      </c>
      <c r="B739" s="950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2">IF(C739&gt;0,C739,"")</f>
        <v/>
      </c>
      <c r="I739" s="1197" t="str">
        <f t="shared" si="22"/>
        <v/>
      </c>
      <c r="J739" s="1197" t="str">
        <f t="shared" si="22"/>
        <v/>
      </c>
      <c r="K739" s="1197" t="str">
        <f t="shared" si="22"/>
        <v/>
      </c>
      <c r="L739" s="1101"/>
      <c r="M739" s="964"/>
      <c r="N739" s="964"/>
      <c r="O739" s="964"/>
      <c r="P739" s="964"/>
      <c r="Q739" s="1130"/>
      <c r="R739" s="1114"/>
      <c r="S739" s="1115"/>
      <c r="T739" s="1115"/>
      <c r="U739" s="1062">
        <v>740</v>
      </c>
      <c r="V739" s="473"/>
    </row>
    <row r="740" spans="1:22" ht="15.75" hidden="1" customHeight="1">
      <c r="A740" s="1203" t="s">
        <v>265</v>
      </c>
      <c r="B740" s="950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2"/>
        <v/>
      </c>
      <c r="I740" s="1197" t="str">
        <f t="shared" si="22"/>
        <v/>
      </c>
      <c r="J740" s="1197" t="str">
        <f t="shared" si="22"/>
        <v/>
      </c>
      <c r="K740" s="1197" t="str">
        <f t="shared" si="22"/>
        <v/>
      </c>
      <c r="L740" s="1101"/>
      <c r="M740" s="964"/>
      <c r="N740" s="964"/>
      <c r="O740" s="964"/>
      <c r="P740" s="964"/>
      <c r="Q740" s="1130"/>
      <c r="R740" s="1114"/>
      <c r="S740" s="1115"/>
      <c r="T740" s="1115"/>
      <c r="U740" s="1062">
        <v>741</v>
      </c>
      <c r="V740" s="473"/>
    </row>
    <row r="741" spans="1:22" ht="15.75" hidden="1" customHeight="1">
      <c r="A741" s="1203" t="s">
        <v>294</v>
      </c>
      <c r="B741" s="950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4"/>
      <c r="I741" s="964"/>
      <c r="J741" s="964"/>
      <c r="K741" s="964"/>
      <c r="L741" s="1101"/>
      <c r="M741" s="964"/>
      <c r="N741" s="964"/>
      <c r="O741" s="964"/>
      <c r="P741" s="964"/>
      <c r="Q741" s="1130"/>
      <c r="R741" s="1114"/>
      <c r="S741" s="1115"/>
      <c r="T741" s="1115"/>
      <c r="U741" s="1062">
        <v>742</v>
      </c>
      <c r="V741" s="473"/>
    </row>
    <row r="742" spans="1:22" ht="15.75" customHeight="1">
      <c r="A742" s="1098" t="s">
        <v>295</v>
      </c>
      <c r="B742" s="950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3" t="str">
        <f>IF(H739="","",H738*H739*H740*C741)</f>
        <v/>
      </c>
      <c r="I742" s="973" t="str">
        <f>IF(I739="","",I738*I739*I740*D741)</f>
        <v/>
      </c>
      <c r="J742" s="973" t="str">
        <f>IF(J739="","",J738*J739*J740*E741)</f>
        <v/>
      </c>
      <c r="K742" s="973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8"/>
      <c r="S742" s="1030"/>
      <c r="T742" s="1030"/>
      <c r="U742" s="1062">
        <v>743</v>
      </c>
      <c r="V742" s="473"/>
    </row>
    <row r="743" spans="1:22" ht="15.75" customHeight="1">
      <c r="A743" s="1202" t="str">
        <f>IF(Data!A743="","",Data!A743)</f>
        <v>Public works -- see Data2</v>
      </c>
      <c r="B743" s="950"/>
      <c r="C743" s="1006" t="str">
        <f>IF(Data!BV743="","",Data!BV743)</f>
        <v/>
      </c>
      <c r="D743" s="1006" t="str">
        <f>IF(Data!BW743="","",Data!BW743)</f>
        <v/>
      </c>
      <c r="E743" s="1006" t="str">
        <f>IF(Data!BX743="","",Data!BX743)</f>
        <v/>
      </c>
      <c r="F743" s="1006" t="str">
        <f>IF(Data!BY743="","",Data!BY743)</f>
        <v/>
      </c>
      <c r="G743" s="1104"/>
      <c r="H743" s="964"/>
      <c r="I743" s="964"/>
      <c r="J743" s="964"/>
      <c r="K743" s="964"/>
      <c r="L743" s="1104"/>
      <c r="M743" s="1117"/>
      <c r="N743" s="1117"/>
      <c r="O743" s="1117"/>
      <c r="P743" s="1117"/>
      <c r="Q743" s="1130"/>
      <c r="R743" s="859"/>
      <c r="S743" s="859"/>
      <c r="T743" s="859"/>
      <c r="U743" s="1062">
        <v>744</v>
      </c>
      <c r="V743" s="473"/>
    </row>
    <row r="744" spans="1:22" ht="15.75" hidden="1" customHeight="1">
      <c r="A744" s="1203" t="s">
        <v>276</v>
      </c>
      <c r="B744" s="950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4"/>
      <c r="N744" s="964"/>
      <c r="O744" s="964"/>
      <c r="P744" s="964"/>
      <c r="Q744" s="1130"/>
      <c r="R744" s="1114"/>
      <c r="S744" s="1115"/>
      <c r="T744" s="1115"/>
      <c r="U744" s="1062">
        <v>745</v>
      </c>
      <c r="V744" s="473"/>
    </row>
    <row r="745" spans="1:22" ht="15.75" hidden="1" customHeight="1">
      <c r="A745" s="1203" t="s">
        <v>277</v>
      </c>
      <c r="B745" s="950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3">IF(C745&gt;0,C745,"")</f>
        <v/>
      </c>
      <c r="I745" s="1197" t="str">
        <f t="shared" si="23"/>
        <v/>
      </c>
      <c r="J745" s="1197" t="str">
        <f t="shared" si="23"/>
        <v/>
      </c>
      <c r="K745" s="1197" t="str">
        <f t="shared" si="23"/>
        <v/>
      </c>
      <c r="L745" s="1101"/>
      <c r="M745" s="964"/>
      <c r="N745" s="964"/>
      <c r="O745" s="964"/>
      <c r="P745" s="964"/>
      <c r="Q745" s="1130"/>
      <c r="R745" s="1114"/>
      <c r="S745" s="1115"/>
      <c r="T745" s="1115"/>
      <c r="U745" s="1062">
        <v>746</v>
      </c>
      <c r="V745" s="473"/>
    </row>
    <row r="746" spans="1:22" ht="15.75" hidden="1" customHeight="1">
      <c r="A746" s="1203" t="s">
        <v>265</v>
      </c>
      <c r="B746" s="950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3"/>
        <v/>
      </c>
      <c r="I746" s="1197" t="str">
        <f t="shared" si="23"/>
        <v/>
      </c>
      <c r="J746" s="1197" t="str">
        <f t="shared" si="23"/>
        <v/>
      </c>
      <c r="K746" s="1197" t="str">
        <f t="shared" si="23"/>
        <v/>
      </c>
      <c r="L746" s="1101"/>
      <c r="M746" s="964"/>
      <c r="N746" s="964"/>
      <c r="O746" s="964"/>
      <c r="P746" s="964"/>
      <c r="Q746" s="1130"/>
      <c r="R746" s="1114"/>
      <c r="S746" s="1115"/>
      <c r="T746" s="1115"/>
      <c r="U746" s="1062">
        <v>747</v>
      </c>
      <c r="V746" s="473"/>
    </row>
    <row r="747" spans="1:22" ht="15.75" hidden="1" customHeight="1">
      <c r="A747" s="1203" t="s">
        <v>294</v>
      </c>
      <c r="B747" s="950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4"/>
      <c r="I747" s="964"/>
      <c r="J747" s="964"/>
      <c r="K747" s="964"/>
      <c r="L747" s="1101"/>
      <c r="M747" s="964"/>
      <c r="N747" s="964"/>
      <c r="O747" s="964"/>
      <c r="P747" s="964"/>
      <c r="Q747" s="1130"/>
      <c r="R747" s="1114"/>
      <c r="S747" s="1115"/>
      <c r="T747" s="1115"/>
      <c r="U747" s="1062">
        <v>748</v>
      </c>
      <c r="V747" s="473"/>
    </row>
    <row r="748" spans="1:22" ht="15.75" customHeight="1">
      <c r="A748" s="1098" t="s">
        <v>295</v>
      </c>
      <c r="B748" s="950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3" t="str">
        <f>IF(H745="","",H744*H745*H746*C747)</f>
        <v/>
      </c>
      <c r="I748" s="973" t="str">
        <f>IF(I745="","",I744*I745*I746*D747)</f>
        <v/>
      </c>
      <c r="J748" s="973" t="str">
        <f>IF(J745="","",J744*J745*J746*E747)</f>
        <v/>
      </c>
      <c r="K748" s="973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8"/>
      <c r="S748" s="1030"/>
      <c r="T748" s="1030"/>
      <c r="U748" s="1062">
        <v>749</v>
      </c>
      <c r="V748" s="473"/>
    </row>
    <row r="749" spans="1:22" ht="15.75" customHeight="1">
      <c r="A749" s="1404" t="str">
        <f>IF(Data!A749="","",Data!A749)</f>
        <v>Self-employment -- see Data2</v>
      </c>
      <c r="B749" s="950"/>
      <c r="C749" s="1006" t="str">
        <f>IF(Data!BV749="","",Data!BV749)</f>
        <v/>
      </c>
      <c r="D749" s="1006" t="str">
        <f>IF(Data!BW749="","",Data!BW749)</f>
        <v/>
      </c>
      <c r="E749" s="1006" t="str">
        <f>IF(Data!BX749="","",Data!BX749)</f>
        <v/>
      </c>
      <c r="F749" s="1006" t="str">
        <f>IF(Data!BY749="","",Data!BY749)</f>
        <v/>
      </c>
      <c r="G749" s="1104"/>
      <c r="H749" s="964"/>
      <c r="I749" s="964"/>
      <c r="J749" s="964"/>
      <c r="K749" s="964"/>
      <c r="L749" s="1104"/>
      <c r="M749" s="1117"/>
      <c r="N749" s="1117"/>
      <c r="O749" s="1117"/>
      <c r="P749" s="1117"/>
      <c r="Q749" s="1130"/>
      <c r="R749" s="859"/>
      <c r="S749" s="859"/>
      <c r="T749" s="859"/>
      <c r="U749" s="1062">
        <v>750</v>
      </c>
      <c r="V749" s="473"/>
    </row>
    <row r="750" spans="1:22" ht="15.75" hidden="1" customHeight="1">
      <c r="A750" s="1203" t="s">
        <v>276</v>
      </c>
      <c r="B750" s="950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4"/>
      <c r="N750" s="964"/>
      <c r="O750" s="964"/>
      <c r="P750" s="964"/>
      <c r="Q750" s="1130"/>
      <c r="R750" s="1114"/>
      <c r="S750" s="1115"/>
      <c r="T750" s="1115"/>
      <c r="U750" s="1062">
        <v>751</v>
      </c>
      <c r="V750" s="473"/>
    </row>
    <row r="751" spans="1:22" ht="15.75" hidden="1" customHeight="1">
      <c r="A751" s="1203" t="s">
        <v>277</v>
      </c>
      <c r="B751" s="950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4">IF(C751&gt;0,C751,"")</f>
        <v/>
      </c>
      <c r="I751" s="1197" t="str">
        <f t="shared" si="24"/>
        <v/>
      </c>
      <c r="J751" s="1197" t="str">
        <f t="shared" si="24"/>
        <v/>
      </c>
      <c r="K751" s="1197" t="str">
        <f t="shared" si="24"/>
        <v/>
      </c>
      <c r="L751" s="1101"/>
      <c r="M751" s="964"/>
      <c r="N751" s="964"/>
      <c r="O751" s="964"/>
      <c r="P751" s="964"/>
      <c r="Q751" s="1130"/>
      <c r="R751" s="1114"/>
      <c r="S751" s="1115"/>
      <c r="T751" s="1115"/>
      <c r="U751" s="1062">
        <v>752</v>
      </c>
      <c r="V751" s="473"/>
    </row>
    <row r="752" spans="1:22" ht="15.75" hidden="1" customHeight="1">
      <c r="A752" s="1203" t="s">
        <v>265</v>
      </c>
      <c r="B752" s="950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4"/>
        <v/>
      </c>
      <c r="I752" s="1197" t="str">
        <f t="shared" si="24"/>
        <v/>
      </c>
      <c r="J752" s="1197" t="str">
        <f t="shared" si="24"/>
        <v/>
      </c>
      <c r="K752" s="1197" t="str">
        <f t="shared" si="24"/>
        <v/>
      </c>
      <c r="L752" s="1101"/>
      <c r="M752" s="964"/>
      <c r="N752" s="964"/>
      <c r="O752" s="964"/>
      <c r="P752" s="964"/>
      <c r="Q752" s="1130"/>
      <c r="R752" s="1114"/>
      <c r="S752" s="1115"/>
      <c r="T752" s="1115"/>
      <c r="U752" s="1062">
        <v>753</v>
      </c>
      <c r="V752" s="473"/>
    </row>
    <row r="753" spans="1:22" ht="15.75" hidden="1" customHeight="1">
      <c r="A753" s="1203" t="s">
        <v>294</v>
      </c>
      <c r="B753" s="950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4"/>
      <c r="I753" s="964"/>
      <c r="J753" s="964"/>
      <c r="K753" s="964"/>
      <c r="L753" s="1101"/>
      <c r="M753" s="964"/>
      <c r="N753" s="964"/>
      <c r="O753" s="964"/>
      <c r="P753" s="964"/>
      <c r="Q753" s="1130"/>
      <c r="R753" s="1114"/>
      <c r="S753" s="1115"/>
      <c r="T753" s="1115"/>
      <c r="U753" s="1062">
        <v>754</v>
      </c>
      <c r="V753" s="473"/>
    </row>
    <row r="754" spans="1:22" ht="15.75" customHeight="1">
      <c r="A754" s="1098" t="s">
        <v>295</v>
      </c>
      <c r="B754" s="950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8"/>
      <c r="S754" s="1030"/>
      <c r="T754" s="1030"/>
      <c r="U754" s="1062">
        <v>755</v>
      </c>
      <c r="V754" s="473"/>
    </row>
    <row r="755" spans="1:22" ht="15.75" customHeight="1">
      <c r="A755" s="1404" t="str">
        <f>IF(Data!A755="","",Data!A755)</f>
        <v>Small business -- see Data2</v>
      </c>
      <c r="B755" s="950"/>
      <c r="C755" s="1006" t="str">
        <f>IF(Data!BV755="","",Data!BV755)</f>
        <v/>
      </c>
      <c r="D755" s="1006" t="str">
        <f>IF(Data!BW755="","",Data!BW755)</f>
        <v/>
      </c>
      <c r="E755" s="1006" t="str">
        <f>IF(Data!BX755="","",Data!BX755)</f>
        <v/>
      </c>
      <c r="F755" s="1006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4"/>
      <c r="N755" s="964"/>
      <c r="O755" s="964"/>
      <c r="P755" s="964"/>
      <c r="Q755" s="1130"/>
      <c r="R755" s="1114"/>
      <c r="S755" s="1115"/>
      <c r="T755" s="1115"/>
      <c r="U755" s="1062">
        <v>756</v>
      </c>
      <c r="V755" s="473"/>
    </row>
    <row r="756" spans="1:22" ht="15.75" hidden="1" customHeight="1">
      <c r="A756" s="1203" t="s">
        <v>277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5">IF(C756&gt;0,C756,"")</f>
        <v/>
      </c>
      <c r="I756" s="1197" t="str">
        <f t="shared" si="25"/>
        <v/>
      </c>
      <c r="J756" s="1197" t="str">
        <f t="shared" si="25"/>
        <v/>
      </c>
      <c r="K756" s="1197" t="str">
        <f t="shared" si="25"/>
        <v/>
      </c>
      <c r="L756" s="1101"/>
      <c r="M756" s="964"/>
      <c r="N756" s="964"/>
      <c r="O756" s="964"/>
      <c r="P756" s="964"/>
      <c r="Q756" s="1130"/>
      <c r="R756" s="1114"/>
      <c r="S756" s="1115"/>
      <c r="T756" s="1115"/>
      <c r="U756" s="1062">
        <v>757</v>
      </c>
      <c r="V756" s="473"/>
    </row>
    <row r="757" spans="1:22" ht="15.75" hidden="1" customHeight="1">
      <c r="A757" s="1203" t="s">
        <v>265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5"/>
        <v/>
      </c>
      <c r="I757" s="1197" t="str">
        <f t="shared" si="25"/>
        <v/>
      </c>
      <c r="J757" s="1197" t="str">
        <f t="shared" si="25"/>
        <v/>
      </c>
      <c r="K757" s="1197" t="str">
        <f t="shared" si="25"/>
        <v/>
      </c>
      <c r="L757" s="1101"/>
      <c r="M757" s="964"/>
      <c r="N757" s="964"/>
      <c r="O757" s="964"/>
      <c r="P757" s="964"/>
      <c r="Q757" s="1130"/>
      <c r="R757" s="1114"/>
      <c r="S757" s="1115"/>
      <c r="T757" s="1115"/>
      <c r="U757" s="1062">
        <v>758</v>
      </c>
      <c r="V757" s="473"/>
    </row>
    <row r="758" spans="1:22" ht="15.75" hidden="1" customHeight="1">
      <c r="A758" s="1203" t="s">
        <v>308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5"/>
        <v/>
      </c>
      <c r="I758" s="1197" t="str">
        <f t="shared" si="25"/>
        <v/>
      </c>
      <c r="J758" s="1197" t="str">
        <f t="shared" si="25"/>
        <v/>
      </c>
      <c r="K758" s="1197" t="str">
        <f t="shared" si="25"/>
        <v/>
      </c>
      <c r="L758" s="1101"/>
      <c r="M758" s="964"/>
      <c r="N758" s="964"/>
      <c r="O758" s="964"/>
      <c r="P758" s="964"/>
      <c r="Q758" s="1130"/>
      <c r="R758" s="1114"/>
      <c r="S758" s="1115"/>
      <c r="T758" s="1115"/>
      <c r="U758" s="1062">
        <v>759</v>
      </c>
      <c r="V758" s="473"/>
    </row>
    <row r="759" spans="1:22" ht="15.75" customHeight="1">
      <c r="A759" s="1168" t="s">
        <v>295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3" t="str">
        <f>IF(H756="","",H755*H756*H757*H758)</f>
        <v/>
      </c>
      <c r="I759" s="973" t="str">
        <f>IF(I756="","",I755*I756*I757*I758)</f>
        <v/>
      </c>
      <c r="J759" s="973" t="str">
        <f>IF(J756="","",J755*J756*J757*J758)</f>
        <v/>
      </c>
      <c r="K759" s="973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8"/>
      <c r="S759" s="1030"/>
      <c r="T759" s="1030"/>
      <c r="U759" s="1062">
        <v>760</v>
      </c>
      <c r="V759" s="473"/>
    </row>
    <row r="760" spans="1:22" ht="15.75" customHeight="1">
      <c r="A760" s="1406" t="str">
        <f>IF(Data!A760="","",Data!A760)</f>
        <v>Gifts/social support: type (Remittance)</v>
      </c>
      <c r="B760" s="1204"/>
      <c r="C760" s="1006" t="str">
        <f>IF(Data!BV760="","",Data!BV760)</f>
        <v/>
      </c>
      <c r="D760" s="1006" t="str">
        <f>IF(Data!BW760="","",Data!BW760)</f>
        <v/>
      </c>
      <c r="E760" s="1006" t="str">
        <f>IF(Data!BX760="","",Data!BX760)</f>
        <v/>
      </c>
      <c r="F760" s="1006" t="str">
        <f>IF(Data!BY760="","",Data!BY760)</f>
        <v/>
      </c>
      <c r="G760" s="1104"/>
      <c r="H760" s="964"/>
      <c r="I760" s="964"/>
      <c r="J760" s="964"/>
      <c r="K760" s="964"/>
      <c r="L760" s="1104"/>
      <c r="M760" s="964"/>
      <c r="N760" s="964"/>
      <c r="O760" s="964"/>
      <c r="P760" s="964"/>
      <c r="Q760" s="1130"/>
      <c r="R760" s="859"/>
      <c r="S760" s="859"/>
      <c r="T760" s="859"/>
      <c r="U760" s="1062">
        <v>761</v>
      </c>
      <c r="V760" s="473"/>
    </row>
    <row r="761" spans="1:22" ht="15.75" customHeight="1">
      <c r="A761" s="1122" t="s">
        <v>277</v>
      </c>
      <c r="B761" s="1204"/>
      <c r="C761" s="1006" t="str">
        <f>IF(Data!BV761="","",Data!BV761)</f>
        <v/>
      </c>
      <c r="D761" s="1006" t="str">
        <f>IF(Data!BW761="","",Data!BW761)</f>
        <v/>
      </c>
      <c r="E761" s="1006" t="str">
        <f>IF(Data!BX761="","",Data!BX761)</f>
        <v/>
      </c>
      <c r="F761" s="1006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4"/>
      <c r="N761" s="964"/>
      <c r="O761" s="964"/>
      <c r="P761" s="964"/>
      <c r="Q761" s="1130"/>
      <c r="R761" s="1114"/>
      <c r="S761" s="1115"/>
      <c r="T761" s="1115"/>
      <c r="U761" s="1062">
        <v>762</v>
      </c>
      <c r="V761" s="473"/>
    </row>
    <row r="762" spans="1:22" ht="15.75" customHeight="1">
      <c r="A762" s="1122" t="s">
        <v>265</v>
      </c>
      <c r="B762" s="1204"/>
      <c r="C762" s="1006" t="str">
        <f>IF(Data!BV762="","",Data!BV762)</f>
        <v/>
      </c>
      <c r="D762" s="1006" t="str">
        <f>IF(Data!BW762="","",Data!BW762)</f>
        <v/>
      </c>
      <c r="E762" s="1006" t="str">
        <f>IF(Data!BX762="","",Data!BX762)</f>
        <v/>
      </c>
      <c r="F762" s="1006" t="str">
        <f>IF(Data!BY762="","",Data!BY762)</f>
        <v/>
      </c>
      <c r="G762" s="1104"/>
      <c r="H762" s="1197" t="str">
        <f t="shared" ref="H762:K763" si="26">IF(C762&gt;0,C762,"")</f>
        <v/>
      </c>
      <c r="I762" s="1197" t="str">
        <f t="shared" si="26"/>
        <v/>
      </c>
      <c r="J762" s="1197" t="str">
        <f t="shared" si="26"/>
        <v/>
      </c>
      <c r="K762" s="1197" t="str">
        <f t="shared" si="26"/>
        <v/>
      </c>
      <c r="L762" s="1104"/>
      <c r="M762" s="964"/>
      <c r="N762" s="964"/>
      <c r="O762" s="964"/>
      <c r="P762" s="964"/>
      <c r="Q762" s="1130"/>
      <c r="R762" s="1114"/>
      <c r="S762" s="1115"/>
      <c r="T762" s="1115"/>
      <c r="U762" s="1062">
        <v>763</v>
      </c>
      <c r="V762" s="473"/>
    </row>
    <row r="763" spans="1:22" ht="15.75" customHeight="1">
      <c r="A763" s="1122" t="s">
        <v>294</v>
      </c>
      <c r="B763" s="1204"/>
      <c r="C763" s="1006" t="str">
        <f>IF(Data!BV763="","",Data!BV763)</f>
        <v/>
      </c>
      <c r="D763" s="1006" t="str">
        <f>IF(Data!BW763="","",Data!BW763)</f>
        <v/>
      </c>
      <c r="E763" s="1006" t="str">
        <f>IF(Data!BX763="","",Data!BX763)</f>
        <v/>
      </c>
      <c r="F763" s="1006" t="str">
        <f>IF(Data!BY763="","",Data!BY763)</f>
        <v/>
      </c>
      <c r="G763" s="1104"/>
      <c r="H763" s="1197" t="str">
        <f t="shared" si="26"/>
        <v/>
      </c>
      <c r="I763" s="1197" t="str">
        <f t="shared" si="26"/>
        <v/>
      </c>
      <c r="J763" s="1197" t="str">
        <f t="shared" si="26"/>
        <v/>
      </c>
      <c r="K763" s="1197" t="str">
        <f t="shared" si="26"/>
        <v/>
      </c>
      <c r="L763" s="1104"/>
      <c r="M763" s="964"/>
      <c r="N763" s="964"/>
      <c r="O763" s="964"/>
      <c r="P763" s="964"/>
      <c r="Q763" s="1130"/>
      <c r="R763" s="1114"/>
      <c r="S763" s="1115"/>
      <c r="T763" s="1115"/>
      <c r="U763" s="1062">
        <v>764</v>
      </c>
      <c r="V763" s="473"/>
    </row>
    <row r="764" spans="1:22" ht="15.75" customHeight="1">
      <c r="A764" s="1098" t="s">
        <v>295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8"/>
      <c r="S764" s="1030"/>
      <c r="T764" s="1030"/>
      <c r="U764" s="1062">
        <v>765</v>
      </c>
      <c r="V764" s="473"/>
    </row>
    <row r="765" spans="1:22" ht="15.75" customHeight="1">
      <c r="A765" s="1202" t="str">
        <f>IF(Data!A765="","",Data!A765)</f>
        <v>Other income: e.g. Credit (cotton loans)</v>
      </c>
      <c r="B765" s="1204"/>
      <c r="C765" s="1006" t="str">
        <f>IF(Data!BV765="","",Data!BV765)</f>
        <v/>
      </c>
      <c r="D765" s="1006" t="str">
        <f>IF(Data!BW765="","",Data!BW765)</f>
        <v/>
      </c>
      <c r="E765" s="1006" t="str">
        <f>IF(Data!BX765="","",Data!BX765)</f>
        <v/>
      </c>
      <c r="F765" s="1006" t="str">
        <f>IF(Data!BY765="","",Data!BY765)</f>
        <v/>
      </c>
      <c r="G765" s="1104"/>
      <c r="H765" s="964"/>
      <c r="I765" s="964"/>
      <c r="J765" s="964"/>
      <c r="K765" s="964"/>
      <c r="L765" s="1104"/>
      <c r="M765" s="964"/>
      <c r="N765" s="964"/>
      <c r="O765" s="964"/>
      <c r="P765" s="964"/>
      <c r="Q765" s="1130"/>
      <c r="R765" s="859"/>
      <c r="S765" s="859"/>
      <c r="T765" s="859"/>
      <c r="U765" s="1062">
        <v>766</v>
      </c>
      <c r="V765" s="473"/>
    </row>
    <row r="766" spans="1:22" ht="15.75" customHeight="1">
      <c r="A766" s="1203" t="s">
        <v>277</v>
      </c>
      <c r="B766" s="1204"/>
      <c r="C766" s="1006" t="str">
        <f>IF(Data!BV766="","",Data!BV766)</f>
        <v/>
      </c>
      <c r="D766" s="1006" t="str">
        <f>IF(Data!BW766="","",Data!BW766)</f>
        <v/>
      </c>
      <c r="E766" s="1006" t="str">
        <f>IF(Data!BX766="","",Data!BX766)</f>
        <v/>
      </c>
      <c r="F766" s="1006" t="str">
        <f>IF(Data!BY766="","",Data!BY766)</f>
        <v/>
      </c>
      <c r="G766" s="1104"/>
      <c r="H766" s="296"/>
      <c r="I766" s="296"/>
      <c r="J766" s="296"/>
      <c r="K766" s="296"/>
      <c r="L766" s="1104"/>
      <c r="M766" s="964"/>
      <c r="N766" s="964"/>
      <c r="O766" s="964"/>
      <c r="P766" s="964"/>
      <c r="Q766" s="1130"/>
      <c r="R766" s="1114"/>
      <c r="S766" s="1115"/>
      <c r="T766" s="1115"/>
      <c r="U766" s="1062">
        <v>767</v>
      </c>
      <c r="V766" s="473"/>
    </row>
    <row r="767" spans="1:22" ht="15.75" customHeight="1">
      <c r="A767" s="1203" t="s">
        <v>265</v>
      </c>
      <c r="B767" s="1204"/>
      <c r="C767" s="1006" t="str">
        <f>IF(Data!BV767="","",Data!BV767)</f>
        <v/>
      </c>
      <c r="D767" s="1006" t="str">
        <f>IF(Data!BW767="","",Data!BW767)</f>
        <v/>
      </c>
      <c r="E767" s="1006" t="str">
        <f>IF(Data!BX767="","",Data!BX767)</f>
        <v/>
      </c>
      <c r="F767" s="1006" t="str">
        <f>IF(Data!BY767="","",Data!BY767)</f>
        <v/>
      </c>
      <c r="G767" s="1104"/>
      <c r="H767" s="296"/>
      <c r="I767" s="296"/>
      <c r="J767" s="296"/>
      <c r="K767" s="296"/>
      <c r="L767" s="1104"/>
      <c r="M767" s="964"/>
      <c r="N767" s="964"/>
      <c r="O767" s="964"/>
      <c r="P767" s="964"/>
      <c r="Q767" s="1130"/>
      <c r="R767" s="1114"/>
      <c r="S767" s="1115"/>
      <c r="T767" s="1115"/>
      <c r="U767" s="1062">
        <v>768</v>
      </c>
      <c r="V767" s="473"/>
    </row>
    <row r="768" spans="1:22" ht="15.75" customHeight="1">
      <c r="A768" s="1203" t="s">
        <v>294</v>
      </c>
      <c r="B768" s="1204"/>
      <c r="C768" s="1006" t="str">
        <f>IF(Data!BV768="","",Data!BV768)</f>
        <v/>
      </c>
      <c r="D768" s="1006" t="str">
        <f>IF(Data!BW768="","",Data!BW768)</f>
        <v/>
      </c>
      <c r="E768" s="1006" t="str">
        <f>IF(Data!BX768="","",Data!BX768)</f>
        <v/>
      </c>
      <c r="F768" s="1006" t="str">
        <f>IF(Data!BY768="","",Data!BY768)</f>
        <v/>
      </c>
      <c r="G768" s="1104"/>
      <c r="H768" s="296"/>
      <c r="I768" s="296"/>
      <c r="J768" s="296"/>
      <c r="K768" s="296"/>
      <c r="L768" s="1104"/>
      <c r="M768" s="964"/>
      <c r="N768" s="964"/>
      <c r="O768" s="964"/>
      <c r="P768" s="964"/>
      <c r="Q768" s="1130"/>
      <c r="R768" s="1114"/>
      <c r="S768" s="1115"/>
      <c r="T768" s="1115"/>
      <c r="U768" s="1062">
        <v>769</v>
      </c>
      <c r="V768" s="473"/>
    </row>
    <row r="769" spans="1:22" ht="15.75" customHeight="1">
      <c r="A769" s="1098" t="s">
        <v>295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8"/>
      <c r="S769" s="1030"/>
      <c r="T769" s="1030"/>
      <c r="U769" s="1062">
        <v>770</v>
      </c>
      <c r="V769" s="473"/>
    </row>
    <row r="770" spans="1:22" ht="15.75" customHeight="1">
      <c r="A770" s="1188" t="s">
        <v>310</v>
      </c>
      <c r="B770" s="1204"/>
      <c r="C770" s="768"/>
      <c r="D770" s="768"/>
      <c r="E770" s="768"/>
      <c r="F770" s="1006"/>
      <c r="G770" s="1104"/>
      <c r="H770" s="964"/>
      <c r="I770" s="964"/>
      <c r="J770" s="964"/>
      <c r="K770" s="964"/>
      <c r="L770" s="1104"/>
      <c r="M770" s="1117"/>
      <c r="N770" s="1117"/>
      <c r="O770" s="1117"/>
      <c r="P770" s="1117"/>
      <c r="Q770" s="1130"/>
      <c r="R770" s="859"/>
      <c r="S770" s="859"/>
      <c r="T770" s="859"/>
      <c r="U770" s="1062">
        <v>771</v>
      </c>
      <c r="V770" s="473"/>
    </row>
    <row r="771" spans="1:22" ht="15.75" customHeight="1">
      <c r="A771" s="908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7">IF(H771="","",SUM(H771)-SUM(C771))</f>
        <v>0</v>
      </c>
      <c r="N771" s="1431">
        <f t="shared" si="27"/>
        <v>0</v>
      </c>
      <c r="O771" s="1431">
        <f t="shared" si="27"/>
        <v>0</v>
      </c>
      <c r="P771" s="1431">
        <f t="shared" si="27"/>
        <v>0</v>
      </c>
      <c r="Q771" s="1598" t="str">
        <f>'[2]Exp factors'!I71</f>
        <v>mns</v>
      </c>
      <c r="R771" s="1114"/>
      <c r="S771" s="1115"/>
      <c r="T771" s="1115"/>
      <c r="U771" s="1062">
        <v>772</v>
      </c>
      <c r="V771" s="473"/>
    </row>
    <row r="772" spans="1:22" ht="15.75" customHeight="1">
      <c r="A772" s="908" t="str">
        <f>IF(Data!A772="","",Data!A772)</f>
        <v>Salt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7"/>
        <v>0</v>
      </c>
      <c r="N772" s="1431">
        <f t="shared" si="27"/>
        <v>0</v>
      </c>
      <c r="O772" s="1431">
        <f t="shared" si="27"/>
        <v>0</v>
      </c>
      <c r="P772" s="1431">
        <f t="shared" si="27"/>
        <v>0</v>
      </c>
      <c r="Q772" s="1598" t="str">
        <f>'[2]Exp factors'!I72</f>
        <v>mns</v>
      </c>
      <c r="R772" s="1114"/>
      <c r="S772" s="1115"/>
      <c r="T772" s="1115"/>
      <c r="U772" s="1062">
        <v>773</v>
      </c>
      <c r="V772" s="473"/>
    </row>
    <row r="773" spans="1:22" ht="15.75" customHeight="1">
      <c r="A773" s="908" t="str">
        <f>IF(Data!A773="","",Data!A773)</f>
        <v>Soap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7"/>
        <v>0</v>
      </c>
      <c r="N773" s="1431">
        <f t="shared" si="27"/>
        <v>0</v>
      </c>
      <c r="O773" s="1431">
        <f t="shared" si="27"/>
        <v>0</v>
      </c>
      <c r="P773" s="1431">
        <f t="shared" si="27"/>
        <v>0</v>
      </c>
      <c r="Q773" s="1598" t="str">
        <f>'[2]Exp factors'!I73</f>
        <v>mns</v>
      </c>
      <c r="R773" s="1114"/>
      <c r="S773" s="1115"/>
      <c r="T773" s="1115"/>
      <c r="U773" s="1062">
        <v>774</v>
      </c>
      <c r="V773" s="473"/>
    </row>
    <row r="774" spans="1:22" ht="15.75" customHeight="1">
      <c r="A774" s="908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599">
        <f t="shared" si="27"/>
        <v>0</v>
      </c>
      <c r="N774" s="1599">
        <f t="shared" si="27"/>
        <v>0</v>
      </c>
      <c r="O774" s="1599">
        <f t="shared" si="27"/>
        <v>0</v>
      </c>
      <c r="P774" s="1599">
        <f t="shared" si="27"/>
        <v>0</v>
      </c>
      <c r="Q774" s="1594" t="str">
        <f>'[2]Exp factors'!I74</f>
        <v>des</v>
      </c>
      <c r="R774" s="1114"/>
      <c r="S774" s="1115"/>
      <c r="T774" s="1115"/>
      <c r="U774" s="1062">
        <v>775</v>
      </c>
      <c r="V774" s="473"/>
    </row>
    <row r="775" spans="1:22" ht="15.75" customHeight="1">
      <c r="A775" s="908" t="str">
        <f>IF(Data!A775="","",Data!A775)</f>
        <v>Grinding</v>
      </c>
      <c r="B775" s="1204"/>
      <c r="C775" s="1006" t="str">
        <f>IF(Data!BV775="","",Data!BV775)</f>
        <v/>
      </c>
      <c r="D775" s="1006" t="str">
        <f>IF(Data!BW775="","",Data!BW775)</f>
        <v/>
      </c>
      <c r="E775" s="1006" t="str">
        <f>IF(Data!BX775="","",Data!BX775)</f>
        <v/>
      </c>
      <c r="F775" s="1006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30"/>
      <c r="M775" s="1431">
        <f t="shared" si="27"/>
        <v>0</v>
      </c>
      <c r="N775" s="1431">
        <f t="shared" si="27"/>
        <v>0</v>
      </c>
      <c r="O775" s="1431">
        <f t="shared" si="27"/>
        <v>0</v>
      </c>
      <c r="P775" s="1431">
        <f t="shared" si="27"/>
        <v>0</v>
      </c>
      <c r="Q775" s="1598" t="str">
        <f>'[2]Exp factors'!I75</f>
        <v>mns</v>
      </c>
      <c r="R775" s="1114"/>
      <c r="S775" s="1115"/>
      <c r="T775" s="1115"/>
      <c r="U775" s="1062">
        <v>776</v>
      </c>
      <c r="V775" s="473"/>
    </row>
    <row r="776" spans="1:22" ht="15.75" customHeight="1">
      <c r="A776" s="908" t="str">
        <f>IF(Data!A776="","",Data!A776)</f>
        <v>Water for humans: name of local meas.</v>
      </c>
      <c r="B776" s="1204"/>
      <c r="C776" s="1006" t="str">
        <f>IF(Data!BV776="","",Data!BV776)</f>
        <v>litre</v>
      </c>
      <c r="D776" s="1006" t="str">
        <f>IF(Data!BW776="","",Data!BW776)</f>
        <v>litre</v>
      </c>
      <c r="E776" s="1006" t="str">
        <f>IF(Data!BX776="","",Data!BX776)</f>
        <v>litre</v>
      </c>
      <c r="F776" s="1006" t="str">
        <f>IF(Data!BY776="","",Data!BY776)</f>
        <v>litre</v>
      </c>
      <c r="G776" s="1104"/>
      <c r="H776" s="964"/>
      <c r="I776" s="964"/>
      <c r="J776" s="964"/>
      <c r="K776" s="964"/>
      <c r="L776" s="1430"/>
      <c r="M776" s="1432"/>
      <c r="N776" s="1432"/>
      <c r="O776" s="1432"/>
      <c r="P776" s="1432"/>
      <c r="Q776" s="1130"/>
      <c r="R776" s="859"/>
      <c r="S776" s="859"/>
      <c r="T776" s="859"/>
      <c r="U776" s="1062">
        <v>777</v>
      </c>
      <c r="V776" s="473"/>
    </row>
    <row r="777" spans="1:22" ht="15.75" customHeight="1">
      <c r="A777" s="1122" t="s">
        <v>264</v>
      </c>
      <c r="B777" s="1204"/>
      <c r="C777" s="1006" t="str">
        <f>IF(Data!BV777="","",Data!BV777)</f>
        <v/>
      </c>
      <c r="D777" s="1006" t="str">
        <f>IF(Data!BW777="","",Data!BW777)</f>
        <v/>
      </c>
      <c r="E777" s="1006" t="str">
        <f>IF(Data!BX777="","",Data!BX777)</f>
        <v/>
      </c>
      <c r="F777" s="1006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778</v>
      </c>
      <c r="V777" s="473"/>
    </row>
    <row r="778" spans="1:22" ht="15.75" customHeight="1">
      <c r="A778" s="1122" t="s">
        <v>265</v>
      </c>
      <c r="B778" s="1204"/>
      <c r="C778" s="1006">
        <f>IF(SUM(Data!BV778)=0,"",Data!BV778)</f>
        <v>12</v>
      </c>
      <c r="D778" s="1006">
        <f>IF(SUM(Data!BW778)=0,"",Data!BW778)</f>
        <v>12</v>
      </c>
      <c r="E778" s="1006">
        <f>IF(SUM(Data!BX778)=0,"",Data!BX778)</f>
        <v>12</v>
      </c>
      <c r="F778" s="1006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779</v>
      </c>
      <c r="V778" s="473"/>
    </row>
    <row r="779" spans="1:22" ht="15.75" customHeight="1">
      <c r="A779" s="1122" t="s">
        <v>318</v>
      </c>
      <c r="B779" s="1204"/>
      <c r="C779" s="1006">
        <f>IF(Data!BV779="","",Data!BV779)</f>
        <v>1</v>
      </c>
      <c r="D779" s="1006">
        <f>IF(Data!BW779="","",Data!BW779)</f>
        <v>1</v>
      </c>
      <c r="E779" s="1006">
        <f>IF(Data!BX779="","",Data!BX779)</f>
        <v>1</v>
      </c>
      <c r="F779" s="1006">
        <f>IF(Data!BY779="","",Data!BY779)</f>
        <v>1</v>
      </c>
      <c r="G779" s="1104"/>
      <c r="H779" s="964"/>
      <c r="I779" s="964"/>
      <c r="J779" s="964"/>
      <c r="K779" s="964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780</v>
      </c>
      <c r="V779" s="473"/>
    </row>
    <row r="780" spans="1:22" ht="15.75" customHeight="1">
      <c r="A780" s="1122" t="s">
        <v>267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28">IF(H780="","",SUM(H780)-SUM(C780))</f>
        <v>0</v>
      </c>
      <c r="N780" s="1431">
        <f t="shared" si="28"/>
        <v>0</v>
      </c>
      <c r="O780" s="1431">
        <f t="shared" si="28"/>
        <v>0</v>
      </c>
      <c r="P780" s="1431">
        <f t="shared" si="28"/>
        <v>0</v>
      </c>
      <c r="Q780" s="1598" t="str">
        <f>'[2]Exp factors'!I90</f>
        <v>mns</v>
      </c>
      <c r="R780" s="1114"/>
      <c r="S780" s="1115"/>
      <c r="T780" s="1115"/>
      <c r="U780" s="1062">
        <v>781</v>
      </c>
      <c r="V780" s="473"/>
    </row>
    <row r="781" spans="1:22" ht="15.75" customHeight="1">
      <c r="A781" s="908" t="str">
        <f>IF(Data!A781="","",Data!A781)</f>
        <v>Firewood</v>
      </c>
      <c r="B781" s="1204"/>
      <c r="C781" s="1006" t="str">
        <f>IF(Data!BV781="","",Data!BV781)</f>
        <v/>
      </c>
      <c r="D781" s="1006" t="str">
        <f>IF(Data!BW781="","",Data!BW781)</f>
        <v/>
      </c>
      <c r="E781" s="1006" t="str">
        <f>IF(Data!BX781="","",Data!BX781)</f>
        <v/>
      </c>
      <c r="F781" s="1006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28"/>
        <v>0</v>
      </c>
      <c r="N781" s="1431">
        <f t="shared" si="28"/>
        <v>0</v>
      </c>
      <c r="O781" s="1431">
        <f t="shared" si="28"/>
        <v>0</v>
      </c>
      <c r="P781" s="1431">
        <f t="shared" si="28"/>
        <v>0</v>
      </c>
      <c r="Q781" s="1598" t="str">
        <f>'[2]Exp factors'!I76</f>
        <v>mns</v>
      </c>
      <c r="R781" s="1114"/>
      <c r="S781" s="1115"/>
      <c r="T781" s="1115"/>
      <c r="U781" s="1062">
        <v>782</v>
      </c>
      <c r="V781" s="473"/>
    </row>
    <row r="782" spans="1:22" ht="15.75" customHeight="1">
      <c r="A782" s="908" t="str">
        <f>IF(Data!A782="","",Data!A782)</f>
        <v>Utensils</v>
      </c>
      <c r="B782" s="1204"/>
      <c r="C782" s="1006" t="str">
        <f>IF(Data!BV782="","",Data!BV782)</f>
        <v/>
      </c>
      <c r="D782" s="1006" t="str">
        <f>IF(Data!BW782="","",Data!BW782)</f>
        <v/>
      </c>
      <c r="E782" s="1006" t="str">
        <f>IF(Data!BX782="","",Data!BX782)</f>
        <v/>
      </c>
      <c r="F782" s="1006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30"/>
      <c r="M782" s="1599">
        <f t="shared" si="28"/>
        <v>0</v>
      </c>
      <c r="N782" s="1599">
        <f t="shared" si="28"/>
        <v>0</v>
      </c>
      <c r="O782" s="1599">
        <f t="shared" si="28"/>
        <v>0</v>
      </c>
      <c r="P782" s="1599">
        <f t="shared" si="28"/>
        <v>0</v>
      </c>
      <c r="Q782" s="1594" t="str">
        <f>'[2]Exp factors'!I77</f>
        <v>des</v>
      </c>
      <c r="R782" s="1114"/>
      <c r="S782" s="1115"/>
      <c r="T782" s="1115"/>
      <c r="U782" s="1062">
        <v>783</v>
      </c>
      <c r="V782" s="473"/>
    </row>
    <row r="783" spans="1:22" ht="15.75" customHeight="1">
      <c r="A783" s="908" t="str">
        <f>IF(Data!A783="","",Data!A783)</f>
        <v>Animal drugs</v>
      </c>
      <c r="B783" s="1204"/>
      <c r="C783" s="1006" t="str">
        <f>IF(Data!BV783="","",Data!BV783)</f>
        <v/>
      </c>
      <c r="D783" s="1006" t="str">
        <f>IF(Data!BW783="","",Data!BW783)</f>
        <v/>
      </c>
      <c r="E783" s="1006" t="str">
        <f>IF(Data!BX783="","",Data!BX783)</f>
        <v/>
      </c>
      <c r="F783" s="1006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30"/>
      <c r="M783" s="1599">
        <f t="shared" si="28"/>
        <v>0</v>
      </c>
      <c r="N783" s="1599">
        <f t="shared" si="28"/>
        <v>0</v>
      </c>
      <c r="O783" s="1599">
        <f t="shared" si="28"/>
        <v>0</v>
      </c>
      <c r="P783" s="1599">
        <f t="shared" si="28"/>
        <v>0</v>
      </c>
      <c r="Q783" s="1594" t="str">
        <f>'[2]Exp factors'!I96</f>
        <v>des</v>
      </c>
      <c r="R783" s="1114"/>
      <c r="S783" s="1115"/>
      <c r="T783" s="1115"/>
      <c r="U783" s="1062">
        <v>784</v>
      </c>
      <c r="V783" s="473"/>
    </row>
    <row r="784" spans="1:22" ht="15.75" customHeight="1">
      <c r="A784" s="908" t="str">
        <f>IF(Data!A784="","",Data!A784)</f>
        <v>Animal supplements</v>
      </c>
      <c r="B784" s="1204"/>
      <c r="C784" s="1006" t="str">
        <f>IF(Data!BV784="","",Data!BV784)</f>
        <v/>
      </c>
      <c r="D784" s="1006" t="str">
        <f>IF(Data!BW784="","",Data!BW784)</f>
        <v/>
      </c>
      <c r="E784" s="1006" t="str">
        <f>IF(Data!BX784="","",Data!BX784)</f>
        <v/>
      </c>
      <c r="F784" s="1006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599">
        <f t="shared" si="28"/>
        <v>0</v>
      </c>
      <c r="N784" s="1599">
        <f t="shared" si="28"/>
        <v>0</v>
      </c>
      <c r="O784" s="1599">
        <f t="shared" si="28"/>
        <v>0</v>
      </c>
      <c r="P784" s="1599">
        <f t="shared" si="28"/>
        <v>0</v>
      </c>
      <c r="Q784" s="1594" t="str">
        <f>'[2]Exp factors'!I97</f>
        <v>des</v>
      </c>
      <c r="R784" s="1114"/>
      <c r="S784" s="1115"/>
      <c r="T784" s="1115"/>
      <c r="U784" s="1062">
        <v>785</v>
      </c>
      <c r="V784" s="473"/>
    </row>
    <row r="785" spans="1:22" ht="15.75" customHeight="1">
      <c r="A785" s="908" t="str">
        <f>IF(Data!A785="","",Data!A785)</f>
        <v>Water for animals: name of local meas.</v>
      </c>
      <c r="B785" s="1204"/>
      <c r="C785" s="1006" t="str">
        <f>IF(Data!BV785="","",Data!BV785)</f>
        <v>litre</v>
      </c>
      <c r="D785" s="1006" t="str">
        <f>IF(Data!BW785="","",Data!BW785)</f>
        <v>litre</v>
      </c>
      <c r="E785" s="1006" t="str">
        <f>IF(Data!BX785="","",Data!BX785)</f>
        <v>litre</v>
      </c>
      <c r="F785" s="1006" t="str">
        <f>IF(Data!BY785="","",Data!BY785)</f>
        <v>litre</v>
      </c>
      <c r="G785" s="1104"/>
      <c r="H785" s="964"/>
      <c r="I785" s="964"/>
      <c r="J785" s="964"/>
      <c r="K785" s="964"/>
      <c r="L785" s="1430"/>
      <c r="M785" s="1432"/>
      <c r="N785" s="1432"/>
      <c r="O785" s="1432"/>
      <c r="P785" s="1432"/>
      <c r="Q785" s="1130"/>
      <c r="R785" s="859"/>
      <c r="S785" s="859"/>
      <c r="T785" s="859"/>
      <c r="U785" s="1062">
        <v>786</v>
      </c>
      <c r="V785" s="473"/>
    </row>
    <row r="786" spans="1:22" ht="15.75" customHeight="1">
      <c r="A786" s="1122" t="s">
        <v>264</v>
      </c>
      <c r="B786" s="1204"/>
      <c r="C786" s="1006" t="str">
        <f>IF(Data!BV786="","",Data!BV786)</f>
        <v/>
      </c>
      <c r="D786" s="1006" t="str">
        <f>IF(Data!BW786="","",Data!BW786)</f>
        <v/>
      </c>
      <c r="E786" s="1006" t="str">
        <f>IF(Data!BX786="","",Data!BX786)</f>
        <v/>
      </c>
      <c r="F786" s="1006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787</v>
      </c>
      <c r="V786" s="473"/>
    </row>
    <row r="787" spans="1:22" ht="15.75" customHeight="1">
      <c r="A787" s="1122" t="s">
        <v>265</v>
      </c>
      <c r="B787" s="1204"/>
      <c r="C787" s="1006" t="str">
        <f>IF(SUM(Data!BV787)=0,"",Data!BV787)</f>
        <v/>
      </c>
      <c r="D787" s="1006" t="str">
        <f>IF(SUM(Data!BW787)=0,"",Data!BW787)</f>
        <v/>
      </c>
      <c r="E787" s="1006" t="str">
        <f>IF(SUM(Data!BX787)=0,"",Data!BX787)</f>
        <v/>
      </c>
      <c r="F787" s="1006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788</v>
      </c>
      <c r="V787" s="473"/>
    </row>
    <row r="788" spans="1:22" ht="15.75" customHeight="1">
      <c r="A788" s="1122" t="s">
        <v>318</v>
      </c>
      <c r="B788" s="1204"/>
      <c r="C788" s="1006" t="str">
        <f>IF(Data!BV788="","",Data!BV788)</f>
        <v/>
      </c>
      <c r="D788" s="1006" t="str">
        <f>IF(Data!BW788="","",Data!BW788)</f>
        <v/>
      </c>
      <c r="E788" s="1006" t="str">
        <f>IF(Data!BX788="","",Data!BX788)</f>
        <v/>
      </c>
      <c r="F788" s="1006" t="str">
        <f>IF(Data!BY788="","",Data!BY788)</f>
        <v/>
      </c>
      <c r="G788" s="1104"/>
      <c r="H788" s="964"/>
      <c r="I788" s="964"/>
      <c r="J788" s="964"/>
      <c r="K788" s="964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789</v>
      </c>
      <c r="V788" s="473"/>
    </row>
    <row r="789" spans="1:22" ht="15.75" customHeight="1">
      <c r="A789" s="1122" t="s">
        <v>267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599" t="str">
        <f t="shared" ref="M789:M809" si="29">IF(H789="","",SUM(H789)-SUM(C789))</f>
        <v/>
      </c>
      <c r="N789" s="1599" t="str">
        <f t="shared" ref="N789:P809" si="30">IF(I789="","",SUM(I789)-SUM(D789))</f>
        <v/>
      </c>
      <c r="O789" s="1599" t="str">
        <f t="shared" si="30"/>
        <v/>
      </c>
      <c r="P789" s="1599" t="str">
        <f t="shared" si="30"/>
        <v/>
      </c>
      <c r="Q789" s="1594" t="str">
        <f>'[2]Exp factors'!I91</f>
        <v>des</v>
      </c>
      <c r="R789" s="1114"/>
      <c r="S789" s="1115"/>
      <c r="T789" s="1115"/>
      <c r="U789" s="1062">
        <v>790</v>
      </c>
      <c r="V789" s="473"/>
    </row>
    <row r="790" spans="1:22" ht="15.75" customHeight="1">
      <c r="A790" s="908" t="str">
        <f>IF(Data!A790="","",Data!A790)</f>
        <v>Ploughing</v>
      </c>
      <c r="B790" s="1204"/>
      <c r="C790" s="1006" t="str">
        <f>IF(Data!BV790="","",Data!BV790)</f>
        <v/>
      </c>
      <c r="D790" s="1006" t="str">
        <f>IF(Data!BW790="","",Data!BW790)</f>
        <v/>
      </c>
      <c r="E790" s="1006" t="str">
        <f>IF(Data!BX790="","",Data!BX790)</f>
        <v/>
      </c>
      <c r="F790" s="1006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599">
        <f t="shared" si="29"/>
        <v>0</v>
      </c>
      <c r="N790" s="1599">
        <f t="shared" si="30"/>
        <v>0</v>
      </c>
      <c r="O790" s="1599">
        <f t="shared" si="30"/>
        <v>0</v>
      </c>
      <c r="P790" s="1599">
        <f t="shared" si="30"/>
        <v>0</v>
      </c>
      <c r="Q790" s="1594" t="str">
        <f>'[2]Exp factors'!I98</f>
        <v>des</v>
      </c>
      <c r="R790" s="1114"/>
      <c r="S790" s="1115"/>
      <c r="T790" s="1115"/>
      <c r="U790" s="1062">
        <v>791</v>
      </c>
      <c r="V790" s="473"/>
    </row>
    <row r="791" spans="1:22" ht="15.75" customHeight="1">
      <c r="A791" s="908" t="str">
        <f>IF(Data!A791="","",Data!A791)</f>
        <v>Seeds</v>
      </c>
      <c r="B791" s="1204"/>
      <c r="C791" s="1006" t="str">
        <f>IF(Data!BV791="","",Data!BV791)</f>
        <v/>
      </c>
      <c r="D791" s="1006" t="str">
        <f>IF(Data!BW791="","",Data!BW791)</f>
        <v/>
      </c>
      <c r="E791" s="1006" t="str">
        <f>IF(Data!BX791="","",Data!BX791)</f>
        <v/>
      </c>
      <c r="F791" s="1006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4"/>
      <c r="M791" s="1599">
        <f t="shared" si="29"/>
        <v>0</v>
      </c>
      <c r="N791" s="1599">
        <f t="shared" si="30"/>
        <v>0</v>
      </c>
      <c r="O791" s="1599">
        <f t="shared" si="30"/>
        <v>0</v>
      </c>
      <c r="P791" s="1599">
        <f t="shared" si="30"/>
        <v>0</v>
      </c>
      <c r="Q791" s="1594" t="str">
        <f>'[2]Exp factors'!I99</f>
        <v>des</v>
      </c>
      <c r="R791" s="1114"/>
      <c r="S791" s="1115"/>
      <c r="T791" s="1115"/>
      <c r="U791" s="1062">
        <v>792</v>
      </c>
      <c r="V791" s="473"/>
    </row>
    <row r="792" spans="1:22" ht="15.75" customHeight="1">
      <c r="A792" s="908" t="str">
        <f>IF(Data!A792="","",Data!A792)</f>
        <v>Fertilizer</v>
      </c>
      <c r="B792" s="1204"/>
      <c r="C792" s="1006" t="str">
        <f>IF(Data!BV792="","",Data!BV792)</f>
        <v/>
      </c>
      <c r="D792" s="1006" t="str">
        <f>IF(Data!BW792="","",Data!BW792)</f>
        <v/>
      </c>
      <c r="E792" s="1006" t="str">
        <f>IF(Data!BX792="","",Data!BX792)</f>
        <v/>
      </c>
      <c r="F792" s="1006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4"/>
      <c r="M792" s="1599">
        <f t="shared" si="29"/>
        <v>0</v>
      </c>
      <c r="N792" s="1599">
        <f t="shared" si="30"/>
        <v>0</v>
      </c>
      <c r="O792" s="1599">
        <f t="shared" si="30"/>
        <v>0</v>
      </c>
      <c r="P792" s="1599">
        <f t="shared" si="30"/>
        <v>0</v>
      </c>
      <c r="Q792" s="1594" t="str">
        <f>'[2]Exp factors'!I100</f>
        <v>des</v>
      </c>
      <c r="R792" s="1114"/>
      <c r="S792" s="1115"/>
      <c r="T792" s="1115"/>
      <c r="U792" s="1062">
        <v>793</v>
      </c>
      <c r="V792" s="473"/>
    </row>
    <row r="793" spans="1:22" ht="15.75" customHeight="1">
      <c r="A793" s="908" t="str">
        <f>IF(Data!A793="","",Data!A793)</f>
        <v>Pesticides</v>
      </c>
      <c r="B793" s="1204"/>
      <c r="C793" s="1006" t="str">
        <f>IF(Data!BV793="","",Data!BV793)</f>
        <v/>
      </c>
      <c r="D793" s="1006" t="str">
        <f>IF(Data!BW793="","",Data!BW793)</f>
        <v/>
      </c>
      <c r="E793" s="1006" t="str">
        <f>IF(Data!BX793="","",Data!BX793)</f>
        <v/>
      </c>
      <c r="F793" s="1006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599">
        <f t="shared" si="29"/>
        <v>0</v>
      </c>
      <c r="N793" s="1599">
        <f t="shared" si="30"/>
        <v>0</v>
      </c>
      <c r="O793" s="1599">
        <f t="shared" si="30"/>
        <v>0</v>
      </c>
      <c r="P793" s="1599">
        <f t="shared" si="30"/>
        <v>0</v>
      </c>
      <c r="Q793" s="1594" t="str">
        <f>'[2]Exp factors'!I101</f>
        <v>des</v>
      </c>
      <c r="R793" s="1114"/>
      <c r="S793" s="1115"/>
      <c r="T793" s="1115"/>
      <c r="U793" s="1062">
        <v>794</v>
      </c>
      <c r="V793" s="473"/>
    </row>
    <row r="794" spans="1:22" ht="15.75" customHeight="1">
      <c r="A794" s="908" t="str">
        <f>IF(Data!A794="","",Data!A794)</f>
        <v>Labour</v>
      </c>
      <c r="B794" s="1204"/>
      <c r="C794" s="1006" t="str">
        <f>IF(Data!BV794="","",Data!BV794)</f>
        <v/>
      </c>
      <c r="D794" s="1006" t="str">
        <f>IF(Data!BW794="","",Data!BW794)</f>
        <v/>
      </c>
      <c r="E794" s="1006" t="str">
        <f>IF(Data!BX794="","",Data!BX794)</f>
        <v/>
      </c>
      <c r="F794" s="1006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4"/>
      <c r="M794" s="1599">
        <f t="shared" si="29"/>
        <v>0</v>
      </c>
      <c r="N794" s="1599">
        <f t="shared" si="30"/>
        <v>0</v>
      </c>
      <c r="O794" s="1599">
        <f t="shared" si="30"/>
        <v>0</v>
      </c>
      <c r="P794" s="1599">
        <f t="shared" si="30"/>
        <v>0</v>
      </c>
      <c r="Q794" s="1594" t="str">
        <f>'[2]Exp factors'!I102</f>
        <v>des</v>
      </c>
      <c r="R794" s="1114"/>
      <c r="S794" s="1115"/>
      <c r="T794" s="1115"/>
      <c r="U794" s="1062">
        <v>795</v>
      </c>
      <c r="V794" s="473"/>
    </row>
    <row r="795" spans="1:22" ht="15.75" customHeight="1">
      <c r="A795" s="908" t="str">
        <f>IF(Data!A795="","",Data!A795)</f>
        <v>Livestock restocking</v>
      </c>
      <c r="B795" s="1204"/>
      <c r="C795" s="1006" t="str">
        <f>IF(Data!BV795="","",Data!BV795)</f>
        <v/>
      </c>
      <c r="D795" s="1006" t="str">
        <f>IF(Data!BW795="","",Data!BW795)</f>
        <v/>
      </c>
      <c r="E795" s="1006" t="str">
        <f>IF(Data!BX795="","",Data!BX795)</f>
        <v/>
      </c>
      <c r="F795" s="1006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599">
        <f t="shared" si="29"/>
        <v>0</v>
      </c>
      <c r="N795" s="1599">
        <f t="shared" si="30"/>
        <v>0</v>
      </c>
      <c r="O795" s="1599">
        <f t="shared" si="30"/>
        <v>0</v>
      </c>
      <c r="P795" s="1599">
        <f t="shared" si="30"/>
        <v>0</v>
      </c>
      <c r="Q795" s="1594" t="str">
        <f>'[2]Exp factors'!I103</f>
        <v>des</v>
      </c>
      <c r="R795" s="1114"/>
      <c r="S795" s="1115"/>
      <c r="T795" s="1115"/>
      <c r="U795" s="1062">
        <v>796</v>
      </c>
      <c r="V795" s="473"/>
    </row>
    <row r="796" spans="1:22" ht="15.75" customHeight="1">
      <c r="A796" s="908" t="str">
        <f>IF(Data!A796="","",Data!A796)</f>
        <v>Other essential inputs</v>
      </c>
      <c r="B796" s="1204"/>
      <c r="C796" s="1006" t="str">
        <f>IF(Data!BV796="","",Data!BV796)</f>
        <v/>
      </c>
      <c r="D796" s="1006" t="str">
        <f>IF(Data!BW796="","",Data!BW796)</f>
        <v/>
      </c>
      <c r="E796" s="1006" t="str">
        <f>IF(Data!BX796="","",Data!BX796)</f>
        <v/>
      </c>
      <c r="F796" s="1006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599">
        <f t="shared" si="29"/>
        <v>0</v>
      </c>
      <c r="N796" s="1599">
        <f t="shared" si="30"/>
        <v>0</v>
      </c>
      <c r="O796" s="1599">
        <f t="shared" si="30"/>
        <v>0</v>
      </c>
      <c r="P796" s="1599">
        <f t="shared" si="30"/>
        <v>0</v>
      </c>
      <c r="Q796" s="1594" t="str">
        <f>'[2]Exp factors'!I104</f>
        <v>des</v>
      </c>
      <c r="R796" s="1114"/>
      <c r="S796" s="1115"/>
      <c r="T796" s="1115"/>
      <c r="U796" s="1062">
        <v>797</v>
      </c>
      <c r="V796" s="473"/>
    </row>
    <row r="797" spans="1:22" ht="15.75" customHeight="1">
      <c r="A797" s="908" t="str">
        <f>IF(Data!A797="","",Data!A797)</f>
        <v>Other inputs (tools)</v>
      </c>
      <c r="B797" s="1204"/>
      <c r="C797" s="1006" t="str">
        <f>IF(Data!BV797="","",Data!BV797)</f>
        <v/>
      </c>
      <c r="D797" s="1006" t="str">
        <f>IF(Data!BW797="","",Data!BW797)</f>
        <v/>
      </c>
      <c r="E797" s="1006" t="str">
        <f>IF(Data!BX797="","",Data!BX797)</f>
        <v/>
      </c>
      <c r="F797" s="1006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4"/>
      <c r="M797" s="1599">
        <f t="shared" si="29"/>
        <v>0</v>
      </c>
      <c r="N797" s="1599">
        <f t="shared" si="30"/>
        <v>0</v>
      </c>
      <c r="O797" s="1599">
        <f t="shared" si="30"/>
        <v>0</v>
      </c>
      <c r="P797" s="1599">
        <f t="shared" si="30"/>
        <v>0</v>
      </c>
      <c r="Q797" s="1594" t="str">
        <f>'[2]Exp factors'!I105</f>
        <v>des</v>
      </c>
      <c r="R797" s="1114"/>
      <c r="S797" s="1115"/>
      <c r="T797" s="1115"/>
      <c r="U797" s="1062">
        <v>798</v>
      </c>
      <c r="V797" s="473"/>
    </row>
    <row r="798" spans="1:22" ht="15.75" customHeight="1">
      <c r="A798" s="908" t="str">
        <f>IF(Data!A798="","",Data!A798)</f>
        <v>School</v>
      </c>
      <c r="B798" s="1204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599">
        <f t="shared" si="29"/>
        <v>0</v>
      </c>
      <c r="N798" s="1599">
        <f t="shared" si="30"/>
        <v>0</v>
      </c>
      <c r="O798" s="1599">
        <f t="shared" si="30"/>
        <v>0</v>
      </c>
      <c r="P798" s="1599">
        <f t="shared" si="30"/>
        <v>0</v>
      </c>
      <c r="Q798" s="1594" t="str">
        <f>'[2]Exp factors'!I93</f>
        <v>des</v>
      </c>
      <c r="R798" s="1114"/>
      <c r="S798" s="1115"/>
      <c r="T798" s="1115"/>
      <c r="U798" s="1062">
        <v>799</v>
      </c>
      <c r="V798" s="473"/>
    </row>
    <row r="799" spans="1:22" ht="15.75" customHeight="1">
      <c r="A799" s="908" t="str">
        <f>IF(Data!A799="","",Data!A799)</f>
        <v>Medicine</v>
      </c>
      <c r="B799" s="1204"/>
      <c r="C799" s="1006" t="str">
        <f>IF(Data!BX799="","",Data!BX799)</f>
        <v/>
      </c>
      <c r="D799" s="1006" t="str">
        <f>IF(Data!BW799="","",Data!BW799)</f>
        <v/>
      </c>
      <c r="E799" s="1006" t="str">
        <f>IF(Data!BX799="","",Data!BX799)</f>
        <v/>
      </c>
      <c r="F799" s="1006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599">
        <f t="shared" si="29"/>
        <v>0</v>
      </c>
      <c r="N799" s="1599">
        <f t="shared" si="30"/>
        <v>0</v>
      </c>
      <c r="O799" s="1599">
        <f t="shared" si="30"/>
        <v>0</v>
      </c>
      <c r="P799" s="1599">
        <f t="shared" si="30"/>
        <v>0</v>
      </c>
      <c r="Q799" s="1594" t="str">
        <f>'[2]Exp factors'!I94</f>
        <v>des</v>
      </c>
      <c r="R799" s="1114"/>
      <c r="S799" s="1115"/>
      <c r="T799" s="1115"/>
      <c r="U799" s="1062">
        <v>800</v>
      </c>
      <c r="V799" s="473"/>
    </row>
    <row r="800" spans="1:22" ht="15.75" customHeight="1">
      <c r="A800" s="908" t="str">
        <f>IF(Data!A800="","",Data!A800)</f>
        <v>Clothing</v>
      </c>
      <c r="B800" s="1204"/>
      <c r="C800" s="1006" t="str">
        <f>IF(Data!BV800="","",Data!BV800)</f>
        <v/>
      </c>
      <c r="D800" s="1006" t="str">
        <f>IF(Data!BW800="","",Data!BW800)</f>
        <v/>
      </c>
      <c r="E800" s="1006" t="str">
        <f>IF(Data!BX800="","",Data!BX800)</f>
        <v/>
      </c>
      <c r="F800" s="1006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599">
        <f t="shared" si="29"/>
        <v>0</v>
      </c>
      <c r="N800" s="1599">
        <f t="shared" si="30"/>
        <v>0</v>
      </c>
      <c r="O800" s="1599">
        <f t="shared" si="30"/>
        <v>0</v>
      </c>
      <c r="P800" s="1599">
        <f t="shared" si="30"/>
        <v>0</v>
      </c>
      <c r="Q800" s="1594" t="str">
        <f>'[2]Exp factors'!I78</f>
        <v>des</v>
      </c>
      <c r="R800" s="1114"/>
      <c r="S800" s="1115"/>
      <c r="T800" s="1115"/>
      <c r="U800" s="1062">
        <v>801</v>
      </c>
      <c r="V800" s="473"/>
    </row>
    <row r="801" spans="1:22" ht="15.75" customHeight="1">
      <c r="A801" s="908" t="s">
        <v>487</v>
      </c>
      <c r="B801" s="1204"/>
      <c r="C801" s="1006" t="str">
        <f>IF(Data!BV801="","",Data!BV801)</f>
        <v/>
      </c>
      <c r="D801" s="1006" t="str">
        <f>IF(Data!BW801="","",Data!BW801)</f>
        <v/>
      </c>
      <c r="E801" s="1006" t="str">
        <f>IF(Data!BX801="","",Data!BX801)</f>
        <v/>
      </c>
      <c r="F801" s="1006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599">
        <f t="shared" si="29"/>
        <v>0</v>
      </c>
      <c r="N801" s="1599">
        <f t="shared" si="30"/>
        <v>0</v>
      </c>
      <c r="O801" s="1599">
        <f t="shared" si="30"/>
        <v>0</v>
      </c>
      <c r="P801" s="1599">
        <f t="shared" si="30"/>
        <v>0</v>
      </c>
      <c r="Q801" s="1594" t="str">
        <f>'[2]Exp factors'!I80</f>
        <v>des</v>
      </c>
      <c r="R801" s="1114"/>
      <c r="S801" s="1115"/>
      <c r="T801" s="1115"/>
      <c r="U801" s="1062">
        <v>802</v>
      </c>
      <c r="V801" s="473"/>
    </row>
    <row r="802" spans="1:22" ht="15.75" customHeight="1">
      <c r="A802" s="908" t="str">
        <f>IF(Data!A802="","",Data!A802)</f>
        <v>Transport</v>
      </c>
      <c r="B802" s="1204"/>
      <c r="C802" s="1006" t="str">
        <f>IF(Data!BV802="","",Data!BV802)</f>
        <v/>
      </c>
      <c r="D802" s="1006" t="str">
        <f>IF(Data!BW802="","",Data!BW802)</f>
        <v/>
      </c>
      <c r="E802" s="1006" t="str">
        <f>IF(Data!BX802="","",Data!BX802)</f>
        <v/>
      </c>
      <c r="F802" s="1006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599">
        <f t="shared" si="29"/>
        <v>0</v>
      </c>
      <c r="N802" s="1599">
        <f t="shared" si="30"/>
        <v>0</v>
      </c>
      <c r="O802" s="1599">
        <f t="shared" si="30"/>
        <v>0</v>
      </c>
      <c r="P802" s="1599">
        <f t="shared" si="30"/>
        <v>0</v>
      </c>
      <c r="Q802" s="1594" t="str">
        <f>'[2]Exp factors'!I79</f>
        <v>des</v>
      </c>
      <c r="R802" s="1114"/>
      <c r="S802" s="1115"/>
      <c r="T802" s="1115"/>
      <c r="U802" s="1062">
        <v>803</v>
      </c>
      <c r="V802" s="473"/>
    </row>
    <row r="803" spans="1:22" ht="15.75" customHeight="1">
      <c r="A803" s="908" t="str">
        <f>IF(Data!A803="","",Data!A803)</f>
        <v>Gifts/Community obligations</v>
      </c>
      <c r="B803" s="1204"/>
      <c r="C803" s="1006" t="str">
        <f>IF(Data!BV803="","",Data!BV803)</f>
        <v/>
      </c>
      <c r="D803" s="1006" t="str">
        <f>IF(Data!BW803="","",Data!BW803)</f>
        <v/>
      </c>
      <c r="E803" s="1006" t="str">
        <f>IF(Data!BX803="","",Data!BX803)</f>
        <v/>
      </c>
      <c r="F803" s="1006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4"/>
      <c r="M803" s="1600">
        <f t="shared" si="29"/>
        <v>0</v>
      </c>
      <c r="N803" s="1600">
        <f t="shared" si="30"/>
        <v>0</v>
      </c>
      <c r="O803" s="1600">
        <f t="shared" si="30"/>
        <v>0</v>
      </c>
      <c r="P803" s="1600">
        <f t="shared" si="30"/>
        <v>0</v>
      </c>
      <c r="Q803" s="1597" t="str">
        <f>'[2]Exp factors'!I81</f>
        <v>other</v>
      </c>
      <c r="R803" s="1114"/>
      <c r="S803" s="1115"/>
      <c r="T803" s="1115"/>
      <c r="U803" s="1062">
        <v>804</v>
      </c>
      <c r="V803" s="473"/>
    </row>
    <row r="804" spans="1:22" ht="15.75" customHeight="1">
      <c r="A804" s="908" t="str">
        <f>IF(Data!A804="","",Data!A804)</f>
        <v>Beer, cigarettes &amp; tobacco</v>
      </c>
      <c r="B804" s="1204"/>
      <c r="C804" s="1006" t="str">
        <f>IF(Data!BV804="","",Data!BV804)</f>
        <v/>
      </c>
      <c r="D804" s="1006" t="str">
        <f>IF(Data!BW804="","",Data!BW804)</f>
        <v/>
      </c>
      <c r="E804" s="1006" t="str">
        <f>IF(Data!BX804="","",Data!BX804)</f>
        <v/>
      </c>
      <c r="F804" s="1006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600">
        <f t="shared" si="29"/>
        <v>0</v>
      </c>
      <c r="N804" s="1600">
        <f t="shared" si="30"/>
        <v>0</v>
      </c>
      <c r="O804" s="1600">
        <f t="shared" si="30"/>
        <v>0</v>
      </c>
      <c r="P804" s="1600">
        <f t="shared" si="30"/>
        <v>0</v>
      </c>
      <c r="Q804" s="1597" t="str">
        <f>'[2]Exp factors'!I88</f>
        <v>other</v>
      </c>
      <c r="R804" s="1114"/>
      <c r="S804" s="1115"/>
      <c r="T804" s="1115"/>
      <c r="U804" s="1062">
        <v>805</v>
      </c>
      <c r="V804" s="473"/>
    </row>
    <row r="805" spans="1:22" ht="15.75" customHeight="1">
      <c r="A805" s="908" t="str">
        <f>IF(Data!A805="","",Data!A805)</f>
        <v>Matches</v>
      </c>
      <c r="B805" s="1204"/>
      <c r="C805" s="1006" t="str">
        <f>IF(Data!BV805="","",Data!BV805)</f>
        <v/>
      </c>
      <c r="D805" s="1006" t="str">
        <f>IF(Data!BW805="","",Data!BW805)</f>
        <v/>
      </c>
      <c r="E805" s="1006" t="str">
        <f>IF(Data!BX805="","",Data!BX805)</f>
        <v/>
      </c>
      <c r="F805" s="1006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29"/>
        <v>0</v>
      </c>
      <c r="N805" s="1431">
        <f t="shared" si="30"/>
        <v>0</v>
      </c>
      <c r="O805" s="1431">
        <f t="shared" si="30"/>
        <v>0</v>
      </c>
      <c r="P805" s="1431">
        <f t="shared" si="30"/>
        <v>0</v>
      </c>
      <c r="Q805" s="1598" t="str">
        <f>'[2]Exp factors'!I82</f>
        <v>mns</v>
      </c>
      <c r="R805" s="1114"/>
      <c r="S805" s="1115"/>
      <c r="T805" s="1115"/>
      <c r="U805" s="1062">
        <v>806</v>
      </c>
      <c r="V805" s="473"/>
    </row>
    <row r="806" spans="1:22" ht="15.75" customHeight="1">
      <c r="A806" s="908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599">
        <f t="shared" si="29"/>
        <v>0</v>
      </c>
      <c r="N806" s="1599">
        <f t="shared" si="30"/>
        <v>0</v>
      </c>
      <c r="O806" s="1599">
        <f t="shared" si="30"/>
        <v>0</v>
      </c>
      <c r="P806" s="1599">
        <f t="shared" si="30"/>
        <v>0</v>
      </c>
      <c r="Q806" s="1594" t="str">
        <f>'[2]Exp factors'!I84</f>
        <v>des</v>
      </c>
      <c r="R806" s="1114"/>
      <c r="S806" s="1115"/>
      <c r="T806" s="1115"/>
      <c r="U806" s="1062">
        <v>807</v>
      </c>
      <c r="V806" s="473"/>
    </row>
    <row r="807" spans="1:22" ht="15.75" customHeight="1">
      <c r="A807" s="908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599">
        <f t="shared" si="29"/>
        <v>0</v>
      </c>
      <c r="N807" s="1599">
        <f t="shared" si="30"/>
        <v>0</v>
      </c>
      <c r="O807" s="1599">
        <f t="shared" si="30"/>
        <v>0</v>
      </c>
      <c r="P807" s="1599">
        <f t="shared" si="30"/>
        <v>0</v>
      </c>
      <c r="Q807" s="1594" t="str">
        <f>'[2]Exp factors'!I85</f>
        <v>des</v>
      </c>
      <c r="R807" s="1114"/>
      <c r="S807" s="1115"/>
      <c r="T807" s="1115"/>
      <c r="U807" s="1062">
        <v>808</v>
      </c>
      <c r="V807" s="473"/>
    </row>
    <row r="808" spans="1:22" ht="15.75" customHeight="1">
      <c r="A808" s="908" t="str">
        <f>IF(Data!A808="","",Data!A808)</f>
        <v>Shelter (maintenance)</v>
      </c>
      <c r="B808" s="1204"/>
      <c r="C808" s="1006" t="str">
        <f>IF(Data!BV808="","",Data!BV808)</f>
        <v/>
      </c>
      <c r="D808" s="1006" t="str">
        <f>IF(Data!BW808="","",Data!BW808)</f>
        <v/>
      </c>
      <c r="E808" s="1006" t="str">
        <f>IF(Data!BX808="","",Data!BX808)</f>
        <v/>
      </c>
      <c r="F808" s="1006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599">
        <f t="shared" si="29"/>
        <v>0</v>
      </c>
      <c r="N808" s="1599">
        <f t="shared" si="30"/>
        <v>0</v>
      </c>
      <c r="O808" s="1599">
        <f t="shared" si="30"/>
        <v>0</v>
      </c>
      <c r="P808" s="1599">
        <f t="shared" si="30"/>
        <v>0</v>
      </c>
      <c r="Q808" s="1594" t="str">
        <f>'[2]Exp factors'!I87</f>
        <v>des</v>
      </c>
      <c r="R808" s="1114"/>
      <c r="S808" s="1115"/>
      <c r="T808" s="1115"/>
      <c r="U808" s="1062">
        <v>809</v>
      </c>
      <c r="V808" s="473"/>
    </row>
    <row r="809" spans="1:22" ht="15.75" customHeight="1">
      <c r="A809" s="908" t="str">
        <f>IF(Data!A809="","",Data!A809)</f>
        <v>Other items</v>
      </c>
      <c r="B809" s="1204"/>
      <c r="C809" s="1006" t="str">
        <f>IF(Data!BV809="","",Data!BV809)</f>
        <v/>
      </c>
      <c r="D809" s="1006" t="str">
        <f>IF(Data!BW809="","",Data!BW809)</f>
        <v/>
      </c>
      <c r="E809" s="1006" t="str">
        <f>IF(Data!BX809="","",Data!BX809)</f>
        <v/>
      </c>
      <c r="F809" s="1006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600">
        <f t="shared" si="29"/>
        <v>0</v>
      </c>
      <c r="N809" s="1600">
        <f t="shared" si="30"/>
        <v>0</v>
      </c>
      <c r="O809" s="1600">
        <f t="shared" si="30"/>
        <v>0</v>
      </c>
      <c r="P809" s="1600">
        <f t="shared" si="30"/>
        <v>0</v>
      </c>
      <c r="Q809" s="1597" t="str">
        <f>'[2]Exp factors'!I88</f>
        <v>other</v>
      </c>
      <c r="R809" s="1114"/>
      <c r="S809" s="1115"/>
      <c r="T809" s="1115"/>
      <c r="U809" s="1062">
        <v>810</v>
      </c>
      <c r="V809" s="473"/>
    </row>
    <row r="810" spans="1:22" ht="15.75" customHeight="1">
      <c r="A810" s="1205" t="s">
        <v>353</v>
      </c>
      <c r="B810" s="1204"/>
      <c r="C810" s="1206">
        <f>C20-C31</f>
        <v>0</v>
      </c>
      <c r="D810" s="1206">
        <f>D20-D31</f>
        <v>0</v>
      </c>
      <c r="E810" s="1206">
        <f>E20-E31</f>
        <v>0</v>
      </c>
      <c r="F810" s="1206">
        <f>F20-F31</f>
        <v>0</v>
      </c>
      <c r="G810" s="1199"/>
      <c r="H810" s="1207">
        <f>C810*'Exp factors'!$D$71</f>
        <v>0</v>
      </c>
      <c r="I810" s="1207">
        <f>D810*'Exp factors'!$D$71</f>
        <v>0</v>
      </c>
      <c r="J810" s="1207">
        <f>E810*'Exp factors'!$D$71</f>
        <v>0</v>
      </c>
      <c r="K810" s="1207">
        <f>F810*'Exp factors'!$D$71</f>
        <v>0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354</v>
      </c>
      <c r="B811" s="1204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200"/>
      <c r="H811" s="1208">
        <f>SUM(H771:H775,H780:H784,H789:H809)</f>
        <v>0</v>
      </c>
      <c r="I811" s="1208">
        <f>SUM(I771:I775,I780:I784,I789:I809)</f>
        <v>0</v>
      </c>
      <c r="J811" s="1208">
        <f>SUM(J771:J775,J780:J784,J789:J809)</f>
        <v>0</v>
      </c>
      <c r="K811" s="1208">
        <f>SUM(K771:K775,K780:K784,K789:K809)</f>
        <v>0</v>
      </c>
      <c r="L811" s="1200"/>
      <c r="M811" s="1208">
        <f>SUM(M771:M775,M780:M784,M789:M809)</f>
        <v>0</v>
      </c>
      <c r="N811" s="1208">
        <f>SUM(N771:N775,N780:N784,N789:N809)</f>
        <v>0</v>
      </c>
      <c r="O811" s="1208">
        <f>SUM(O771:O775,O780:O784,O789:O809)</f>
        <v>0</v>
      </c>
      <c r="P811" s="1208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355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0"/>
      <c r="H816" s="1211"/>
      <c r="I816" s="1211"/>
      <c r="J816" s="1211"/>
      <c r="K816" s="1211"/>
      <c r="L816" s="950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356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488</v>
      </c>
      <c r="S817" s="46"/>
      <c r="T817" s="46"/>
      <c r="U817" s="1062">
        <v>818</v>
      </c>
      <c r="V817" s="46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489</v>
      </c>
      <c r="S818" s="46"/>
      <c r="T818" s="46"/>
      <c r="U818" s="1062">
        <v>819</v>
      </c>
      <c r="V818" s="46"/>
    </row>
    <row r="819" spans="1:22" ht="15.75" customHeight="1">
      <c r="A819" s="1398" t="s">
        <v>357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62">
        <v>820</v>
      </c>
      <c r="V819" s="46"/>
    </row>
    <row r="820" spans="1:22" ht="15.75" customHeight="1">
      <c r="A820" s="44" t="s">
        <v>358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62">
        <v>821</v>
      </c>
      <c r="V820" s="46"/>
    </row>
    <row r="821" spans="1:22" ht="15.75" customHeight="1">
      <c r="A821" s="1398" t="s">
        <v>359</v>
      </c>
      <c r="B821" s="1204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0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0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2"/>
        <v>0</v>
      </c>
      <c r="T821" s="46" t="str">
        <f t="shared" si="31"/>
        <v/>
      </c>
      <c r="U821" s="1062">
        <v>822</v>
      </c>
      <c r="V821" s="46"/>
    </row>
    <row r="822" spans="1:22" ht="15.75" customHeight="1">
      <c r="A822" s="44" t="s">
        <v>360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0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0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2"/>
        <v>0</v>
      </c>
      <c r="T822" s="46" t="str">
        <f t="shared" si="31"/>
        <v/>
      </c>
      <c r="U822" s="1062">
        <v>823</v>
      </c>
      <c r="V822" s="46"/>
    </row>
    <row r="823" spans="1:22" ht="15.75" customHeight="1">
      <c r="A823" s="1398" t="s">
        <v>361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0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0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2"/>
        <v>0</v>
      </c>
      <c r="T823" s="46" t="str">
        <f t="shared" si="31"/>
        <v/>
      </c>
      <c r="U823" s="1062">
        <v>824</v>
      </c>
      <c r="V823" s="46"/>
    </row>
    <row r="824" spans="1:22" ht="15.75" customHeight="1">
      <c r="A824" s="44" t="s">
        <v>362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0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0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2"/>
        <v>0</v>
      </c>
      <c r="T824" s="46" t="str">
        <f t="shared" si="31"/>
        <v/>
      </c>
      <c r="U824" s="1062">
        <v>825</v>
      </c>
      <c r="V824" s="46"/>
    </row>
    <row r="825" spans="1:22" ht="15.75" customHeight="1">
      <c r="A825" s="1398" t="s">
        <v>363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0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0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2"/>
        <v>0</v>
      </c>
      <c r="T825" s="46" t="str">
        <f t="shared" si="31"/>
        <v/>
      </c>
      <c r="U825" s="1062">
        <v>826</v>
      </c>
      <c r="V825" s="46"/>
    </row>
    <row r="826" spans="1:22" ht="15.75" customHeight="1">
      <c r="A826" s="44" t="s">
        <v>364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0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0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2"/>
        <v>0</v>
      </c>
      <c r="T826" s="46" t="str">
        <f t="shared" si="31"/>
        <v/>
      </c>
      <c r="U826" s="1062">
        <v>827</v>
      </c>
      <c r="V826" s="46"/>
    </row>
    <row r="827" spans="1:22" ht="15.75" customHeight="1">
      <c r="A827" s="1398" t="s">
        <v>365</v>
      </c>
      <c r="B827" s="1204"/>
      <c r="C827" s="1132" t="e">
        <f>SUM($C$183,$C$180,$C$177)</f>
        <v>#VALUE!</v>
      </c>
      <c r="D827" s="1132" t="e">
        <f>SUM($D$183,$D$180,$D$177)</f>
        <v>#VALUE!</v>
      </c>
      <c r="E827" s="1132" t="e">
        <f>SUM($E$183,$E$180,$E$177)</f>
        <v>#VALUE!</v>
      </c>
      <c r="F827" s="1132" t="e">
        <f>SUM($F$183,$F$180,$F$177)</f>
        <v>#VALUE!</v>
      </c>
      <c r="G827" s="950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0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 t="e">
        <f t="shared" si="32"/>
        <v>#VALUE!</v>
      </c>
      <c r="T827" s="46" t="e">
        <f t="shared" si="31"/>
        <v>#VALUE!</v>
      </c>
      <c r="U827" s="1062">
        <v>828</v>
      </c>
      <c r="V827" s="46"/>
    </row>
    <row r="828" spans="1:22" ht="15.75" customHeight="1">
      <c r="A828" s="1220" t="s">
        <v>20</v>
      </c>
      <c r="B828" s="1204"/>
      <c r="C828" s="950"/>
      <c r="D828" s="950"/>
      <c r="E828" s="950"/>
      <c r="F828" s="950"/>
      <c r="G828" s="950"/>
      <c r="H828" s="950"/>
      <c r="I828" s="950"/>
      <c r="J828" s="950"/>
      <c r="K828" s="950"/>
      <c r="L828" s="950"/>
      <c r="M828" s="950"/>
      <c r="N828" s="950"/>
      <c r="O828" s="950"/>
      <c r="P828" s="950"/>
      <c r="R828" s="44"/>
      <c r="S828" s="46" t="e">
        <f t="shared" si="32"/>
        <v>#VALUE!</v>
      </c>
      <c r="T828" s="46" t="e">
        <f t="shared" si="31"/>
        <v>#VALUE!</v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0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0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 t="e">
        <f t="shared" si="32"/>
        <v>#VALUE!</v>
      </c>
      <c r="T829" s="46" t="e">
        <f t="shared" si="31"/>
        <v>#VALUE!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0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0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 t="e">
        <f t="shared" si="32"/>
        <v>#VALUE!</v>
      </c>
      <c r="T830" s="46" t="e">
        <f t="shared" si="31"/>
        <v>#VALUE!</v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</v>
      </c>
      <c r="D831" s="1132">
        <f>SUM($D$242)</f>
        <v>0</v>
      </c>
      <c r="E831" s="1132">
        <f>SUM($E$242)</f>
        <v>0</v>
      </c>
      <c r="F831" s="1132">
        <f>SUM($F$242)</f>
        <v>0</v>
      </c>
      <c r="G831" s="950"/>
      <c r="H831" s="1132">
        <f>SUM($H$242)</f>
        <v>0</v>
      </c>
      <c r="I831" s="1132">
        <f>SUM($I$242)</f>
        <v>0</v>
      </c>
      <c r="J831" s="1132">
        <f>SUM($J$242)</f>
        <v>0</v>
      </c>
      <c r="K831" s="1132">
        <f>SUM($K$242)</f>
        <v>0</v>
      </c>
      <c r="L831" s="950"/>
      <c r="M831" s="1132">
        <f>SUM($M$242)</f>
        <v>0</v>
      </c>
      <c r="N831" s="1132">
        <f>SUM($N$242)</f>
        <v>0</v>
      </c>
      <c r="O831" s="1132">
        <f>SUM($O$242)</f>
        <v>0</v>
      </c>
      <c r="P831" s="1132">
        <f>SUM($P$242)</f>
        <v>0</v>
      </c>
      <c r="R831" s="44">
        <v>9</v>
      </c>
      <c r="S831" s="46" t="e">
        <f t="shared" si="32"/>
        <v>#VALUE!</v>
      </c>
      <c r="T831" s="46" t="e">
        <f t="shared" si="31"/>
        <v>#VALUE!</v>
      </c>
      <c r="U831" s="1062">
        <v>832</v>
      </c>
      <c r="V831" s="46"/>
    </row>
    <row r="832" spans="1:22" ht="15.75" customHeight="1">
      <c r="A832" s="44" t="str">
        <f>$A$243</f>
        <v>Kg- Carry over stocks: Maize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0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0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 t="e">
        <f t="shared" si="32"/>
        <v>#VALUE!</v>
      </c>
      <c r="T832" s="46" t="e">
        <f t="shared" si="31"/>
        <v>#VALUE!</v>
      </c>
      <c r="U832" s="1062">
        <v>833</v>
      </c>
      <c r="V832" s="46"/>
    </row>
    <row r="833" spans="1:22" ht="15.75" customHeight="1">
      <c r="A833" s="44" t="str">
        <f>$A$250</f>
        <v>kg produced (Soya beans)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0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0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 t="e">
        <f t="shared" si="32"/>
        <v>#VALUE!</v>
      </c>
      <c r="T833" s="46" t="e">
        <f t="shared" si="31"/>
        <v>#VALUE!</v>
      </c>
      <c r="U833" s="1062">
        <v>834</v>
      </c>
      <c r="V833" s="46"/>
    </row>
    <row r="834" spans="1:22" ht="15.75" customHeight="1">
      <c r="A834" s="44" t="str">
        <f>$A$257</f>
        <v>kg produced (Sun Flower)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0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0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 t="e">
        <f t="shared" si="32"/>
        <v>#VALUE!</v>
      </c>
      <c r="T834" s="46" t="e">
        <f t="shared" si="31"/>
        <v>#VALUE!</v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0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0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 t="e">
        <f t="shared" si="32"/>
        <v>#VALUE!</v>
      </c>
      <c r="T835" s="46" t="e">
        <f t="shared" si="31"/>
        <v>#VALUE!</v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0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0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 t="e">
        <f t="shared" si="32"/>
        <v>#VALUE!</v>
      </c>
      <c r="T836" s="46" t="e">
        <f t="shared" si="31"/>
        <v>#VALUE!</v>
      </c>
      <c r="U836" s="1062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0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0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 t="e">
        <f t="shared" si="32"/>
        <v>#VALUE!</v>
      </c>
      <c r="T837" s="46" t="e">
        <f t="shared" si="31"/>
        <v>#VALUE!</v>
      </c>
      <c r="U837" s="1062">
        <v>838</v>
      </c>
      <c r="V837" s="46"/>
    </row>
    <row r="838" spans="1:22" ht="15.75" customHeight="1">
      <c r="A838" s="44" t="str">
        <f>$A$285</f>
        <v>kg produced (Onion)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0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0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 t="e">
        <f t="shared" si="32"/>
        <v>#VALUE!</v>
      </c>
      <c r="T838" s="46" t="e">
        <f t="shared" si="31"/>
        <v>#VALUE!</v>
      </c>
      <c r="U838" s="1062">
        <v>839</v>
      </c>
      <c r="V838" s="46"/>
    </row>
    <row r="839" spans="1:22" ht="15.75" customHeight="1">
      <c r="A839" s="44" t="str">
        <f>$A$292</f>
        <v>kg produced (Cabbage)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0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0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 t="e">
        <f t="shared" si="32"/>
        <v>#VALUE!</v>
      </c>
      <c r="T839" s="46" t="e">
        <f t="shared" si="31"/>
        <v>#VALUE!</v>
      </c>
      <c r="U839" s="1062">
        <v>840</v>
      </c>
      <c r="V839" s="46"/>
    </row>
    <row r="840" spans="1:22" ht="15.75" customHeight="1">
      <c r="A840" s="1214" t="str">
        <f>$A$299</f>
        <v>no. local meas. Carried over- G/nuts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0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0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 t="e">
        <f t="shared" si="32"/>
        <v>#VALUE!</v>
      </c>
      <c r="T840" s="46" t="e">
        <f t="shared" si="31"/>
        <v>#VALUE!</v>
      </c>
      <c r="U840" s="1062">
        <v>841</v>
      </c>
      <c r="V840" s="46"/>
    </row>
    <row r="841" spans="1:22" ht="15.75" customHeight="1">
      <c r="A841" s="44" t="str">
        <f>$A$309</f>
        <v>no. local meas (Tomatoes)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0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0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 t="e">
        <f t="shared" si="32"/>
        <v>#VALUE!</v>
      </c>
      <c r="T841" s="46" t="e">
        <f t="shared" si="31"/>
        <v>#VALUE!</v>
      </c>
      <c r="U841" s="1062">
        <v>842</v>
      </c>
      <c r="V841" s="46"/>
    </row>
    <row r="842" spans="1:22" ht="15.75" customHeight="1">
      <c r="A842" s="44" t="str">
        <f>$A$319</f>
        <v>no. local meas (Dark green vegetables)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0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0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 t="e">
        <f t="shared" si="32"/>
        <v>#VALUE!</v>
      </c>
      <c r="T842" s="46" t="e">
        <f t="shared" si="31"/>
        <v>#VALUE!</v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0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0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44">
        <v>21</v>
      </c>
      <c r="S843" s="46" t="e">
        <f t="shared" si="32"/>
        <v>#VALUE!</v>
      </c>
      <c r="T843" s="46" t="e">
        <f t="shared" si="31"/>
        <v>#VALUE!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</v>
      </c>
      <c r="D844" s="1132">
        <f>SUM($D$348)</f>
        <v>0</v>
      </c>
      <c r="E844" s="1132">
        <f>SUM($E$348)</f>
        <v>0</v>
      </c>
      <c r="F844" s="1132">
        <f>SUM($F$348)</f>
        <v>0</v>
      </c>
      <c r="G844" s="950"/>
      <c r="H844" s="1132">
        <f>SUM($H$348)</f>
        <v>0</v>
      </c>
      <c r="I844" s="1132">
        <f>SUM($I$348)</f>
        <v>0</v>
      </c>
      <c r="J844" s="1132">
        <f>SUM($J$348)</f>
        <v>0</v>
      </c>
      <c r="K844" s="1132">
        <f>SUM($K$348)</f>
        <v>0</v>
      </c>
      <c r="L844" s="950"/>
      <c r="M844" s="1132">
        <f>SUM($M$348)</f>
        <v>0</v>
      </c>
      <c r="N844" s="1132">
        <f>SUM($N$348)</f>
        <v>0</v>
      </c>
      <c r="O844" s="1132">
        <f>SUM($O$348)</f>
        <v>0</v>
      </c>
      <c r="P844" s="1132">
        <f>SUM($P$348)</f>
        <v>0</v>
      </c>
      <c r="R844" s="44">
        <v>22</v>
      </c>
      <c r="S844" s="46" t="e">
        <f t="shared" si="32"/>
        <v>#VALUE!</v>
      </c>
      <c r="T844" s="46" t="e">
        <f t="shared" si="31"/>
        <v>#VALUE!</v>
      </c>
      <c r="U844" s="1062">
        <v>845</v>
      </c>
      <c r="V844" s="46"/>
    </row>
    <row r="845" spans="1:22" ht="15.75" customHeight="1">
      <c r="A845" s="44" t="str">
        <f>$A$349</f>
        <v>no. local meas Carried over- Sunflower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0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0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 t="e">
        <f t="shared" si="32"/>
        <v>#VALUE!</v>
      </c>
      <c r="T845" s="46" t="e">
        <f t="shared" si="31"/>
        <v>#VALUE!</v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0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0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 t="e">
        <f t="shared" si="32"/>
        <v>#VALUE!</v>
      </c>
      <c r="T846" s="46" t="e">
        <f t="shared" si="31"/>
        <v>#VALUE!</v>
      </c>
      <c r="U846" s="1062">
        <v>847</v>
      </c>
      <c r="V846" s="46"/>
    </row>
    <row r="847" spans="1:22" ht="15.75" customHeight="1">
      <c r="A847" s="44" t="str">
        <f>$A$370</f>
        <v>Other crop: pumpkin (Irish Potatoes)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0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0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 t="e">
        <f t="shared" si="32"/>
        <v>#VALUE!</v>
      </c>
      <c r="T847" s="46" t="e">
        <f t="shared" si="31"/>
        <v>#VALUE!</v>
      </c>
      <c r="U847" s="1062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0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0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 t="e">
        <f t="shared" si="32"/>
        <v>#VALUE!</v>
      </c>
      <c r="T848" s="46" t="e">
        <f t="shared" si="31"/>
        <v>#VALUE!</v>
      </c>
      <c r="U848" s="1062">
        <v>849</v>
      </c>
      <c r="V848" s="46"/>
    </row>
    <row r="849" spans="1:22" ht="15.75" customHeight="1">
      <c r="A849" s="1399" t="s">
        <v>657</v>
      </c>
      <c r="B849" s="1204"/>
      <c r="C849" s="950"/>
      <c r="D849" s="950"/>
      <c r="E849" s="950"/>
      <c r="F849" s="950"/>
      <c r="G849" s="950"/>
      <c r="H849" s="950"/>
      <c r="I849" s="950"/>
      <c r="J849" s="950"/>
      <c r="K849" s="950"/>
      <c r="L849" s="950"/>
      <c r="M849" s="950"/>
      <c r="N849" s="950"/>
      <c r="O849" s="950"/>
      <c r="P849" s="950"/>
      <c r="R849" s="44"/>
      <c r="S849" s="46" t="e">
        <f t="shared" si="32"/>
        <v>#VALUE!</v>
      </c>
      <c r="T849" s="46" t="e">
        <f t="shared" si="31"/>
        <v>#VALUE!</v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0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0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 t="e">
        <f t="shared" si="32"/>
        <v>#VALUE!</v>
      </c>
      <c r="T850" s="46" t="e">
        <f t="shared" si="31"/>
        <v>#VALUE!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0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0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 t="e">
        <f t="shared" si="32"/>
        <v>#VALUE!</v>
      </c>
      <c r="T851" s="46" t="e">
        <f t="shared" si="31"/>
        <v>#VALUE!</v>
      </c>
      <c r="U851" s="1062">
        <v>852</v>
      </c>
      <c r="V851" s="46"/>
    </row>
    <row r="852" spans="1:22" ht="15.75" customHeight="1">
      <c r="A852" s="821" t="s">
        <v>21</v>
      </c>
      <c r="B852" s="1204"/>
      <c r="C852" s="950"/>
      <c r="D852" s="950"/>
      <c r="E852" s="950"/>
      <c r="F852" s="950"/>
      <c r="G852" s="950"/>
      <c r="H852" s="950"/>
      <c r="I852" s="950"/>
      <c r="J852" s="950"/>
      <c r="K852" s="950"/>
      <c r="L852" s="950"/>
      <c r="M852" s="950"/>
      <c r="N852" s="950"/>
      <c r="O852" s="950"/>
      <c r="P852" s="950"/>
      <c r="R852" s="44"/>
      <c r="S852" s="46" t="e">
        <f t="shared" si="32"/>
        <v>#VALUE!</v>
      </c>
      <c r="T852" s="46" t="e">
        <f t="shared" si="31"/>
        <v>#VALUE!</v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204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0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0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 t="e">
        <f t="shared" si="32"/>
        <v>#VALUE!</v>
      </c>
      <c r="T853" s="46" t="e">
        <f t="shared" si="31"/>
        <v>#VALUE!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0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0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 t="e">
        <f t="shared" si="32"/>
        <v>#VALUE!</v>
      </c>
      <c r="T854" s="46" t="e">
        <f t="shared" si="31"/>
        <v>#VALUE!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0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0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 t="e">
        <f t="shared" si="32"/>
        <v>#VALUE!</v>
      </c>
      <c r="T855" s="46" t="e">
        <f t="shared" si="31"/>
        <v>#VALUE!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0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0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 t="e">
        <f t="shared" si="32"/>
        <v>#VALUE!</v>
      </c>
      <c r="T856" s="46" t="e">
        <f t="shared" si="31"/>
        <v>#VALUE!</v>
      </c>
      <c r="U856" s="1062">
        <v>857</v>
      </c>
      <c r="V856" s="46"/>
    </row>
    <row r="857" spans="1:22" ht="15.75" customHeight="1">
      <c r="A857" s="821" t="s">
        <v>22</v>
      </c>
      <c r="B857" s="1204"/>
      <c r="C857" s="950"/>
      <c r="D857" s="950"/>
      <c r="E857" s="950"/>
      <c r="F857" s="950"/>
      <c r="G857" s="950"/>
      <c r="H857" s="950"/>
      <c r="I857" s="950"/>
      <c r="J857" s="950"/>
      <c r="K857" s="950"/>
      <c r="L857" s="950"/>
      <c r="M857" s="950"/>
      <c r="N857" s="950"/>
      <c r="O857" s="950"/>
      <c r="P857" s="950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SUM(C$454)</f>
        <v>0</v>
      </c>
      <c r="D858" s="1132">
        <f t="shared" ref="D858:F858" si="33">SUM(D$454)</f>
        <v>0</v>
      </c>
      <c r="E858" s="1132">
        <f t="shared" si="33"/>
        <v>0</v>
      </c>
      <c r="F858" s="1132">
        <f t="shared" si="33"/>
        <v>0</v>
      </c>
      <c r="G858" s="950"/>
      <c r="H858" s="1132">
        <f>SUM(H$454)</f>
        <v>0</v>
      </c>
      <c r="I858" s="1132">
        <f t="shared" ref="I858:J858" si="34">SUM(I$454)</f>
        <v>0</v>
      </c>
      <c r="J858" s="1132">
        <f t="shared" si="34"/>
        <v>0</v>
      </c>
      <c r="K858" s="1132">
        <f>SUM(K$454)</f>
        <v>0</v>
      </c>
      <c r="L858" s="950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SUM(C$463)</f>
        <v>0</v>
      </c>
      <c r="D859" s="1132">
        <f t="shared" ref="D859:F859" si="35">SUM(D$463)</f>
        <v>0</v>
      </c>
      <c r="E859" s="1132">
        <f t="shared" si="35"/>
        <v>0</v>
      </c>
      <c r="F859" s="1132">
        <f t="shared" si="35"/>
        <v>0</v>
      </c>
      <c r="G859" s="950"/>
      <c r="H859" s="1132">
        <f>SUM(H$463)</f>
        <v>0</v>
      </c>
      <c r="I859" s="1132">
        <f t="shared" ref="I859:J859" si="36">SUM(I$463)</f>
        <v>0</v>
      </c>
      <c r="J859" s="1132">
        <f t="shared" si="36"/>
        <v>0</v>
      </c>
      <c r="K859" s="1132">
        <f>SUM(K$463)</f>
        <v>0</v>
      </c>
      <c r="L859" s="950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SUM(C$472)</f>
        <v>0</v>
      </c>
      <c r="D860" s="1132">
        <f t="shared" ref="D860:F860" si="37">SUM(D$472)</f>
        <v>0</v>
      </c>
      <c r="E860" s="1132">
        <f t="shared" si="37"/>
        <v>0</v>
      </c>
      <c r="F860" s="1132">
        <f t="shared" si="37"/>
        <v>0</v>
      </c>
      <c r="G860" s="950"/>
      <c r="H860" s="1132">
        <f>SUM(H$472)</f>
        <v>0</v>
      </c>
      <c r="I860" s="1132">
        <f t="shared" ref="I860:J860" si="38">SUM(I$472)</f>
        <v>0</v>
      </c>
      <c r="J860" s="1132">
        <f t="shared" si="38"/>
        <v>0</v>
      </c>
      <c r="K860" s="1132">
        <f>SUM(K$472)</f>
        <v>0</v>
      </c>
      <c r="L860" s="950"/>
      <c r="M860" s="1132">
        <f>SUM($M$472)</f>
        <v>0</v>
      </c>
      <c r="N860" s="1132">
        <f>SUM($N$472)</f>
        <v>0</v>
      </c>
      <c r="O860" s="1132">
        <f>SUM($O$472)</f>
        <v>0</v>
      </c>
      <c r="P860" s="1132">
        <f>SUM($P$472)</f>
        <v>0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SUM(C$481)</f>
        <v>0</v>
      </c>
      <c r="D861" s="1132">
        <f t="shared" ref="D861:F861" si="39">SUM(D$481)</f>
        <v>0</v>
      </c>
      <c r="E861" s="1132">
        <f t="shared" si="39"/>
        <v>0</v>
      </c>
      <c r="F861" s="1132">
        <f t="shared" si="39"/>
        <v>0</v>
      </c>
      <c r="G861" s="950"/>
      <c r="H861" s="1132">
        <f>SUM(H$481)</f>
        <v>0</v>
      </c>
      <c r="I861" s="1132">
        <f t="shared" ref="I861:J861" si="40">SUM(I$481)</f>
        <v>0</v>
      </c>
      <c r="J861" s="1132">
        <f t="shared" si="40"/>
        <v>0</v>
      </c>
      <c r="K861" s="1132">
        <f>SUM(K$481)</f>
        <v>0</v>
      </c>
      <c r="L861" s="950"/>
      <c r="M861" s="1132">
        <f>SUM($M$481)</f>
        <v>0</v>
      </c>
      <c r="N861" s="1132">
        <f>SUM($N$481)</f>
        <v>0</v>
      </c>
      <c r="O861" s="1132">
        <f>SUM($O$481)</f>
        <v>0</v>
      </c>
      <c r="P861" s="1132">
        <f>SUM($P$481)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SUM(C$490)</f>
        <v>0</v>
      </c>
      <c r="D862" s="1132">
        <f t="shared" ref="D862:F862" si="41">SUM(D$490)</f>
        <v>0</v>
      </c>
      <c r="E862" s="1132">
        <f t="shared" si="41"/>
        <v>0</v>
      </c>
      <c r="F862" s="1132">
        <f t="shared" si="41"/>
        <v>0</v>
      </c>
      <c r="G862" s="950"/>
      <c r="H862" s="1132">
        <f>SUM(H$490)</f>
        <v>0</v>
      </c>
      <c r="I862" s="1132">
        <f t="shared" ref="I862:J862" si="42">SUM(I$490)</f>
        <v>0</v>
      </c>
      <c r="J862" s="1132">
        <f t="shared" si="42"/>
        <v>0</v>
      </c>
      <c r="K862" s="1132">
        <f>SUM(K$490)</f>
        <v>0</v>
      </c>
      <c r="L862" s="950"/>
      <c r="M862" s="1132">
        <f>SUM($M$490)</f>
        <v>0</v>
      </c>
      <c r="N862" s="1132">
        <f>SUM($N$490)</f>
        <v>0</v>
      </c>
      <c r="O862" s="1132">
        <f>SUM($O$490)</f>
        <v>0</v>
      </c>
      <c r="P862" s="1132">
        <f>SUM($P$490)</f>
        <v>0</v>
      </c>
      <c r="Q862" s="1035" t="str">
        <f>$Q$492</f>
        <v>other</v>
      </c>
      <c r="R862" s="44" t="str">
        <f t="shared" ref="R862:R886" si="4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SUM(C$499)</f>
        <v>0</v>
      </c>
      <c r="D863" s="1132">
        <f t="shared" ref="D863:F863" si="44">SUM(D$499)</f>
        <v>0</v>
      </c>
      <c r="E863" s="1132">
        <f t="shared" si="44"/>
        <v>0</v>
      </c>
      <c r="F863" s="1132">
        <f t="shared" si="44"/>
        <v>0</v>
      </c>
      <c r="G863" s="950"/>
      <c r="H863" s="1132">
        <f>SUM(H$499)</f>
        <v>0</v>
      </c>
      <c r="I863" s="1132">
        <f t="shared" ref="I863:J863" si="45">SUM(I$499)</f>
        <v>0</v>
      </c>
      <c r="J863" s="1132">
        <f t="shared" si="45"/>
        <v>0</v>
      </c>
      <c r="K863" s="1132">
        <f>SUM(K$499)</f>
        <v>0</v>
      </c>
      <c r="L863" s="950"/>
      <c r="M863" s="1132">
        <f>SUM($M$499)</f>
        <v>0</v>
      </c>
      <c r="N863" s="1132">
        <f>SUM($N$499)</f>
        <v>0</v>
      </c>
      <c r="O863" s="1132">
        <f>SUM($O$499)</f>
        <v>0</v>
      </c>
      <c r="P863" s="1132">
        <f>SUM($P$499)</f>
        <v>0</v>
      </c>
      <c r="Q863" s="1035" t="str">
        <f>$Q$501</f>
        <v>des</v>
      </c>
      <c r="R863" s="44" t="str">
        <f t="shared" si="4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SUM(C$505)</f>
        <v>0</v>
      </c>
      <c r="D864" s="1132">
        <f t="shared" ref="D864:F864" si="46">SUM(D$505)</f>
        <v>0</v>
      </c>
      <c r="E864" s="1132">
        <f t="shared" si="46"/>
        <v>0</v>
      </c>
      <c r="F864" s="1132">
        <f t="shared" si="46"/>
        <v>0</v>
      </c>
      <c r="G864" s="950"/>
      <c r="H864" s="1132">
        <f>SUM(H$505)</f>
        <v>0</v>
      </c>
      <c r="I864" s="1132">
        <f t="shared" ref="I864:J864" si="47">SUM(I$505)</f>
        <v>0</v>
      </c>
      <c r="J864" s="1132">
        <f t="shared" si="47"/>
        <v>0</v>
      </c>
      <c r="K864" s="1132">
        <f>SUM(K$505)</f>
        <v>0</v>
      </c>
      <c r="L864" s="950"/>
      <c r="M864" s="1132">
        <f>SUM($M$505)</f>
        <v>0</v>
      </c>
      <c r="N864" s="1132">
        <f>SUM($N$505)</f>
        <v>0</v>
      </c>
      <c r="O864" s="1132">
        <f>SUM($O$505)</f>
        <v>0</v>
      </c>
      <c r="P864" s="1132">
        <f>SUM($P$505)</f>
        <v>0</v>
      </c>
      <c r="Q864" s="1035" t="str">
        <f>$Q$507</f>
        <v>des</v>
      </c>
      <c r="R864" s="44" t="str">
        <f t="shared" si="4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SUM(C$511)</f>
        <v>0</v>
      </c>
      <c r="D865" s="1132">
        <f t="shared" ref="D865:F865" si="48">SUM(D$511)</f>
        <v>0</v>
      </c>
      <c r="E865" s="1132">
        <f t="shared" si="48"/>
        <v>0</v>
      </c>
      <c r="F865" s="1132">
        <f t="shared" si="48"/>
        <v>0</v>
      </c>
      <c r="G865" s="950"/>
      <c r="H865" s="1132">
        <f>SUM(H$511)</f>
        <v>0</v>
      </c>
      <c r="I865" s="1132">
        <f t="shared" ref="I865:J865" si="49">SUM(I$511)</f>
        <v>0</v>
      </c>
      <c r="J865" s="1132">
        <f t="shared" si="49"/>
        <v>0</v>
      </c>
      <c r="K865" s="1132">
        <f>SUM(K$511)</f>
        <v>0</v>
      </c>
      <c r="L865" s="950"/>
      <c r="M865" s="1132">
        <f>SUM($M$511)</f>
        <v>0</v>
      </c>
      <c r="N865" s="1132">
        <f>SUM($N$511)</f>
        <v>0</v>
      </c>
      <c r="O865" s="1132">
        <f>SUM($O$511)</f>
        <v>0</v>
      </c>
      <c r="P865" s="1132">
        <f>SUM($P$511)</f>
        <v>0</v>
      </c>
      <c r="Q865" s="1216" t="str">
        <f>$Q$513</f>
        <v>mns</v>
      </c>
      <c r="R865" s="44" t="str">
        <f t="shared" si="4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SUM(C$517)</f>
        <v>0</v>
      </c>
      <c r="D866" s="1132">
        <f t="shared" ref="D866:F866" si="50">SUM(D$517)</f>
        <v>0</v>
      </c>
      <c r="E866" s="1132">
        <f t="shared" si="50"/>
        <v>0</v>
      </c>
      <c r="F866" s="1132">
        <f t="shared" si="50"/>
        <v>0</v>
      </c>
      <c r="G866" s="950"/>
      <c r="H866" s="1132">
        <f>SUM(H$517)</f>
        <v>0</v>
      </c>
      <c r="I866" s="1132">
        <f t="shared" ref="I866:J866" si="51">SUM(I$517)</f>
        <v>0</v>
      </c>
      <c r="J866" s="1132">
        <f t="shared" si="51"/>
        <v>0</v>
      </c>
      <c r="K866" s="1132">
        <f>SUM(K$517)</f>
        <v>0</v>
      </c>
      <c r="L866" s="950"/>
      <c r="M866" s="1132">
        <f>SUM($M$517)</f>
        <v>0</v>
      </c>
      <c r="N866" s="1132">
        <f>SUM($N$517)</f>
        <v>0</v>
      </c>
      <c r="O866" s="1132">
        <f>SUM($O$517)</f>
        <v>0</v>
      </c>
      <c r="P866" s="1132">
        <f>SUM($P$517)</f>
        <v>0</v>
      </c>
      <c r="Q866" s="1035" t="str">
        <f>$Q$519</f>
        <v>mns</v>
      </c>
      <c r="R866" s="44" t="str">
        <f t="shared" si="4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SUM(C$523)</f>
        <v>0</v>
      </c>
      <c r="D867" s="1132">
        <f t="shared" ref="D867:F867" si="52">SUM(D$523)</f>
        <v>0</v>
      </c>
      <c r="E867" s="1132">
        <f t="shared" si="52"/>
        <v>0</v>
      </c>
      <c r="F867" s="1132">
        <f t="shared" si="52"/>
        <v>0</v>
      </c>
      <c r="G867" s="950"/>
      <c r="H867" s="1132">
        <f>SUM(H$523)</f>
        <v>0</v>
      </c>
      <c r="I867" s="1132">
        <f t="shared" ref="I867:J867" si="53">SUM(I$523)</f>
        <v>0</v>
      </c>
      <c r="J867" s="1132">
        <f t="shared" si="53"/>
        <v>0</v>
      </c>
      <c r="K867" s="1132">
        <f>SUM(K$523)</f>
        <v>0</v>
      </c>
      <c r="L867" s="950"/>
      <c r="M867" s="1132">
        <f>SUM($M$523)</f>
        <v>0</v>
      </c>
      <c r="N867" s="1132">
        <f>SUM($N$523)</f>
        <v>0</v>
      </c>
      <c r="O867" s="1132">
        <f>SUM($O$523)</f>
        <v>0</v>
      </c>
      <c r="P867" s="1132">
        <f>SUM($P$523)</f>
        <v>0</v>
      </c>
      <c r="Q867" s="1035" t="str">
        <f>$Q$525</f>
        <v>des</v>
      </c>
      <c r="R867" s="44" t="str">
        <f t="shared" si="4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SUM(C$529)</f>
        <v>0</v>
      </c>
      <c r="D868" s="1132">
        <f t="shared" ref="D868:F868" si="54">SUM(D$529)</f>
        <v>0</v>
      </c>
      <c r="E868" s="1132">
        <f t="shared" si="54"/>
        <v>0</v>
      </c>
      <c r="F868" s="1132">
        <f t="shared" si="54"/>
        <v>0</v>
      </c>
      <c r="G868" s="950"/>
      <c r="H868" s="1132">
        <f>SUM(H$529)</f>
        <v>0</v>
      </c>
      <c r="I868" s="1132">
        <f t="shared" ref="I868:J868" si="55">SUM(I$529)</f>
        <v>0</v>
      </c>
      <c r="J868" s="1132">
        <f t="shared" si="55"/>
        <v>0</v>
      </c>
      <c r="K868" s="1132">
        <f>SUM(K$529)</f>
        <v>0</v>
      </c>
      <c r="L868" s="950"/>
      <c r="M868" s="1132">
        <f t="shared" ref="D868:P868" si="56">SUM($C$529)</f>
        <v>0</v>
      </c>
      <c r="N868" s="1132">
        <f t="shared" si="56"/>
        <v>0</v>
      </c>
      <c r="O868" s="1132">
        <f t="shared" si="56"/>
        <v>0</v>
      </c>
      <c r="P868" s="1132">
        <f t="shared" si="56"/>
        <v>0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SUM(C$535)</f>
        <v>0</v>
      </c>
      <c r="D869" s="1132">
        <f t="shared" ref="D869:F869" si="57">SUM(D$535)</f>
        <v>0</v>
      </c>
      <c r="E869" s="1132">
        <f t="shared" si="57"/>
        <v>0</v>
      </c>
      <c r="F869" s="1132">
        <f t="shared" si="57"/>
        <v>0</v>
      </c>
      <c r="G869" s="950"/>
      <c r="H869" s="1132">
        <f>SUM(H$535)</f>
        <v>0</v>
      </c>
      <c r="I869" s="1132">
        <f t="shared" ref="I869:J869" si="58">SUM(I$535)</f>
        <v>0</v>
      </c>
      <c r="J869" s="1132">
        <f t="shared" si="58"/>
        <v>0</v>
      </c>
      <c r="K869" s="1132">
        <f>SUM(K$535)</f>
        <v>0</v>
      </c>
      <c r="L869" s="950"/>
      <c r="M869" s="1132">
        <f t="shared" ref="D869:P869" si="59">SUM($C$535)</f>
        <v>0</v>
      </c>
      <c r="N869" s="1132">
        <f t="shared" si="59"/>
        <v>0</v>
      </c>
      <c r="O869" s="1132">
        <f t="shared" si="59"/>
        <v>0</v>
      </c>
      <c r="P869" s="1132">
        <f t="shared" si="59"/>
        <v>0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SUM(C$541)</f>
        <v>0</v>
      </c>
      <c r="D870" s="1132">
        <f t="shared" ref="D870:F870" si="60">SUM(D$541)</f>
        <v>0</v>
      </c>
      <c r="E870" s="1132">
        <f t="shared" si="60"/>
        <v>0</v>
      </c>
      <c r="F870" s="1132">
        <f t="shared" si="60"/>
        <v>0</v>
      </c>
      <c r="G870" s="950"/>
      <c r="H870" s="1132">
        <f>SUM(H$541)</f>
        <v>0</v>
      </c>
      <c r="I870" s="1132">
        <f t="shared" ref="I870:J870" si="61">SUM(I$541)</f>
        <v>0</v>
      </c>
      <c r="J870" s="1132">
        <f t="shared" si="61"/>
        <v>0</v>
      </c>
      <c r="K870" s="1132">
        <f>SUM(K$541)</f>
        <v>0</v>
      </c>
      <c r="L870" s="950"/>
      <c r="M870" s="1132">
        <f t="shared" ref="D870:P870" si="62">SUM($C$541)</f>
        <v>0</v>
      </c>
      <c r="N870" s="1132">
        <f t="shared" si="62"/>
        <v>0</v>
      </c>
      <c r="O870" s="1132">
        <f t="shared" si="62"/>
        <v>0</v>
      </c>
      <c r="P870" s="1132">
        <f t="shared" si="62"/>
        <v>0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SUM(C$547)</f>
        <v>0</v>
      </c>
      <c r="D871" s="1132">
        <f t="shared" ref="D871:F871" si="63">SUM(D$547)</f>
        <v>0</v>
      </c>
      <c r="E871" s="1132">
        <f t="shared" si="63"/>
        <v>0</v>
      </c>
      <c r="F871" s="1132">
        <f t="shared" si="63"/>
        <v>0</v>
      </c>
      <c r="G871" s="950"/>
      <c r="H871" s="1132">
        <f>SUM(H$547)</f>
        <v>0</v>
      </c>
      <c r="I871" s="1132">
        <f t="shared" ref="I871:J871" si="64">SUM(I$547)</f>
        <v>0</v>
      </c>
      <c r="J871" s="1132">
        <f t="shared" si="64"/>
        <v>0</v>
      </c>
      <c r="K871" s="1132">
        <f>SUM(K$547)</f>
        <v>0</v>
      </c>
      <c r="L871" s="950"/>
      <c r="M871" s="1132">
        <f t="shared" ref="D871:P871" si="65">SUM($C$547)</f>
        <v>0</v>
      </c>
      <c r="N871" s="1132">
        <f t="shared" si="65"/>
        <v>0</v>
      </c>
      <c r="O871" s="1132">
        <f t="shared" si="65"/>
        <v>0</v>
      </c>
      <c r="P871" s="1132">
        <f t="shared" si="65"/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SUM(C$553)</f>
        <v>0</v>
      </c>
      <c r="D872" s="1132">
        <f t="shared" ref="D872:F872" si="66">SUM(D$553)</f>
        <v>0</v>
      </c>
      <c r="E872" s="1132">
        <f t="shared" si="66"/>
        <v>0</v>
      </c>
      <c r="F872" s="1132">
        <f t="shared" si="66"/>
        <v>0</v>
      </c>
      <c r="G872" s="950"/>
      <c r="H872" s="1132">
        <f>SUM(H$553)</f>
        <v>0</v>
      </c>
      <c r="I872" s="1132">
        <f t="shared" ref="I872:J872" si="67">SUM(I$553)</f>
        <v>0</v>
      </c>
      <c r="J872" s="1132">
        <f t="shared" si="67"/>
        <v>0</v>
      </c>
      <c r="K872" s="1132">
        <f>SUM(K$553)</f>
        <v>0</v>
      </c>
      <c r="L872" s="950"/>
      <c r="M872" s="1132">
        <f t="shared" ref="D872:P872" si="68">SUM($C$553)</f>
        <v>0</v>
      </c>
      <c r="N872" s="1132">
        <f t="shared" si="68"/>
        <v>0</v>
      </c>
      <c r="O872" s="1132">
        <f t="shared" si="68"/>
        <v>0</v>
      </c>
      <c r="P872" s="1132">
        <f t="shared" si="68"/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SUM(C$559)</f>
        <v>0</v>
      </c>
      <c r="D873" s="1132">
        <f t="shared" ref="D873:F873" si="69">SUM(D$559)</f>
        <v>0</v>
      </c>
      <c r="E873" s="1132">
        <f t="shared" si="69"/>
        <v>0</v>
      </c>
      <c r="F873" s="1132">
        <f t="shared" si="69"/>
        <v>0</v>
      </c>
      <c r="G873" s="950"/>
      <c r="H873" s="1132">
        <f>SUM(H$559)</f>
        <v>0</v>
      </c>
      <c r="I873" s="1132">
        <f t="shared" ref="I873:J873" si="70">SUM(I$559)</f>
        <v>0</v>
      </c>
      <c r="J873" s="1132">
        <f t="shared" si="70"/>
        <v>0</v>
      </c>
      <c r="K873" s="1132">
        <f>SUM(K$559)</f>
        <v>0</v>
      </c>
      <c r="L873" s="950"/>
      <c r="M873" s="1132">
        <f t="shared" ref="D873:P873" si="71">SUM($C$559)</f>
        <v>0</v>
      </c>
      <c r="N873" s="1132">
        <f t="shared" si="71"/>
        <v>0</v>
      </c>
      <c r="O873" s="1132">
        <f t="shared" si="71"/>
        <v>0</v>
      </c>
      <c r="P873" s="1132">
        <f t="shared" si="71"/>
        <v>0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SUM(C$565)</f>
        <v>0</v>
      </c>
      <c r="D874" s="1132">
        <f t="shared" ref="D874:F874" si="72">SUM(D$565)</f>
        <v>0</v>
      </c>
      <c r="E874" s="1132">
        <f t="shared" si="72"/>
        <v>0</v>
      </c>
      <c r="F874" s="1132">
        <f t="shared" si="72"/>
        <v>0</v>
      </c>
      <c r="G874" s="950"/>
      <c r="H874" s="1132">
        <f>SUM(H$565)</f>
        <v>0</v>
      </c>
      <c r="I874" s="1132">
        <f t="shared" ref="I874:J874" si="73">SUM(I$565)</f>
        <v>0</v>
      </c>
      <c r="J874" s="1132">
        <f t="shared" si="73"/>
        <v>0</v>
      </c>
      <c r="K874" s="1132">
        <f>SUM(K$565)</f>
        <v>0</v>
      </c>
      <c r="L874" s="950"/>
      <c r="M874" s="1132">
        <f t="shared" ref="D874:P874" si="74">SUM($C$565)</f>
        <v>0</v>
      </c>
      <c r="N874" s="1132">
        <f t="shared" si="74"/>
        <v>0</v>
      </c>
      <c r="O874" s="1132">
        <f t="shared" si="74"/>
        <v>0</v>
      </c>
      <c r="P874" s="1132">
        <f t="shared" si="74"/>
        <v>0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SUM(C$571)</f>
        <v>0</v>
      </c>
      <c r="D875" s="1132">
        <f t="shared" ref="D875:F875" si="75">SUM(D$571)</f>
        <v>0</v>
      </c>
      <c r="E875" s="1132">
        <f t="shared" si="75"/>
        <v>0</v>
      </c>
      <c r="F875" s="1132">
        <f t="shared" si="75"/>
        <v>0</v>
      </c>
      <c r="G875" s="950"/>
      <c r="H875" s="1132">
        <f>SUM(H$571)</f>
        <v>0</v>
      </c>
      <c r="I875" s="1132">
        <f t="shared" ref="I875:J875" si="76">SUM(I$571)</f>
        <v>0</v>
      </c>
      <c r="J875" s="1132">
        <f t="shared" si="76"/>
        <v>0</v>
      </c>
      <c r="K875" s="1132">
        <f>SUM(K$571)</f>
        <v>0</v>
      </c>
      <c r="L875" s="950"/>
      <c r="M875" s="1132">
        <f t="shared" ref="D875:P875" si="77">SUM($C$571)</f>
        <v>0</v>
      </c>
      <c r="N875" s="1132">
        <f t="shared" si="77"/>
        <v>0</v>
      </c>
      <c r="O875" s="1132">
        <f t="shared" si="77"/>
        <v>0</v>
      </c>
      <c r="P875" s="1132">
        <f t="shared" si="77"/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SUM(C$577)</f>
        <v>0</v>
      </c>
      <c r="D876" s="1132">
        <f t="shared" ref="D876:F876" si="78">SUM(D$577)</f>
        <v>0</v>
      </c>
      <c r="E876" s="1132">
        <f t="shared" si="78"/>
        <v>0</v>
      </c>
      <c r="F876" s="1132">
        <f t="shared" si="78"/>
        <v>0</v>
      </c>
      <c r="G876" s="950"/>
      <c r="H876" s="1132">
        <f>SUM(H$577)</f>
        <v>0</v>
      </c>
      <c r="I876" s="1132">
        <f t="shared" ref="I876:J876" si="79">SUM(I$577)</f>
        <v>0</v>
      </c>
      <c r="J876" s="1132">
        <f t="shared" si="79"/>
        <v>0</v>
      </c>
      <c r="K876" s="1132">
        <f>SUM(K$577)</f>
        <v>0</v>
      </c>
      <c r="L876" s="950"/>
      <c r="M876" s="1132">
        <f t="shared" ref="D876:P876" si="80">SUM($C$577)</f>
        <v>0</v>
      </c>
      <c r="N876" s="1132">
        <f t="shared" si="80"/>
        <v>0</v>
      </c>
      <c r="O876" s="1132">
        <f t="shared" si="80"/>
        <v>0</v>
      </c>
      <c r="P876" s="1132">
        <f t="shared" si="80"/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SUM(C$583)</f>
        <v>0</v>
      </c>
      <c r="D877" s="1132">
        <f t="shared" ref="D877:F877" si="81">SUM(D$583)</f>
        <v>0</v>
      </c>
      <c r="E877" s="1132">
        <f t="shared" si="81"/>
        <v>0</v>
      </c>
      <c r="F877" s="1132">
        <f t="shared" si="81"/>
        <v>0</v>
      </c>
      <c r="G877" s="950"/>
      <c r="H877" s="1132">
        <f>SUM(H$583)</f>
        <v>0</v>
      </c>
      <c r="I877" s="1132">
        <f t="shared" ref="I877:J877" si="82">SUM(I$583)</f>
        <v>0</v>
      </c>
      <c r="J877" s="1132">
        <f t="shared" si="82"/>
        <v>0</v>
      </c>
      <c r="K877" s="1132">
        <f>SUM(K$583)</f>
        <v>0</v>
      </c>
      <c r="L877" s="950"/>
      <c r="M877" s="1132">
        <f t="shared" ref="D877:P877" si="83">SUM($C$583)</f>
        <v>0</v>
      </c>
      <c r="N877" s="1132">
        <f t="shared" si="83"/>
        <v>0</v>
      </c>
      <c r="O877" s="1132">
        <f t="shared" si="83"/>
        <v>0</v>
      </c>
      <c r="P877" s="1132">
        <f t="shared" si="83"/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SUM(C$589)</f>
        <v>0</v>
      </c>
      <c r="D878" s="1132">
        <f t="shared" ref="D878:F878" si="84">SUM(D$589)</f>
        <v>0</v>
      </c>
      <c r="E878" s="1132">
        <f t="shared" si="84"/>
        <v>0</v>
      </c>
      <c r="F878" s="1132">
        <f t="shared" si="84"/>
        <v>0</v>
      </c>
      <c r="G878" s="950"/>
      <c r="H878" s="1132">
        <f>SUM(H$589)</f>
        <v>0</v>
      </c>
      <c r="I878" s="1132">
        <f t="shared" ref="I878:J878" si="85">SUM(I$589)</f>
        <v>0</v>
      </c>
      <c r="J878" s="1132">
        <f t="shared" si="85"/>
        <v>0</v>
      </c>
      <c r="K878" s="1132">
        <f>SUM(K$589)</f>
        <v>0</v>
      </c>
      <c r="L878" s="950"/>
      <c r="M878" s="1132">
        <f t="shared" ref="D878:P878" si="86">SUM($C$589)</f>
        <v>0</v>
      </c>
      <c r="N878" s="1132">
        <f t="shared" si="86"/>
        <v>0</v>
      </c>
      <c r="O878" s="1132">
        <f t="shared" si="86"/>
        <v>0</v>
      </c>
      <c r="P878" s="1132">
        <f t="shared" si="86"/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SUM(C$596)</f>
        <v>0</v>
      </c>
      <c r="D879" s="1132">
        <f t="shared" ref="D879:F879" si="87">SUM(D$596)</f>
        <v>0</v>
      </c>
      <c r="E879" s="1132">
        <f t="shared" si="87"/>
        <v>0</v>
      </c>
      <c r="F879" s="1132">
        <f t="shared" si="87"/>
        <v>0</v>
      </c>
      <c r="G879" s="950"/>
      <c r="H879" s="1132">
        <f>SUM(H$596)</f>
        <v>0</v>
      </c>
      <c r="I879" s="1132">
        <f t="shared" ref="I879:J879" si="88">SUM(I$596)</f>
        <v>0</v>
      </c>
      <c r="J879" s="1132">
        <f t="shared" si="88"/>
        <v>0</v>
      </c>
      <c r="K879" s="1132">
        <f>SUM(K$596)</f>
        <v>0</v>
      </c>
      <c r="L879" s="950"/>
      <c r="M879" s="1132">
        <f>SUM($M$596)</f>
        <v>0</v>
      </c>
      <c r="N879" s="1132">
        <f>SUM($N$596)</f>
        <v>0</v>
      </c>
      <c r="O879" s="1132">
        <f>SUM($O$596)</f>
        <v>0</v>
      </c>
      <c r="P879" s="1132">
        <f>SUM($P$596)</f>
        <v>0</v>
      </c>
      <c r="Q879" s="1035" t="str">
        <f>$Q$598</f>
        <v>des</v>
      </c>
      <c r="R879" s="44" t="str">
        <f t="shared" si="4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SUM(C$602)</f>
        <v>0</v>
      </c>
      <c r="D880" s="1132">
        <f t="shared" ref="D880:F880" si="89">SUM(D$602)</f>
        <v>0</v>
      </c>
      <c r="E880" s="1132">
        <f t="shared" si="89"/>
        <v>0</v>
      </c>
      <c r="F880" s="1132">
        <f t="shared" si="89"/>
        <v>0</v>
      </c>
      <c r="G880" s="950"/>
      <c r="H880" s="1132">
        <f>SUM(H$602)</f>
        <v>0</v>
      </c>
      <c r="I880" s="1132">
        <f t="shared" ref="I880:J880" si="90">SUM(I$602)</f>
        <v>0</v>
      </c>
      <c r="J880" s="1132">
        <f t="shared" si="90"/>
        <v>0</v>
      </c>
      <c r="K880" s="1132">
        <f>SUM(K$602)</f>
        <v>0</v>
      </c>
      <c r="L880" s="950"/>
      <c r="M880" s="1132">
        <f>SUM($M$602)</f>
        <v>0</v>
      </c>
      <c r="N880" s="1132">
        <f>SUM($N$602)</f>
        <v>0</v>
      </c>
      <c r="O880" s="1132">
        <f>SUM($O$602)</f>
        <v>0</v>
      </c>
      <c r="P880" s="1132">
        <f>SUM($P$602)</f>
        <v>0</v>
      </c>
      <c r="Q880" s="1035" t="str">
        <f>$Q$604</f>
        <v>des</v>
      </c>
      <c r="R880" s="44" t="str">
        <f t="shared" si="4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SUM(C$608)</f>
        <v>0</v>
      </c>
      <c r="D881" s="1132">
        <f t="shared" ref="D881:F881" si="91">SUM(D$608)</f>
        <v>0</v>
      </c>
      <c r="E881" s="1132">
        <f t="shared" si="91"/>
        <v>0</v>
      </c>
      <c r="F881" s="1132">
        <f t="shared" si="91"/>
        <v>0</v>
      </c>
      <c r="G881" s="950"/>
      <c r="H881" s="1132">
        <f>SUM(H$608)</f>
        <v>0</v>
      </c>
      <c r="I881" s="1132">
        <f t="shared" ref="I881:J881" si="92">SUM(I$608)</f>
        <v>0</v>
      </c>
      <c r="J881" s="1132">
        <f t="shared" si="92"/>
        <v>0</v>
      </c>
      <c r="K881" s="1132">
        <f>SUM(K$608)</f>
        <v>0</v>
      </c>
      <c r="L881" s="950"/>
      <c r="M881" s="1132">
        <f>SUM($M$608)</f>
        <v>0</v>
      </c>
      <c r="N881" s="1132">
        <f>SUM($N$608)</f>
        <v>0</v>
      </c>
      <c r="O881" s="1132">
        <f>SUM($O$608)</f>
        <v>0</v>
      </c>
      <c r="P881" s="1132">
        <f>SUM($P$608)</f>
        <v>0</v>
      </c>
      <c r="Q881" s="1035" t="str">
        <f>$Q$610</f>
        <v>mns</v>
      </c>
      <c r="R881" s="44" t="str">
        <f t="shared" si="4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SUM(C$614)</f>
        <v>0</v>
      </c>
      <c r="D882" s="1132">
        <f t="shared" ref="D882:F882" si="93">SUM(D$614)</f>
        <v>0</v>
      </c>
      <c r="E882" s="1132">
        <f t="shared" si="93"/>
        <v>0</v>
      </c>
      <c r="F882" s="1132">
        <f t="shared" si="93"/>
        <v>0</v>
      </c>
      <c r="G882" s="950"/>
      <c r="H882" s="1132">
        <f>SUM(H$614)</f>
        <v>0</v>
      </c>
      <c r="I882" s="1132">
        <f t="shared" ref="I882:J882" si="94">SUM(I$614)</f>
        <v>0</v>
      </c>
      <c r="J882" s="1132">
        <f t="shared" si="94"/>
        <v>0</v>
      </c>
      <c r="K882" s="1132">
        <f>SUM(K$614)</f>
        <v>0</v>
      </c>
      <c r="L882" s="950"/>
      <c r="M882" s="1132">
        <f>SUM($M$614)</f>
        <v>0</v>
      </c>
      <c r="N882" s="1132">
        <f>SUM($N$614)</f>
        <v>0</v>
      </c>
      <c r="O882" s="1132">
        <f>SUM($O$614)</f>
        <v>0</v>
      </c>
      <c r="P882" s="1132">
        <f>SUM($P$614)</f>
        <v>0</v>
      </c>
      <c r="Q882" s="1035" t="str">
        <f>$Q$616</f>
        <v>mns</v>
      </c>
      <c r="R882" s="44" t="str">
        <f t="shared" si="4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SUM(C$620)</f>
        <v>0</v>
      </c>
      <c r="D883" s="1132">
        <f t="shared" ref="D883:F883" si="95">SUM(D$620)</f>
        <v>0</v>
      </c>
      <c r="E883" s="1132">
        <f t="shared" si="95"/>
        <v>0</v>
      </c>
      <c r="F883" s="1132">
        <f t="shared" si="95"/>
        <v>0</v>
      </c>
      <c r="G883" s="950"/>
      <c r="H883" s="1132">
        <f>SUM(H$620)</f>
        <v>0</v>
      </c>
      <c r="I883" s="1132">
        <f t="shared" ref="I883:J883" si="96">SUM(I$620)</f>
        <v>0</v>
      </c>
      <c r="J883" s="1132">
        <f t="shared" si="96"/>
        <v>0</v>
      </c>
      <c r="K883" s="1132">
        <f>SUM(K$620)</f>
        <v>0</v>
      </c>
      <c r="L883" s="950"/>
      <c r="M883" s="1132">
        <f>SUM($M$620)</f>
        <v>0</v>
      </c>
      <c r="N883" s="1132">
        <f>SUM($N$620)</f>
        <v>0</v>
      </c>
      <c r="O883" s="1132">
        <f>SUM($O$620)</f>
        <v>0</v>
      </c>
      <c r="P883" s="1132">
        <f>SUM($P$620)</f>
        <v>0</v>
      </c>
      <c r="Q883" s="1035" t="str">
        <f>$Q$622</f>
        <v>des</v>
      </c>
      <c r="R883" s="44" t="str">
        <f t="shared" si="4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SUM(C$626)</f>
        <v>0</v>
      </c>
      <c r="D884" s="1132">
        <f t="shared" ref="D884:F884" si="97">SUM(D$626)</f>
        <v>0</v>
      </c>
      <c r="E884" s="1132">
        <f t="shared" si="97"/>
        <v>0</v>
      </c>
      <c r="F884" s="1132">
        <f t="shared" si="97"/>
        <v>0</v>
      </c>
      <c r="G884" s="950"/>
      <c r="H884" s="1132">
        <f>SUM(H$626)</f>
        <v>0</v>
      </c>
      <c r="I884" s="1132">
        <f t="shared" ref="I884:J884" si="98">SUM(I$626)</f>
        <v>0</v>
      </c>
      <c r="J884" s="1132">
        <f t="shared" si="98"/>
        <v>0</v>
      </c>
      <c r="K884" s="1132">
        <f>SUM(K$626)</f>
        <v>0</v>
      </c>
      <c r="L884" s="950"/>
      <c r="M884" s="1132">
        <f>SUM($M$626)</f>
        <v>0</v>
      </c>
      <c r="N884" s="1132">
        <f>SUM($N$626)</f>
        <v>0</v>
      </c>
      <c r="O884" s="1132">
        <f>SUM($O$626)</f>
        <v>0</v>
      </c>
      <c r="P884" s="1132">
        <f>SUM($P$626)</f>
        <v>0</v>
      </c>
      <c r="Q884" s="1035" t="str">
        <f>$Q$628</f>
        <v>des</v>
      </c>
      <c r="R884" s="44" t="str">
        <f t="shared" si="4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SUM(C$632)</f>
        <v>0</v>
      </c>
      <c r="D885" s="1132">
        <f t="shared" ref="D885:F885" si="99">SUM(D$632)</f>
        <v>0</v>
      </c>
      <c r="E885" s="1132">
        <f t="shared" si="99"/>
        <v>0</v>
      </c>
      <c r="F885" s="1132">
        <f t="shared" si="99"/>
        <v>0</v>
      </c>
      <c r="G885" s="950"/>
      <c r="H885" s="1132">
        <f>SUM(H$632)</f>
        <v>0</v>
      </c>
      <c r="I885" s="1132">
        <f t="shared" ref="I885:J885" si="100">SUM(I$632)</f>
        <v>0</v>
      </c>
      <c r="J885" s="1132">
        <f t="shared" si="100"/>
        <v>0</v>
      </c>
      <c r="K885" s="1132">
        <f>SUM(K$632)</f>
        <v>0</v>
      </c>
      <c r="L885" s="950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44" t="str">
        <f t="shared" si="43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 t="shared" ref="D886:F886" si="101">SUM(D$639)</f>
        <v>0</v>
      </c>
      <c r="E886" s="1132">
        <f t="shared" si="101"/>
        <v>0</v>
      </c>
      <c r="F886" s="1132">
        <f t="shared" si="101"/>
        <v>0</v>
      </c>
      <c r="G886" s="950"/>
      <c r="H886" s="1132">
        <f>SUM(H$639)</f>
        <v>0</v>
      </c>
      <c r="I886" s="1132">
        <f t="shared" ref="I886:J886" si="102">SUM(I$639)</f>
        <v>0</v>
      </c>
      <c r="J886" s="1132">
        <f t="shared" si="102"/>
        <v>0</v>
      </c>
      <c r="K886" s="1132">
        <f>SUM(K$639)</f>
        <v>0</v>
      </c>
      <c r="L886" s="950"/>
      <c r="M886" s="1132">
        <f>SUM($M$639)</f>
        <v>0</v>
      </c>
      <c r="N886" s="1132">
        <f>SUM($N$639)</f>
        <v>0</v>
      </c>
      <c r="O886" s="1132">
        <f>SUM($O$639)</f>
        <v>0</v>
      </c>
      <c r="P886" s="1132">
        <f>SUM($P$639)</f>
        <v>0</v>
      </c>
      <c r="Q886" s="1035" t="str">
        <f>$Q$641</f>
        <v>other</v>
      </c>
      <c r="R886" s="44" t="str">
        <f t="shared" si="43"/>
        <v/>
      </c>
      <c r="S886" s="46"/>
      <c r="T886" s="46"/>
      <c r="U886" s="1062">
        <v>887</v>
      </c>
      <c r="V886" s="46"/>
    </row>
    <row r="887" spans="1:22" ht="15.75" customHeight="1">
      <c r="A887" s="821" t="s">
        <v>503</v>
      </c>
      <c r="B887" s="1204"/>
      <c r="C887" s="950"/>
      <c r="D887" s="950"/>
      <c r="E887" s="950"/>
      <c r="F887" s="950"/>
      <c r="G887" s="950"/>
      <c r="H887" s="950"/>
      <c r="I887" s="950"/>
      <c r="J887" s="950"/>
      <c r="K887" s="950"/>
      <c r="L887" s="950"/>
      <c r="M887" s="950"/>
      <c r="N887" s="950"/>
      <c r="O887" s="950"/>
      <c r="P887" s="950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0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0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0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0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0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0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0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0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0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0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0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0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367</v>
      </c>
      <c r="B894" s="1204"/>
      <c r="C894" s="950"/>
      <c r="D894" s="950"/>
      <c r="E894" s="950"/>
      <c r="F894" s="950"/>
      <c r="G894" s="950"/>
      <c r="H894" s="950"/>
      <c r="I894" s="950"/>
      <c r="J894" s="950"/>
      <c r="K894" s="950"/>
      <c r="L894" s="950"/>
      <c r="M894" s="950"/>
      <c r="N894" s="950"/>
      <c r="O894" s="950"/>
      <c r="P894" s="950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0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0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0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0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0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0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2">
        <v>898</v>
      </c>
      <c r="V897" s="46"/>
    </row>
    <row r="898" spans="1:22" ht="15.75" customHeight="1">
      <c r="A898" s="44"/>
      <c r="B898" s="1204"/>
      <c r="C898" s="950"/>
      <c r="D898" s="950"/>
      <c r="E898" s="950"/>
      <c r="F898" s="950"/>
      <c r="G898" s="950"/>
      <c r="H898" s="950"/>
      <c r="I898" s="950"/>
      <c r="J898" s="950"/>
      <c r="K898" s="950"/>
      <c r="L898" s="950"/>
      <c r="M898" s="950"/>
      <c r="N898" s="950"/>
      <c r="O898" s="950"/>
      <c r="P898" s="950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 t="e">
        <f>SUM($C$819:$C$898)</f>
        <v>#VALUE!</v>
      </c>
      <c r="D899" s="1132" t="e">
        <f>SUM($D$819:$D$898)</f>
        <v>#VALUE!</v>
      </c>
      <c r="E899" s="1132" t="e">
        <f>SUM($E$819:$E$898)</f>
        <v>#VALUE!</v>
      </c>
      <c r="F899" s="1132" t="e">
        <f>SUM($F$819:$F$898)</f>
        <v>#VALUE!</v>
      </c>
      <c r="G899" s="950"/>
      <c r="H899" s="1132">
        <f>SUM($H$819:$H$898)</f>
        <v>0</v>
      </c>
      <c r="I899" s="1132">
        <f>SUM($I$819:$I$898)</f>
        <v>0</v>
      </c>
      <c r="J899" s="1132">
        <f>SUM($J$819:$J$898)</f>
        <v>0</v>
      </c>
      <c r="K899" s="1132">
        <f>SUM($K$819:$K$898)</f>
        <v>0</v>
      </c>
      <c r="L899" s="950"/>
      <c r="M899" s="1132">
        <f>SUM($M$819:$M$898)</f>
        <v>0</v>
      </c>
      <c r="N899" s="1132">
        <f>SUM($N$819:$N$898)</f>
        <v>0</v>
      </c>
      <c r="O899" s="1132">
        <f>SUM($O$819:$O$898)</f>
        <v>0</v>
      </c>
      <c r="P899" s="1132">
        <f>SUM($P$819:$P$898)</f>
        <v>0</v>
      </c>
      <c r="R899" s="44"/>
      <c r="S899" s="46"/>
      <c r="T899" s="46"/>
      <c r="U899" s="1062">
        <v>900</v>
      </c>
      <c r="V899" s="46"/>
    </row>
    <row r="900" spans="1:22" ht="15.75" customHeight="1">
      <c r="A900" s="859" t="s">
        <v>490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0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0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9" t="s">
        <v>368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8" t="s">
        <v>369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03">IF(S903&gt;S902,S903,"")</f>
        <v/>
      </c>
      <c r="U903" s="1062">
        <v>904</v>
      </c>
      <c r="V903" s="46"/>
    </row>
    <row r="904" spans="1:22" ht="15.75" customHeight="1">
      <c r="A904" s="44" t="s">
        <v>370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04">IF(MAX(C904:F904,H904:K904)&gt;0,S903+1,S903)</f>
        <v>0</v>
      </c>
      <c r="T904" s="46" t="str">
        <f t="shared" si="103"/>
        <v/>
      </c>
      <c r="U904" s="1062">
        <v>905</v>
      </c>
      <c r="V904" s="46"/>
    </row>
    <row r="905" spans="1:22" ht="15.75" customHeight="1">
      <c r="A905" s="44" t="s">
        <v>371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04"/>
        <v>0</v>
      </c>
      <c r="T905" s="46" t="str">
        <f t="shared" si="103"/>
        <v/>
      </c>
      <c r="U905" s="1062">
        <v>906</v>
      </c>
      <c r="V905" s="46"/>
    </row>
    <row r="906" spans="1:22" ht="15.75" customHeight="1">
      <c r="A906" s="1398" t="s">
        <v>372</v>
      </c>
      <c r="B906" s="1204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4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4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04"/>
        <v>0</v>
      </c>
      <c r="T906" s="46" t="str">
        <f t="shared" si="103"/>
        <v/>
      </c>
      <c r="U906" s="1062">
        <v>907</v>
      </c>
      <c r="V906" s="46"/>
    </row>
    <row r="907" spans="1:22" ht="15.75" customHeight="1">
      <c r="A907" s="44" t="s">
        <v>373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04"/>
        <v>0</v>
      </c>
      <c r="T907" s="46" t="str">
        <f t="shared" si="103"/>
        <v/>
      </c>
      <c r="U907" s="1062">
        <v>908</v>
      </c>
      <c r="V907" s="46"/>
    </row>
    <row r="908" spans="1:22" ht="15.75" customHeight="1">
      <c r="A908" s="44" t="s">
        <v>374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04"/>
        <v>0</v>
      </c>
      <c r="T908" s="46" t="str">
        <f t="shared" si="103"/>
        <v/>
      </c>
      <c r="U908" s="1062">
        <v>909</v>
      </c>
      <c r="V908" s="46"/>
    </row>
    <row r="909" spans="1:22" ht="15.75" customHeight="1">
      <c r="A909" s="1398" t="s">
        <v>375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04"/>
        <v>0</v>
      </c>
      <c r="T909" s="46" t="str">
        <f t="shared" si="103"/>
        <v/>
      </c>
      <c r="U909" s="1062">
        <v>910</v>
      </c>
      <c r="V909" s="46"/>
    </row>
    <row r="910" spans="1:22" ht="15.75" customHeight="1">
      <c r="A910" s="44" t="s">
        <v>376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04"/>
        <v>0</v>
      </c>
      <c r="T910" s="46" t="str">
        <f t="shared" si="103"/>
        <v/>
      </c>
      <c r="U910" s="1062">
        <v>911</v>
      </c>
      <c r="V910" s="46"/>
    </row>
    <row r="911" spans="1:22" ht="15.75" customHeight="1">
      <c r="A911" s="44" t="s">
        <v>377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04"/>
        <v>0</v>
      </c>
      <c r="T911" s="46" t="str">
        <f t="shared" si="103"/>
        <v/>
      </c>
      <c r="U911" s="1062">
        <v>912</v>
      </c>
      <c r="V911" s="46"/>
    </row>
    <row r="912" spans="1:22" ht="15.75" customHeight="1">
      <c r="A912" s="1398" t="s">
        <v>378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04"/>
        <v>0</v>
      </c>
      <c r="T912" s="46" t="str">
        <f t="shared" si="103"/>
        <v/>
      </c>
      <c r="U912" s="1062">
        <v>913</v>
      </c>
      <c r="V912" s="46"/>
    </row>
    <row r="913" spans="1:22" ht="15.75" customHeight="1">
      <c r="A913" s="44" t="s">
        <v>379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04"/>
        <v>0</v>
      </c>
      <c r="T913" s="46" t="str">
        <f t="shared" si="103"/>
        <v/>
      </c>
      <c r="U913" s="1062">
        <v>914</v>
      </c>
      <c r="V913" s="46"/>
    </row>
    <row r="914" spans="1:22" ht="15.75" customHeight="1">
      <c r="A914" s="44" t="s">
        <v>380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04"/>
        <v>0</v>
      </c>
      <c r="T914" s="46" t="str">
        <f t="shared" si="103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04"/>
        <v>0</v>
      </c>
      <c r="T915" s="46" t="str">
        <f t="shared" si="103"/>
        <v/>
      </c>
      <c r="U915" s="1062">
        <v>916</v>
      </c>
      <c r="V915" s="46"/>
    </row>
    <row r="916" spans="1:22" ht="15.75" customHeight="1">
      <c r="A916" s="44" t="str">
        <f>$A$220</f>
        <v>Beef sales: qty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04"/>
        <v>0</v>
      </c>
      <c r="T916" s="46" t="str">
        <f t="shared" si="103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04"/>
        <v>0</v>
      </c>
      <c r="T917" s="46" t="str">
        <f t="shared" si="103"/>
        <v/>
      </c>
      <c r="U917" s="1062">
        <v>918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104"/>
        <v>0</v>
      </c>
      <c r="T918" s="46" t="str">
        <f t="shared" si="103"/>
        <v/>
      </c>
      <c r="U918" s="1062">
        <v>919</v>
      </c>
      <c r="V918" s="46"/>
    </row>
    <row r="919" spans="1:22" ht="15.75" customHeight="1">
      <c r="A919" s="1398" t="str">
        <f>$A$184</f>
        <v>Pig sales: no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04"/>
        <v>0</v>
      </c>
      <c r="T919" s="46" t="str">
        <f t="shared" si="103"/>
        <v/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04"/>
        <v>0</v>
      </c>
      <c r="T920" s="46" t="str">
        <f t="shared" si="103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04"/>
        <v>0</v>
      </c>
      <c r="T921" s="46" t="str">
        <f t="shared" si="103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04"/>
        <v>0</v>
      </c>
      <c r="T922" s="46" t="str">
        <f t="shared" si="103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4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04"/>
        <v>0</v>
      </c>
      <c r="T923" s="46" t="str">
        <f t="shared" si="103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04"/>
        <v>0</v>
      </c>
      <c r="T924" s="46" t="str">
        <f t="shared" si="103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0</v>
      </c>
      <c r="F925" s="1119">
        <f>SUM($F$206)</f>
        <v>0</v>
      </c>
      <c r="G925" s="1204"/>
      <c r="H925" s="1119">
        <f>SUM($H$206)</f>
        <v>0</v>
      </c>
      <c r="I925" s="1119">
        <f>SUM($I$206)</f>
        <v>0</v>
      </c>
      <c r="J925" s="1119">
        <f>SUM($J$206)</f>
        <v>0</v>
      </c>
      <c r="K925" s="1119">
        <f>SUM($K$206)</f>
        <v>0</v>
      </c>
      <c r="L925" s="1204"/>
      <c r="M925" s="1119">
        <f>SUM($M$206)</f>
        <v>0</v>
      </c>
      <c r="N925" s="1119">
        <f>SUM($N$206)</f>
        <v>0</v>
      </c>
      <c r="O925" s="1119">
        <f>SUM($O$206)</f>
        <v>0</v>
      </c>
      <c r="P925" s="1119">
        <f>SUM($P$206)</f>
        <v>0</v>
      </c>
      <c r="R925" s="44"/>
      <c r="S925" s="46">
        <f t="shared" si="104"/>
        <v>0</v>
      </c>
      <c r="T925" s="46" t="str">
        <f t="shared" si="103"/>
        <v/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04"/>
        <v>0</v>
      </c>
      <c r="T926" s="46" t="str">
        <f t="shared" si="103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04"/>
        <v>0</v>
      </c>
      <c r="T927" s="46" t="str">
        <f t="shared" si="103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0</v>
      </c>
      <c r="E928" s="1119">
        <f>SUM($E$216)</f>
        <v>0</v>
      </c>
      <c r="F928" s="1119">
        <f>SUM($F$216)</f>
        <v>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04"/>
        <v>0</v>
      </c>
      <c r="T928" s="46" t="str">
        <f t="shared" si="103"/>
        <v/>
      </c>
      <c r="U928" s="1062">
        <v>929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104"/>
        <v>0</v>
      </c>
      <c r="T929" s="46" t="str">
        <f t="shared" si="103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04"/>
        <v>0</v>
      </c>
      <c r="T930" s="46" t="str">
        <f t="shared" si="103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0</v>
      </c>
      <c r="F931" s="1119">
        <f>SUM($F$240)</f>
        <v>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0</v>
      </c>
      <c r="P931" s="1119">
        <f>SUM($P$240)</f>
        <v>0</v>
      </c>
      <c r="R931" s="44">
        <v>9</v>
      </c>
      <c r="S931" s="46">
        <f t="shared" si="104"/>
        <v>0</v>
      </c>
      <c r="T931" s="46" t="str">
        <f t="shared" si="103"/>
        <v/>
      </c>
      <c r="U931" s="1062">
        <v>932</v>
      </c>
      <c r="V931" s="46"/>
    </row>
    <row r="932" spans="1:22" ht="15.75" customHeight="1">
      <c r="A932" s="1214" t="str">
        <f>$A$243</f>
        <v>Kg- Carry over stocks: Maize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04"/>
        <v>0</v>
      </c>
      <c r="T932" s="46" t="str">
        <f t="shared" si="103"/>
        <v/>
      </c>
      <c r="U932" s="1062">
        <v>933</v>
      </c>
      <c r="V932" s="46"/>
    </row>
    <row r="933" spans="1:22" ht="15.75" customHeight="1">
      <c r="A933" s="44" t="str">
        <f>$A$250</f>
        <v>kg produced (Soya beans)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04"/>
        <v>0</v>
      </c>
      <c r="T933" s="46" t="str">
        <f t="shared" si="103"/>
        <v/>
      </c>
      <c r="U933" s="1062">
        <v>934</v>
      </c>
      <c r="V933" s="46"/>
    </row>
    <row r="934" spans="1:22" ht="15.75" customHeight="1">
      <c r="A934" s="44" t="str">
        <f>$A$257</f>
        <v>kg produced (Sun Flower)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04"/>
        <v>0</v>
      </c>
      <c r="T934" s="46" t="str">
        <f t="shared" si="103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04"/>
        <v>0</v>
      </c>
      <c r="T935" s="46" t="str">
        <f t="shared" si="103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104"/>
        <v>0</v>
      </c>
      <c r="T936" s="46" t="str">
        <f t="shared" si="103"/>
        <v/>
      </c>
      <c r="U936" s="1062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04"/>
        <v>0</v>
      </c>
      <c r="T937" s="46" t="str">
        <f t="shared" si="103"/>
        <v/>
      </c>
      <c r="U937" s="1062">
        <v>938</v>
      </c>
      <c r="V937" s="46"/>
    </row>
    <row r="938" spans="1:22" ht="15.75" customHeight="1">
      <c r="A938" s="44" t="str">
        <f>$A$285</f>
        <v>kg produced (Onion)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04"/>
        <v>0</v>
      </c>
      <c r="T938" s="46" t="str">
        <f t="shared" si="103"/>
        <v/>
      </c>
      <c r="U938" s="1062">
        <v>939</v>
      </c>
      <c r="V938" s="46"/>
    </row>
    <row r="939" spans="1:22" ht="15.75" customHeight="1">
      <c r="A939" s="44" t="str">
        <f>$A$292</f>
        <v>kg produced (Cabbage)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04"/>
        <v>0</v>
      </c>
      <c r="T939" s="46" t="str">
        <f t="shared" si="103"/>
        <v/>
      </c>
      <c r="U939" s="1062">
        <v>940</v>
      </c>
      <c r="V939" s="46"/>
    </row>
    <row r="940" spans="1:22" ht="15.75" customHeight="1">
      <c r="A940" s="1214" t="str">
        <f>$A$299</f>
        <v>no. local meas. Carried over- G/nuts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04"/>
        <v>0</v>
      </c>
      <c r="T940" s="46" t="str">
        <f t="shared" si="103"/>
        <v/>
      </c>
      <c r="U940" s="1062">
        <v>941</v>
      </c>
      <c r="V940" s="46"/>
    </row>
    <row r="941" spans="1:22" ht="15.75" customHeight="1">
      <c r="A941" s="44" t="str">
        <f>$A$309</f>
        <v>no. local meas (Tomatoes)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04"/>
        <v>0</v>
      </c>
      <c r="T941" s="46" t="str">
        <f t="shared" si="103"/>
        <v/>
      </c>
      <c r="U941" s="1062">
        <v>942</v>
      </c>
      <c r="V941" s="46"/>
    </row>
    <row r="942" spans="1:22" ht="15.75" customHeight="1">
      <c r="A942" s="44" t="str">
        <f>$A$319</f>
        <v>no. local meas (Dark green vegetables)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04"/>
        <v>0</v>
      </c>
      <c r="T942" s="46" t="str">
        <f t="shared" si="103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44">
        <v>21</v>
      </c>
      <c r="S943" s="46">
        <f t="shared" si="104"/>
        <v>0</v>
      </c>
      <c r="T943" s="46" t="str">
        <f t="shared" si="103"/>
        <v/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0</v>
      </c>
      <c r="F944" s="1119">
        <f>SUM($F$346)</f>
        <v>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0</v>
      </c>
      <c r="P944" s="1119">
        <f>SUM($P$346)</f>
        <v>0</v>
      </c>
      <c r="R944" s="44">
        <v>22</v>
      </c>
      <c r="S944" s="46">
        <f t="shared" si="104"/>
        <v>0</v>
      </c>
      <c r="T944" s="46" t="str">
        <f t="shared" si="103"/>
        <v/>
      </c>
      <c r="U944" s="1062">
        <v>945</v>
      </c>
      <c r="V944" s="46"/>
    </row>
    <row r="945" spans="1:22" ht="15.75" customHeight="1">
      <c r="A945" s="44" t="str">
        <f>$A$349</f>
        <v>no. local meas Carried over- Sunflower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04"/>
        <v>0</v>
      </c>
      <c r="T945" s="46" t="str">
        <f t="shared" si="103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104"/>
        <v>0</v>
      </c>
      <c r="T946" s="46" t="str">
        <f t="shared" si="103"/>
        <v/>
      </c>
      <c r="U946" s="1062">
        <v>947</v>
      </c>
      <c r="V946" s="46"/>
    </row>
    <row r="947" spans="1:22" ht="15.75" customHeight="1">
      <c r="A947" s="44" t="str">
        <f>$A$370</f>
        <v>Other crop: pumpkin (Irish Potatoes)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04"/>
        <v>0</v>
      </c>
      <c r="T947" s="46" t="str">
        <f t="shared" si="103"/>
        <v/>
      </c>
      <c r="U947" s="1062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04"/>
        <v>0</v>
      </c>
      <c r="T948" s="46" t="str">
        <f t="shared" si="103"/>
        <v/>
      </c>
      <c r="U948" s="1062">
        <v>949</v>
      </c>
      <c r="V948" s="46"/>
    </row>
    <row r="949" spans="1:22" ht="15.75" customHeight="1">
      <c r="A949" s="1214" t="str">
        <f>$A$391</f>
        <v>Main cashcrop (Cotton)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04"/>
        <v>0</v>
      </c>
      <c r="T949" s="46" t="str">
        <f t="shared" si="103"/>
        <v/>
      </c>
      <c r="U949" s="1062">
        <v>950</v>
      </c>
      <c r="V949" s="46"/>
    </row>
    <row r="950" spans="1:22" ht="15.75" customHeight="1">
      <c r="A950" s="44" t="str">
        <f>$A$394</f>
        <v>Other cashcrop (Tobacco)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04"/>
        <v>0</v>
      </c>
      <c r="T950" s="46" t="str">
        <f t="shared" si="103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04"/>
        <v>0</v>
      </c>
      <c r="T951" s="46" t="str">
        <f t="shared" si="103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04"/>
        <v>0</v>
      </c>
      <c r="T952" s="46" t="str">
        <f t="shared" si="103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04"/>
        <v>0</v>
      </c>
      <c r="T953" s="46" t="str">
        <f t="shared" si="103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04"/>
        <v>0</v>
      </c>
      <c r="T954" s="46" t="str">
        <f t="shared" si="103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04"/>
        <v>0</v>
      </c>
      <c r="T955" s="46" t="str">
        <f t="shared" si="103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04"/>
        <v>0</v>
      </c>
      <c r="T956" s="46" t="str">
        <f t="shared" si="103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04"/>
        <v>0</v>
      </c>
      <c r="T957" s="46" t="str">
        <f t="shared" si="103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04"/>
        <v>0</v>
      </c>
      <c r="T958" s="46" t="str">
        <f t="shared" si="103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04"/>
        <v>0</v>
      </c>
      <c r="T959" s="46" t="str">
        <f t="shared" si="103"/>
        <v/>
      </c>
      <c r="U959" s="1062">
        <v>960</v>
      </c>
      <c r="V959" s="46"/>
    </row>
    <row r="960" spans="1:22" ht="15.75" customHeight="1">
      <c r="A960" s="1399" t="s">
        <v>657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104"/>
        <v>0</v>
      </c>
      <c r="T960" s="46" t="str">
        <f t="shared" si="103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0</v>
      </c>
      <c r="R961" s="44">
        <v>27</v>
      </c>
      <c r="S961" s="46">
        <f t="shared" si="104"/>
        <v>0</v>
      </c>
      <c r="T961" s="46" t="str">
        <f t="shared" si="103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28</v>
      </c>
      <c r="S962" s="46">
        <f t="shared" si="104"/>
        <v>0</v>
      </c>
      <c r="T962" s="46" t="str">
        <f t="shared" si="103"/>
        <v/>
      </c>
      <c r="U962" s="1062">
        <v>963</v>
      </c>
      <c r="V962" s="46"/>
    </row>
    <row r="963" spans="1:22" ht="15.75" customHeight="1">
      <c r="A963" s="1220" t="s">
        <v>382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104"/>
        <v>0</v>
      </c>
      <c r="T963" s="46" t="str">
        <f t="shared" si="103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4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4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04"/>
        <v>0</v>
      </c>
      <c r="T964" s="46" t="str">
        <f t="shared" si="103"/>
        <v/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04"/>
        <v>0</v>
      </c>
      <c r="T965" s="46" t="str">
        <f t="shared" si="103"/>
        <v/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04"/>
        <v>0</v>
      </c>
      <c r="T966" s="46" t="str">
        <f t="shared" si="103"/>
        <v/>
      </c>
      <c r="U966" s="1062">
        <v>967</v>
      </c>
      <c r="V966" s="46"/>
    </row>
    <row r="967" spans="1:22" ht="15.75" customHeight="1">
      <c r="A967" s="821" t="s">
        <v>656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104"/>
        <v>0</v>
      </c>
      <c r="T967" s="46" t="str">
        <f t="shared" ref="T967:T982" si="105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06">IF(MAX(C968:F968,H968:K968)&gt;0,S967+1,S967)</f>
        <v>0</v>
      </c>
      <c r="T968" s="46" t="str">
        <f t="shared" si="105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06"/>
        <v>0</v>
      </c>
      <c r="T969" s="46" t="str">
        <f t="shared" si="105"/>
        <v/>
      </c>
      <c r="U969" s="1062">
        <v>970</v>
      </c>
      <c r="V969" s="46"/>
    </row>
    <row r="970" spans="1:22" ht="15.75" customHeight="1">
      <c r="A970" s="1220" t="s">
        <v>384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106"/>
        <v>0</v>
      </c>
      <c r="T970" s="46" t="str">
        <f t="shared" si="105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06"/>
        <v>0</v>
      </c>
      <c r="T971" s="46" t="str">
        <f t="shared" si="105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06"/>
        <v>0</v>
      </c>
      <c r="T972" s="46" t="str">
        <f t="shared" si="105"/>
        <v/>
      </c>
      <c r="U972" s="1062">
        <v>973</v>
      </c>
      <c r="V972" s="46"/>
    </row>
    <row r="973" spans="1:22" ht="15.75" customHeight="1">
      <c r="A973" s="1220" t="s">
        <v>385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106"/>
        <v>0</v>
      </c>
      <c r="T973" s="46" t="str">
        <f t="shared" si="105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06"/>
        <v>0</v>
      </c>
      <c r="T974" s="46" t="str">
        <f t="shared" si="105"/>
        <v/>
      </c>
      <c r="U974" s="1062">
        <v>975</v>
      </c>
      <c r="V974" s="46"/>
    </row>
    <row r="975" spans="1:22" ht="15.75" customHeight="1">
      <c r="A975" s="1399" t="s">
        <v>658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106"/>
        <v>0</v>
      </c>
      <c r="T975" s="46" t="str">
        <f t="shared" si="105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06"/>
        <v>0</v>
      </c>
      <c r="T976" s="46" t="str">
        <f t="shared" si="105"/>
        <v/>
      </c>
      <c r="U976" s="1062">
        <v>977</v>
      </c>
      <c r="V976" s="46"/>
    </row>
    <row r="977" spans="1:22" ht="15.75" customHeight="1">
      <c r="A977" s="821" t="s">
        <v>386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106"/>
        <v>0</v>
      </c>
      <c r="T977" s="46" t="str">
        <f t="shared" si="105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06"/>
        <v>0</v>
      </c>
      <c r="T978" s="46" t="str">
        <f t="shared" si="105"/>
        <v/>
      </c>
      <c r="U978" s="1062">
        <v>979</v>
      </c>
      <c r="V978" s="46"/>
    </row>
    <row r="979" spans="1:22" ht="15.75" customHeight="1">
      <c r="A979" s="1220" t="s">
        <v>491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106"/>
        <v>0</v>
      </c>
      <c r="T979" s="46" t="str">
        <f t="shared" si="105"/>
        <v/>
      </c>
      <c r="U979" s="1062">
        <v>980</v>
      </c>
      <c r="V979" s="46"/>
    </row>
    <row r="980" spans="1:22" ht="15.75" customHeight="1">
      <c r="A980" s="44" t="str">
        <f>$A$760</f>
        <v>Gifts/social support: type (Remittance)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06"/>
        <v>0</v>
      </c>
      <c r="T980" s="46" t="str">
        <f t="shared" si="105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06"/>
        <v>0</v>
      </c>
      <c r="T981" s="46" t="str">
        <f t="shared" si="105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06"/>
        <v>0</v>
      </c>
      <c r="T982" s="46" t="str">
        <f t="shared" si="105"/>
        <v/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0</v>
      </c>
      <c r="D984" s="1119">
        <f>SUM($D$903:$D$983)</f>
        <v>0</v>
      </c>
      <c r="E984" s="1119">
        <f>SUM($E$903:$E$983)</f>
        <v>0</v>
      </c>
      <c r="F984" s="1119">
        <f>SUM($F$903:$F$983)</f>
        <v>0</v>
      </c>
      <c r="G984" s="1204"/>
      <c r="H984" s="1119">
        <f>SUM($H$903:$H$983)</f>
        <v>0</v>
      </c>
      <c r="I984" s="1119">
        <f>SUM($I$903:$I$983)</f>
        <v>0</v>
      </c>
      <c r="J984" s="1119">
        <f>SUM($J$903:$J$983)</f>
        <v>0</v>
      </c>
      <c r="K984" s="1119">
        <f>SUM($K$903:$K$983)</f>
        <v>0</v>
      </c>
      <c r="L984" s="1204"/>
      <c r="M984" s="1119">
        <f>SUM($M$903:$M$983)</f>
        <v>0</v>
      </c>
      <c r="N984" s="1119">
        <f>SUM($N$903:$N$983)</f>
        <v>0</v>
      </c>
      <c r="O984" s="1119">
        <f>SUM($O$903:$O$983)</f>
        <v>0</v>
      </c>
      <c r="P984" s="1119">
        <f>SUM($P$903:$P$983)</f>
        <v>0</v>
      </c>
      <c r="R984" s="44"/>
      <c r="S984" s="46"/>
      <c r="T984" s="46"/>
      <c r="U984" s="1062">
        <v>985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20" t="s">
        <v>389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141</v>
      </c>
      <c r="B987" s="1204"/>
      <c r="C987" s="1119">
        <f>SUM(C456,C465)</f>
        <v>0</v>
      </c>
      <c r="D987" s="1119">
        <f>SUM(D456,D465)</f>
        <v>0</v>
      </c>
      <c r="E987" s="1119">
        <f>SUM(E456,E465)</f>
        <v>0</v>
      </c>
      <c r="F987" s="1119">
        <f>SUM(F456,F465)</f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689</v>
      </c>
      <c r="B988" s="1204"/>
      <c r="C988" s="1119">
        <f>SUM(C474,C483,C492,C501,C507,C513,C519,C525,C531,C537,C543,C549,C555,C561,C567,C573,C579,C585,C591,C604,C610,C622)</f>
        <v>0</v>
      </c>
      <c r="D988" s="1119">
        <f>SUM(D474,D483,D492,D501,D507,D513,D519,D525,D531,D537,D543,D549,D555,D561,D567,D573,D579,D585,D591,D604,D610,D622)</f>
        <v>0</v>
      </c>
      <c r="E988" s="1119">
        <f>SUM(E474,E483,E492,E501,E507,E513,E519,E525,E531,E537,E543,E549,E555,E561,E567,E573,E579,E585,E591,E604,E610,E622)</f>
        <v>0</v>
      </c>
      <c r="F988" s="1119">
        <f>SUM(F474,F483,F492,F501,F507,F513,F519,F525,F531,F537,F543,F549,F555,F561,F567,F573,F579,F585,F591,F604,F610,F622)</f>
        <v>0</v>
      </c>
      <c r="G988" s="1204"/>
      <c r="H988" s="1119">
        <f>SUM(H474,H483,H492,H501,H507,H513,H519,H525,H531,H537,H543,H549,H555,H561,H567,H573,H579,H585,H591,H604,H610,H622)</f>
        <v>0</v>
      </c>
      <c r="I988" s="1119">
        <f>SUM(I474,I483,I492,I501,I507,I513,I519,I525,I531,I537,I543,I549,I555,I561,I567,I573,I579,I585,I591,I604,I610,I622)</f>
        <v>0</v>
      </c>
      <c r="J988" s="1119">
        <f>SUM(J474,J483,J492,J501,J507,J513,J519,J525,J531,J537,J543,J549,J555,J561,J567,J573,J579,J585,J591,J604,J610,J622)</f>
        <v>0</v>
      </c>
      <c r="K988" s="1119">
        <f>SUM(K474,K483,K492,K501,K507,K513,K519,K525,K531,K537,K543,K549,K555,K561,K567,K573,K579,K585,K591,K604,K610,K622)</f>
        <v>0</v>
      </c>
      <c r="L988" s="1204"/>
      <c r="M988" s="1119">
        <f>SUM(M474,M483,M492,M501,M507,M513,M519,M525,M531,M537,M543,M549,M555,M561,M567,M573,M579,M585,M591,M604,M610,M622)</f>
        <v>0</v>
      </c>
      <c r="N988" s="1119">
        <f>SUM(N474,N483,N492,N501,N507,N513,N519,N525,N531,N537,N543,N549,N555,N561,N567,N573,N579,N585,N591,N604,N610,N622)</f>
        <v>0</v>
      </c>
      <c r="O988" s="1119">
        <f>SUM(O474,O483,O492,O501,O507,O513,O519,O525,O531,O537,O543,O549,O555,O561,O567,O573,O579,O585,O591,O604,O610,O622)</f>
        <v>0</v>
      </c>
      <c r="P988" s="1119">
        <f>SUM(P474,P483,P492,P501,P507,P513,P519,P525,P531,P537,P543,P549,P555,P561,P567,P573,P579,P585,P591,P604,P610,P622)</f>
        <v>0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690</v>
      </c>
      <c r="B989" s="1204"/>
      <c r="C989" s="1119">
        <f>SUM(C598,C616,C628,C634)</f>
        <v>0</v>
      </c>
      <c r="D989" s="1119">
        <f>SUM(D598,D616,D628,D634)</f>
        <v>0</v>
      </c>
      <c r="E989" s="1119">
        <f>SUM(E598,E616,E628,E634)</f>
        <v>0</v>
      </c>
      <c r="F989" s="1119">
        <f>SUM(F598,F616,F628,F634)</f>
        <v>0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0</v>
      </c>
      <c r="N989" s="1119">
        <f>SUM(N598,N616,N628,N634)</f>
        <v>0</v>
      </c>
      <c r="O989" s="1119">
        <f>SUM(O598,O616,O628,O634)</f>
        <v>0</v>
      </c>
      <c r="P989" s="1119">
        <f>SUM(P598,P616,P628,P634)</f>
        <v>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691</v>
      </c>
      <c r="B990" s="1204"/>
      <c r="C990" s="1119">
        <f>SUM(C641)</f>
        <v>0</v>
      </c>
      <c r="D990" s="1119">
        <f>SUM(D641)</f>
        <v>0</v>
      </c>
      <c r="E990" s="1119">
        <f>SUM(E641)</f>
        <v>0</v>
      </c>
      <c r="F990" s="1119">
        <f>SUM(F641)</f>
        <v>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0</v>
      </c>
      <c r="P990" s="1119">
        <f>SUM(P641)</f>
        <v>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143</v>
      </c>
      <c r="B991" s="1204"/>
      <c r="C991" s="1119">
        <f>SUM(C771,C772,C773,C774,C775,C781:C782,C805)</f>
        <v>0</v>
      </c>
      <c r="D991" s="1119">
        <f>SUM(D771,D772,D773,D774,D775,D781:D782,D805)</f>
        <v>0</v>
      </c>
      <c r="E991" s="1119">
        <f>SUM(E771,E772,E773,E774,E775,E781:E782,E805)</f>
        <v>0</v>
      </c>
      <c r="F991" s="1119">
        <f>SUM(F771,F772,F773,F774,F775,F781:F782,F805)</f>
        <v>0</v>
      </c>
      <c r="G991" s="1200"/>
      <c r="H991" s="1119">
        <f>SUM(H771,H772,H773,H774,H775,H781:H782,H805)</f>
        <v>0</v>
      </c>
      <c r="I991" s="1119">
        <f>SUM(I771,I772,I773,I774,I775,I781:I782,I805)</f>
        <v>0</v>
      </c>
      <c r="J991" s="1119">
        <f>SUM(J771,J772,J773,J774,J775,J781:J782,J805)</f>
        <v>0</v>
      </c>
      <c r="K991" s="1119">
        <f>SUM(K771,K772,K773,K774,K775,K781:K782,K805)</f>
        <v>0</v>
      </c>
      <c r="L991" s="1200"/>
      <c r="M991" s="1119">
        <f>SUM(M771,M772,M773,M774,M775,M781:M782,M805)</f>
        <v>0</v>
      </c>
      <c r="N991" s="1119">
        <f>SUM(N771,N772,N773,N774,N775,N781:N782,N805)</f>
        <v>0</v>
      </c>
      <c r="O991" s="1119">
        <f>SUM(O771,O772,O773,O774,O775,O781:O782,O805)</f>
        <v>0</v>
      </c>
      <c r="P991" s="1119">
        <f>SUM(P771,P772,P773,P774,P775,P781:P782,P805)</f>
        <v>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144</v>
      </c>
      <c r="B993" s="1204"/>
      <c r="C993" s="1119">
        <f>SUM(C783:C784,C790:C797)</f>
        <v>0</v>
      </c>
      <c r="D993" s="1119">
        <f>SUM(D783:D784,D790:D797)</f>
        <v>0</v>
      </c>
      <c r="E993" s="1119">
        <f>SUM(E783:E784,E790:E797)</f>
        <v>0</v>
      </c>
      <c r="F993" s="1119">
        <f>SUM(F783:F784,F790:F797)</f>
        <v>0</v>
      </c>
      <c r="G993" s="1200"/>
      <c r="H993" s="1208">
        <f>SUM(H783:H784,H790:H797)</f>
        <v>0</v>
      </c>
      <c r="I993" s="1208">
        <f>SUM(I783:I784,I790:I797)</f>
        <v>0</v>
      </c>
      <c r="J993" s="1208">
        <f>SUM(J783:J784,J790:J797)</f>
        <v>0</v>
      </c>
      <c r="K993" s="1208">
        <f>SUM(K783:K784,K790:K797)</f>
        <v>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0</v>
      </c>
      <c r="P993" s="1208">
        <f>SUM(P783:P784,P790:P797)</f>
        <v>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145</v>
      </c>
      <c r="B994" s="1204"/>
      <c r="C994" s="1119">
        <f>SUM(C798,C799)</f>
        <v>0</v>
      </c>
      <c r="D994" s="1119">
        <f>SUM(D798,D799)</f>
        <v>0</v>
      </c>
      <c r="E994" s="1119">
        <f>SUM(E798,E799)</f>
        <v>0</v>
      </c>
      <c r="F994" s="1119">
        <f>SUM(F798,F799)</f>
        <v>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0</v>
      </c>
      <c r="N994" s="1208">
        <f>SUM(N798,N799)</f>
        <v>0</v>
      </c>
      <c r="O994" s="1208">
        <f>SUM(O798,O799)</f>
        <v>0</v>
      </c>
      <c r="P994" s="1208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146</v>
      </c>
      <c r="B995" s="1204"/>
      <c r="C995" s="1119">
        <f>SUM(C800)</f>
        <v>0</v>
      </c>
      <c r="D995" s="1119">
        <f>SUM(D800)</f>
        <v>0</v>
      </c>
      <c r="E995" s="1119">
        <f>SUM(E800)</f>
        <v>0</v>
      </c>
      <c r="F995" s="1119">
        <f>SUM(F800)</f>
        <v>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0</v>
      </c>
      <c r="N995" s="1208">
        <f>SUM(N800)</f>
        <v>0</v>
      </c>
      <c r="O995" s="1208">
        <f>SUM(O800)</f>
        <v>0</v>
      </c>
      <c r="P995" s="1208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4" t="s">
        <v>390</v>
      </c>
      <c r="B996" s="1204"/>
      <c r="C996" s="799">
        <f>SUM(C801,C803)</f>
        <v>0</v>
      </c>
      <c r="D996" s="799">
        <f>SUM(D801,D803)</f>
        <v>0</v>
      </c>
      <c r="E996" s="799">
        <f>SUM(E801,E803)</f>
        <v>0</v>
      </c>
      <c r="F996" s="799">
        <f>SUM(F801,F803)</f>
        <v>0</v>
      </c>
      <c r="G996" s="1204"/>
      <c r="H996" s="799">
        <f>SUM(H801,H803)</f>
        <v>0</v>
      </c>
      <c r="I996" s="799">
        <f>SUM(I801,I803)</f>
        <v>0</v>
      </c>
      <c r="J996" s="799">
        <f>SUM(J801,J803)</f>
        <v>0</v>
      </c>
      <c r="K996" s="799">
        <f>SUM(K801,K803)</f>
        <v>0</v>
      </c>
      <c r="L996" s="1204"/>
      <c r="M996" s="799">
        <f>SUM(M801,M803)</f>
        <v>0</v>
      </c>
      <c r="N996" s="799">
        <f>SUM(N801,N803)</f>
        <v>0</v>
      </c>
      <c r="O996" s="799">
        <f>SUM(O801,O803)</f>
        <v>0</v>
      </c>
      <c r="P996" s="799">
        <f>SUM(P801,P803)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4" t="s">
        <v>148</v>
      </c>
      <c r="B997" s="1204"/>
      <c r="C997" s="799" t="str">
        <f>C802</f>
        <v/>
      </c>
      <c r="D997" s="799" t="str">
        <f>D802</f>
        <v/>
      </c>
      <c r="E997" s="799" t="str">
        <f>E802</f>
        <v/>
      </c>
      <c r="F997" s="799" t="str">
        <f>F802</f>
        <v/>
      </c>
      <c r="G997" s="1204"/>
      <c r="H997" s="799">
        <f>H802</f>
        <v>0</v>
      </c>
      <c r="I997" s="799">
        <f>I802</f>
        <v>0</v>
      </c>
      <c r="J997" s="799">
        <f>J802</f>
        <v>0</v>
      </c>
      <c r="K997" s="799">
        <f>K802</f>
        <v>0</v>
      </c>
      <c r="L997" s="1204"/>
      <c r="M997" s="799">
        <f>M802</f>
        <v>0</v>
      </c>
      <c r="N997" s="799">
        <f>N802</f>
        <v>0</v>
      </c>
      <c r="O997" s="799">
        <f>O802</f>
        <v>0</v>
      </c>
      <c r="P997" s="799">
        <f>P802</f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4" t="s">
        <v>391</v>
      </c>
      <c r="B998" s="1204"/>
      <c r="C998" s="799">
        <f>SUM(C804,C806:C809)</f>
        <v>0</v>
      </c>
      <c r="D998" s="799">
        <f>SUM(D804,D806:D809)</f>
        <v>0</v>
      </c>
      <c r="E998" s="799">
        <f>SUM(E804,E806:E809)</f>
        <v>0</v>
      </c>
      <c r="F998" s="799">
        <f>SUM(F804,F806:F809)</f>
        <v>0</v>
      </c>
      <c r="G998" s="1204"/>
      <c r="H998" s="799">
        <f>SUM(H804,H806:H809)</f>
        <v>0</v>
      </c>
      <c r="I998" s="799">
        <f>SUM(I804,I806:I809)</f>
        <v>0</v>
      </c>
      <c r="J998" s="799">
        <f>SUM(J804,J806:J809)</f>
        <v>0</v>
      </c>
      <c r="K998" s="799">
        <f>SUM(K804,K806:K809)</f>
        <v>0</v>
      </c>
      <c r="L998" s="1204"/>
      <c r="M998" s="799">
        <f>SUM(M804,M806:M809)</f>
        <v>0</v>
      </c>
      <c r="N998" s="799">
        <f>SUM(N804,N806:N809)</f>
        <v>0</v>
      </c>
      <c r="O998" s="799">
        <f>SUM(O804,O806:O809)</f>
        <v>0</v>
      </c>
      <c r="P998" s="799">
        <f>SUM(P804,P806:P809)</f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4" t="s">
        <v>692</v>
      </c>
      <c r="B999" s="1204"/>
      <c r="C999" s="799">
        <f t="shared" ref="C999:F1000" si="107">SUM(C806)</f>
        <v>0</v>
      </c>
      <c r="D999" s="799">
        <f t="shared" si="107"/>
        <v>0</v>
      </c>
      <c r="E999" s="799">
        <f t="shared" si="107"/>
        <v>0</v>
      </c>
      <c r="F999" s="799">
        <f t="shared" si="107"/>
        <v>0</v>
      </c>
      <c r="G999" s="1204"/>
      <c r="H999" s="799">
        <f t="shared" ref="H999:K1000" si="108">SUM(H806)</f>
        <v>0</v>
      </c>
      <c r="I999" s="799">
        <f t="shared" si="108"/>
        <v>0</v>
      </c>
      <c r="J999" s="799">
        <f t="shared" si="108"/>
        <v>0</v>
      </c>
      <c r="K999" s="799">
        <f t="shared" si="108"/>
        <v>0</v>
      </c>
      <c r="L999" s="1204"/>
      <c r="M999" s="799">
        <f t="shared" ref="M999:P1000" si="109">SUM(M806)</f>
        <v>0</v>
      </c>
      <c r="N999" s="799">
        <f t="shared" si="109"/>
        <v>0</v>
      </c>
      <c r="O999" s="799">
        <f t="shared" si="109"/>
        <v>0</v>
      </c>
      <c r="P999" s="799">
        <f t="shared" si="109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4" t="s">
        <v>693</v>
      </c>
      <c r="B1000" s="1204"/>
      <c r="C1000" s="799">
        <f t="shared" si="107"/>
        <v>0</v>
      </c>
      <c r="D1000" s="799">
        <f t="shared" si="107"/>
        <v>0</v>
      </c>
      <c r="E1000" s="799">
        <f t="shared" si="107"/>
        <v>0</v>
      </c>
      <c r="F1000" s="799">
        <f t="shared" si="107"/>
        <v>0</v>
      </c>
      <c r="G1000" s="1204"/>
      <c r="H1000" s="799">
        <f t="shared" si="108"/>
        <v>0</v>
      </c>
      <c r="I1000" s="799">
        <f t="shared" si="108"/>
        <v>0</v>
      </c>
      <c r="J1000" s="799">
        <f t="shared" si="108"/>
        <v>0</v>
      </c>
      <c r="K1000" s="799">
        <f t="shared" si="108"/>
        <v>0</v>
      </c>
      <c r="L1000" s="1204"/>
      <c r="M1000" s="799">
        <f t="shared" si="109"/>
        <v>0</v>
      </c>
      <c r="N1000" s="799">
        <f t="shared" si="109"/>
        <v>0</v>
      </c>
      <c r="O1000" s="799">
        <f t="shared" si="109"/>
        <v>0</v>
      </c>
      <c r="P1000" s="799">
        <f t="shared" si="109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392</v>
      </c>
      <c r="B1001" s="1204"/>
      <c r="C1001" s="799">
        <f>C984-SUM(C987:C998)</f>
        <v>0</v>
      </c>
      <c r="D1001" s="799">
        <f>D984-SUM(D987:D998)</f>
        <v>0</v>
      </c>
      <c r="E1001" s="799">
        <f>E984-SUM(E987:E998)</f>
        <v>0</v>
      </c>
      <c r="F1001" s="799">
        <f>F984-SUM(F987:F998)</f>
        <v>0</v>
      </c>
      <c r="G1001" s="1204"/>
      <c r="H1001" s="799">
        <f>H984-SUM(H987:H998)</f>
        <v>0</v>
      </c>
      <c r="I1001" s="799">
        <f>I984-SUM(I987:I998)</f>
        <v>0</v>
      </c>
      <c r="J1001" s="799">
        <f>J984-SUM(J987:J998)</f>
        <v>0</v>
      </c>
      <c r="K1001" s="799">
        <f>K984-SUM(K987:K998)</f>
        <v>0</v>
      </c>
      <c r="L1001" s="1204"/>
      <c r="M1001" s="799">
        <f>M984-SUM(M987:M998)</f>
        <v>0</v>
      </c>
      <c r="N1001" s="799">
        <f>N984-SUM(N987:N998)</f>
        <v>0</v>
      </c>
      <c r="O1001" s="799">
        <f>O984-SUM(O987:O998)</f>
        <v>0</v>
      </c>
      <c r="P1001" s="799">
        <f>P984-SUM(P987:P998)</f>
        <v>0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0</v>
      </c>
      <c r="D1003" s="1119">
        <f>SUM(D987:D1001)</f>
        <v>0</v>
      </c>
      <c r="E1003" s="1119">
        <f>SUM(E987:E1002)</f>
        <v>0</v>
      </c>
      <c r="F1003" s="1119">
        <f>SUM(F987:F1002)</f>
        <v>0</v>
      </c>
      <c r="G1003" s="1204"/>
      <c r="H1003" s="1208">
        <f>SUM(H987:H1002)</f>
        <v>0</v>
      </c>
      <c r="I1003" s="1208">
        <f>SUM(I987:I1002)</f>
        <v>0</v>
      </c>
      <c r="J1003" s="1208">
        <f>SUM(J987:J1002)</f>
        <v>0</v>
      </c>
      <c r="K1003" s="1208">
        <f>SUM(K987:K1002)</f>
        <v>0</v>
      </c>
      <c r="L1003" s="1204"/>
      <c r="M1003" s="1119">
        <f>SUM(M987:M1002)</f>
        <v>0</v>
      </c>
      <c r="N1003" s="1119">
        <f>SUM(N987:N1002)</f>
        <v>0</v>
      </c>
      <c r="O1003" s="1119">
        <f>SUM(O987:O1002)</f>
        <v>0</v>
      </c>
      <c r="P1003" s="1119">
        <f>SUM(P987:P1002)</f>
        <v>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59"/>
      <c r="B1004" s="842"/>
      <c r="C1004" s="842"/>
      <c r="D1004" s="842"/>
      <c r="E1004" s="842"/>
      <c r="F1004" s="842"/>
      <c r="G1004" s="842"/>
      <c r="H1004" s="841"/>
      <c r="I1004" s="841"/>
      <c r="J1004" s="841"/>
      <c r="K1004" s="841"/>
      <c r="L1004" s="842"/>
      <c r="M1004" s="842"/>
      <c r="N1004" s="842"/>
      <c r="O1004" s="842"/>
      <c r="P1004" s="842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2"/>
      <c r="C1005" s="842"/>
      <c r="D1005" s="842"/>
      <c r="E1005" s="842"/>
      <c r="F1005" s="842"/>
      <c r="G1005" s="842"/>
      <c r="H1005" s="841"/>
      <c r="I1005" s="841"/>
      <c r="J1005" s="841"/>
      <c r="K1005" s="841"/>
      <c r="L1005" s="842"/>
      <c r="M1005" s="842"/>
      <c r="N1005" s="842"/>
      <c r="O1005" s="842"/>
      <c r="P1005" s="842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59"/>
      <c r="B1006" s="842"/>
      <c r="C1006" s="842"/>
      <c r="D1006" s="842"/>
      <c r="E1006" s="842"/>
      <c r="F1006" s="842"/>
      <c r="G1006" s="842"/>
      <c r="H1006" s="841"/>
      <c r="I1006" s="841"/>
      <c r="J1006" s="841"/>
      <c r="K1006" s="841"/>
      <c r="L1006" s="842"/>
      <c r="M1006" s="842"/>
      <c r="N1006" s="842"/>
      <c r="O1006" s="842"/>
      <c r="P1006" s="842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59"/>
      <c r="B1007" s="842"/>
      <c r="C1007" s="842"/>
      <c r="D1007" s="842"/>
      <c r="E1007" s="842"/>
      <c r="F1007" s="842"/>
      <c r="G1007" s="842"/>
      <c r="H1007" s="841"/>
      <c r="I1007" s="841"/>
      <c r="J1007" s="841"/>
      <c r="K1007" s="841"/>
      <c r="L1007" s="842"/>
      <c r="M1007" s="842"/>
      <c r="N1007" s="842"/>
      <c r="O1007" s="842"/>
      <c r="P1007" s="842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393</v>
      </c>
      <c r="B1008" s="842"/>
      <c r="C1008" s="842"/>
      <c r="D1008" s="842"/>
      <c r="E1008" s="842"/>
      <c r="F1008" s="842"/>
      <c r="G1008" s="842"/>
      <c r="H1008" s="841"/>
      <c r="I1008" s="841"/>
      <c r="J1008" s="841"/>
      <c r="K1008" s="841"/>
      <c r="L1008" s="842"/>
      <c r="M1008" s="842"/>
      <c r="N1008" s="842"/>
      <c r="O1008" s="842"/>
      <c r="P1008" s="842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394</v>
      </c>
      <c r="B1009" s="1221"/>
      <c r="C1009" s="842"/>
      <c r="D1009" s="842"/>
      <c r="E1009" s="842"/>
      <c r="F1009" s="842"/>
      <c r="G1009" s="842"/>
      <c r="H1009" s="841"/>
      <c r="I1009" s="841"/>
      <c r="J1009" s="841"/>
      <c r="K1009" s="841"/>
      <c r="L1009" s="842"/>
      <c r="M1009" s="842"/>
      <c r="N1009" s="842"/>
      <c r="O1009" s="842"/>
      <c r="P1009" s="842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395</v>
      </c>
      <c r="B1010" s="1221"/>
      <c r="C1010" s="886">
        <f>SUM(C45)</f>
        <v>0</v>
      </c>
      <c r="D1010" s="886">
        <f>SUM(D45)</f>
        <v>0</v>
      </c>
      <c r="E1010" s="886">
        <f>SUM(E45)</f>
        <v>0</v>
      </c>
      <c r="F1010" s="886">
        <f>SUM(F45)</f>
        <v>0</v>
      </c>
      <c r="G1010" s="842"/>
      <c r="H1010" s="841"/>
      <c r="I1010" s="841"/>
      <c r="J1010" s="841"/>
      <c r="K1010" s="841"/>
      <c r="L1010" s="842"/>
      <c r="M1010" s="842"/>
      <c r="N1010" s="842"/>
      <c r="O1010" s="842"/>
      <c r="P1010" s="842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396</v>
      </c>
      <c r="B1011" s="1221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2"/>
      <c r="H1011" s="841"/>
      <c r="I1011" s="841"/>
      <c r="J1011" s="841"/>
      <c r="K1011" s="841"/>
      <c r="L1011" s="842"/>
      <c r="M1011" s="842"/>
      <c r="N1011" s="842"/>
      <c r="O1011" s="842"/>
      <c r="P1011" s="842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397</v>
      </c>
      <c r="B1012" s="1221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2"/>
      <c r="H1012" s="841"/>
      <c r="I1012" s="841"/>
      <c r="J1012" s="841"/>
      <c r="K1012" s="841"/>
      <c r="L1012" s="842"/>
      <c r="M1012" s="842"/>
      <c r="N1012" s="842"/>
      <c r="O1012" s="842"/>
      <c r="P1012" s="842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398</v>
      </c>
      <c r="B1013" s="1221"/>
      <c r="C1013" s="1124">
        <f>SUM(C1012:F1012)</f>
        <v>0</v>
      </c>
      <c r="D1013" s="1222"/>
      <c r="E1013" s="1222"/>
      <c r="F1013" s="1222"/>
      <c r="G1013" s="842"/>
      <c r="H1013" s="841"/>
      <c r="I1013" s="841"/>
      <c r="J1013" s="841"/>
      <c r="K1013" s="841"/>
      <c r="L1013" s="842"/>
      <c r="M1013" s="842"/>
      <c r="N1013" s="842"/>
      <c r="O1013" s="842"/>
      <c r="P1013" s="842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399</v>
      </c>
      <c r="B1014" s="1221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2"/>
      <c r="H1014" s="841"/>
      <c r="I1014" s="841"/>
      <c r="J1014" s="841"/>
      <c r="K1014" s="841"/>
      <c r="L1014" s="842"/>
      <c r="M1014" s="842"/>
      <c r="N1014" s="842"/>
      <c r="O1014" s="842"/>
      <c r="P1014" s="842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400</v>
      </c>
      <c r="B1015" s="1221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2"/>
      <c r="H1015" s="841"/>
      <c r="I1015" s="841"/>
      <c r="J1015" s="841"/>
      <c r="K1015" s="841"/>
      <c r="L1015" s="842"/>
      <c r="M1015" s="842"/>
      <c r="N1015" s="842"/>
      <c r="O1015" s="842"/>
      <c r="P1015" s="842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401</v>
      </c>
      <c r="B1016" s="1221"/>
      <c r="C1016" s="1124">
        <f>SUM(C1015:F1015)</f>
        <v>0</v>
      </c>
      <c r="D1016" s="1222"/>
      <c r="E1016" s="1222"/>
      <c r="F1016" s="1222"/>
      <c r="G1016" s="842"/>
      <c r="H1016" s="841"/>
      <c r="I1016" s="841"/>
      <c r="J1016" s="841"/>
      <c r="K1016" s="841"/>
      <c r="L1016" s="842"/>
      <c r="M1016" s="842"/>
      <c r="N1016" s="842"/>
      <c r="O1016" s="842"/>
      <c r="P1016" s="842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59"/>
      <c r="B1017" s="1221"/>
      <c r="C1017" s="842"/>
      <c r="D1017" s="842"/>
      <c r="E1017" s="842"/>
      <c r="F1017" s="842"/>
      <c r="G1017" s="842"/>
      <c r="H1017" s="841"/>
      <c r="I1017" s="841"/>
      <c r="J1017" s="841"/>
      <c r="K1017" s="841"/>
      <c r="L1017" s="842"/>
      <c r="M1017" s="842"/>
      <c r="N1017" s="842"/>
      <c r="O1017" s="842"/>
      <c r="P1017" s="842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402</v>
      </c>
      <c r="B1018" s="1221"/>
      <c r="C1018" s="842"/>
      <c r="D1018" s="842"/>
      <c r="E1018" s="842"/>
      <c r="F1018" s="842"/>
      <c r="G1018" s="842"/>
      <c r="H1018" s="841"/>
      <c r="I1018" s="841"/>
      <c r="J1018" s="841"/>
      <c r="K1018" s="841"/>
      <c r="L1018" s="842"/>
      <c r="M1018" s="842"/>
      <c r="N1018" s="842"/>
      <c r="O1018" s="842"/>
      <c r="P1018" s="842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</v>
      </c>
      <c r="D1019" s="1223">
        <f>D11</f>
        <v>0</v>
      </c>
      <c r="E1019" s="1223">
        <f>E11</f>
        <v>0</v>
      </c>
      <c r="F1019" s="1223">
        <f>F11</f>
        <v>0</v>
      </c>
      <c r="G1019" s="842"/>
      <c r="H1019" s="841"/>
      <c r="I1019" s="841"/>
      <c r="J1019" s="841"/>
      <c r="K1019" s="841"/>
      <c r="L1019" s="842"/>
      <c r="M1019" s="842"/>
      <c r="N1019" s="842"/>
      <c r="O1019" s="842"/>
      <c r="P1019" s="842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403</v>
      </c>
      <c r="B1020" s="1221"/>
      <c r="C1020" s="1224">
        <f>C21</f>
        <v>0</v>
      </c>
      <c r="D1020" s="1224">
        <f>D21</f>
        <v>0</v>
      </c>
      <c r="E1020" s="1224">
        <f>E21</f>
        <v>0</v>
      </c>
      <c r="F1020" s="1224">
        <f>F21</f>
        <v>0</v>
      </c>
      <c r="G1020" s="842"/>
      <c r="H1020" s="841"/>
      <c r="I1020" s="841"/>
      <c r="J1020" s="841"/>
      <c r="K1020" s="841"/>
      <c r="L1020" s="842"/>
      <c r="M1020" s="842"/>
      <c r="N1020" s="842"/>
      <c r="O1020" s="842"/>
      <c r="P1020" s="842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2"/>
      <c r="H1021" s="841"/>
      <c r="I1021" s="841"/>
      <c r="J1021" s="841"/>
      <c r="K1021" s="841"/>
      <c r="L1021" s="842"/>
      <c r="M1021" s="842"/>
      <c r="N1021" s="842"/>
      <c r="O1021" s="842"/>
      <c r="P1021" s="842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 t="e">
        <f>C1020/C1021</f>
        <v>#DIV/0!</v>
      </c>
      <c r="D1022" s="1227" t="e">
        <f>D1020/D1021</f>
        <v>#DIV/0!</v>
      </c>
      <c r="E1022" s="1227" t="e">
        <f>E1020/E1021</f>
        <v>#DIV/0!</v>
      </c>
      <c r="F1022" s="1227" t="e">
        <f>F1020/F1021</f>
        <v>#DIV/0!</v>
      </c>
      <c r="G1022" s="842"/>
      <c r="H1022" s="841"/>
      <c r="I1022" s="841"/>
      <c r="J1022" s="841"/>
      <c r="K1022" s="841"/>
      <c r="L1022" s="842"/>
      <c r="M1022" s="842"/>
      <c r="N1022" s="842"/>
      <c r="O1022" s="842"/>
      <c r="P1022" s="842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6" t="str">
        <f>"total " &amp; $Q$1 &amp; " production"</f>
        <v>total kcal production</v>
      </c>
      <c r="B1023" s="1221"/>
      <c r="C1023" s="1227" t="e">
        <f>C1019+C1022</f>
        <v>#DIV/0!</v>
      </c>
      <c r="D1023" s="1227" t="e">
        <f>D1019+D1022</f>
        <v>#DIV/0!</v>
      </c>
      <c r="E1023" s="1227" t="e">
        <f>E1019+E1022</f>
        <v>#DIV/0!</v>
      </c>
      <c r="F1023" s="1227" t="e">
        <f>F1019+F1022</f>
        <v>#DIV/0!</v>
      </c>
      <c r="G1023" s="842"/>
      <c r="H1023" s="841"/>
      <c r="I1023" s="841"/>
      <c r="J1023" s="841"/>
      <c r="K1023" s="841"/>
      <c r="L1023" s="842"/>
      <c r="M1023" s="842"/>
      <c r="N1023" s="842"/>
      <c r="O1023" s="842"/>
      <c r="P1023" s="842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 t="e">
        <f>C1023*C46/6</f>
        <v>#DIV/0!</v>
      </c>
      <c r="D1024" s="1227" t="e">
        <f>D1023*D46/6</f>
        <v>#DIV/0!</v>
      </c>
      <c r="E1024" s="1227" t="e">
        <f>E1023*E46/6</f>
        <v>#DIV/0!</v>
      </c>
      <c r="F1024" s="1227" t="e">
        <f>F1023*F46/6</f>
        <v>#DIV/0!</v>
      </c>
      <c r="G1024" s="842"/>
      <c r="H1024" s="841"/>
      <c r="I1024" s="841"/>
      <c r="J1024" s="841"/>
      <c r="K1024" s="841"/>
      <c r="L1024" s="842"/>
      <c r="M1024" s="842"/>
      <c r="N1024" s="842"/>
      <c r="O1024" s="842"/>
      <c r="P1024" s="842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 t="e">
        <f>C1024/SUM(C48)</f>
        <v>#DIV/0!</v>
      </c>
      <c r="D1025" s="1227" t="e">
        <f>D1024/SUM(D48)</f>
        <v>#DIV/0!</v>
      </c>
      <c r="E1025" s="1227" t="e">
        <f>E1024/SUM(E48)</f>
        <v>#DIV/0!</v>
      </c>
      <c r="F1025" s="1227" t="e">
        <f>F1024/SUM(F48)</f>
        <v>#DIV/0!</v>
      </c>
      <c r="G1025" s="842"/>
      <c r="H1025" s="841"/>
      <c r="I1025" s="841"/>
      <c r="J1025" s="841"/>
      <c r="K1025" s="841"/>
      <c r="L1025" s="842"/>
      <c r="M1025" s="842"/>
      <c r="N1025" s="842"/>
      <c r="O1025" s="842"/>
      <c r="P1025" s="842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59"/>
      <c r="B1026" s="1221"/>
      <c r="C1026" s="842"/>
      <c r="D1026" s="842"/>
      <c r="E1026" s="842"/>
      <c r="F1026" s="842"/>
      <c r="G1026" s="842"/>
      <c r="H1026" s="841"/>
      <c r="I1026" s="841"/>
      <c r="J1026" s="841"/>
      <c r="K1026" s="841"/>
      <c r="L1026" s="842"/>
      <c r="M1026" s="842"/>
      <c r="N1026" s="842"/>
      <c r="O1026" s="842"/>
      <c r="P1026" s="842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2"/>
      <c r="C1027" s="842"/>
      <c r="D1027" s="842"/>
      <c r="E1027" s="842"/>
      <c r="F1027" s="842"/>
      <c r="G1027" s="842"/>
      <c r="H1027" s="841"/>
      <c r="I1027" s="841"/>
      <c r="J1027" s="841"/>
      <c r="K1027" s="841"/>
      <c r="L1027" s="842"/>
      <c r="M1027" s="842"/>
      <c r="N1027" s="842"/>
      <c r="O1027" s="842"/>
      <c r="P1027" s="842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492</v>
      </c>
      <c r="B1028" s="1221"/>
      <c r="C1028" s="842"/>
      <c r="D1028" s="842"/>
      <c r="E1028" s="842"/>
      <c r="F1028" s="842"/>
      <c r="G1028" s="842"/>
      <c r="H1028" s="841"/>
      <c r="I1028" s="841"/>
      <c r="J1028" s="841"/>
      <c r="K1028" s="841"/>
      <c r="L1028" s="842"/>
      <c r="M1028" s="842"/>
      <c r="N1028" s="842"/>
      <c r="O1028" s="842"/>
      <c r="P1028" s="842"/>
      <c r="Q1028" s="447"/>
      <c r="R1028" s="447"/>
      <c r="S1028" s="46"/>
      <c r="T1028" s="46"/>
      <c r="U1028" s="1062">
        <v>1029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2"/>
      <c r="E1029" s="1229" t="str">
        <f>D1101</f>
        <v>P</v>
      </c>
      <c r="F1029" s="842"/>
      <c r="G1029" s="842"/>
      <c r="H1029" s="1230" t="str">
        <f>E1101</f>
        <v>M</v>
      </c>
      <c r="I1029" s="841"/>
      <c r="J1029" s="1230" t="str">
        <f>F1101</f>
        <v>BO</v>
      </c>
      <c r="K1029" s="841"/>
      <c r="L1029" s="842"/>
      <c r="M1029" s="841"/>
      <c r="N1029" s="841"/>
      <c r="O1029" s="841"/>
      <c r="P1029" s="841"/>
      <c r="Q1029" s="447"/>
      <c r="R1029" s="447"/>
      <c r="S1029" s="46"/>
      <c r="T1029" s="46"/>
      <c r="U1029" s="1062">
        <v>1030</v>
      </c>
      <c r="V1029" s="46"/>
    </row>
    <row r="1030" spans="1:22" ht="15.75" customHeight="1">
      <c r="A1030" s="1158" t="s">
        <v>685</v>
      </c>
      <c r="B1030" s="1221"/>
      <c r="C1030" s="1124">
        <f>SUM(C988)+SUM(M988)</f>
        <v>0</v>
      </c>
      <c r="D1030" s="842"/>
      <c r="E1030" s="1124">
        <f>SUM(D988)+SUM(N988)</f>
        <v>0</v>
      </c>
      <c r="F1030" s="842"/>
      <c r="G1030" s="842"/>
      <c r="H1030" s="1124">
        <f>SUM(E988)+SUM(O988)</f>
        <v>0</v>
      </c>
      <c r="I1030" s="841"/>
      <c r="J1030" s="1124">
        <f>SUM(F988)+SUM(P988)</f>
        <v>0</v>
      </c>
      <c r="K1030" s="841"/>
      <c r="L1030" s="842"/>
      <c r="M1030" s="841"/>
      <c r="N1030" s="841"/>
      <c r="O1030" s="841"/>
      <c r="P1030" s="841"/>
      <c r="Q1030" s="447"/>
      <c r="R1030" s="447"/>
      <c r="S1030" s="46"/>
      <c r="T1030" s="46"/>
      <c r="U1030" s="1062">
        <v>1031</v>
      </c>
      <c r="V1030" s="46"/>
    </row>
    <row r="1031" spans="1:22" ht="15.75" customHeight="1">
      <c r="A1031" s="1158" t="s">
        <v>686</v>
      </c>
      <c r="B1031" s="1221"/>
      <c r="C1031" s="1124">
        <f>SUMIF($Q$771:$Q$775,"lbpl",H$771:H$775)+SUMIF($Q$780:$Q$784,"lbpl",H$780:H$784)+SUMIF($Q$789:$Q$809,"lbpl",H$789:H$809)</f>
        <v>0</v>
      </c>
      <c r="D1031" s="842"/>
      <c r="E1031" s="1124">
        <f>SUMIF($Q$771:$Q$775,"lbpl",I$771:I$775)+SUMIF($Q$780:$Q$784,"lbpl",I$780:I$784)+SUMIF($Q$789:$Q$809,"lbpl",I$789:I$809)</f>
        <v>0</v>
      </c>
      <c r="F1031" s="842"/>
      <c r="G1031" s="842"/>
      <c r="H1031" s="1124">
        <f>SUMIF($Q$771:$Q$775,"lbpl",J$771:J$775)+SUMIF($Q$780:$Q$784,"lbpl",J$780:J$784)+SUMIF($Q$789:$Q$809,"lbpl",J$789:J$809)</f>
        <v>0</v>
      </c>
      <c r="I1031" s="841"/>
      <c r="J1031" s="1124">
        <f>SUMIF($Q$771:$Q$775,"lbpl",K$771:K$775)+SUMIF($Q$780:$Q$784,"lbpl",K$780:K$784)+SUMIF($Q$789:$Q$809,"lbpl",K$789:K$809)</f>
        <v>0</v>
      </c>
      <c r="K1031" s="841"/>
      <c r="L1031" s="842"/>
      <c r="M1031" s="841"/>
      <c r="N1031" s="841"/>
      <c r="O1031" s="841"/>
      <c r="P1031" s="841"/>
      <c r="Q1031" s="447"/>
      <c r="R1031" s="447"/>
      <c r="S1031" s="46"/>
      <c r="T1031" s="46"/>
      <c r="U1031" s="1062">
        <v>1032</v>
      </c>
      <c r="V1031" s="46"/>
    </row>
    <row r="1032" spans="1:22" ht="15.75" customHeight="1">
      <c r="A1032" s="1232" t="s">
        <v>687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1"/>
      <c r="L1032" s="842"/>
      <c r="M1032" s="841"/>
      <c r="N1032" s="841"/>
      <c r="O1032" s="841"/>
      <c r="P1032" s="841"/>
      <c r="Q1032" s="447"/>
      <c r="R1032" s="447"/>
      <c r="S1032" s="46"/>
      <c r="T1032" s="46"/>
      <c r="U1032" s="1062">
        <v>1033</v>
      </c>
      <c r="V1032" s="46"/>
    </row>
    <row r="1033" spans="1:22" ht="15.75" customHeight="1">
      <c r="A1033" s="1232" t="s">
        <v>688</v>
      </c>
      <c r="B1033" s="1221"/>
      <c r="C1033" s="1124">
        <f>SUMIF($Q$771:$Q$775,"des",H$771:H$775)+SUMIF($Q$780:$Q$784,"des",H$780:H$784)+SUMIF($Q$789:$Q$809,"des",H$789:H$809)</f>
        <v>0</v>
      </c>
      <c r="D1033" s="1221"/>
      <c r="E1033" s="1124">
        <f>SUMIF($Q$771:$Q$775,"des",I$771:I$775)+SUMIF($Q$780:$Q$784,"des",I$780:I$784)+SUMIF($Q$789:$Q$809,"des",I$789:I$809)</f>
        <v>0</v>
      </c>
      <c r="F1033" s="1221"/>
      <c r="G1033" s="1221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1"/>
      <c r="L1033" s="842"/>
      <c r="M1033" s="842"/>
      <c r="N1033" s="842"/>
      <c r="O1033" s="842"/>
      <c r="P1033" s="842"/>
      <c r="Q1033" s="447"/>
      <c r="R1033" s="447"/>
      <c r="S1033" s="46"/>
      <c r="T1033" s="46"/>
      <c r="U1033" s="1062">
        <v>1034</v>
      </c>
      <c r="V1033" s="46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07"/>
      <c r="R1034" s="907"/>
      <c r="S1034" s="473"/>
      <c r="T1034" s="473"/>
      <c r="U1034" s="1062">
        <v>1035</v>
      </c>
      <c r="V1034" s="473"/>
    </row>
    <row r="1035" spans="1:22" ht="15.75" customHeight="1">
      <c r="A1035" s="1228" t="s">
        <v>493</v>
      </c>
      <c r="B1035" s="1221"/>
      <c r="C1035" s="1229" t="str">
        <f>C1029</f>
        <v>VP</v>
      </c>
      <c r="D1035" s="842"/>
      <c r="E1035" s="1229" t="str">
        <f>E1029</f>
        <v>P</v>
      </c>
      <c r="F1035" s="842"/>
      <c r="G1035" s="842"/>
      <c r="H1035" s="1230" t="str">
        <f>H1029</f>
        <v>M</v>
      </c>
      <c r="I1035" s="841"/>
      <c r="J1035" s="1230" t="str">
        <f>J1029</f>
        <v>BO</v>
      </c>
      <c r="K1035" s="841"/>
      <c r="L1035" s="842"/>
      <c r="M1035" s="841"/>
      <c r="N1035" s="841"/>
      <c r="O1035" s="841"/>
      <c r="P1035" s="841"/>
      <c r="Q1035" s="447"/>
      <c r="R1035" s="447"/>
      <c r="S1035" s="46"/>
      <c r="T1035" s="46"/>
      <c r="U1035" s="1062">
        <v>1036</v>
      </c>
      <c r="V1035" s="46"/>
    </row>
    <row r="1036" spans="1:22" ht="15.75" customHeight="1">
      <c r="A1036" s="1158" t="s">
        <v>494</v>
      </c>
      <c r="B1036" s="1221"/>
      <c r="C1036" s="1006" t="str">
        <f>E1036</f>
        <v>maize</v>
      </c>
      <c r="D1036" s="842"/>
      <c r="E1036" s="296" t="s">
        <v>495</v>
      </c>
      <c r="F1036" s="842"/>
      <c r="G1036" s="842"/>
      <c r="H1036" s="1235" t="str">
        <f>E1036</f>
        <v>maize</v>
      </c>
      <c r="I1036" s="841"/>
      <c r="J1036" s="1236" t="str">
        <f>E1036</f>
        <v>maize</v>
      </c>
      <c r="K1036" s="841"/>
      <c r="L1036" s="842"/>
      <c r="M1036" s="841"/>
      <c r="N1036" s="841"/>
      <c r="O1036" s="841"/>
      <c r="P1036" s="841"/>
      <c r="Q1036" s="447"/>
      <c r="R1036" s="447"/>
      <c r="S1036" s="46"/>
      <c r="T1036" s="46"/>
      <c r="U1036" s="1062">
        <v>1037</v>
      </c>
      <c r="V1036" s="46"/>
    </row>
    <row r="1037" spans="1:22" ht="15.75" customHeight="1">
      <c r="A1037" s="1158" t="s">
        <v>496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1"/>
      <c r="L1037" s="842"/>
      <c r="M1037" s="841"/>
      <c r="N1037" s="841"/>
      <c r="O1037" s="841"/>
      <c r="P1037" s="841"/>
      <c r="Q1037" s="447"/>
      <c r="R1037" s="447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1"/>
      <c r="C1038" s="1006">
        <f>SUM(C46)</f>
        <v>0</v>
      </c>
      <c r="D1038" s="842"/>
      <c r="E1038" s="1006">
        <f>SUM(D46)</f>
        <v>0</v>
      </c>
      <c r="F1038" s="842"/>
      <c r="G1038" s="842"/>
      <c r="H1038" s="1235">
        <f>SUM(E46)</f>
        <v>0</v>
      </c>
      <c r="I1038" s="841"/>
      <c r="J1038" s="1235">
        <f>SUM(F46)</f>
        <v>0</v>
      </c>
      <c r="K1038" s="841"/>
      <c r="L1038" s="842"/>
      <c r="M1038" s="841"/>
      <c r="N1038" s="841"/>
      <c r="O1038" s="841"/>
      <c r="P1038" s="841"/>
      <c r="Q1038" s="447"/>
      <c r="R1038" s="447"/>
      <c r="S1038" s="46"/>
      <c r="T1038" s="46"/>
      <c r="U1038" s="1062">
        <v>1039</v>
      </c>
      <c r="V1038" s="46"/>
    </row>
    <row r="1039" spans="1:22" ht="15.75" customHeight="1">
      <c r="A1039" s="1158" t="s">
        <v>497</v>
      </c>
      <c r="B1039" s="1221"/>
      <c r="C1039" s="1201">
        <f>E1039</f>
        <v>0</v>
      </c>
      <c r="D1039" s="842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2"/>
      <c r="G1039" s="842"/>
      <c r="H1039" s="1236">
        <f>E1039</f>
        <v>0</v>
      </c>
      <c r="I1039" s="841"/>
      <c r="J1039" s="1236">
        <f>E1039</f>
        <v>0</v>
      </c>
      <c r="K1039" s="841"/>
      <c r="L1039" s="842"/>
      <c r="M1039" s="841"/>
      <c r="N1039" s="841"/>
      <c r="O1039" s="841"/>
      <c r="P1039" s="841"/>
      <c r="Q1039" s="447"/>
      <c r="R1039" s="447"/>
      <c r="S1039" s="46"/>
      <c r="T1039" s="46"/>
      <c r="U1039" s="1062">
        <v>1040</v>
      </c>
      <c r="V1039" s="46"/>
    </row>
    <row r="1040" spans="1:22" ht="15.75" customHeight="1">
      <c r="A1040" s="44"/>
      <c r="B1040" s="1221"/>
      <c r="C1040" s="842"/>
      <c r="D1040" s="842"/>
      <c r="E1040" s="842"/>
      <c r="F1040" s="842"/>
      <c r="G1040" s="842"/>
      <c r="H1040" s="841"/>
      <c r="I1040" s="841"/>
      <c r="J1040" s="841"/>
      <c r="K1040" s="841"/>
      <c r="L1040" s="842"/>
      <c r="M1040" s="842"/>
      <c r="N1040" s="842"/>
      <c r="O1040" s="842"/>
      <c r="P1040" s="842"/>
      <c r="Q1040" s="447"/>
      <c r="R1040" s="447"/>
      <c r="S1040" s="46"/>
      <c r="T1040" s="46"/>
      <c r="U1040" s="1062">
        <v>1041</v>
      </c>
      <c r="V1040" s="46"/>
    </row>
    <row r="1041" spans="1:22" ht="15.75" customHeight="1">
      <c r="A1041" s="1239" t="s">
        <v>498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2"/>
      <c r="H1041" s="1242" t="str">
        <f>WB!BB3</f>
        <v>Middle</v>
      </c>
      <c r="I1041" s="1243"/>
      <c r="J1041" s="1242" t="str">
        <f>WB!BS3</f>
        <v>B Off</v>
      </c>
      <c r="K1041" s="1243"/>
      <c r="L1041" s="842"/>
      <c r="M1041" s="1244"/>
      <c r="N1041" s="842"/>
      <c r="O1041" s="842"/>
      <c r="P1041" s="842"/>
      <c r="Q1041" s="447"/>
      <c r="R1041" s="447"/>
      <c r="S1041" s="46"/>
      <c r="T1041" s="46"/>
      <c r="U1041" s="1062">
        <v>1042</v>
      </c>
      <c r="V1041" s="46"/>
    </row>
    <row r="1042" spans="1:22" ht="15.75" customHeight="1">
      <c r="A1042" s="1228" t="s">
        <v>15</v>
      </c>
      <c r="B1042" s="1221"/>
      <c r="C1042" s="1245" t="s">
        <v>499</v>
      </c>
      <c r="D1042" s="1245" t="s">
        <v>500</v>
      </c>
      <c r="E1042" s="1245" t="s">
        <v>499</v>
      </c>
      <c r="F1042" s="1245" t="s">
        <v>500</v>
      </c>
      <c r="G1042" s="842"/>
      <c r="H1042" s="1246" t="s">
        <v>499</v>
      </c>
      <c r="I1042" s="1246" t="s">
        <v>500</v>
      </c>
      <c r="J1042" s="1246" t="s">
        <v>499</v>
      </c>
      <c r="K1042" s="1246" t="s">
        <v>500</v>
      </c>
      <c r="L1042" s="842"/>
      <c r="M1042" s="1230" t="s">
        <v>501</v>
      </c>
      <c r="N1042" s="842"/>
      <c r="O1042" s="842"/>
      <c r="P1042" s="842"/>
      <c r="Q1042" s="447"/>
      <c r="R1042" s="44" t="s">
        <v>502</v>
      </c>
      <c r="S1042" s="46"/>
      <c r="T1042" s="46"/>
      <c r="U1042" s="1062">
        <v>1043</v>
      </c>
      <c r="V1042" s="46"/>
    </row>
    <row r="1043" spans="1:22" ht="15" customHeight="1">
      <c r="A1043" s="1247" t="e">
        <f>LOOKUP(B1043,$T$819:$T$897,A$819:A$897)</f>
        <v>#N/A</v>
      </c>
      <c r="B1043" s="1221">
        <v>1</v>
      </c>
      <c r="C1043" s="886" t="e">
        <f>LOOKUP($B1043,$T$819:$T$897,C$819:C$897)</f>
        <v>#N/A</v>
      </c>
      <c r="D1043" s="886" t="e">
        <f>LOOKUP($B1043,$T$819:$T$897,M$819:M$897)</f>
        <v>#N/A</v>
      </c>
      <c r="E1043" s="886" t="e">
        <f>LOOKUP($B1043,$T$819:$T$897,D$819:D$897)</f>
        <v>#N/A</v>
      </c>
      <c r="F1043" s="886" t="e">
        <f>LOOKUP($B1043,$T$819:$T$897,N$819:N$897)</f>
        <v>#N/A</v>
      </c>
      <c r="G1043" s="842"/>
      <c r="H1043" s="1248" t="e">
        <f>LOOKUP($B1043,$T$819:$T$897,E$819:E$897)</f>
        <v>#N/A</v>
      </c>
      <c r="I1043" s="1248" t="e">
        <f>LOOKUP($B1043,$T$819:$T$897,O$819:O$897)</f>
        <v>#N/A</v>
      </c>
      <c r="J1043" s="1248" t="e">
        <f>LOOKUP($B1043,$T$819:$T$897,F$819:F$897)</f>
        <v>#N/A</v>
      </c>
      <c r="K1043" s="1248" t="e">
        <f>LOOKUP($B1043,$T$819:$T$897,P$819:P$897)</f>
        <v>#N/A</v>
      </c>
      <c r="L1043" s="842"/>
      <c r="M1043" s="1231" t="e">
        <f t="shared" ref="M1043:M1054" si="110">IF(LOOKUP(R1043,R$1067:R$1090,R$1067:R$1090)=R1043,R1043,"")</f>
        <v>#N/A</v>
      </c>
      <c r="N1043" s="842"/>
      <c r="O1043" s="842"/>
      <c r="P1043" s="842"/>
      <c r="Q1043" s="447"/>
      <c r="R1043" s="842" t="e">
        <f t="shared" ref="R1043:R1054" si="111">IF($A1043="","",IF(LOOKUP($B1043,$T$819:$T$897,R$819:R$897)=0,"",LOOKUP($B1043,$T$819:$T$897,R$819:R$897)))</f>
        <v>#N/A</v>
      </c>
      <c r="S1043" s="842"/>
      <c r="T1043" s="46"/>
      <c r="U1043" s="1062">
        <v>1044</v>
      </c>
      <c r="V1043" s="46"/>
    </row>
    <row r="1044" spans="1:22" ht="15.75" customHeight="1">
      <c r="A1044" s="1247" t="e">
        <f t="shared" ref="A1044:A1053" si="112">IF(OR(A1043="",LOOKUP(B1044,$T$819:$T$897,A$819:A$897)=A1043),"",LOOKUP(B1044,$T$819:$T$897,A$819:A$897))</f>
        <v>#N/A</v>
      </c>
      <c r="B1044" s="1221">
        <v>2</v>
      </c>
      <c r="C1044" s="886" t="e">
        <f t="shared" ref="C1044:C1059" si="113">IF($A1044="","",LOOKUP($B1044,$T$819:$T$897,C$819:C$897))</f>
        <v>#N/A</v>
      </c>
      <c r="D1044" s="886" t="e">
        <f t="shared" ref="D1044:D1054" si="114">IF($A1044="","",LOOKUP($B1044,$T$819:$T$897,M$819:M$897))</f>
        <v>#N/A</v>
      </c>
      <c r="E1044" s="886" t="e">
        <f t="shared" ref="E1044:E1054" si="115">IF($A1044="","",LOOKUP($B1044,$T$819:$T$897,D$819:D$897))</f>
        <v>#N/A</v>
      </c>
      <c r="F1044" s="886" t="e">
        <f t="shared" ref="F1044:F1054" si="116">IF($A1044="","",LOOKUP($B1044,$T$819:$T$897,N$819:N$897))</f>
        <v>#N/A</v>
      </c>
      <c r="G1044" s="842"/>
      <c r="H1044" s="1248" t="e">
        <f t="shared" ref="H1044:H1054" si="117">IF($A1044="","",LOOKUP($B1044,$T$819:$T$897,E$819:E$897))</f>
        <v>#N/A</v>
      </c>
      <c r="I1044" s="1248" t="e">
        <f t="shared" ref="I1044:I1054" si="118">IF($A1044="","",LOOKUP($B1044,$T$819:$T$897,O$819:O$897))</f>
        <v>#N/A</v>
      </c>
      <c r="J1044" s="1248" t="e">
        <f t="shared" ref="J1044:J1054" si="119">IF($A1044="","",LOOKUP($B1044,$T$819:$T$897,F$819:F$897))</f>
        <v>#N/A</v>
      </c>
      <c r="K1044" s="1248" t="e">
        <f t="shared" ref="K1044:K1054" si="120">IF($A1044="","",LOOKUP($B1044,$T$819:$T$897,P$819:P$897))</f>
        <v>#N/A</v>
      </c>
      <c r="L1044" s="842"/>
      <c r="M1044" s="1231" t="e">
        <f t="shared" si="110"/>
        <v>#N/A</v>
      </c>
      <c r="N1044" s="842"/>
      <c r="O1044" s="842"/>
      <c r="P1044" s="842"/>
      <c r="Q1044" s="447"/>
      <c r="R1044" s="842" t="e">
        <f t="shared" si="111"/>
        <v>#N/A</v>
      </c>
      <c r="S1044" s="46"/>
      <c r="T1044" s="46"/>
      <c r="U1044" s="1062">
        <v>1045</v>
      </c>
      <c r="V1044" s="46"/>
    </row>
    <row r="1045" spans="1:22" ht="15.75" customHeight="1">
      <c r="A1045" s="1247" t="e">
        <f t="shared" si="112"/>
        <v>#N/A</v>
      </c>
      <c r="B1045" s="1221">
        <v>3</v>
      </c>
      <c r="C1045" s="886" t="e">
        <f t="shared" si="113"/>
        <v>#N/A</v>
      </c>
      <c r="D1045" s="886" t="e">
        <f t="shared" si="114"/>
        <v>#N/A</v>
      </c>
      <c r="E1045" s="886" t="e">
        <f t="shared" si="115"/>
        <v>#N/A</v>
      </c>
      <c r="F1045" s="886" t="e">
        <f t="shared" si="116"/>
        <v>#N/A</v>
      </c>
      <c r="G1045" s="842"/>
      <c r="H1045" s="1248" t="e">
        <f t="shared" si="117"/>
        <v>#N/A</v>
      </c>
      <c r="I1045" s="1248" t="e">
        <f t="shared" si="118"/>
        <v>#N/A</v>
      </c>
      <c r="J1045" s="1248" t="e">
        <f t="shared" si="119"/>
        <v>#N/A</v>
      </c>
      <c r="K1045" s="1248" t="e">
        <f t="shared" si="120"/>
        <v>#N/A</v>
      </c>
      <c r="L1045" s="842"/>
      <c r="M1045" s="1231" t="e">
        <f t="shared" si="110"/>
        <v>#N/A</v>
      </c>
      <c r="N1045" s="842"/>
      <c r="O1045" s="842"/>
      <c r="P1045" s="842"/>
      <c r="Q1045" s="447"/>
      <c r="R1045" s="842" t="e">
        <f t="shared" si="111"/>
        <v>#N/A</v>
      </c>
      <c r="S1045" s="46"/>
      <c r="T1045" s="46"/>
      <c r="U1045" s="1062">
        <v>1046</v>
      </c>
      <c r="V1045" s="46"/>
    </row>
    <row r="1046" spans="1:22" ht="15.75" customHeight="1">
      <c r="A1046" s="1247" t="e">
        <f t="shared" si="112"/>
        <v>#N/A</v>
      </c>
      <c r="B1046" s="1221">
        <v>4</v>
      </c>
      <c r="C1046" s="886" t="e">
        <f t="shared" si="113"/>
        <v>#N/A</v>
      </c>
      <c r="D1046" s="886" t="e">
        <f t="shared" si="114"/>
        <v>#N/A</v>
      </c>
      <c r="E1046" s="886" t="e">
        <f t="shared" si="115"/>
        <v>#N/A</v>
      </c>
      <c r="F1046" s="886" t="e">
        <f t="shared" si="116"/>
        <v>#N/A</v>
      </c>
      <c r="G1046" s="842"/>
      <c r="H1046" s="1248" t="e">
        <f t="shared" si="117"/>
        <v>#N/A</v>
      </c>
      <c r="I1046" s="1248" t="e">
        <f t="shared" si="118"/>
        <v>#N/A</v>
      </c>
      <c r="J1046" s="1248" t="e">
        <f t="shared" si="119"/>
        <v>#N/A</v>
      </c>
      <c r="K1046" s="1248" t="e">
        <f t="shared" si="120"/>
        <v>#N/A</v>
      </c>
      <c r="L1046" s="842"/>
      <c r="M1046" s="1231" t="e">
        <f t="shared" si="110"/>
        <v>#N/A</v>
      </c>
      <c r="N1046" s="842"/>
      <c r="O1046" s="842"/>
      <c r="P1046" s="842"/>
      <c r="Q1046" s="447"/>
      <c r="R1046" s="842" t="e">
        <f t="shared" si="111"/>
        <v>#N/A</v>
      </c>
      <c r="S1046" s="46"/>
      <c r="T1046" s="46"/>
      <c r="U1046" s="1062">
        <v>1047</v>
      </c>
      <c r="V1046" s="46"/>
    </row>
    <row r="1047" spans="1:22" ht="15.75" customHeight="1">
      <c r="A1047" s="1247" t="e">
        <f t="shared" si="112"/>
        <v>#N/A</v>
      </c>
      <c r="B1047" s="1221">
        <v>5</v>
      </c>
      <c r="C1047" s="886" t="e">
        <f t="shared" si="113"/>
        <v>#N/A</v>
      </c>
      <c r="D1047" s="886" t="e">
        <f t="shared" si="114"/>
        <v>#N/A</v>
      </c>
      <c r="E1047" s="886" t="e">
        <f t="shared" si="115"/>
        <v>#N/A</v>
      </c>
      <c r="F1047" s="886" t="e">
        <f t="shared" si="116"/>
        <v>#N/A</v>
      </c>
      <c r="G1047" s="842"/>
      <c r="H1047" s="1248" t="e">
        <f t="shared" si="117"/>
        <v>#N/A</v>
      </c>
      <c r="I1047" s="1248" t="e">
        <f t="shared" si="118"/>
        <v>#N/A</v>
      </c>
      <c r="J1047" s="1248" t="e">
        <f t="shared" si="119"/>
        <v>#N/A</v>
      </c>
      <c r="K1047" s="1248" t="e">
        <f t="shared" si="120"/>
        <v>#N/A</v>
      </c>
      <c r="L1047" s="842"/>
      <c r="M1047" s="1231" t="e">
        <f t="shared" si="110"/>
        <v>#N/A</v>
      </c>
      <c r="N1047" s="842"/>
      <c r="O1047" s="842"/>
      <c r="P1047" s="842"/>
      <c r="Q1047" s="447"/>
      <c r="R1047" s="842" t="e">
        <f t="shared" si="111"/>
        <v>#N/A</v>
      </c>
      <c r="S1047" s="46"/>
      <c r="T1047" s="46"/>
      <c r="U1047" s="1062">
        <v>1048</v>
      </c>
      <c r="V1047" s="46"/>
    </row>
    <row r="1048" spans="1:22" ht="15.75" customHeight="1">
      <c r="A1048" s="1247" t="e">
        <f t="shared" si="112"/>
        <v>#N/A</v>
      </c>
      <c r="B1048" s="1221">
        <v>6</v>
      </c>
      <c r="C1048" s="886" t="e">
        <f t="shared" si="113"/>
        <v>#N/A</v>
      </c>
      <c r="D1048" s="886" t="e">
        <f t="shared" si="114"/>
        <v>#N/A</v>
      </c>
      <c r="E1048" s="886" t="e">
        <f t="shared" si="115"/>
        <v>#N/A</v>
      </c>
      <c r="F1048" s="886" t="e">
        <f t="shared" si="116"/>
        <v>#N/A</v>
      </c>
      <c r="G1048" s="842"/>
      <c r="H1048" s="1248" t="e">
        <f t="shared" si="117"/>
        <v>#N/A</v>
      </c>
      <c r="I1048" s="1248" t="e">
        <f t="shared" si="118"/>
        <v>#N/A</v>
      </c>
      <c r="J1048" s="1248" t="e">
        <f t="shared" si="119"/>
        <v>#N/A</v>
      </c>
      <c r="K1048" s="1248" t="e">
        <f t="shared" si="120"/>
        <v>#N/A</v>
      </c>
      <c r="L1048" s="842"/>
      <c r="M1048" s="1231" t="e">
        <f t="shared" si="110"/>
        <v>#N/A</v>
      </c>
      <c r="N1048" s="842"/>
      <c r="O1048" s="842"/>
      <c r="P1048" s="842"/>
      <c r="Q1048" s="447"/>
      <c r="R1048" s="842" t="e">
        <f t="shared" si="111"/>
        <v>#N/A</v>
      </c>
      <c r="S1048" s="46"/>
      <c r="T1048" s="46"/>
      <c r="U1048" s="1062">
        <v>1049</v>
      </c>
      <c r="V1048" s="46"/>
    </row>
    <row r="1049" spans="1:22" ht="15.75" customHeight="1">
      <c r="A1049" s="1247" t="e">
        <f t="shared" si="112"/>
        <v>#N/A</v>
      </c>
      <c r="B1049" s="1221">
        <v>7</v>
      </c>
      <c r="C1049" s="886" t="e">
        <f t="shared" si="113"/>
        <v>#N/A</v>
      </c>
      <c r="D1049" s="886" t="e">
        <f t="shared" si="114"/>
        <v>#N/A</v>
      </c>
      <c r="E1049" s="886" t="e">
        <f t="shared" si="115"/>
        <v>#N/A</v>
      </c>
      <c r="F1049" s="886" t="e">
        <f t="shared" si="116"/>
        <v>#N/A</v>
      </c>
      <c r="G1049" s="842"/>
      <c r="H1049" s="1248" t="e">
        <f t="shared" si="117"/>
        <v>#N/A</v>
      </c>
      <c r="I1049" s="1248" t="e">
        <f t="shared" si="118"/>
        <v>#N/A</v>
      </c>
      <c r="J1049" s="1248" t="e">
        <f t="shared" si="119"/>
        <v>#N/A</v>
      </c>
      <c r="K1049" s="1248" t="e">
        <f t="shared" si="120"/>
        <v>#N/A</v>
      </c>
      <c r="L1049" s="842"/>
      <c r="M1049" s="1231" t="e">
        <f t="shared" si="110"/>
        <v>#N/A</v>
      </c>
      <c r="N1049" s="842"/>
      <c r="O1049" s="842"/>
      <c r="P1049" s="842"/>
      <c r="Q1049" s="447"/>
      <c r="R1049" s="842" t="e">
        <f t="shared" si="111"/>
        <v>#N/A</v>
      </c>
      <c r="S1049" s="46"/>
      <c r="T1049" s="46"/>
      <c r="U1049" s="1062">
        <v>1050</v>
      </c>
      <c r="V1049" s="46"/>
    </row>
    <row r="1050" spans="1:22" ht="15.75" customHeight="1">
      <c r="A1050" s="1247" t="e">
        <f t="shared" si="112"/>
        <v>#N/A</v>
      </c>
      <c r="B1050" s="1221">
        <v>8</v>
      </c>
      <c r="C1050" s="886" t="e">
        <f t="shared" si="113"/>
        <v>#N/A</v>
      </c>
      <c r="D1050" s="886" t="e">
        <f t="shared" si="114"/>
        <v>#N/A</v>
      </c>
      <c r="E1050" s="886" t="e">
        <f t="shared" si="115"/>
        <v>#N/A</v>
      </c>
      <c r="F1050" s="886" t="e">
        <f t="shared" si="116"/>
        <v>#N/A</v>
      </c>
      <c r="G1050" s="842"/>
      <c r="H1050" s="1248" t="e">
        <f t="shared" si="117"/>
        <v>#N/A</v>
      </c>
      <c r="I1050" s="1248" t="e">
        <f t="shared" si="118"/>
        <v>#N/A</v>
      </c>
      <c r="J1050" s="1248" t="e">
        <f t="shared" si="119"/>
        <v>#N/A</v>
      </c>
      <c r="K1050" s="1248" t="e">
        <f t="shared" si="120"/>
        <v>#N/A</v>
      </c>
      <c r="L1050" s="842"/>
      <c r="M1050" s="1231" t="e">
        <f t="shared" si="110"/>
        <v>#N/A</v>
      </c>
      <c r="N1050" s="842"/>
      <c r="O1050" s="842"/>
      <c r="P1050" s="842"/>
      <c r="Q1050" s="447"/>
      <c r="R1050" s="842" t="e">
        <f t="shared" si="111"/>
        <v>#N/A</v>
      </c>
      <c r="S1050" s="46"/>
      <c r="T1050" s="46"/>
      <c r="U1050" s="1062">
        <v>1051</v>
      </c>
      <c r="V1050" s="46"/>
    </row>
    <row r="1051" spans="1:22" ht="15.75" customHeight="1">
      <c r="A1051" s="1247" t="e">
        <f t="shared" si="112"/>
        <v>#N/A</v>
      </c>
      <c r="B1051" s="1221">
        <v>9</v>
      </c>
      <c r="C1051" s="886" t="e">
        <f t="shared" si="113"/>
        <v>#N/A</v>
      </c>
      <c r="D1051" s="886" t="e">
        <f t="shared" si="114"/>
        <v>#N/A</v>
      </c>
      <c r="E1051" s="886" t="e">
        <f t="shared" si="115"/>
        <v>#N/A</v>
      </c>
      <c r="F1051" s="886" t="e">
        <f t="shared" si="116"/>
        <v>#N/A</v>
      </c>
      <c r="G1051" s="1221"/>
      <c r="H1051" s="1248" t="e">
        <f t="shared" si="117"/>
        <v>#N/A</v>
      </c>
      <c r="I1051" s="1248" t="e">
        <f t="shared" si="118"/>
        <v>#N/A</v>
      </c>
      <c r="J1051" s="1248" t="e">
        <f t="shared" si="119"/>
        <v>#N/A</v>
      </c>
      <c r="K1051" s="1248" t="e">
        <f t="shared" si="120"/>
        <v>#N/A</v>
      </c>
      <c r="L1051" s="842"/>
      <c r="M1051" s="1231" t="e">
        <f t="shared" si="110"/>
        <v>#N/A</v>
      </c>
      <c r="N1051" s="842"/>
      <c r="O1051" s="842"/>
      <c r="P1051" s="842"/>
      <c r="Q1051" s="447"/>
      <c r="R1051" s="842" t="e">
        <f t="shared" si="111"/>
        <v>#N/A</v>
      </c>
      <c r="S1051" s="46"/>
      <c r="T1051" s="46"/>
      <c r="U1051" s="1062">
        <v>1052</v>
      </c>
      <c r="V1051" s="46"/>
    </row>
    <row r="1052" spans="1:22" ht="15.75" customHeight="1">
      <c r="A1052" s="1247" t="e">
        <f t="shared" si="112"/>
        <v>#N/A</v>
      </c>
      <c r="B1052" s="1221">
        <v>10</v>
      </c>
      <c r="C1052" s="886" t="e">
        <f t="shared" si="113"/>
        <v>#N/A</v>
      </c>
      <c r="D1052" s="886" t="e">
        <f t="shared" si="114"/>
        <v>#N/A</v>
      </c>
      <c r="E1052" s="886" t="e">
        <f t="shared" si="115"/>
        <v>#N/A</v>
      </c>
      <c r="F1052" s="886" t="e">
        <f t="shared" si="116"/>
        <v>#N/A</v>
      </c>
      <c r="G1052" s="842"/>
      <c r="H1052" s="1248" t="e">
        <f t="shared" si="117"/>
        <v>#N/A</v>
      </c>
      <c r="I1052" s="1248" t="e">
        <f t="shared" si="118"/>
        <v>#N/A</v>
      </c>
      <c r="J1052" s="1248" t="e">
        <f t="shared" si="119"/>
        <v>#N/A</v>
      </c>
      <c r="K1052" s="1248" t="e">
        <f t="shared" si="120"/>
        <v>#N/A</v>
      </c>
      <c r="L1052" s="842"/>
      <c r="M1052" s="1231" t="e">
        <f t="shared" si="110"/>
        <v>#N/A</v>
      </c>
      <c r="N1052" s="842"/>
      <c r="O1052" s="842"/>
      <c r="P1052" s="842"/>
      <c r="Q1052" s="447"/>
      <c r="R1052" s="842" t="e">
        <f t="shared" si="111"/>
        <v>#N/A</v>
      </c>
      <c r="S1052" s="46"/>
      <c r="T1052" s="46"/>
      <c r="U1052" s="1062">
        <v>1053</v>
      </c>
      <c r="V1052" s="46"/>
    </row>
    <row r="1053" spans="1:22" ht="15.75" customHeight="1">
      <c r="A1053" s="1247" t="e">
        <f t="shared" si="112"/>
        <v>#N/A</v>
      </c>
      <c r="B1053" s="1221">
        <v>11</v>
      </c>
      <c r="C1053" s="886" t="e">
        <f t="shared" si="113"/>
        <v>#N/A</v>
      </c>
      <c r="D1053" s="886" t="e">
        <f t="shared" si="114"/>
        <v>#N/A</v>
      </c>
      <c r="E1053" s="886" t="e">
        <f t="shared" si="115"/>
        <v>#N/A</v>
      </c>
      <c r="F1053" s="886" t="e">
        <f t="shared" si="116"/>
        <v>#N/A</v>
      </c>
      <c r="G1053" s="842"/>
      <c r="H1053" s="1248" t="e">
        <f t="shared" si="117"/>
        <v>#N/A</v>
      </c>
      <c r="I1053" s="1248" t="e">
        <f t="shared" si="118"/>
        <v>#N/A</v>
      </c>
      <c r="J1053" s="1248" t="e">
        <f t="shared" si="119"/>
        <v>#N/A</v>
      </c>
      <c r="K1053" s="1248" t="e">
        <f t="shared" si="120"/>
        <v>#N/A</v>
      </c>
      <c r="L1053" s="842"/>
      <c r="M1053" s="1231" t="e">
        <f t="shared" si="110"/>
        <v>#N/A</v>
      </c>
      <c r="N1053" s="842"/>
      <c r="O1053" s="842"/>
      <c r="P1053" s="842"/>
      <c r="Q1053" s="447"/>
      <c r="R1053" s="842" t="e">
        <f t="shared" si="111"/>
        <v>#N/A</v>
      </c>
      <c r="S1053" s="46"/>
      <c r="T1053" s="46"/>
      <c r="U1053" s="1062">
        <v>1054</v>
      </c>
      <c r="V1053" s="46"/>
    </row>
    <row r="1054" spans="1:22" ht="15.75" customHeight="1">
      <c r="A1054" s="1247" t="e">
        <f t="shared" ref="A1054:A1059" si="121">IF(OR(A1053="",LOOKUP(B1054,$T$819:$T$897,A$819:A$897)=A1053),"",LOOKUP(B1054,$T$819:$T$897,A$819:A$897))</f>
        <v>#N/A</v>
      </c>
      <c r="B1054" s="1221">
        <v>12</v>
      </c>
      <c r="C1054" s="886" t="e">
        <f t="shared" si="113"/>
        <v>#N/A</v>
      </c>
      <c r="D1054" s="886" t="e">
        <f t="shared" si="114"/>
        <v>#N/A</v>
      </c>
      <c r="E1054" s="886" t="e">
        <f t="shared" si="115"/>
        <v>#N/A</v>
      </c>
      <c r="F1054" s="886" t="e">
        <f t="shared" si="116"/>
        <v>#N/A</v>
      </c>
      <c r="G1054" s="842"/>
      <c r="H1054" s="1248" t="e">
        <f t="shared" si="117"/>
        <v>#N/A</v>
      </c>
      <c r="I1054" s="1248" t="e">
        <f t="shared" si="118"/>
        <v>#N/A</v>
      </c>
      <c r="J1054" s="1248" t="e">
        <f t="shared" si="119"/>
        <v>#N/A</v>
      </c>
      <c r="K1054" s="1248" t="e">
        <f t="shared" si="120"/>
        <v>#N/A</v>
      </c>
      <c r="L1054" s="842"/>
      <c r="M1054" s="1231" t="e">
        <f t="shared" si="110"/>
        <v>#N/A</v>
      </c>
      <c r="N1054" s="842"/>
      <c r="O1054" s="842"/>
      <c r="P1054" s="842"/>
      <c r="Q1054" s="447"/>
      <c r="R1054" s="842" t="e">
        <f t="shared" si="111"/>
        <v>#N/A</v>
      </c>
      <c r="S1054" s="46"/>
      <c r="T1054" s="46"/>
      <c r="U1054" s="1062">
        <v>1055</v>
      </c>
      <c r="V1054" s="46"/>
    </row>
    <row r="1055" spans="1:22" ht="15.75" customHeight="1">
      <c r="A1055" s="1247" t="e">
        <f t="shared" si="121"/>
        <v>#N/A</v>
      </c>
      <c r="B1055" s="1221">
        <v>13</v>
      </c>
      <c r="C1055" s="886" t="e">
        <f t="shared" si="113"/>
        <v>#N/A</v>
      </c>
      <c r="D1055" s="886" t="e">
        <f>IF($A1055="","",LOOKUP($B1055,$T$819:$T$897,M$819:M$897))</f>
        <v>#N/A</v>
      </c>
      <c r="E1055" s="886" t="e">
        <f>IF($A1055="","",LOOKUP($B1055,$T$819:$T$897,D$819:D$897))</f>
        <v>#N/A</v>
      </c>
      <c r="F1055" s="886" t="e">
        <f>IF($A1055="","",LOOKUP($B1055,$T$819:$T$897,N$819:N$897))</f>
        <v>#N/A</v>
      </c>
      <c r="G1055" s="842"/>
      <c r="H1055" s="1248" t="e">
        <f>IF($A1055="","",LOOKUP($B1055,$T$819:$T$897,E$819:E$897))</f>
        <v>#N/A</v>
      </c>
      <c r="I1055" s="1248" t="e">
        <f>IF($A1055="","",LOOKUP($B1055,$T$819:$T$897,O$819:O$897))</f>
        <v>#N/A</v>
      </c>
      <c r="J1055" s="1248" t="e">
        <f>IF($A1055="","",LOOKUP($B1055,$T$819:$T$897,F$819:F$897))</f>
        <v>#N/A</v>
      </c>
      <c r="K1055" s="1248" t="e">
        <f>IF($A1055="","",LOOKUP($B1055,$T$819:$T$897,P$819:P$897))</f>
        <v>#N/A</v>
      </c>
      <c r="L1055" s="842"/>
      <c r="M1055" s="1231"/>
      <c r="N1055" s="842"/>
      <c r="O1055" s="842"/>
      <c r="P1055" s="842"/>
      <c r="Q1055" s="447"/>
      <c r="R1055" s="842"/>
      <c r="S1055" s="46"/>
      <c r="T1055" s="46"/>
      <c r="U1055" s="1062">
        <v>1056</v>
      </c>
      <c r="V1055" s="46"/>
    </row>
    <row r="1056" spans="1:22" ht="15.75" customHeight="1">
      <c r="A1056" s="1247" t="e">
        <f t="shared" si="121"/>
        <v>#N/A</v>
      </c>
      <c r="B1056" s="1221">
        <v>14</v>
      </c>
      <c r="C1056" s="886" t="e">
        <f t="shared" si="113"/>
        <v>#N/A</v>
      </c>
      <c r="D1056" s="886" t="e">
        <f>IF($A1056="","",LOOKUP($B1056,$T$819:$T$897,M$819:M$897))</f>
        <v>#N/A</v>
      </c>
      <c r="E1056" s="886" t="e">
        <f>IF($A1056="","",LOOKUP($B1056,$T$819:$T$897,D$819:D$897))</f>
        <v>#N/A</v>
      </c>
      <c r="F1056" s="886" t="e">
        <f>IF($A1056="","",LOOKUP($B1056,$T$819:$T$897,N$819:N$897))</f>
        <v>#N/A</v>
      </c>
      <c r="G1056" s="842"/>
      <c r="H1056" s="1248" t="e">
        <f>IF($A1056="","",LOOKUP($B1056,$T$819:$T$897,E$819:E$897))</f>
        <v>#N/A</v>
      </c>
      <c r="I1056" s="1248" t="e">
        <f>IF($A1056="","",LOOKUP($B1056,$T$819:$T$897,O$819:O$897))</f>
        <v>#N/A</v>
      </c>
      <c r="J1056" s="1248" t="e">
        <f>IF($A1056="","",LOOKUP($B1056,$T$819:$T$897,F$819:F$897))</f>
        <v>#N/A</v>
      </c>
      <c r="K1056" s="1248" t="e">
        <f>IF($A1056="","",LOOKUP($B1056,$T$819:$T$897,P$819:P$897))</f>
        <v>#N/A</v>
      </c>
      <c r="L1056" s="842"/>
      <c r="M1056" s="1231"/>
      <c r="N1056" s="842"/>
      <c r="O1056" s="842"/>
      <c r="P1056" s="842"/>
      <c r="Q1056" s="447"/>
      <c r="R1056" s="842"/>
      <c r="S1056" s="46"/>
      <c r="T1056" s="46"/>
      <c r="U1056" s="1062">
        <v>1057</v>
      </c>
      <c r="V1056" s="46"/>
    </row>
    <row r="1057" spans="1:22" ht="15.75" customHeight="1">
      <c r="A1057" s="1247" t="e">
        <f t="shared" si="121"/>
        <v>#N/A</v>
      </c>
      <c r="B1057" s="1221">
        <v>15</v>
      </c>
      <c r="C1057" s="886" t="e">
        <f t="shared" si="113"/>
        <v>#N/A</v>
      </c>
      <c r="D1057" s="886" t="e">
        <f>IF($A1057="","",LOOKUP($B1057,$T$819:$T$897,M$819:M$897))</f>
        <v>#N/A</v>
      </c>
      <c r="E1057" s="886" t="e">
        <f>IF($A1057="","",LOOKUP($B1057,$T$819:$T$897,D$819:D$897))</f>
        <v>#N/A</v>
      </c>
      <c r="F1057" s="886" t="e">
        <f>IF($A1057="","",LOOKUP($B1057,$T$819:$T$897,N$819:N$897))</f>
        <v>#N/A</v>
      </c>
      <c r="G1057" s="842"/>
      <c r="H1057" s="1248" t="e">
        <f>IF($A1057="","",LOOKUP($B1057,$T$819:$T$897,E$819:E$897))</f>
        <v>#N/A</v>
      </c>
      <c r="I1057" s="1248" t="e">
        <f>IF($A1057="","",LOOKUP($B1057,$T$819:$T$897,O$819:O$897))</f>
        <v>#N/A</v>
      </c>
      <c r="J1057" s="1248" t="e">
        <f>IF($A1057="","",LOOKUP($B1057,$T$819:$T$897,F$819:F$897))</f>
        <v>#N/A</v>
      </c>
      <c r="K1057" s="1248" t="e">
        <f>IF($A1057="","",LOOKUP($B1057,$T$819:$T$897,P$819:P$897))</f>
        <v>#N/A</v>
      </c>
      <c r="L1057" s="842"/>
      <c r="M1057" s="1231"/>
      <c r="N1057" s="842"/>
      <c r="O1057" s="842"/>
      <c r="P1057" s="842"/>
      <c r="Q1057" s="447"/>
      <c r="R1057" s="842"/>
      <c r="S1057" s="46"/>
      <c r="T1057" s="46"/>
      <c r="U1057" s="1062">
        <v>1058</v>
      </c>
      <c r="V1057" s="46"/>
    </row>
    <row r="1058" spans="1:22" ht="15.75" customHeight="1">
      <c r="A1058" s="1247" t="e">
        <f t="shared" si="121"/>
        <v>#N/A</v>
      </c>
      <c r="B1058" s="1221">
        <v>16</v>
      </c>
      <c r="C1058" s="886" t="e">
        <f t="shared" si="113"/>
        <v>#N/A</v>
      </c>
      <c r="D1058" s="886" t="e">
        <f>IF($A1058="","",LOOKUP($B1058,$T$819:$T$897,M$819:M$897))</f>
        <v>#N/A</v>
      </c>
      <c r="E1058" s="886" t="e">
        <f>IF($A1058="","",LOOKUP($B1058,$T$819:$T$897,D$819:D$897))</f>
        <v>#N/A</v>
      </c>
      <c r="F1058" s="886" t="e">
        <f>IF($A1058="","",LOOKUP($B1058,$T$819:$T$897,N$819:N$897))</f>
        <v>#N/A</v>
      </c>
      <c r="G1058" s="842"/>
      <c r="H1058" s="1248" t="e">
        <f>IF($A1058="","",LOOKUP($B1058,$T$819:$T$897,E$819:E$897))</f>
        <v>#N/A</v>
      </c>
      <c r="I1058" s="1248" t="e">
        <f>IF($A1058="","",LOOKUP($B1058,$T$819:$T$897,O$819:O$897))</f>
        <v>#N/A</v>
      </c>
      <c r="J1058" s="1248" t="e">
        <f>IF($A1058="","",LOOKUP($B1058,$T$819:$T$897,F$819:F$897))</f>
        <v>#N/A</v>
      </c>
      <c r="K1058" s="1248" t="e">
        <f>IF($A1058="","",LOOKUP($B1058,$T$819:$T$897,P$819:P$897))</f>
        <v>#N/A</v>
      </c>
      <c r="L1058" s="842"/>
      <c r="M1058" s="1231"/>
      <c r="N1058" s="842"/>
      <c r="O1058" s="842"/>
      <c r="P1058" s="842"/>
      <c r="Q1058" s="447"/>
      <c r="R1058" s="842"/>
      <c r="S1058" s="46"/>
      <c r="T1058" s="46"/>
      <c r="U1058" s="1062">
        <v>1059</v>
      </c>
      <c r="V1058" s="46"/>
    </row>
    <row r="1059" spans="1:22" ht="15.75" customHeight="1">
      <c r="A1059" s="1247" t="e">
        <f t="shared" si="121"/>
        <v>#N/A</v>
      </c>
      <c r="B1059" s="1221">
        <v>16</v>
      </c>
      <c r="C1059" s="886" t="e">
        <f t="shared" si="113"/>
        <v>#N/A</v>
      </c>
      <c r="D1059" s="886" t="e">
        <f>IF($A1059="","",LOOKUP($B1059,$T$819:$T$897,M$819:M$897))</f>
        <v>#N/A</v>
      </c>
      <c r="E1059" s="886" t="e">
        <f>IF($A1059="","",LOOKUP($B1059,$T$819:$T$897,D$819:D$897))</f>
        <v>#N/A</v>
      </c>
      <c r="F1059" s="886" t="e">
        <f>IF($A1059="","",LOOKUP($B1059,$T$819:$T$897,N$819:N$897))</f>
        <v>#N/A</v>
      </c>
      <c r="G1059" s="842"/>
      <c r="H1059" s="1248" t="e">
        <f>IF($A1059="","",LOOKUP($B1059,$T$819:$T$897,E$819:E$897))</f>
        <v>#N/A</v>
      </c>
      <c r="I1059" s="1248" t="e">
        <f>IF($A1059="","",LOOKUP($B1059,$T$819:$T$897,O$819:O$897))</f>
        <v>#N/A</v>
      </c>
      <c r="J1059" s="1248" t="e">
        <f>IF($A1059="","",LOOKUP($B1059,$T$819:$T$897,F$819:F$897))</f>
        <v>#N/A</v>
      </c>
      <c r="K1059" s="1248" t="e">
        <f>IF($A1059="","",LOOKUP($B1059,$T$819:$T$897,P$819:P$897))</f>
        <v>#N/A</v>
      </c>
      <c r="L1059" s="842"/>
      <c r="M1059" s="1231"/>
      <c r="N1059" s="842"/>
      <c r="O1059" s="842"/>
      <c r="P1059" s="842"/>
      <c r="Q1059" s="447"/>
      <c r="R1059" s="842"/>
      <c r="S1059" s="46"/>
      <c r="T1059" s="46"/>
      <c r="U1059" s="1062">
        <v>1060</v>
      </c>
      <c r="V1059" s="46"/>
    </row>
    <row r="1060" spans="1:22" ht="15.75" customHeight="1">
      <c r="A1060" s="1247" t="s">
        <v>503</v>
      </c>
      <c r="B1060" s="1221"/>
      <c r="C1060" s="886">
        <f>SUM(C888:C894)</f>
        <v>0</v>
      </c>
      <c r="D1060" s="886">
        <f>SUM(M888:M894)</f>
        <v>0</v>
      </c>
      <c r="E1060" s="886">
        <f>SUM(D888:D894)</f>
        <v>0</v>
      </c>
      <c r="F1060" s="886">
        <f>SUM(N888:N894)</f>
        <v>0</v>
      </c>
      <c r="G1060" s="842"/>
      <c r="H1060" s="886">
        <f>SUM(E888:E894)</f>
        <v>0</v>
      </c>
      <c r="I1060" s="886">
        <f>SUM(O888:O894)</f>
        <v>0</v>
      </c>
      <c r="J1060" s="886">
        <f>SUM(F888:F894)</f>
        <v>0</v>
      </c>
      <c r="K1060" s="886">
        <f>SUM(P888:P894)</f>
        <v>0</v>
      </c>
      <c r="L1060" s="842"/>
      <c r="M1060" s="1231">
        <f>IF(LOOKUP(R1060,R$1067:R$1090,R$1067:R$1090)=R1060,R1060,"")</f>
        <v>0</v>
      </c>
      <c r="N1060" s="842"/>
      <c r="O1060" s="842"/>
      <c r="P1060" s="842"/>
      <c r="Q1060" s="447"/>
      <c r="R1060" s="842"/>
      <c r="S1060" s="842"/>
      <c r="T1060" s="46"/>
      <c r="U1060" s="1062">
        <v>1061</v>
      </c>
      <c r="V1060" s="46"/>
    </row>
    <row r="1061" spans="1:22" ht="15.75" customHeight="1">
      <c r="A1061" s="1247" t="s">
        <v>696</v>
      </c>
      <c r="B1061" s="1221"/>
      <c r="C1061" s="886">
        <f>SUM(C886)</f>
        <v>0</v>
      </c>
      <c r="D1061" s="886">
        <f>SUM(M886)</f>
        <v>0</v>
      </c>
      <c r="E1061" s="886">
        <f>SUM(D886)</f>
        <v>0</v>
      </c>
      <c r="F1061" s="886">
        <f>SUM(N886)</f>
        <v>0</v>
      </c>
      <c r="G1061" s="842"/>
      <c r="H1061" s="886">
        <f>SUM(E886)</f>
        <v>0</v>
      </c>
      <c r="I1061" s="886">
        <f>SUM(O886)</f>
        <v>0</v>
      </c>
      <c r="J1061" s="886">
        <f>SUM(F886)</f>
        <v>0</v>
      </c>
      <c r="K1061" s="886">
        <f>SUM(P886)</f>
        <v>0</v>
      </c>
      <c r="L1061" s="842"/>
      <c r="M1061" s="1231">
        <f>IF(LOOKUP(R1061,R$1067:R$1090,R$1067:R$1090)=R1061,R1061,"")</f>
        <v>0</v>
      </c>
      <c r="N1061" s="842"/>
      <c r="O1061" s="842"/>
      <c r="P1061" s="842"/>
      <c r="Q1061" s="447"/>
      <c r="R1061" s="842"/>
      <c r="S1061" s="842"/>
      <c r="T1061" s="46"/>
      <c r="U1061" s="1062">
        <v>1062</v>
      </c>
      <c r="V1061" s="46"/>
    </row>
    <row r="1062" spans="1:22" ht="15.75" customHeight="1">
      <c r="A1062" s="1247" t="s">
        <v>697</v>
      </c>
      <c r="B1062" s="1221"/>
      <c r="C1062" s="886">
        <f>SUM(C879,C882,C884:C885)</f>
        <v>0</v>
      </c>
      <c r="D1062" s="886">
        <f>SUM(M879,M882,M884:M885)</f>
        <v>0</v>
      </c>
      <c r="E1062" s="886">
        <f>SUM(D879,D882,D884:D885)</f>
        <v>0</v>
      </c>
      <c r="F1062" s="886">
        <f>SUM(N879,N882,N884:N885)</f>
        <v>0</v>
      </c>
      <c r="G1062" s="842"/>
      <c r="H1062" s="886">
        <f>SUM(E879,E882,E884:E885)</f>
        <v>0</v>
      </c>
      <c r="I1062" s="886">
        <f>SUM(O879,O882,O884:O885)</f>
        <v>0</v>
      </c>
      <c r="J1062" s="886">
        <f>SUM(F879,F882,F884:F885)</f>
        <v>0</v>
      </c>
      <c r="K1062" s="886">
        <f>SUM(P879,P882,P884:P885)</f>
        <v>0</v>
      </c>
      <c r="L1062" s="842"/>
      <c r="M1062" s="842"/>
      <c r="N1062" s="842"/>
      <c r="O1062" s="842"/>
      <c r="P1062" s="842"/>
      <c r="Q1062" s="447"/>
      <c r="R1062" s="842"/>
      <c r="S1062" s="842"/>
      <c r="T1062" s="46"/>
      <c r="U1062" s="1062">
        <v>1063</v>
      </c>
      <c r="V1062" s="46"/>
    </row>
    <row r="1063" spans="1:22" ht="15.75" customHeight="1">
      <c r="A1063" s="1247" t="s">
        <v>698</v>
      </c>
      <c r="B1063" s="1221"/>
      <c r="C1063" s="886">
        <f>SUM(C860:C878,C880:C881,C883)</f>
        <v>0</v>
      </c>
      <c r="D1063" s="886">
        <f>SUM(M860:M878,M880:M881,M883)</f>
        <v>0</v>
      </c>
      <c r="E1063" s="886">
        <f>SUM(D860:D878,D880:D881,D883)</f>
        <v>0</v>
      </c>
      <c r="F1063" s="886">
        <f>SUM(N860:N878,N880:N881,N883)</f>
        <v>0</v>
      </c>
      <c r="G1063" s="842"/>
      <c r="H1063" s="886">
        <f>SUM(E860:E878,E880:E881,E883)</f>
        <v>0</v>
      </c>
      <c r="I1063" s="886">
        <f>SUM(O860:O878,O880:O881,O883)</f>
        <v>0</v>
      </c>
      <c r="J1063" s="886">
        <f>SUM(F860:F878,F880:F881,F883)</f>
        <v>0</v>
      </c>
      <c r="K1063" s="886">
        <f>SUM(P860:P878,P880:P881,P883)</f>
        <v>0</v>
      </c>
      <c r="L1063" s="842"/>
      <c r="M1063" s="842"/>
      <c r="N1063" s="842"/>
      <c r="O1063" s="842"/>
      <c r="P1063" s="842"/>
      <c r="Q1063" s="447"/>
      <c r="R1063" s="842"/>
      <c r="S1063" s="46"/>
      <c r="T1063" s="46"/>
      <c r="U1063" s="1062">
        <v>1064</v>
      </c>
      <c r="V1063" s="46"/>
    </row>
    <row r="1064" spans="1:22" ht="15.75" customHeight="1">
      <c r="A1064" s="1249" t="s">
        <v>504</v>
      </c>
      <c r="B1064" s="1221"/>
      <c r="C1064" s="886">
        <f>SUM(C858:C859)</f>
        <v>0</v>
      </c>
      <c r="D1064" s="1250">
        <f>SUM(M858:M859)</f>
        <v>0</v>
      </c>
      <c r="E1064" s="886">
        <f>SUM(D858:D859)</f>
        <v>0</v>
      </c>
      <c r="F1064" s="1250">
        <f>SUM(N858:N859)</f>
        <v>0</v>
      </c>
      <c r="G1064" s="842"/>
      <c r="H1064" s="886">
        <f>SUM(E858:E859)</f>
        <v>0</v>
      </c>
      <c r="I1064" s="1250">
        <f>SUM(O858:O859)</f>
        <v>0</v>
      </c>
      <c r="J1064" s="886">
        <f>SUM(F858:F859)</f>
        <v>0</v>
      </c>
      <c r="K1064" s="1250">
        <f>SUM(P858:P859)</f>
        <v>0</v>
      </c>
      <c r="L1064" s="842"/>
      <c r="M1064" s="842"/>
      <c r="N1064" s="842"/>
      <c r="O1064" s="842"/>
      <c r="P1064" s="842"/>
      <c r="Q1064" s="447"/>
      <c r="R1064" s="842"/>
      <c r="S1064" s="46"/>
      <c r="T1064" s="46"/>
      <c r="U1064" s="1062">
        <v>1065</v>
      </c>
      <c r="V1064" s="46"/>
    </row>
    <row r="1065" spans="1:22" ht="15.75" customHeight="1">
      <c r="A1065" s="1251" t="s">
        <v>74</v>
      </c>
      <c r="B1065" s="1221"/>
      <c r="C1065" s="886" t="e">
        <f>SUM(C1043:C1064)</f>
        <v>#N/A</v>
      </c>
      <c r="D1065" s="886" t="e">
        <f>SUM(D1043:D1064)</f>
        <v>#N/A</v>
      </c>
      <c r="E1065" s="886" t="e">
        <f>SUM(E1043:E1064)</f>
        <v>#N/A</v>
      </c>
      <c r="F1065" s="886" t="e">
        <f>SUM(F1043:F1064)</f>
        <v>#N/A</v>
      </c>
      <c r="G1065" s="1252"/>
      <c r="H1065" s="1248" t="e">
        <f>SUM(H1043:H1064)</f>
        <v>#N/A</v>
      </c>
      <c r="I1065" s="1248" t="e">
        <f>SUM(I1043:I1064)</f>
        <v>#N/A</v>
      </c>
      <c r="J1065" s="1248" t="e">
        <f>SUM(J1043:J1064)</f>
        <v>#N/A</v>
      </c>
      <c r="K1065" s="1248" t="e">
        <f>SUM(K1043:K1064)</f>
        <v>#N/A</v>
      </c>
      <c r="L1065" s="842"/>
      <c r="M1065" s="842"/>
      <c r="N1065" s="842"/>
      <c r="O1065" s="842"/>
      <c r="P1065" s="842"/>
      <c r="Q1065" s="447"/>
      <c r="R1065" s="842"/>
      <c r="S1065" s="46"/>
      <c r="T1065" s="46"/>
      <c r="U1065" s="1062">
        <v>1066</v>
      </c>
      <c r="V1065" s="46"/>
    </row>
    <row r="1066" spans="1:22" ht="15.75" customHeight="1">
      <c r="A1066" s="475"/>
      <c r="B1066" s="1221"/>
      <c r="C1066" s="1253"/>
      <c r="D1066" s="1253"/>
      <c r="E1066" s="1253"/>
      <c r="F1066" s="1253"/>
      <c r="G1066" s="842"/>
      <c r="H1066" s="1254"/>
      <c r="I1066" s="1254"/>
      <c r="J1066" s="1254"/>
      <c r="K1066" s="1254"/>
      <c r="L1066" s="842"/>
      <c r="M1066" s="842"/>
      <c r="N1066" s="842"/>
      <c r="O1066" s="842"/>
      <c r="P1066" s="842"/>
      <c r="Q1066" s="447"/>
      <c r="R1066" s="842" t="s">
        <v>501</v>
      </c>
      <c r="S1066" s="46"/>
      <c r="T1066" s="46"/>
      <c r="U1066" s="1062">
        <v>1067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2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2"/>
      <c r="M1067" s="1230" t="s">
        <v>501</v>
      </c>
      <c r="N1067" s="842"/>
      <c r="O1067" s="842"/>
      <c r="P1067" s="842"/>
      <c r="Q1067" s="447"/>
      <c r="R1067" s="842">
        <v>0</v>
      </c>
      <c r="S1067" s="46"/>
      <c r="T1067" s="46"/>
      <c r="U1067" s="1062">
        <v>1068</v>
      </c>
      <c r="V1067" s="46"/>
    </row>
    <row r="1068" spans="1:22" ht="15.75" customHeight="1">
      <c r="A1068" s="1247" t="e">
        <f t="shared" ref="A1068:A1090" si="122">IF(OR(A1067="",LOOKUP(B1068,$T$903:$T$982,A$903:A$982)=A1067),"",LOOKUP(B1068,$T$903:$T$982,A$903:A$982))</f>
        <v>#N/A</v>
      </c>
      <c r="B1068" s="1221">
        <v>1</v>
      </c>
      <c r="C1068" s="1124" t="e">
        <f>LOOKUP($B1068,$T$903:$T$982,C$903:C$982)</f>
        <v>#N/A</v>
      </c>
      <c r="D1068" s="1124" t="e">
        <f>LOOKUP($B1068,$T$903:$T$982,M$903:M$982)</f>
        <v>#N/A</v>
      </c>
      <c r="E1068" s="1124" t="e">
        <f>LOOKUP($B1068,$T$903:$T$982,D$903:D$982)</f>
        <v>#N/A</v>
      </c>
      <c r="F1068" s="1124" t="e">
        <f>LOOKUP($B1068,$T$903:$T$982,N$903:N$982)</f>
        <v>#N/A</v>
      </c>
      <c r="G1068" s="842"/>
      <c r="H1068" s="1231" t="e">
        <f>LOOKUP($B1068,$T$903:$T$982,E$903:E$982)</f>
        <v>#N/A</v>
      </c>
      <c r="I1068" s="1231" t="e">
        <f>LOOKUP($B1068,$T$903:$T$982,O$903:O$982)</f>
        <v>#N/A</v>
      </c>
      <c r="J1068" s="1231" t="e">
        <f>LOOKUP($B1068,$T$903:$T$982,F$903:F$982)</f>
        <v>#N/A</v>
      </c>
      <c r="K1068" s="1231" t="e">
        <f>LOOKUP($B1068,$T$903:$T$982,P$903:P$982)</f>
        <v>#N/A</v>
      </c>
      <c r="L1068" s="842"/>
      <c r="M1068" s="1006" t="e">
        <f t="shared" ref="M1068:M1090" si="123">IF(LOOKUP(R1068,R$1043:R$1061,R$1043:R$1061)=R1068,R1068,"")</f>
        <v>#N/A</v>
      </c>
      <c r="N1068" s="842"/>
      <c r="O1068" s="842"/>
      <c r="P1068" s="842"/>
      <c r="Q1068" s="447"/>
      <c r="R1068" s="842" t="e">
        <f>IF($A1068="","",IF(LOOKUP($B1068,$T$903:$T$982,R$903:R$982)=0,"",LOOKUP($B1068,$T$903:$T$982,R$903:R$982)))</f>
        <v>#N/A</v>
      </c>
      <c r="S1068" s="46"/>
      <c r="T1068" s="46"/>
      <c r="U1068" s="1062">
        <v>1069</v>
      </c>
      <c r="V1068" s="46"/>
    </row>
    <row r="1069" spans="1:22" ht="15.75" customHeight="1">
      <c r="A1069" s="1247" t="e">
        <f t="shared" si="122"/>
        <v>#N/A</v>
      </c>
      <c r="B1069" s="1221">
        <v>2</v>
      </c>
      <c r="C1069" s="1124" t="e">
        <f t="shared" ref="C1069:C1090" si="124">IF($A1069="","",LOOKUP($B1069,$T$903:$T$982,C$903:C$982))</f>
        <v>#N/A</v>
      </c>
      <c r="D1069" s="1124" t="e">
        <f t="shared" ref="D1069:D1090" si="125">IF($A1069="","",LOOKUP($B1069,$T$903:$T$982,M$903:M$982))</f>
        <v>#N/A</v>
      </c>
      <c r="E1069" s="1124" t="e">
        <f t="shared" ref="E1069:E1090" si="126">IF($A1069="","",LOOKUP($B1069,$T$903:$T$982,D$903:D$982))</f>
        <v>#N/A</v>
      </c>
      <c r="F1069" s="1124" t="e">
        <f t="shared" ref="F1069:F1090" si="127">IF($A1069="","",LOOKUP($B1069,$T$903:$T$982,N$903:N$982))</f>
        <v>#N/A</v>
      </c>
      <c r="G1069" s="842"/>
      <c r="H1069" s="1231" t="e">
        <f t="shared" ref="H1069:H1090" si="128">IF($A1069="","",LOOKUP($B1069,$T$903:$T$982,E$903:E$982))</f>
        <v>#N/A</v>
      </c>
      <c r="I1069" s="1231" t="e">
        <f t="shared" ref="I1069:I1090" si="129">IF($A1069="","",LOOKUP($B1069,$T$903:$T$982,O$903:O$982))</f>
        <v>#N/A</v>
      </c>
      <c r="J1069" s="1231" t="e">
        <f t="shared" ref="J1069:J1090" si="130">IF($A1069="","",LOOKUP($B1069,$T$903:$T$982,F$903:F$982))</f>
        <v>#N/A</v>
      </c>
      <c r="K1069" s="1231" t="e">
        <f t="shared" ref="K1069:K1090" si="131">IF($A1069="","",LOOKUP($B1069,$T$903:$T$982,P$903:P$982))</f>
        <v>#N/A</v>
      </c>
      <c r="L1069" s="842"/>
      <c r="M1069" s="1006" t="e">
        <f t="shared" si="123"/>
        <v>#N/A</v>
      </c>
      <c r="N1069" s="842"/>
      <c r="O1069" s="842"/>
      <c r="P1069" s="842"/>
      <c r="Q1069" s="447"/>
      <c r="R1069" s="842" t="e">
        <f>IF($A1069="","",IF(LOOKUP($B1069,$T$903:$T$982,R$903:R$982)=0,"",LOOKUP($B1069,$T$903:$T$982,R$903:R$982)))</f>
        <v>#N/A</v>
      </c>
      <c r="S1069" s="46"/>
      <c r="T1069" s="46"/>
      <c r="U1069" s="1062">
        <v>1070</v>
      </c>
      <c r="V1069" s="46"/>
    </row>
    <row r="1070" spans="1:22" ht="15.75" customHeight="1">
      <c r="A1070" s="1247" t="e">
        <f t="shared" si="122"/>
        <v>#N/A</v>
      </c>
      <c r="B1070" s="1221">
        <v>3</v>
      </c>
      <c r="C1070" s="1124" t="e">
        <f t="shared" si="124"/>
        <v>#N/A</v>
      </c>
      <c r="D1070" s="1124" t="e">
        <f t="shared" si="125"/>
        <v>#N/A</v>
      </c>
      <c r="E1070" s="1124" t="e">
        <f t="shared" si="126"/>
        <v>#N/A</v>
      </c>
      <c r="F1070" s="1124" t="e">
        <f t="shared" si="127"/>
        <v>#N/A</v>
      </c>
      <c r="G1070" s="842"/>
      <c r="H1070" s="1231" t="e">
        <f t="shared" si="128"/>
        <v>#N/A</v>
      </c>
      <c r="I1070" s="1231" t="e">
        <f t="shared" si="129"/>
        <v>#N/A</v>
      </c>
      <c r="J1070" s="1231" t="e">
        <f t="shared" si="130"/>
        <v>#N/A</v>
      </c>
      <c r="K1070" s="1231" t="e">
        <f t="shared" si="131"/>
        <v>#N/A</v>
      </c>
      <c r="L1070" s="842"/>
      <c r="M1070" s="1006" t="e">
        <f t="shared" si="123"/>
        <v>#N/A</v>
      </c>
      <c r="N1070" s="842"/>
      <c r="O1070" s="842"/>
      <c r="P1070" s="842"/>
      <c r="Q1070" s="447"/>
      <c r="R1070" s="842" t="e">
        <f t="shared" ref="R1070:R1090" si="132">IF($A1070="","",IF(LOOKUP($B1070,$T$903:$T$982,R$903:R$982)=0,"",LOOKUP($B1070,$T$903:$T$982,R$903:R$982)))</f>
        <v>#N/A</v>
      </c>
      <c r="S1070" s="46"/>
      <c r="T1070" s="46"/>
      <c r="U1070" s="1062">
        <v>1071</v>
      </c>
      <c r="V1070" s="46"/>
    </row>
    <row r="1071" spans="1:22" ht="15.75" customHeight="1">
      <c r="A1071" s="1247" t="e">
        <f t="shared" si="122"/>
        <v>#N/A</v>
      </c>
      <c r="B1071" s="1221">
        <v>4</v>
      </c>
      <c r="C1071" s="1124" t="e">
        <f t="shared" si="124"/>
        <v>#N/A</v>
      </c>
      <c r="D1071" s="1124" t="e">
        <f t="shared" si="125"/>
        <v>#N/A</v>
      </c>
      <c r="E1071" s="1124" t="e">
        <f t="shared" si="126"/>
        <v>#N/A</v>
      </c>
      <c r="F1071" s="1124" t="e">
        <f t="shared" si="127"/>
        <v>#N/A</v>
      </c>
      <c r="G1071" s="842"/>
      <c r="H1071" s="1231" t="e">
        <f t="shared" si="128"/>
        <v>#N/A</v>
      </c>
      <c r="I1071" s="1231" t="e">
        <f t="shared" si="129"/>
        <v>#N/A</v>
      </c>
      <c r="J1071" s="1231" t="e">
        <f t="shared" si="130"/>
        <v>#N/A</v>
      </c>
      <c r="K1071" s="1231" t="e">
        <f t="shared" si="131"/>
        <v>#N/A</v>
      </c>
      <c r="L1071" s="842"/>
      <c r="M1071" s="1006" t="e">
        <f t="shared" si="123"/>
        <v>#N/A</v>
      </c>
      <c r="N1071" s="842"/>
      <c r="O1071" s="842"/>
      <c r="P1071" s="842"/>
      <c r="Q1071" s="447"/>
      <c r="R1071" s="842" t="e">
        <f t="shared" si="132"/>
        <v>#N/A</v>
      </c>
      <c r="S1071" s="46"/>
      <c r="T1071" s="46"/>
      <c r="U1071" s="1062">
        <v>1072</v>
      </c>
      <c r="V1071" s="46"/>
    </row>
    <row r="1072" spans="1:22" ht="15.75" customHeight="1">
      <c r="A1072" s="1247" t="e">
        <f t="shared" si="122"/>
        <v>#N/A</v>
      </c>
      <c r="B1072" s="1221">
        <v>5</v>
      </c>
      <c r="C1072" s="1124" t="e">
        <f t="shared" si="124"/>
        <v>#N/A</v>
      </c>
      <c r="D1072" s="1124" t="e">
        <f t="shared" si="125"/>
        <v>#N/A</v>
      </c>
      <c r="E1072" s="1124" t="e">
        <f t="shared" si="126"/>
        <v>#N/A</v>
      </c>
      <c r="F1072" s="1124" t="e">
        <f t="shared" si="127"/>
        <v>#N/A</v>
      </c>
      <c r="G1072" s="842"/>
      <c r="H1072" s="1231" t="e">
        <f t="shared" si="128"/>
        <v>#N/A</v>
      </c>
      <c r="I1072" s="1231" t="e">
        <f t="shared" si="129"/>
        <v>#N/A</v>
      </c>
      <c r="J1072" s="1231" t="e">
        <f t="shared" si="130"/>
        <v>#N/A</v>
      </c>
      <c r="K1072" s="1231" t="e">
        <f t="shared" si="131"/>
        <v>#N/A</v>
      </c>
      <c r="L1072" s="842"/>
      <c r="M1072" s="1006" t="e">
        <f t="shared" si="123"/>
        <v>#N/A</v>
      </c>
      <c r="N1072" s="842"/>
      <c r="O1072" s="842"/>
      <c r="P1072" s="842"/>
      <c r="Q1072" s="447"/>
      <c r="R1072" s="842" t="e">
        <f t="shared" si="132"/>
        <v>#N/A</v>
      </c>
      <c r="S1072" s="46"/>
      <c r="T1072" s="46"/>
      <c r="U1072" s="1062">
        <v>1073</v>
      </c>
      <c r="V1072" s="46"/>
    </row>
    <row r="1073" spans="1:22" ht="15.75" customHeight="1">
      <c r="A1073" s="1247" t="e">
        <f t="shared" si="122"/>
        <v>#N/A</v>
      </c>
      <c r="B1073" s="1221">
        <v>6</v>
      </c>
      <c r="C1073" s="1124" t="e">
        <f t="shared" si="124"/>
        <v>#N/A</v>
      </c>
      <c r="D1073" s="1124" t="e">
        <f t="shared" si="125"/>
        <v>#N/A</v>
      </c>
      <c r="E1073" s="1124" t="e">
        <f t="shared" si="126"/>
        <v>#N/A</v>
      </c>
      <c r="F1073" s="1124" t="e">
        <f t="shared" si="127"/>
        <v>#N/A</v>
      </c>
      <c r="G1073" s="842"/>
      <c r="H1073" s="1231" t="e">
        <f t="shared" si="128"/>
        <v>#N/A</v>
      </c>
      <c r="I1073" s="1231" t="e">
        <f t="shared" si="129"/>
        <v>#N/A</v>
      </c>
      <c r="J1073" s="1231" t="e">
        <f t="shared" si="130"/>
        <v>#N/A</v>
      </c>
      <c r="K1073" s="1231" t="e">
        <f t="shared" si="131"/>
        <v>#N/A</v>
      </c>
      <c r="L1073" s="842"/>
      <c r="M1073" s="1006" t="e">
        <f t="shared" si="123"/>
        <v>#N/A</v>
      </c>
      <c r="N1073" s="842"/>
      <c r="O1073" s="842"/>
      <c r="P1073" s="842"/>
      <c r="Q1073" s="447"/>
      <c r="R1073" s="842" t="e">
        <f t="shared" si="132"/>
        <v>#N/A</v>
      </c>
      <c r="S1073" s="46"/>
      <c r="T1073" s="46"/>
      <c r="U1073" s="1062">
        <v>1074</v>
      </c>
      <c r="V1073" s="46"/>
    </row>
    <row r="1074" spans="1:22" ht="15.75" customHeight="1">
      <c r="A1074" s="1247" t="e">
        <f t="shared" si="122"/>
        <v>#N/A</v>
      </c>
      <c r="B1074" s="1221">
        <v>7</v>
      </c>
      <c r="C1074" s="1124" t="e">
        <f t="shared" si="124"/>
        <v>#N/A</v>
      </c>
      <c r="D1074" s="1124" t="e">
        <f t="shared" si="125"/>
        <v>#N/A</v>
      </c>
      <c r="E1074" s="1124" t="e">
        <f t="shared" si="126"/>
        <v>#N/A</v>
      </c>
      <c r="F1074" s="1124" t="e">
        <f t="shared" si="127"/>
        <v>#N/A</v>
      </c>
      <c r="G1074" s="842"/>
      <c r="H1074" s="1231" t="e">
        <f t="shared" si="128"/>
        <v>#N/A</v>
      </c>
      <c r="I1074" s="1231" t="e">
        <f t="shared" si="129"/>
        <v>#N/A</v>
      </c>
      <c r="J1074" s="1231" t="e">
        <f t="shared" si="130"/>
        <v>#N/A</v>
      </c>
      <c r="K1074" s="1231" t="e">
        <f t="shared" si="131"/>
        <v>#N/A</v>
      </c>
      <c r="L1074" s="842"/>
      <c r="M1074" s="1006" t="e">
        <f t="shared" si="123"/>
        <v>#N/A</v>
      </c>
      <c r="N1074" s="842"/>
      <c r="O1074" s="842"/>
      <c r="P1074" s="842"/>
      <c r="Q1074" s="447"/>
      <c r="R1074" s="842" t="e">
        <f t="shared" si="132"/>
        <v>#N/A</v>
      </c>
      <c r="S1074" s="46"/>
      <c r="T1074" s="46"/>
      <c r="U1074" s="1062">
        <v>1075</v>
      </c>
      <c r="V1074" s="46"/>
    </row>
    <row r="1075" spans="1:22" ht="15.75" customHeight="1">
      <c r="A1075" s="1247" t="e">
        <f t="shared" si="122"/>
        <v>#N/A</v>
      </c>
      <c r="B1075" s="1221">
        <v>8</v>
      </c>
      <c r="C1075" s="1124" t="e">
        <f t="shared" si="124"/>
        <v>#N/A</v>
      </c>
      <c r="D1075" s="1124" t="e">
        <f t="shared" si="125"/>
        <v>#N/A</v>
      </c>
      <c r="E1075" s="1124" t="e">
        <f t="shared" si="126"/>
        <v>#N/A</v>
      </c>
      <c r="F1075" s="1124" t="e">
        <f t="shared" si="127"/>
        <v>#N/A</v>
      </c>
      <c r="G1075" s="842"/>
      <c r="H1075" s="1231" t="e">
        <f t="shared" si="128"/>
        <v>#N/A</v>
      </c>
      <c r="I1075" s="1231" t="e">
        <f t="shared" si="129"/>
        <v>#N/A</v>
      </c>
      <c r="J1075" s="1231" t="e">
        <f t="shared" si="130"/>
        <v>#N/A</v>
      </c>
      <c r="K1075" s="1231" t="e">
        <f t="shared" si="131"/>
        <v>#N/A</v>
      </c>
      <c r="L1075" s="842"/>
      <c r="M1075" s="1006" t="e">
        <f t="shared" si="123"/>
        <v>#N/A</v>
      </c>
      <c r="N1075" s="842"/>
      <c r="O1075" s="842"/>
      <c r="P1075" s="842"/>
      <c r="Q1075" s="447"/>
      <c r="R1075" s="842" t="e">
        <f t="shared" si="132"/>
        <v>#N/A</v>
      </c>
      <c r="S1075" s="46"/>
      <c r="T1075" s="46"/>
      <c r="U1075" s="1062">
        <v>1076</v>
      </c>
      <c r="V1075" s="46"/>
    </row>
    <row r="1076" spans="1:22" ht="15.75" customHeight="1">
      <c r="A1076" s="1247" t="e">
        <f t="shared" si="122"/>
        <v>#N/A</v>
      </c>
      <c r="B1076" s="1221">
        <v>9</v>
      </c>
      <c r="C1076" s="1124" t="e">
        <f t="shared" si="124"/>
        <v>#N/A</v>
      </c>
      <c r="D1076" s="1124" t="e">
        <f t="shared" si="125"/>
        <v>#N/A</v>
      </c>
      <c r="E1076" s="1124" t="e">
        <f t="shared" si="126"/>
        <v>#N/A</v>
      </c>
      <c r="F1076" s="1124" t="e">
        <f t="shared" si="127"/>
        <v>#N/A</v>
      </c>
      <c r="G1076" s="842"/>
      <c r="H1076" s="1231" t="e">
        <f t="shared" si="128"/>
        <v>#N/A</v>
      </c>
      <c r="I1076" s="1231" t="e">
        <f t="shared" si="129"/>
        <v>#N/A</v>
      </c>
      <c r="J1076" s="1231" t="e">
        <f t="shared" si="130"/>
        <v>#N/A</v>
      </c>
      <c r="K1076" s="1231" t="e">
        <f t="shared" si="131"/>
        <v>#N/A</v>
      </c>
      <c r="L1076" s="842"/>
      <c r="M1076" s="1006" t="e">
        <f t="shared" si="123"/>
        <v>#N/A</v>
      </c>
      <c r="N1076" s="842"/>
      <c r="O1076" s="842"/>
      <c r="P1076" s="842"/>
      <c r="Q1076" s="447"/>
      <c r="R1076" s="842" t="e">
        <f t="shared" si="132"/>
        <v>#N/A</v>
      </c>
      <c r="S1076" s="46"/>
      <c r="T1076" s="46"/>
      <c r="U1076" s="1062">
        <v>1077</v>
      </c>
      <c r="V1076" s="46"/>
    </row>
    <row r="1077" spans="1:22" ht="15.75" customHeight="1">
      <c r="A1077" s="1247" t="e">
        <f t="shared" si="122"/>
        <v>#N/A</v>
      </c>
      <c r="B1077" s="1221">
        <v>10</v>
      </c>
      <c r="C1077" s="1124" t="e">
        <f t="shared" si="124"/>
        <v>#N/A</v>
      </c>
      <c r="D1077" s="1124" t="e">
        <f t="shared" si="125"/>
        <v>#N/A</v>
      </c>
      <c r="E1077" s="1124" t="e">
        <f t="shared" si="126"/>
        <v>#N/A</v>
      </c>
      <c r="F1077" s="1124" t="e">
        <f t="shared" si="127"/>
        <v>#N/A</v>
      </c>
      <c r="G1077" s="842"/>
      <c r="H1077" s="1231" t="e">
        <f t="shared" si="128"/>
        <v>#N/A</v>
      </c>
      <c r="I1077" s="1231" t="e">
        <f t="shared" si="129"/>
        <v>#N/A</v>
      </c>
      <c r="J1077" s="1231" t="e">
        <f t="shared" si="130"/>
        <v>#N/A</v>
      </c>
      <c r="K1077" s="1231" t="e">
        <f t="shared" si="131"/>
        <v>#N/A</v>
      </c>
      <c r="L1077" s="842"/>
      <c r="M1077" s="1006" t="e">
        <f t="shared" si="123"/>
        <v>#N/A</v>
      </c>
      <c r="N1077" s="842"/>
      <c r="O1077" s="842"/>
      <c r="P1077" s="842"/>
      <c r="Q1077" s="447"/>
      <c r="R1077" s="842" t="e">
        <f t="shared" si="132"/>
        <v>#N/A</v>
      </c>
      <c r="S1077" s="46"/>
      <c r="T1077" s="46"/>
      <c r="U1077" s="1062">
        <v>1078</v>
      </c>
      <c r="V1077" s="46"/>
    </row>
    <row r="1078" spans="1:22" ht="15.75" customHeight="1">
      <c r="A1078" s="1247" t="e">
        <f t="shared" si="122"/>
        <v>#N/A</v>
      </c>
      <c r="B1078" s="1221">
        <v>11</v>
      </c>
      <c r="C1078" s="1124" t="e">
        <f t="shared" si="124"/>
        <v>#N/A</v>
      </c>
      <c r="D1078" s="1124" t="e">
        <f t="shared" si="125"/>
        <v>#N/A</v>
      </c>
      <c r="E1078" s="1124" t="e">
        <f t="shared" si="126"/>
        <v>#N/A</v>
      </c>
      <c r="F1078" s="1124" t="e">
        <f t="shared" si="127"/>
        <v>#N/A</v>
      </c>
      <c r="G1078" s="842"/>
      <c r="H1078" s="1231" t="e">
        <f t="shared" si="128"/>
        <v>#N/A</v>
      </c>
      <c r="I1078" s="1231" t="e">
        <f t="shared" si="129"/>
        <v>#N/A</v>
      </c>
      <c r="J1078" s="1231" t="e">
        <f t="shared" si="130"/>
        <v>#N/A</v>
      </c>
      <c r="K1078" s="1231" t="e">
        <f t="shared" si="131"/>
        <v>#N/A</v>
      </c>
      <c r="L1078" s="842"/>
      <c r="M1078" s="1006" t="e">
        <f t="shared" si="123"/>
        <v>#N/A</v>
      </c>
      <c r="N1078" s="842"/>
      <c r="O1078" s="842"/>
      <c r="P1078" s="842"/>
      <c r="Q1078" s="447"/>
      <c r="R1078" s="842" t="e">
        <f t="shared" si="132"/>
        <v>#N/A</v>
      </c>
      <c r="S1078" s="46"/>
      <c r="T1078" s="46"/>
      <c r="U1078" s="1062">
        <v>1079</v>
      </c>
      <c r="V1078" s="46"/>
    </row>
    <row r="1079" spans="1:22" ht="15.75" customHeight="1">
      <c r="A1079" s="1247" t="e">
        <f t="shared" si="122"/>
        <v>#N/A</v>
      </c>
      <c r="B1079" s="1221">
        <v>12</v>
      </c>
      <c r="C1079" s="1124" t="e">
        <f t="shared" si="124"/>
        <v>#N/A</v>
      </c>
      <c r="D1079" s="1124" t="e">
        <f t="shared" si="125"/>
        <v>#N/A</v>
      </c>
      <c r="E1079" s="1124" t="e">
        <f t="shared" si="126"/>
        <v>#N/A</v>
      </c>
      <c r="F1079" s="1124" t="e">
        <f t="shared" si="127"/>
        <v>#N/A</v>
      </c>
      <c r="G1079" s="842"/>
      <c r="H1079" s="1231" t="e">
        <f t="shared" si="128"/>
        <v>#N/A</v>
      </c>
      <c r="I1079" s="1231" t="e">
        <f t="shared" si="129"/>
        <v>#N/A</v>
      </c>
      <c r="J1079" s="1231" t="e">
        <f t="shared" si="130"/>
        <v>#N/A</v>
      </c>
      <c r="K1079" s="1231" t="e">
        <f t="shared" si="131"/>
        <v>#N/A</v>
      </c>
      <c r="L1079" s="842"/>
      <c r="M1079" s="1006" t="e">
        <f t="shared" si="123"/>
        <v>#N/A</v>
      </c>
      <c r="N1079" s="842"/>
      <c r="O1079" s="842"/>
      <c r="P1079" s="842"/>
      <c r="Q1079" s="447"/>
      <c r="R1079" s="842" t="e">
        <f t="shared" si="132"/>
        <v>#N/A</v>
      </c>
      <c r="S1079" s="46"/>
      <c r="T1079" s="46"/>
      <c r="U1079" s="1062">
        <v>1080</v>
      </c>
      <c r="V1079" s="46"/>
    </row>
    <row r="1080" spans="1:22" ht="15.75" customHeight="1">
      <c r="A1080" s="1247" t="e">
        <f t="shared" si="122"/>
        <v>#N/A</v>
      </c>
      <c r="B1080" s="1221">
        <v>13</v>
      </c>
      <c r="C1080" s="1124" t="e">
        <f t="shared" si="124"/>
        <v>#N/A</v>
      </c>
      <c r="D1080" s="1124" t="e">
        <f t="shared" si="125"/>
        <v>#N/A</v>
      </c>
      <c r="E1080" s="1124" t="e">
        <f t="shared" si="126"/>
        <v>#N/A</v>
      </c>
      <c r="F1080" s="1124" t="e">
        <f t="shared" si="127"/>
        <v>#N/A</v>
      </c>
      <c r="G1080" s="842"/>
      <c r="H1080" s="1231" t="e">
        <f t="shared" si="128"/>
        <v>#N/A</v>
      </c>
      <c r="I1080" s="1231" t="e">
        <f t="shared" si="129"/>
        <v>#N/A</v>
      </c>
      <c r="J1080" s="1231" t="e">
        <f t="shared" si="130"/>
        <v>#N/A</v>
      </c>
      <c r="K1080" s="1231" t="e">
        <f t="shared" si="131"/>
        <v>#N/A</v>
      </c>
      <c r="L1080" s="842"/>
      <c r="M1080" s="1006" t="e">
        <f t="shared" si="123"/>
        <v>#N/A</v>
      </c>
      <c r="N1080" s="842"/>
      <c r="O1080" s="842"/>
      <c r="P1080" s="842"/>
      <c r="Q1080" s="447"/>
      <c r="R1080" s="842" t="e">
        <f t="shared" si="132"/>
        <v>#N/A</v>
      </c>
      <c r="S1080" s="46"/>
      <c r="T1080" s="46"/>
      <c r="U1080" s="1062">
        <v>1081</v>
      </c>
      <c r="V1080" s="46"/>
    </row>
    <row r="1081" spans="1:22" ht="15.75" customHeight="1">
      <c r="A1081" s="1247" t="e">
        <f t="shared" si="122"/>
        <v>#N/A</v>
      </c>
      <c r="B1081" s="1221">
        <v>14</v>
      </c>
      <c r="C1081" s="1124" t="e">
        <f t="shared" si="124"/>
        <v>#N/A</v>
      </c>
      <c r="D1081" s="1124" t="e">
        <f t="shared" si="125"/>
        <v>#N/A</v>
      </c>
      <c r="E1081" s="1124" t="e">
        <f t="shared" si="126"/>
        <v>#N/A</v>
      </c>
      <c r="F1081" s="1124" t="e">
        <f t="shared" si="127"/>
        <v>#N/A</v>
      </c>
      <c r="G1081" s="842"/>
      <c r="H1081" s="1231" t="e">
        <f t="shared" si="128"/>
        <v>#N/A</v>
      </c>
      <c r="I1081" s="1231" t="e">
        <f t="shared" si="129"/>
        <v>#N/A</v>
      </c>
      <c r="J1081" s="1231" t="e">
        <f t="shared" si="130"/>
        <v>#N/A</v>
      </c>
      <c r="K1081" s="1231" t="e">
        <f t="shared" si="131"/>
        <v>#N/A</v>
      </c>
      <c r="L1081" s="842"/>
      <c r="M1081" s="1006" t="e">
        <f t="shared" si="123"/>
        <v>#N/A</v>
      </c>
      <c r="N1081" s="842"/>
      <c r="O1081" s="842"/>
      <c r="P1081" s="842"/>
      <c r="Q1081" s="447"/>
      <c r="R1081" s="842" t="e">
        <f t="shared" si="132"/>
        <v>#N/A</v>
      </c>
      <c r="S1081" s="46"/>
      <c r="T1081" s="46"/>
      <c r="U1081" s="1062">
        <v>1082</v>
      </c>
      <c r="V1081" s="46"/>
    </row>
    <row r="1082" spans="1:22" ht="15.75" customHeight="1">
      <c r="A1082" s="1247" t="e">
        <f t="shared" si="122"/>
        <v>#N/A</v>
      </c>
      <c r="B1082" s="1221">
        <v>15</v>
      </c>
      <c r="C1082" s="1124" t="e">
        <f t="shared" si="124"/>
        <v>#N/A</v>
      </c>
      <c r="D1082" s="1124" t="e">
        <f t="shared" si="125"/>
        <v>#N/A</v>
      </c>
      <c r="E1082" s="1124" t="e">
        <f t="shared" si="126"/>
        <v>#N/A</v>
      </c>
      <c r="F1082" s="1124" t="e">
        <f t="shared" si="127"/>
        <v>#N/A</v>
      </c>
      <c r="G1082" s="842"/>
      <c r="H1082" s="1231" t="e">
        <f t="shared" si="128"/>
        <v>#N/A</v>
      </c>
      <c r="I1082" s="1231" t="e">
        <f t="shared" si="129"/>
        <v>#N/A</v>
      </c>
      <c r="J1082" s="1231" t="e">
        <f t="shared" si="130"/>
        <v>#N/A</v>
      </c>
      <c r="K1082" s="1231" t="e">
        <f t="shared" si="131"/>
        <v>#N/A</v>
      </c>
      <c r="L1082" s="842"/>
      <c r="M1082" s="1006" t="e">
        <f t="shared" si="123"/>
        <v>#N/A</v>
      </c>
      <c r="N1082" s="842"/>
      <c r="O1082" s="842"/>
      <c r="P1082" s="842"/>
      <c r="Q1082" s="447"/>
      <c r="R1082" s="842" t="e">
        <f t="shared" si="132"/>
        <v>#N/A</v>
      </c>
      <c r="S1082" s="46"/>
      <c r="T1082" s="46"/>
      <c r="U1082" s="1062">
        <v>1083</v>
      </c>
      <c r="V1082" s="46"/>
    </row>
    <row r="1083" spans="1:22" ht="15.75" customHeight="1">
      <c r="A1083" s="1247" t="e">
        <f t="shared" si="122"/>
        <v>#N/A</v>
      </c>
      <c r="B1083" s="1221">
        <v>16</v>
      </c>
      <c r="C1083" s="1124" t="e">
        <f t="shared" si="124"/>
        <v>#N/A</v>
      </c>
      <c r="D1083" s="1124" t="e">
        <f t="shared" si="125"/>
        <v>#N/A</v>
      </c>
      <c r="E1083" s="1124" t="e">
        <f t="shared" si="126"/>
        <v>#N/A</v>
      </c>
      <c r="F1083" s="1124" t="e">
        <f t="shared" si="127"/>
        <v>#N/A</v>
      </c>
      <c r="G1083" s="842"/>
      <c r="H1083" s="1231" t="e">
        <f t="shared" si="128"/>
        <v>#N/A</v>
      </c>
      <c r="I1083" s="1231" t="e">
        <f t="shared" si="129"/>
        <v>#N/A</v>
      </c>
      <c r="J1083" s="1231" t="e">
        <f t="shared" si="130"/>
        <v>#N/A</v>
      </c>
      <c r="K1083" s="1231" t="e">
        <f t="shared" si="131"/>
        <v>#N/A</v>
      </c>
      <c r="L1083" s="842"/>
      <c r="M1083" s="1006" t="e">
        <f t="shared" si="123"/>
        <v>#N/A</v>
      </c>
      <c r="N1083" s="842"/>
      <c r="O1083" s="842"/>
      <c r="P1083" s="842"/>
      <c r="Q1083" s="447"/>
      <c r="R1083" s="842" t="e">
        <f t="shared" si="132"/>
        <v>#N/A</v>
      </c>
      <c r="S1083" s="46"/>
      <c r="T1083" s="46"/>
      <c r="U1083" s="1062">
        <v>1084</v>
      </c>
      <c r="V1083" s="46"/>
    </row>
    <row r="1084" spans="1:22" ht="15.75" customHeight="1">
      <c r="A1084" s="1247" t="e">
        <f t="shared" si="122"/>
        <v>#N/A</v>
      </c>
      <c r="B1084" s="1221">
        <v>17</v>
      </c>
      <c r="C1084" s="1124" t="e">
        <f t="shared" si="124"/>
        <v>#N/A</v>
      </c>
      <c r="D1084" s="1124" t="e">
        <f t="shared" si="125"/>
        <v>#N/A</v>
      </c>
      <c r="E1084" s="1124" t="e">
        <f t="shared" si="126"/>
        <v>#N/A</v>
      </c>
      <c r="F1084" s="1124" t="e">
        <f t="shared" si="127"/>
        <v>#N/A</v>
      </c>
      <c r="G1084" s="842"/>
      <c r="H1084" s="1231" t="e">
        <f t="shared" si="128"/>
        <v>#N/A</v>
      </c>
      <c r="I1084" s="1231" t="e">
        <f t="shared" si="129"/>
        <v>#N/A</v>
      </c>
      <c r="J1084" s="1231" t="e">
        <f t="shared" si="130"/>
        <v>#N/A</v>
      </c>
      <c r="K1084" s="1231" t="e">
        <f t="shared" si="131"/>
        <v>#N/A</v>
      </c>
      <c r="L1084" s="842"/>
      <c r="M1084" s="1006" t="e">
        <f t="shared" si="123"/>
        <v>#N/A</v>
      </c>
      <c r="N1084" s="842"/>
      <c r="O1084" s="842"/>
      <c r="P1084" s="842"/>
      <c r="Q1084" s="447"/>
      <c r="R1084" s="842" t="e">
        <f t="shared" si="132"/>
        <v>#N/A</v>
      </c>
      <c r="S1084" s="46"/>
      <c r="T1084" s="46"/>
      <c r="U1084" s="1062">
        <v>1085</v>
      </c>
      <c r="V1084" s="46"/>
    </row>
    <row r="1085" spans="1:22" ht="15.75" customHeight="1">
      <c r="A1085" s="1247" t="e">
        <f t="shared" si="122"/>
        <v>#N/A</v>
      </c>
      <c r="B1085" s="1221">
        <v>18</v>
      </c>
      <c r="C1085" s="1124" t="e">
        <f t="shared" si="124"/>
        <v>#N/A</v>
      </c>
      <c r="D1085" s="1124" t="e">
        <f t="shared" si="125"/>
        <v>#N/A</v>
      </c>
      <c r="E1085" s="1124" t="e">
        <f t="shared" si="126"/>
        <v>#N/A</v>
      </c>
      <c r="F1085" s="1124" t="e">
        <f t="shared" si="127"/>
        <v>#N/A</v>
      </c>
      <c r="G1085" s="842"/>
      <c r="H1085" s="1231" t="e">
        <f t="shared" si="128"/>
        <v>#N/A</v>
      </c>
      <c r="I1085" s="1231" t="e">
        <f t="shared" si="129"/>
        <v>#N/A</v>
      </c>
      <c r="J1085" s="1231" t="e">
        <f t="shared" si="130"/>
        <v>#N/A</v>
      </c>
      <c r="K1085" s="1231" t="e">
        <f t="shared" si="131"/>
        <v>#N/A</v>
      </c>
      <c r="L1085" s="842"/>
      <c r="M1085" s="1006" t="e">
        <f t="shared" si="123"/>
        <v>#N/A</v>
      </c>
      <c r="N1085" s="842"/>
      <c r="O1085" s="842"/>
      <c r="P1085" s="842"/>
      <c r="Q1085" s="447"/>
      <c r="R1085" s="842" t="e">
        <f t="shared" si="132"/>
        <v>#N/A</v>
      </c>
      <c r="S1085" s="46"/>
      <c r="T1085" s="46"/>
      <c r="U1085" s="1062">
        <v>1086</v>
      </c>
      <c r="V1085" s="46"/>
    </row>
    <row r="1086" spans="1:22" ht="15.75" customHeight="1">
      <c r="A1086" s="1247" t="e">
        <f t="shared" si="122"/>
        <v>#N/A</v>
      </c>
      <c r="B1086" s="1221">
        <v>19</v>
      </c>
      <c r="C1086" s="1124" t="e">
        <f t="shared" si="124"/>
        <v>#N/A</v>
      </c>
      <c r="D1086" s="1124" t="e">
        <f t="shared" si="125"/>
        <v>#N/A</v>
      </c>
      <c r="E1086" s="1124" t="e">
        <f t="shared" si="126"/>
        <v>#N/A</v>
      </c>
      <c r="F1086" s="1124" t="e">
        <f t="shared" si="127"/>
        <v>#N/A</v>
      </c>
      <c r="G1086" s="842"/>
      <c r="H1086" s="1231" t="e">
        <f t="shared" si="128"/>
        <v>#N/A</v>
      </c>
      <c r="I1086" s="1231" t="e">
        <f t="shared" si="129"/>
        <v>#N/A</v>
      </c>
      <c r="J1086" s="1231" t="e">
        <f t="shared" si="130"/>
        <v>#N/A</v>
      </c>
      <c r="K1086" s="1231" t="e">
        <f t="shared" si="131"/>
        <v>#N/A</v>
      </c>
      <c r="L1086" s="842"/>
      <c r="M1086" s="1006" t="e">
        <f t="shared" si="123"/>
        <v>#N/A</v>
      </c>
      <c r="N1086" s="842"/>
      <c r="O1086" s="842"/>
      <c r="P1086" s="842"/>
      <c r="Q1086" s="447"/>
      <c r="R1086" s="842" t="e">
        <f t="shared" si="132"/>
        <v>#N/A</v>
      </c>
      <c r="S1086" s="46"/>
      <c r="T1086" s="46"/>
      <c r="U1086" s="1062">
        <v>1087</v>
      </c>
      <c r="V1086" s="46"/>
    </row>
    <row r="1087" spans="1:22" ht="15.75" customHeight="1">
      <c r="A1087" s="1247" t="e">
        <f t="shared" si="122"/>
        <v>#N/A</v>
      </c>
      <c r="B1087" s="1221">
        <v>20</v>
      </c>
      <c r="C1087" s="1124" t="e">
        <f t="shared" si="124"/>
        <v>#N/A</v>
      </c>
      <c r="D1087" s="1124" t="e">
        <f t="shared" si="125"/>
        <v>#N/A</v>
      </c>
      <c r="E1087" s="1124" t="e">
        <f t="shared" si="126"/>
        <v>#N/A</v>
      </c>
      <c r="F1087" s="1124" t="e">
        <f t="shared" si="127"/>
        <v>#N/A</v>
      </c>
      <c r="G1087" s="842"/>
      <c r="H1087" s="1231" t="e">
        <f t="shared" si="128"/>
        <v>#N/A</v>
      </c>
      <c r="I1087" s="1231" t="e">
        <f t="shared" si="129"/>
        <v>#N/A</v>
      </c>
      <c r="J1087" s="1231" t="e">
        <f t="shared" si="130"/>
        <v>#N/A</v>
      </c>
      <c r="K1087" s="1231" t="e">
        <f t="shared" si="131"/>
        <v>#N/A</v>
      </c>
      <c r="L1087" s="842"/>
      <c r="M1087" s="1006" t="e">
        <f t="shared" si="123"/>
        <v>#N/A</v>
      </c>
      <c r="N1087" s="842"/>
      <c r="O1087" s="842"/>
      <c r="P1087" s="842"/>
      <c r="Q1087" s="447"/>
      <c r="R1087" s="842" t="e">
        <f t="shared" si="132"/>
        <v>#N/A</v>
      </c>
      <c r="S1087" s="46"/>
      <c r="T1087" s="46"/>
      <c r="U1087" s="1062">
        <v>1088</v>
      </c>
      <c r="V1087" s="46"/>
    </row>
    <row r="1088" spans="1:22" ht="15.75" customHeight="1">
      <c r="A1088" s="1247" t="e">
        <f t="shared" si="122"/>
        <v>#N/A</v>
      </c>
      <c r="B1088" s="1221">
        <v>21</v>
      </c>
      <c r="C1088" s="1124" t="e">
        <f t="shared" si="124"/>
        <v>#N/A</v>
      </c>
      <c r="D1088" s="1124" t="e">
        <f t="shared" si="125"/>
        <v>#N/A</v>
      </c>
      <c r="E1088" s="1124" t="e">
        <f t="shared" si="126"/>
        <v>#N/A</v>
      </c>
      <c r="F1088" s="1124" t="e">
        <f t="shared" si="127"/>
        <v>#N/A</v>
      </c>
      <c r="G1088" s="842"/>
      <c r="H1088" s="1231" t="e">
        <f t="shared" si="128"/>
        <v>#N/A</v>
      </c>
      <c r="I1088" s="1231" t="e">
        <f t="shared" si="129"/>
        <v>#N/A</v>
      </c>
      <c r="J1088" s="1231" t="e">
        <f t="shared" si="130"/>
        <v>#N/A</v>
      </c>
      <c r="K1088" s="1231" t="e">
        <f t="shared" si="131"/>
        <v>#N/A</v>
      </c>
      <c r="L1088" s="842"/>
      <c r="M1088" s="1006" t="e">
        <f t="shared" si="123"/>
        <v>#N/A</v>
      </c>
      <c r="N1088" s="842"/>
      <c r="O1088" s="842"/>
      <c r="P1088" s="842"/>
      <c r="Q1088" s="447"/>
      <c r="R1088" s="842" t="e">
        <f t="shared" si="132"/>
        <v>#N/A</v>
      </c>
      <c r="S1088" s="46"/>
      <c r="T1088" s="46"/>
      <c r="U1088" s="1062">
        <v>1089</v>
      </c>
      <c r="V1088" s="46"/>
    </row>
    <row r="1089" spans="1:22" ht="15.75" customHeight="1">
      <c r="A1089" s="1247" t="e">
        <f t="shared" si="122"/>
        <v>#N/A</v>
      </c>
      <c r="B1089" s="1221">
        <v>22</v>
      </c>
      <c r="C1089" s="1124" t="e">
        <f t="shared" si="124"/>
        <v>#N/A</v>
      </c>
      <c r="D1089" s="1124" t="e">
        <f t="shared" si="125"/>
        <v>#N/A</v>
      </c>
      <c r="E1089" s="1124" t="e">
        <f t="shared" si="126"/>
        <v>#N/A</v>
      </c>
      <c r="F1089" s="1124" t="e">
        <f t="shared" si="127"/>
        <v>#N/A</v>
      </c>
      <c r="G1089" s="842"/>
      <c r="H1089" s="1231" t="e">
        <f t="shared" si="128"/>
        <v>#N/A</v>
      </c>
      <c r="I1089" s="1231" t="e">
        <f t="shared" si="129"/>
        <v>#N/A</v>
      </c>
      <c r="J1089" s="1231" t="e">
        <f t="shared" si="130"/>
        <v>#N/A</v>
      </c>
      <c r="K1089" s="1231" t="e">
        <f t="shared" si="131"/>
        <v>#N/A</v>
      </c>
      <c r="L1089" s="842"/>
      <c r="M1089" s="1006" t="e">
        <f t="shared" si="123"/>
        <v>#N/A</v>
      </c>
      <c r="N1089" s="842"/>
      <c r="O1089" s="842"/>
      <c r="P1089" s="842"/>
      <c r="Q1089" s="447"/>
      <c r="R1089" s="842" t="e">
        <f t="shared" si="132"/>
        <v>#N/A</v>
      </c>
      <c r="S1089" s="46"/>
      <c r="T1089" s="46"/>
      <c r="U1089" s="1062">
        <v>1090</v>
      </c>
      <c r="V1089" s="46"/>
    </row>
    <row r="1090" spans="1:22" ht="15.75" customHeight="1">
      <c r="A1090" s="1247" t="e">
        <f t="shared" si="122"/>
        <v>#N/A</v>
      </c>
      <c r="B1090" s="1221">
        <v>23</v>
      </c>
      <c r="C1090" s="1124" t="e">
        <f t="shared" si="124"/>
        <v>#N/A</v>
      </c>
      <c r="D1090" s="1124" t="e">
        <f t="shared" si="125"/>
        <v>#N/A</v>
      </c>
      <c r="E1090" s="1124" t="e">
        <f t="shared" si="126"/>
        <v>#N/A</v>
      </c>
      <c r="F1090" s="1124" t="e">
        <f t="shared" si="127"/>
        <v>#N/A</v>
      </c>
      <c r="G1090" s="842"/>
      <c r="H1090" s="1231" t="e">
        <f t="shared" si="128"/>
        <v>#N/A</v>
      </c>
      <c r="I1090" s="1231" t="e">
        <f t="shared" si="129"/>
        <v>#N/A</v>
      </c>
      <c r="J1090" s="1231" t="e">
        <f t="shared" si="130"/>
        <v>#N/A</v>
      </c>
      <c r="K1090" s="1231" t="e">
        <f t="shared" si="131"/>
        <v>#N/A</v>
      </c>
      <c r="L1090" s="842"/>
      <c r="M1090" s="1006" t="e">
        <f t="shared" si="123"/>
        <v>#N/A</v>
      </c>
      <c r="N1090" s="842"/>
      <c r="O1090" s="842"/>
      <c r="P1090" s="842"/>
      <c r="Q1090" s="447"/>
      <c r="R1090" s="842" t="e">
        <f t="shared" si="132"/>
        <v>#N/A</v>
      </c>
      <c r="S1090" s="46"/>
      <c r="T1090" s="46"/>
      <c r="U1090" s="1062">
        <v>1091</v>
      </c>
      <c r="V1090" s="46"/>
    </row>
    <row r="1091" spans="1:22" ht="15.75" customHeight="1">
      <c r="A1091" s="1251" t="s">
        <v>74</v>
      </c>
      <c r="B1091" s="1221"/>
      <c r="C1091" s="1124" t="e">
        <f>SUM(C1068:C1090)</f>
        <v>#N/A</v>
      </c>
      <c r="D1091" s="1124" t="e">
        <f>SUM(D1068:D1090)</f>
        <v>#N/A</v>
      </c>
      <c r="E1091" s="1124" t="e">
        <f>SUM(E1068:E1090)</f>
        <v>#N/A</v>
      </c>
      <c r="F1091" s="1124" t="e">
        <f>SUM(F1068:F1090)</f>
        <v>#N/A</v>
      </c>
      <c r="G1091" s="842"/>
      <c r="H1091" s="1231" t="e">
        <f>SUM(H1068:H1090)</f>
        <v>#N/A</v>
      </c>
      <c r="I1091" s="1231" t="e">
        <f>SUM(I1068:I1090)</f>
        <v>#N/A</v>
      </c>
      <c r="J1091" s="1231" t="e">
        <f>SUM(J1068:J1090)</f>
        <v>#N/A</v>
      </c>
      <c r="K1091" s="1231" t="e">
        <f>SUM(K1068:K1090)</f>
        <v>#N/A</v>
      </c>
      <c r="L1091" s="842"/>
      <c r="M1091" s="842"/>
      <c r="N1091" s="842"/>
      <c r="O1091" s="842"/>
      <c r="P1091" s="842"/>
      <c r="Q1091" s="447"/>
      <c r="R1091" s="447"/>
      <c r="S1091" s="46"/>
      <c r="T1091" s="46"/>
      <c r="U1091" s="1062">
        <v>1092</v>
      </c>
      <c r="V1091" s="46"/>
    </row>
    <row r="1092" spans="1:22" ht="15.75" customHeight="1">
      <c r="A1092" s="44"/>
      <c r="B1092" s="1221"/>
      <c r="C1092" s="842"/>
      <c r="D1092" s="842"/>
      <c r="E1092" s="842"/>
      <c r="F1092" s="842"/>
      <c r="G1092" s="842"/>
      <c r="H1092" s="841"/>
      <c r="I1092" s="841"/>
      <c r="J1092" s="841"/>
      <c r="K1092" s="841"/>
      <c r="L1092" s="842"/>
      <c r="M1092" s="841"/>
      <c r="N1092" s="841"/>
      <c r="O1092" s="841"/>
      <c r="P1092" s="841"/>
      <c r="Q1092" s="15"/>
      <c r="R1092" s="447"/>
      <c r="S1092" s="46"/>
      <c r="T1092" s="46"/>
      <c r="U1092" s="1062">
        <v>1093</v>
      </c>
      <c r="V1092" s="46"/>
    </row>
    <row r="1093" spans="1:22" ht="15.75" customHeight="1">
      <c r="A1093" s="1157" t="s">
        <v>393</v>
      </c>
      <c r="B1093" s="1221"/>
      <c r="C1093" s="842"/>
      <c r="D1093" s="842"/>
      <c r="E1093" s="842"/>
      <c r="F1093" s="842"/>
      <c r="G1093" s="842"/>
      <c r="H1093" s="841"/>
      <c r="I1093" s="841"/>
      <c r="J1093" s="841"/>
      <c r="K1093" s="841"/>
      <c r="L1093" s="842"/>
      <c r="M1093" s="842"/>
      <c r="N1093" s="842"/>
      <c r="O1093" s="842"/>
      <c r="P1093" s="842"/>
      <c r="Q1093" s="15"/>
      <c r="R1093" s="447"/>
      <c r="S1093" s="46"/>
      <c r="T1093" s="46"/>
      <c r="U1093" s="1062">
        <v>1094</v>
      </c>
      <c r="V1093" s="46"/>
    </row>
    <row r="1094" spans="1:22" ht="15.75" customHeight="1">
      <c r="A1094" s="44" t="s">
        <v>505</v>
      </c>
      <c r="B1094" s="1221"/>
      <c r="C1094" s="1255" t="e">
        <f>C899</f>
        <v>#VALUE!</v>
      </c>
      <c r="D1094" s="1255">
        <f>M899</f>
        <v>0</v>
      </c>
      <c r="E1094" s="1255" t="e">
        <f>D899</f>
        <v>#VALUE!</v>
      </c>
      <c r="F1094" s="1255">
        <f>N899</f>
        <v>0</v>
      </c>
      <c r="G1094" s="842"/>
      <c r="H1094" s="1256" t="e">
        <f>E899</f>
        <v>#VALUE!</v>
      </c>
      <c r="I1094" s="1256">
        <f>O899</f>
        <v>0</v>
      </c>
      <c r="J1094" s="1256" t="e">
        <f>F899</f>
        <v>#VALUE!</v>
      </c>
      <c r="K1094" s="1256">
        <f>P899</f>
        <v>0</v>
      </c>
      <c r="L1094" s="842"/>
      <c r="M1094" s="842"/>
      <c r="N1094" s="842"/>
      <c r="O1094" s="842"/>
      <c r="P1094" s="842"/>
      <c r="Q1094" s="15"/>
      <c r="R1094" s="447"/>
      <c r="S1094" s="46"/>
      <c r="T1094" s="46"/>
      <c r="U1094" s="1062">
        <v>1095</v>
      </c>
      <c r="V1094" s="46"/>
    </row>
    <row r="1095" spans="1:22" ht="15.75" customHeight="1">
      <c r="A1095" s="44" t="s">
        <v>506</v>
      </c>
      <c r="B1095" s="1221"/>
      <c r="C1095" s="1253" t="e">
        <f>IF(SUM(C1042:C1064)=C1094,"OK",SUM(C1042:C1064))</f>
        <v>#N/A</v>
      </c>
      <c r="D1095" s="1253" t="e">
        <f>IF(SUM(D1042:D1064)=D1094,"OK",SUM(D1042:D1064))</f>
        <v>#N/A</v>
      </c>
      <c r="E1095" s="1253" t="e">
        <f>IF(SUM(E1042:E1064)=E1094,"OK",SUM(E1042:E1064))</f>
        <v>#N/A</v>
      </c>
      <c r="F1095" s="1253" t="e">
        <f>IF(SUM(F1042:F1064)=F1094,"OK",SUM(F1042:F1064))</f>
        <v>#N/A</v>
      </c>
      <c r="G1095" s="842"/>
      <c r="H1095" s="1253" t="e">
        <f>IF(SUM(H1042:H1064)=H1094,"OK",SUM(H1042:H1064))</f>
        <v>#N/A</v>
      </c>
      <c r="I1095" s="1253" t="e">
        <f>IF(SUM(I1042:I1064)=I1094,"OK",SUM(I1042:I1064))</f>
        <v>#N/A</v>
      </c>
      <c r="J1095" s="1253" t="e">
        <f>IF(SUM(J1042:J1064)=J1094,"OK",SUM(J1042:J1064))</f>
        <v>#N/A</v>
      </c>
      <c r="K1095" s="1253" t="e">
        <f>IF(SUM(K1042:K1064)=K1094,"OK",SUM(K1042:K1064))</f>
        <v>#N/A</v>
      </c>
      <c r="L1095" s="842"/>
      <c r="M1095" s="842"/>
      <c r="N1095" s="842"/>
      <c r="O1095" s="842"/>
      <c r="P1095" s="842"/>
      <c r="Q1095" s="15"/>
      <c r="R1095" s="447"/>
      <c r="S1095" s="46"/>
      <c r="T1095" s="46"/>
      <c r="U1095" s="1062">
        <v>1096</v>
      </c>
      <c r="V1095" s="46"/>
    </row>
    <row r="1096" spans="1:22" ht="15.75" customHeight="1">
      <c r="A1096" s="44" t="s">
        <v>507</v>
      </c>
      <c r="B1096" s="1221"/>
      <c r="C1096" s="1222">
        <f>C984</f>
        <v>0</v>
      </c>
      <c r="D1096" s="1222">
        <f>M984</f>
        <v>0</v>
      </c>
      <c r="E1096" s="1222">
        <f>D984</f>
        <v>0</v>
      </c>
      <c r="F1096" s="1222">
        <f>N984</f>
        <v>0</v>
      </c>
      <c r="G1096" s="842"/>
      <c r="H1096" s="1257">
        <f>E984</f>
        <v>0</v>
      </c>
      <c r="I1096" s="1257">
        <f>O984</f>
        <v>0</v>
      </c>
      <c r="J1096" s="1257">
        <f>F984</f>
        <v>0</v>
      </c>
      <c r="K1096" s="1257">
        <f>P984</f>
        <v>0</v>
      </c>
      <c r="L1096" s="842"/>
      <c r="M1096" s="842"/>
      <c r="N1096" s="842"/>
      <c r="O1096" s="842"/>
      <c r="P1096" s="842"/>
      <c r="Q1096" s="15"/>
      <c r="R1096" s="447"/>
      <c r="S1096" s="46"/>
      <c r="T1096" s="46"/>
      <c r="U1096" s="1062">
        <v>1097</v>
      </c>
      <c r="V1096" s="46"/>
    </row>
    <row r="1097" spans="1:22" ht="15.75" customHeight="1">
      <c r="A1097" s="44" t="s">
        <v>506</v>
      </c>
      <c r="B1097" s="1221"/>
      <c r="C1097" s="1222" t="e">
        <f>IF(SUM(C1067:C1090)=C1096,"OK",SUM(C1067:C1090))</f>
        <v>#N/A</v>
      </c>
      <c r="D1097" s="1222" t="e">
        <f>IF(SUM(D1067:D1090)=D1096,"OK",SUM(D1067:D1090))</f>
        <v>#N/A</v>
      </c>
      <c r="E1097" s="1222" t="e">
        <f>IF(SUM(E1067:E1090)=E1096,"OK",SUM(E1067:E1090))</f>
        <v>#N/A</v>
      </c>
      <c r="F1097" s="1222" t="e">
        <f>IF(SUM(F1067:F1090)=F1096,"OK",SUM(F1067:F1090))</f>
        <v>#N/A</v>
      </c>
      <c r="G1097" s="842"/>
      <c r="H1097" s="1222" t="e">
        <f>IF(SUM(H1067:H1090)=H1096,"OK",SUM(H1067:H1090))</f>
        <v>#N/A</v>
      </c>
      <c r="I1097" s="1222" t="e">
        <f>IF(SUM(I1067:I1090)=I1096,"OK",SUM(I1067:I1090))</f>
        <v>#N/A</v>
      </c>
      <c r="J1097" s="1222" t="e">
        <f>IF(SUM(J1067:J1090)=J1096,"OK",SUM(J1067:J1090))</f>
        <v>#N/A</v>
      </c>
      <c r="K1097" s="1222" t="e">
        <f>IF(SUM(K1067:K1090)=K1096,"OK",SUM(K1067:K1090))</f>
        <v>#N/A</v>
      </c>
      <c r="L1097" s="842"/>
      <c r="M1097" s="842"/>
      <c r="N1097" s="842"/>
      <c r="O1097" s="842"/>
      <c r="P1097" s="842"/>
      <c r="Q1097" s="15"/>
      <c r="R1097" s="447"/>
      <c r="S1097" s="46"/>
      <c r="T1097" s="46"/>
      <c r="U1097" s="1062">
        <v>1098</v>
      </c>
      <c r="V1097" s="46"/>
    </row>
    <row r="1098" spans="1:22" ht="15.75" customHeight="1">
      <c r="A1098" s="44"/>
      <c r="B1098" s="1221"/>
      <c r="C1098" s="842"/>
      <c r="D1098" s="842"/>
      <c r="E1098" s="842"/>
      <c r="F1098" s="842"/>
      <c r="G1098" s="842"/>
      <c r="H1098" s="841"/>
      <c r="I1098" s="841"/>
      <c r="J1098" s="841"/>
      <c r="K1098" s="841"/>
      <c r="L1098" s="842"/>
      <c r="M1098" s="842"/>
      <c r="N1098" s="842"/>
      <c r="O1098" s="842"/>
      <c r="P1098" s="842"/>
      <c r="Q1098" s="15"/>
      <c r="R1098" s="447"/>
      <c r="S1098" s="46"/>
      <c r="T1098" s="46"/>
      <c r="U1098" s="1062">
        <v>1099</v>
      </c>
      <c r="V1098" s="46"/>
    </row>
    <row r="1099" spans="1:22" ht="15.75" customHeight="1">
      <c r="A1099" s="1157" t="s">
        <v>508</v>
      </c>
      <c r="B1099" s="1221"/>
      <c r="C1099" s="842"/>
      <c r="D1099" s="842"/>
      <c r="E1099" s="842"/>
      <c r="F1099" s="842"/>
      <c r="G1099" s="842"/>
      <c r="H1099" s="841"/>
      <c r="I1099" s="841"/>
      <c r="J1099" s="841"/>
      <c r="K1099" s="841"/>
      <c r="L1099" s="842"/>
      <c r="M1099" s="842"/>
      <c r="N1099" s="842"/>
      <c r="O1099" s="842"/>
      <c r="P1099" s="842"/>
      <c r="Q1099" s="15"/>
      <c r="R1099" s="447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90">
        <v>0.05</v>
      </c>
      <c r="D1100" s="842"/>
      <c r="E1100" s="842"/>
      <c r="F1100" s="842"/>
      <c r="G1100" s="842"/>
      <c r="H1100" s="841"/>
      <c r="I1100" s="841"/>
      <c r="J1100" s="841"/>
      <c r="K1100" s="841"/>
      <c r="L1100" s="842"/>
      <c r="M1100" s="842"/>
      <c r="N1100" s="842"/>
      <c r="O1100" s="842"/>
      <c r="P1100" s="842"/>
      <c r="Q1100" s="15"/>
      <c r="R1100" s="447"/>
      <c r="S1100" s="46"/>
      <c r="T1100" s="46"/>
      <c r="U1100" s="1062">
        <v>1101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2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2"/>
      <c r="M1101" s="842"/>
      <c r="N1101" s="842"/>
      <c r="O1101" s="842"/>
      <c r="P1101" s="842"/>
      <c r="Q1101" s="15"/>
      <c r="R1101" s="447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1"/>
      <c r="C1102" s="1222">
        <f>C1037*365*C1038*C1039</f>
        <v>0</v>
      </c>
      <c r="D1102" s="1222">
        <f>E1037*365*E1038*E1039</f>
        <v>0</v>
      </c>
      <c r="E1102" s="1222">
        <f>H1037*365*H1038*H1039</f>
        <v>0</v>
      </c>
      <c r="F1102" s="1222">
        <f>J1037*365*J1038*J1039</f>
        <v>0</v>
      </c>
      <c r="G1102" s="842"/>
      <c r="H1102" s="46"/>
      <c r="I1102" s="46"/>
      <c r="J1102" s="46"/>
      <c r="K1102" s="841"/>
      <c r="L1102" s="842"/>
      <c r="M1102" s="842"/>
      <c r="N1102" s="842"/>
      <c r="O1102" s="842"/>
      <c r="P1102" s="842"/>
      <c r="Q1102" s="15"/>
      <c r="R1102" s="447"/>
      <c r="S1102" s="46"/>
      <c r="T1102" s="46"/>
      <c r="U1102" s="1062">
        <v>1103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2"/>
      <c r="H1103" s="46"/>
      <c r="I1103" s="46"/>
      <c r="J1103" s="46"/>
      <c r="K1103" s="841"/>
      <c r="L1103" s="842"/>
      <c r="M1103" s="1258" t="s">
        <v>509</v>
      </c>
      <c r="N1103" s="842"/>
      <c r="O1103" s="842"/>
      <c r="P1103" s="842"/>
      <c r="Q1103" s="15"/>
      <c r="R1103" s="447"/>
      <c r="S1103" s="46"/>
      <c r="T1103" s="46"/>
      <c r="U1103" s="1062">
        <v>1104</v>
      </c>
      <c r="V1103" s="46"/>
    </row>
    <row r="1104" spans="1:22" ht="15.75" customHeight="1">
      <c r="A1104" s="1157" t="s">
        <v>510</v>
      </c>
      <c r="B1104" s="1221"/>
      <c r="C1104" s="842"/>
      <c r="D1104" s="1222"/>
      <c r="E1104" s="1222"/>
      <c r="F1104" s="1222"/>
      <c r="G1104" s="842"/>
      <c r="H1104" s="841"/>
      <c r="I1104" s="46"/>
      <c r="J1104" s="46"/>
      <c r="K1104" s="841"/>
      <c r="L1104" s="842"/>
      <c r="M1104" s="1259" t="s">
        <v>511</v>
      </c>
      <c r="N1104" s="1260" t="s">
        <v>331</v>
      </c>
      <c r="O1104" s="842"/>
      <c r="P1104" s="842"/>
      <c r="Q1104" s="15"/>
      <c r="R1104" s="447"/>
      <c r="S1104" s="46"/>
      <c r="T1104" s="46"/>
      <c r="U1104" s="1062">
        <v>1105</v>
      </c>
      <c r="V1104" s="46"/>
    </row>
    <row r="1105" spans="1:22" ht="15.75" customHeight="1">
      <c r="A1105" s="1255" t="str">
        <f t="shared" ref="A1105:A1124" si="133">A829</f>
        <v>Green cons - Season 1: no of months</v>
      </c>
      <c r="B1105" s="842"/>
      <c r="C1105" s="1253">
        <f t="shared" ref="C1105:F1106" si="134">MAX(SUM(C829,M829),SUM(C829))</f>
        <v>0</v>
      </c>
      <c r="D1105" s="1253">
        <f t="shared" si="134"/>
        <v>0</v>
      </c>
      <c r="E1105" s="1253">
        <f t="shared" si="134"/>
        <v>0</v>
      </c>
      <c r="F1105" s="1253">
        <f t="shared" si="134"/>
        <v>0</v>
      </c>
      <c r="G1105" s="842"/>
      <c r="H1105" s="46"/>
      <c r="I1105" s="46"/>
      <c r="J1105" s="46"/>
      <c r="K1105" s="46"/>
      <c r="L1105" s="44"/>
      <c r="M1105" s="1244" t="str">
        <f t="shared" ref="M1105:M1138" si="135">IF(OR(SUM((C1105&gt;C$1100),(D1105&gt;C$1100),(E1105&gt;C$1100),(F1105&gt;C$1100))&gt;1,C1105&gt;C$1100*2,D1105&gt;C$1100*2,E1105&gt;C$1100*2,F1105&gt;C$1100*2),"yes","")</f>
        <v/>
      </c>
      <c r="N1105" s="1261"/>
      <c r="O1105" s="842"/>
      <c r="P1105" s="842"/>
      <c r="Q1105" s="15"/>
      <c r="R1105" s="447"/>
      <c r="S1105" s="46"/>
      <c r="T1105" s="46"/>
      <c r="U1105" s="1062">
        <v>1106</v>
      </c>
      <c r="V1105" s="46"/>
    </row>
    <row r="1106" spans="1:22" ht="15.75" customHeight="1">
      <c r="A1106" s="1255" t="str">
        <f t="shared" si="133"/>
        <v xml:space="preserve">Green beans </v>
      </c>
      <c r="B1106" s="842"/>
      <c r="C1106" s="1253">
        <f t="shared" si="134"/>
        <v>0</v>
      </c>
      <c r="D1106" s="1253">
        <f t="shared" si="134"/>
        <v>0</v>
      </c>
      <c r="E1106" s="1253">
        <f t="shared" si="134"/>
        <v>0</v>
      </c>
      <c r="F1106" s="1253">
        <f t="shared" si="134"/>
        <v>0</v>
      </c>
      <c r="G1106" s="842"/>
      <c r="H1106" s="46"/>
      <c r="I1106" s="46"/>
      <c r="J1106" s="46"/>
      <c r="K1106" s="46"/>
      <c r="L1106" s="44"/>
      <c r="M1106" s="1244" t="str">
        <f t="shared" si="135"/>
        <v/>
      </c>
      <c r="N1106" s="1261"/>
      <c r="O1106" s="842"/>
      <c r="P1106" s="842"/>
      <c r="Q1106" s="15"/>
      <c r="R1106" s="447"/>
      <c r="S1106" s="46"/>
      <c r="T1106" s="46"/>
      <c r="U1106" s="1062">
        <v>1107</v>
      </c>
      <c r="V1106" s="46"/>
    </row>
    <row r="1107" spans="1:22" ht="15.75" customHeight="1">
      <c r="A1107" s="1262" t="str">
        <f t="shared" si="133"/>
        <v>Maize: kg produced</v>
      </c>
      <c r="B1107" s="842"/>
      <c r="C1107" s="1253">
        <f t="shared" ref="C1107:C1124" si="136">IF(C$1102=0,0,MAX((SUM(C831,M831)+SUM(C931,M931)/C$1102),(SUM(C831)+SUM(C931)/C$1102)))</f>
        <v>0</v>
      </c>
      <c r="D1107" s="1253">
        <f t="shared" ref="D1107:D1124" si="137">IF(D$1102=0,0,MAX((SUM(D831,N831)+SUM(D931,N931)/D$1102),(SUM(D831)+SUM(D931)/D$1102)))</f>
        <v>0</v>
      </c>
      <c r="E1107" s="1253">
        <f t="shared" ref="E1107:E1124" si="138">IF(E$1102=0,0,MAX((SUM(E831,O831)+SUM(E931,O931)/E$1102),(SUM(E831)+SUM(E931)/E$1102)))</f>
        <v>0</v>
      </c>
      <c r="F1107" s="1253">
        <f t="shared" ref="F1107:F1124" si="139">IF(F$1102=0,0,MAX((SUM(F831,P831)+SUM(F931,P931)/F$1102),(SUM(F831)+SUM(F931)/F$1102)))</f>
        <v>0</v>
      </c>
      <c r="G1107" s="842"/>
      <c r="H1107" s="1254">
        <f t="shared" ref="H1107:H1124" si="140">IF(C$1102=0,0,MAX(SUM(C931,M931)/C$1102,SUM(C931)/C$1102))</f>
        <v>0</v>
      </c>
      <c r="I1107" s="1254">
        <f t="shared" ref="I1107:I1124" si="141">IF(D$1102=0,0,MAX(SUM(D931,N931)/D$1102,SUM(D931)/D$1102))</f>
        <v>0</v>
      </c>
      <c r="J1107" s="1254">
        <f t="shared" ref="J1107:J1124" si="142">IF(E$1102=0,0,MAX(SUM(E931,O931)/E$1102,SUM(E931)/E$1102))</f>
        <v>0</v>
      </c>
      <c r="K1107" s="1254">
        <f t="shared" ref="K1107:K1124" si="143">IF(F$1102=0,0,MAX(SUM(F931,P931)/F$1102,SUM(F931)/F$1102))</f>
        <v>0</v>
      </c>
      <c r="L1107" s="44"/>
      <c r="M1107" s="1244" t="str">
        <f t="shared" si="135"/>
        <v/>
      </c>
      <c r="N1107" s="1258" t="str">
        <f t="shared" ref="N1107:N1126" si="144">IF(OR(SUM((H1107&gt;C$1100),(I1107&gt;C$1100),(J1107&gt;C$1100),(K1107&gt;C$1100))&gt;1,H1107&gt;C$1100*2,I1107&gt;C$1100*2,J1107&gt;C$1100*2,K1107&gt;C$1100*2),"yes","")</f>
        <v/>
      </c>
      <c r="O1107" s="842"/>
      <c r="P1107" s="842"/>
      <c r="Q1107" s="15"/>
      <c r="R1107" s="447"/>
      <c r="S1107" s="46"/>
      <c r="T1107" s="46"/>
      <c r="U1107" s="1062">
        <v>1108</v>
      </c>
      <c r="V1107" s="46"/>
    </row>
    <row r="1108" spans="1:22" ht="15.75" customHeight="1">
      <c r="A1108" s="1262" t="str">
        <f t="shared" si="133"/>
        <v>Kg- Carry over stocks: Maize</v>
      </c>
      <c r="B1108" s="842"/>
      <c r="C1108" s="1253">
        <f t="shared" si="136"/>
        <v>0</v>
      </c>
      <c r="D1108" s="1253">
        <f t="shared" si="137"/>
        <v>0</v>
      </c>
      <c r="E1108" s="1253">
        <f t="shared" si="138"/>
        <v>0</v>
      </c>
      <c r="F1108" s="1253">
        <f t="shared" si="139"/>
        <v>0</v>
      </c>
      <c r="G1108" s="842"/>
      <c r="H1108" s="1254">
        <f t="shared" si="140"/>
        <v>0</v>
      </c>
      <c r="I1108" s="1254">
        <f t="shared" si="141"/>
        <v>0</v>
      </c>
      <c r="J1108" s="1254">
        <f t="shared" si="142"/>
        <v>0</v>
      </c>
      <c r="K1108" s="1254">
        <f t="shared" si="143"/>
        <v>0</v>
      </c>
      <c r="L1108" s="44"/>
      <c r="M1108" s="1244" t="str">
        <f t="shared" si="135"/>
        <v/>
      </c>
      <c r="N1108" s="1258" t="str">
        <f t="shared" si="144"/>
        <v/>
      </c>
      <c r="O1108" s="842"/>
      <c r="P1108" s="842"/>
      <c r="Q1108" s="15"/>
      <c r="R1108" s="447"/>
      <c r="S1108" s="46"/>
      <c r="T1108" s="46"/>
      <c r="U1108" s="1062">
        <v>1109</v>
      </c>
      <c r="V1108" s="46"/>
    </row>
    <row r="1109" spans="1:22" ht="15.75" customHeight="1">
      <c r="A1109" s="1262" t="str">
        <f t="shared" si="133"/>
        <v>kg produced (Soya beans)</v>
      </c>
      <c r="B1109" s="842"/>
      <c r="C1109" s="1253">
        <f t="shared" si="136"/>
        <v>0</v>
      </c>
      <c r="D1109" s="1253">
        <f t="shared" si="137"/>
        <v>0</v>
      </c>
      <c r="E1109" s="1253">
        <f t="shared" si="138"/>
        <v>0</v>
      </c>
      <c r="F1109" s="1253">
        <f t="shared" si="139"/>
        <v>0</v>
      </c>
      <c r="G1109" s="842"/>
      <c r="H1109" s="1254">
        <f t="shared" si="140"/>
        <v>0</v>
      </c>
      <c r="I1109" s="1254">
        <f t="shared" si="141"/>
        <v>0</v>
      </c>
      <c r="J1109" s="1254">
        <f t="shared" si="142"/>
        <v>0</v>
      </c>
      <c r="K1109" s="1254">
        <f t="shared" si="143"/>
        <v>0</v>
      </c>
      <c r="L1109" s="44"/>
      <c r="M1109" s="1244" t="str">
        <f t="shared" si="135"/>
        <v/>
      </c>
      <c r="N1109" s="1258" t="str">
        <f t="shared" si="144"/>
        <v/>
      </c>
      <c r="O1109" s="842"/>
      <c r="P1109" s="842"/>
      <c r="Q1109" s="15"/>
      <c r="R1109" s="447"/>
      <c r="S1109" s="46"/>
      <c r="T1109" s="46"/>
      <c r="U1109" s="1062">
        <v>1110</v>
      </c>
      <c r="V1109" s="46"/>
    </row>
    <row r="1110" spans="1:22" ht="15.75" customHeight="1">
      <c r="A1110" s="1262" t="str">
        <f t="shared" si="133"/>
        <v>kg produced (Sun Flower)</v>
      </c>
      <c r="B1110" s="842"/>
      <c r="C1110" s="1253">
        <f t="shared" si="136"/>
        <v>0</v>
      </c>
      <c r="D1110" s="1253">
        <f t="shared" si="137"/>
        <v>0</v>
      </c>
      <c r="E1110" s="1253">
        <f t="shared" si="138"/>
        <v>0</v>
      </c>
      <c r="F1110" s="1253">
        <f t="shared" si="139"/>
        <v>0</v>
      </c>
      <c r="G1110" s="842"/>
      <c r="H1110" s="1254">
        <f t="shared" si="140"/>
        <v>0</v>
      </c>
      <c r="I1110" s="1254">
        <f t="shared" si="141"/>
        <v>0</v>
      </c>
      <c r="J1110" s="1254">
        <f t="shared" si="142"/>
        <v>0</v>
      </c>
      <c r="K1110" s="1254">
        <f t="shared" si="143"/>
        <v>0</v>
      </c>
      <c r="L1110" s="44"/>
      <c r="M1110" s="1244" t="str">
        <f t="shared" si="135"/>
        <v/>
      </c>
      <c r="N1110" s="1258" t="str">
        <f t="shared" si="144"/>
        <v/>
      </c>
      <c r="O1110" s="842"/>
      <c r="P1110" s="842"/>
      <c r="Q1110" s="15"/>
      <c r="R1110" s="447"/>
      <c r="S1110" s="46"/>
      <c r="T1110" s="46"/>
      <c r="U1110" s="1062">
        <v>1111</v>
      </c>
      <c r="V1110" s="46"/>
    </row>
    <row r="1111" spans="1:22" ht="15.75" customHeight="1">
      <c r="A1111" s="1262" t="str">
        <f t="shared" si="133"/>
        <v>Cowpeas: kg produced</v>
      </c>
      <c r="B1111" s="842"/>
      <c r="C1111" s="1253">
        <f t="shared" si="136"/>
        <v>0</v>
      </c>
      <c r="D1111" s="1253">
        <f t="shared" si="137"/>
        <v>0</v>
      </c>
      <c r="E1111" s="1253">
        <f t="shared" si="138"/>
        <v>0</v>
      </c>
      <c r="F1111" s="1253">
        <f t="shared" si="139"/>
        <v>0</v>
      </c>
      <c r="G1111" s="842"/>
      <c r="H1111" s="1254">
        <f t="shared" si="140"/>
        <v>0</v>
      </c>
      <c r="I1111" s="1254">
        <f t="shared" si="141"/>
        <v>0</v>
      </c>
      <c r="J1111" s="1254">
        <f t="shared" si="142"/>
        <v>0</v>
      </c>
      <c r="K1111" s="1254">
        <f t="shared" si="143"/>
        <v>0</v>
      </c>
      <c r="L1111" s="44"/>
      <c r="M1111" s="1244" t="str">
        <f t="shared" si="135"/>
        <v/>
      </c>
      <c r="N1111" s="1258" t="str">
        <f t="shared" si="144"/>
        <v/>
      </c>
      <c r="O1111" s="842"/>
      <c r="P1111" s="842"/>
      <c r="Q1111" s="15"/>
      <c r="R1111" s="447"/>
      <c r="S1111" s="46"/>
      <c r="T1111" s="46"/>
      <c r="U1111" s="1062">
        <v>1112</v>
      </c>
      <c r="V1111" s="46"/>
    </row>
    <row r="1112" spans="1:22" ht="15.75" customHeight="1">
      <c r="A1112" s="1262" t="str">
        <f t="shared" si="133"/>
        <v>Beans: kg produced</v>
      </c>
      <c r="B1112" s="842"/>
      <c r="C1112" s="1253">
        <f t="shared" si="136"/>
        <v>0</v>
      </c>
      <c r="D1112" s="1253">
        <f t="shared" si="137"/>
        <v>0</v>
      </c>
      <c r="E1112" s="1253">
        <f t="shared" si="138"/>
        <v>0</v>
      </c>
      <c r="F1112" s="1253">
        <f t="shared" si="139"/>
        <v>0</v>
      </c>
      <c r="G1112" s="842"/>
      <c r="H1112" s="1254">
        <f t="shared" si="140"/>
        <v>0</v>
      </c>
      <c r="I1112" s="1254">
        <f t="shared" si="141"/>
        <v>0</v>
      </c>
      <c r="J1112" s="1254">
        <f t="shared" si="142"/>
        <v>0</v>
      </c>
      <c r="K1112" s="1254">
        <f t="shared" si="143"/>
        <v>0</v>
      </c>
      <c r="L1112" s="44"/>
      <c r="M1112" s="1244" t="str">
        <f t="shared" si="135"/>
        <v/>
      </c>
      <c r="N1112" s="1258" t="str">
        <f t="shared" si="144"/>
        <v/>
      </c>
      <c r="O1112" s="842"/>
      <c r="P1112" s="842"/>
      <c r="Q1112" s="15"/>
      <c r="R1112" s="447"/>
      <c r="S1112" s="46"/>
      <c r="T1112" s="46"/>
      <c r="U1112" s="1062">
        <v>1113</v>
      </c>
      <c r="V1112" s="46"/>
    </row>
    <row r="1113" spans="1:22" ht="15.75" customHeight="1">
      <c r="A1113" s="1262" t="str">
        <f t="shared" si="133"/>
        <v xml:space="preserve"> kg carried over: soya beans</v>
      </c>
      <c r="B1113" s="842"/>
      <c r="C1113" s="1253">
        <f t="shared" si="136"/>
        <v>0</v>
      </c>
      <c r="D1113" s="1253">
        <f t="shared" si="137"/>
        <v>0</v>
      </c>
      <c r="E1113" s="1253">
        <f t="shared" si="138"/>
        <v>0</v>
      </c>
      <c r="F1113" s="1253">
        <f t="shared" si="139"/>
        <v>0</v>
      </c>
      <c r="G1113" s="842"/>
      <c r="H1113" s="1254">
        <f t="shared" si="140"/>
        <v>0</v>
      </c>
      <c r="I1113" s="1254">
        <f t="shared" si="141"/>
        <v>0</v>
      </c>
      <c r="J1113" s="1254">
        <f t="shared" si="142"/>
        <v>0</v>
      </c>
      <c r="K1113" s="1254">
        <f t="shared" si="143"/>
        <v>0</v>
      </c>
      <c r="L1113" s="44"/>
      <c r="M1113" s="1244" t="str">
        <f t="shared" si="135"/>
        <v/>
      </c>
      <c r="N1113" s="1258" t="str">
        <f t="shared" si="144"/>
        <v/>
      </c>
      <c r="O1113" s="842"/>
      <c r="P1113" s="842"/>
      <c r="Q1113" s="15"/>
      <c r="R1113" s="447"/>
      <c r="S1113" s="46"/>
      <c r="T1113" s="46"/>
      <c r="U1113" s="1062">
        <v>1114</v>
      </c>
      <c r="V1113" s="46"/>
    </row>
    <row r="1114" spans="1:22" ht="15.75" customHeight="1">
      <c r="A1114" s="1262" t="str">
        <f t="shared" si="133"/>
        <v>kg produced (Onion)</v>
      </c>
      <c r="B1114" s="842"/>
      <c r="C1114" s="1253">
        <f t="shared" si="136"/>
        <v>0</v>
      </c>
      <c r="D1114" s="1253">
        <f t="shared" si="137"/>
        <v>0</v>
      </c>
      <c r="E1114" s="1253">
        <f t="shared" si="138"/>
        <v>0</v>
      </c>
      <c r="F1114" s="1253">
        <f t="shared" si="139"/>
        <v>0</v>
      </c>
      <c r="G1114" s="842"/>
      <c r="H1114" s="1254">
        <f t="shared" si="140"/>
        <v>0</v>
      </c>
      <c r="I1114" s="1254">
        <f t="shared" si="141"/>
        <v>0</v>
      </c>
      <c r="J1114" s="1254">
        <f t="shared" si="142"/>
        <v>0</v>
      </c>
      <c r="K1114" s="1254">
        <f t="shared" si="143"/>
        <v>0</v>
      </c>
      <c r="L1114" s="44"/>
      <c r="M1114" s="1244" t="str">
        <f t="shared" si="135"/>
        <v/>
      </c>
      <c r="N1114" s="1258" t="str">
        <f t="shared" si="144"/>
        <v/>
      </c>
      <c r="O1114" s="842"/>
      <c r="P1114" s="842"/>
      <c r="Q1114" s="15"/>
      <c r="R1114" s="447"/>
      <c r="S1114" s="46"/>
      <c r="T1114" s="46"/>
      <c r="U1114" s="1062">
        <v>1115</v>
      </c>
      <c r="V1114" s="46"/>
    </row>
    <row r="1115" spans="1:22" ht="15.75" customHeight="1">
      <c r="A1115" s="1262" t="str">
        <f t="shared" si="133"/>
        <v>kg produced (Cabbage)</v>
      </c>
      <c r="B1115" s="842"/>
      <c r="C1115" s="1253">
        <f t="shared" si="136"/>
        <v>0</v>
      </c>
      <c r="D1115" s="1253">
        <f t="shared" si="137"/>
        <v>0</v>
      </c>
      <c r="E1115" s="1253">
        <f t="shared" si="138"/>
        <v>0</v>
      </c>
      <c r="F1115" s="1253">
        <f t="shared" si="139"/>
        <v>0</v>
      </c>
      <c r="G1115" s="842"/>
      <c r="H1115" s="1254">
        <f t="shared" si="140"/>
        <v>0</v>
      </c>
      <c r="I1115" s="1254">
        <f t="shared" si="141"/>
        <v>0</v>
      </c>
      <c r="J1115" s="1254">
        <f t="shared" si="142"/>
        <v>0</v>
      </c>
      <c r="K1115" s="1254">
        <f t="shared" si="143"/>
        <v>0</v>
      </c>
      <c r="L1115" s="44"/>
      <c r="M1115" s="1244" t="str">
        <f t="shared" si="135"/>
        <v/>
      </c>
      <c r="N1115" s="1258" t="str">
        <f t="shared" si="144"/>
        <v/>
      </c>
      <c r="O1115" s="842"/>
      <c r="P1115" s="842"/>
      <c r="Q1115" s="15"/>
      <c r="R1115" s="447"/>
      <c r="S1115" s="46"/>
      <c r="T1115" s="46"/>
      <c r="U1115" s="1062">
        <v>1116</v>
      </c>
      <c r="V1115" s="46"/>
    </row>
    <row r="1116" spans="1:22" ht="15.75" customHeight="1">
      <c r="A1116" s="1262" t="str">
        <f t="shared" si="133"/>
        <v>no. local meas. Carried over- G/nuts</v>
      </c>
      <c r="B1116" s="842"/>
      <c r="C1116" s="1253">
        <f t="shared" si="136"/>
        <v>0</v>
      </c>
      <c r="D1116" s="1253">
        <f t="shared" si="137"/>
        <v>0</v>
      </c>
      <c r="E1116" s="1253">
        <f t="shared" si="138"/>
        <v>0</v>
      </c>
      <c r="F1116" s="1253">
        <f t="shared" si="139"/>
        <v>0</v>
      </c>
      <c r="G1116" s="842"/>
      <c r="H1116" s="1254">
        <f t="shared" si="140"/>
        <v>0</v>
      </c>
      <c r="I1116" s="1254">
        <f t="shared" si="141"/>
        <v>0</v>
      </c>
      <c r="J1116" s="1254">
        <f t="shared" si="142"/>
        <v>0</v>
      </c>
      <c r="K1116" s="1254">
        <f t="shared" si="143"/>
        <v>0</v>
      </c>
      <c r="L1116" s="44"/>
      <c r="M1116" s="1244" t="str">
        <f t="shared" si="135"/>
        <v/>
      </c>
      <c r="N1116" s="1258" t="str">
        <f t="shared" si="144"/>
        <v/>
      </c>
      <c r="O1116" s="842"/>
      <c r="P1116" s="842"/>
      <c r="Q1116" s="15"/>
      <c r="R1116" s="447"/>
      <c r="S1116" s="46"/>
      <c r="T1116" s="46"/>
      <c r="U1116" s="1062">
        <v>1117</v>
      </c>
      <c r="V1116" s="46"/>
    </row>
    <row r="1117" spans="1:22" ht="15.75" customHeight="1">
      <c r="A1117" s="1262" t="str">
        <f t="shared" si="133"/>
        <v>no. local meas (Tomatoes)</v>
      </c>
      <c r="B1117" s="842"/>
      <c r="C1117" s="1253">
        <f t="shared" si="136"/>
        <v>0</v>
      </c>
      <c r="D1117" s="1253">
        <f t="shared" si="137"/>
        <v>0</v>
      </c>
      <c r="E1117" s="1253">
        <f t="shared" si="138"/>
        <v>0</v>
      </c>
      <c r="F1117" s="1253">
        <f t="shared" si="139"/>
        <v>0</v>
      </c>
      <c r="G1117" s="842"/>
      <c r="H1117" s="1254">
        <f t="shared" si="140"/>
        <v>0</v>
      </c>
      <c r="I1117" s="1254">
        <f t="shared" si="141"/>
        <v>0</v>
      </c>
      <c r="J1117" s="1254">
        <f t="shared" si="142"/>
        <v>0</v>
      </c>
      <c r="K1117" s="1254">
        <f t="shared" si="143"/>
        <v>0</v>
      </c>
      <c r="L1117" s="44"/>
      <c r="M1117" s="1244" t="str">
        <f t="shared" si="135"/>
        <v/>
      </c>
      <c r="N1117" s="1258" t="str">
        <f t="shared" si="144"/>
        <v/>
      </c>
      <c r="O1117" s="842"/>
      <c r="P1117" s="842"/>
      <c r="Q1117" s="15"/>
      <c r="R1117" s="447"/>
      <c r="S1117" s="46"/>
      <c r="T1117" s="46"/>
      <c r="U1117" s="1062">
        <v>1118</v>
      </c>
      <c r="V1117" s="46"/>
    </row>
    <row r="1118" spans="1:22" ht="15.75" customHeight="1">
      <c r="A1118" s="1262" t="str">
        <f t="shared" si="133"/>
        <v>no. local meas (Dark green vegetables)</v>
      </c>
      <c r="B1118" s="842"/>
      <c r="C1118" s="1253">
        <f t="shared" si="136"/>
        <v>0</v>
      </c>
      <c r="D1118" s="1253">
        <f t="shared" si="137"/>
        <v>0</v>
      </c>
      <c r="E1118" s="1253">
        <f t="shared" si="138"/>
        <v>0</v>
      </c>
      <c r="F1118" s="1253">
        <f t="shared" si="139"/>
        <v>0</v>
      </c>
      <c r="G1118" s="842"/>
      <c r="H1118" s="1254">
        <f t="shared" si="140"/>
        <v>0</v>
      </c>
      <c r="I1118" s="1254">
        <f t="shared" si="141"/>
        <v>0</v>
      </c>
      <c r="J1118" s="1254">
        <f t="shared" si="142"/>
        <v>0</v>
      </c>
      <c r="K1118" s="1254">
        <f t="shared" si="143"/>
        <v>0</v>
      </c>
      <c r="L1118" s="44"/>
      <c r="M1118" s="1244" t="str">
        <f t="shared" si="135"/>
        <v/>
      </c>
      <c r="N1118" s="1258" t="str">
        <f t="shared" si="144"/>
        <v/>
      </c>
      <c r="O1118" s="842"/>
      <c r="P1118" s="842"/>
      <c r="Q1118" s="15"/>
      <c r="R1118" s="447"/>
      <c r="S1118" s="46"/>
      <c r="T1118" s="46"/>
      <c r="U1118" s="1062">
        <v>1119</v>
      </c>
      <c r="V1118" s="46"/>
    </row>
    <row r="1119" spans="1:22" ht="15.75" customHeight="1">
      <c r="A1119" s="1262" t="str">
        <f t="shared" si="133"/>
        <v>Sweet potatoes: no. local meas</v>
      </c>
      <c r="B1119" s="842"/>
      <c r="C1119" s="1253">
        <f t="shared" si="136"/>
        <v>0</v>
      </c>
      <c r="D1119" s="1253">
        <f t="shared" si="137"/>
        <v>0</v>
      </c>
      <c r="E1119" s="1253">
        <f t="shared" si="138"/>
        <v>0</v>
      </c>
      <c r="F1119" s="1253">
        <f t="shared" si="139"/>
        <v>0</v>
      </c>
      <c r="G1119" s="842"/>
      <c r="H1119" s="1254">
        <f t="shared" si="140"/>
        <v>0</v>
      </c>
      <c r="I1119" s="1254">
        <f t="shared" si="141"/>
        <v>0</v>
      </c>
      <c r="J1119" s="1254">
        <f t="shared" si="142"/>
        <v>0</v>
      </c>
      <c r="K1119" s="1254">
        <f t="shared" si="143"/>
        <v>0</v>
      </c>
      <c r="L1119" s="44"/>
      <c r="M1119" s="1244" t="str">
        <f t="shared" si="135"/>
        <v/>
      </c>
      <c r="N1119" s="1258" t="str">
        <f t="shared" si="144"/>
        <v/>
      </c>
      <c r="O1119" s="842"/>
      <c r="P1119" s="842"/>
      <c r="Q1119" s="15"/>
      <c r="R1119" s="447"/>
      <c r="S1119" s="46"/>
      <c r="T1119" s="46"/>
      <c r="U1119" s="1062">
        <v>1120</v>
      </c>
      <c r="V1119" s="46"/>
    </row>
    <row r="1120" spans="1:22" ht="15.75" customHeight="1">
      <c r="A1120" s="1262" t="str">
        <f t="shared" si="133"/>
        <v>Groundnuts (dry): no. local meas</v>
      </c>
      <c r="B1120" s="842"/>
      <c r="C1120" s="1253">
        <f t="shared" si="136"/>
        <v>0</v>
      </c>
      <c r="D1120" s="1253">
        <f t="shared" si="137"/>
        <v>0</v>
      </c>
      <c r="E1120" s="1253">
        <f t="shared" si="138"/>
        <v>0</v>
      </c>
      <c r="F1120" s="1253">
        <f t="shared" si="139"/>
        <v>0</v>
      </c>
      <c r="G1120" s="842"/>
      <c r="H1120" s="1254">
        <f t="shared" si="140"/>
        <v>0</v>
      </c>
      <c r="I1120" s="1254">
        <f t="shared" si="141"/>
        <v>0</v>
      </c>
      <c r="J1120" s="1254">
        <f t="shared" si="142"/>
        <v>0</v>
      </c>
      <c r="K1120" s="1254">
        <f t="shared" si="143"/>
        <v>0</v>
      </c>
      <c r="L1120" s="44"/>
      <c r="M1120" s="1244" t="str">
        <f t="shared" si="135"/>
        <v/>
      </c>
      <c r="N1120" s="1258" t="str">
        <f t="shared" si="144"/>
        <v/>
      </c>
      <c r="O1120" s="842"/>
      <c r="P1120" s="842"/>
      <c r="Q1120" s="15"/>
      <c r="R1120" s="447"/>
      <c r="S1120" s="46"/>
      <c r="T1120" s="46"/>
      <c r="U1120" s="1062">
        <v>1121</v>
      </c>
      <c r="V1120" s="46"/>
    </row>
    <row r="1121" spans="1:22" ht="15.75" customHeight="1">
      <c r="A1121" s="1262" t="str">
        <f t="shared" si="133"/>
        <v>no. local meas Carried over- Sunflower</v>
      </c>
      <c r="B1121" s="842"/>
      <c r="C1121" s="1253">
        <f t="shared" si="136"/>
        <v>0</v>
      </c>
      <c r="D1121" s="1253">
        <f t="shared" si="137"/>
        <v>0</v>
      </c>
      <c r="E1121" s="1253">
        <f t="shared" si="138"/>
        <v>0</v>
      </c>
      <c r="F1121" s="1253">
        <f t="shared" si="139"/>
        <v>0</v>
      </c>
      <c r="G1121" s="842"/>
      <c r="H1121" s="1254">
        <f t="shared" si="140"/>
        <v>0</v>
      </c>
      <c r="I1121" s="1254">
        <f t="shared" si="141"/>
        <v>0</v>
      </c>
      <c r="J1121" s="1254">
        <f t="shared" si="142"/>
        <v>0</v>
      </c>
      <c r="K1121" s="1254">
        <f t="shared" si="143"/>
        <v>0</v>
      </c>
      <c r="L1121" s="44"/>
      <c r="M1121" s="1244" t="str">
        <f t="shared" si="135"/>
        <v/>
      </c>
      <c r="N1121" s="1258" t="str">
        <f t="shared" si="144"/>
        <v/>
      </c>
      <c r="O1121" s="842"/>
      <c r="P1121" s="842"/>
      <c r="Q1121" s="15"/>
      <c r="R1121" s="447"/>
      <c r="S1121" s="46"/>
      <c r="T1121" s="46"/>
      <c r="U1121" s="1062">
        <v>1122</v>
      </c>
      <c r="V1121" s="46"/>
    </row>
    <row r="1122" spans="1:22" ht="15.75" customHeight="1">
      <c r="A1122" s="1262" t="str">
        <f t="shared" si="133"/>
        <v>Cassava (flour): local measure</v>
      </c>
      <c r="B1122" s="842"/>
      <c r="C1122" s="1253">
        <f t="shared" si="136"/>
        <v>0</v>
      </c>
      <c r="D1122" s="1253">
        <f t="shared" si="137"/>
        <v>0</v>
      </c>
      <c r="E1122" s="1253">
        <f t="shared" si="138"/>
        <v>0</v>
      </c>
      <c r="F1122" s="1253">
        <f t="shared" si="139"/>
        <v>0</v>
      </c>
      <c r="G1122" s="842"/>
      <c r="H1122" s="1254">
        <f t="shared" si="140"/>
        <v>0</v>
      </c>
      <c r="I1122" s="1254">
        <f t="shared" si="141"/>
        <v>0</v>
      </c>
      <c r="J1122" s="1254">
        <f t="shared" si="142"/>
        <v>0</v>
      </c>
      <c r="K1122" s="1254">
        <f t="shared" si="143"/>
        <v>0</v>
      </c>
      <c r="L1122" s="44"/>
      <c r="M1122" s="1244" t="str">
        <f t="shared" si="135"/>
        <v/>
      </c>
      <c r="N1122" s="1258" t="str">
        <f t="shared" si="144"/>
        <v/>
      </c>
      <c r="O1122" s="842"/>
      <c r="P1122" s="842"/>
      <c r="Q1122" s="15"/>
      <c r="R1122" s="447"/>
      <c r="S1122" s="46"/>
      <c r="T1122" s="46"/>
      <c r="U1122" s="1062">
        <v>1123</v>
      </c>
      <c r="V1122" s="46"/>
    </row>
    <row r="1123" spans="1:22" ht="15.75" customHeight="1">
      <c r="A1123" s="1262" t="str">
        <f t="shared" si="133"/>
        <v>Other crop: pumpkin (Irish Potatoes)</v>
      </c>
      <c r="B1123" s="842"/>
      <c r="C1123" s="1253">
        <f t="shared" si="136"/>
        <v>0</v>
      </c>
      <c r="D1123" s="1253">
        <f t="shared" si="137"/>
        <v>0</v>
      </c>
      <c r="E1123" s="1253">
        <f t="shared" si="138"/>
        <v>0</v>
      </c>
      <c r="F1123" s="1253">
        <f t="shared" si="139"/>
        <v>0</v>
      </c>
      <c r="G1123" s="842"/>
      <c r="H1123" s="1254">
        <f t="shared" si="140"/>
        <v>0</v>
      </c>
      <c r="I1123" s="1254">
        <f t="shared" si="141"/>
        <v>0</v>
      </c>
      <c r="J1123" s="1254">
        <f t="shared" si="142"/>
        <v>0</v>
      </c>
      <c r="K1123" s="1254">
        <f t="shared" si="143"/>
        <v>0</v>
      </c>
      <c r="L1123" s="44"/>
      <c r="M1123" s="1244" t="str">
        <f t="shared" si="135"/>
        <v/>
      </c>
      <c r="N1123" s="1258" t="str">
        <f t="shared" si="144"/>
        <v/>
      </c>
      <c r="O1123" s="842"/>
      <c r="P1123" s="842"/>
      <c r="Q1123" s="15"/>
      <c r="R1123" s="447"/>
      <c r="S1123" s="46"/>
      <c r="T1123" s="46"/>
      <c r="U1123" s="1062">
        <v>1124</v>
      </c>
      <c r="V1123" s="46"/>
    </row>
    <row r="1124" spans="1:22" ht="15.75" customHeight="1">
      <c r="A1124" s="1262" t="str">
        <f t="shared" si="133"/>
        <v xml:space="preserve">other crops produced:qty </v>
      </c>
      <c r="B1124" s="842"/>
      <c r="C1124" s="1253">
        <f t="shared" si="136"/>
        <v>0</v>
      </c>
      <c r="D1124" s="1253">
        <f t="shared" si="137"/>
        <v>0</v>
      </c>
      <c r="E1124" s="1253">
        <f t="shared" si="138"/>
        <v>0</v>
      </c>
      <c r="F1124" s="1253">
        <f t="shared" si="139"/>
        <v>0</v>
      </c>
      <c r="G1124" s="842"/>
      <c r="H1124" s="1254">
        <f t="shared" si="140"/>
        <v>0</v>
      </c>
      <c r="I1124" s="1254">
        <f t="shared" si="141"/>
        <v>0</v>
      </c>
      <c r="J1124" s="1254">
        <f t="shared" si="142"/>
        <v>0</v>
      </c>
      <c r="K1124" s="1254">
        <f t="shared" si="143"/>
        <v>0</v>
      </c>
      <c r="L1124" s="44"/>
      <c r="M1124" s="1244" t="str">
        <f t="shared" si="135"/>
        <v/>
      </c>
      <c r="N1124" s="1258" t="str">
        <f t="shared" si="144"/>
        <v/>
      </c>
      <c r="O1124" s="842"/>
      <c r="P1124" s="842"/>
      <c r="Q1124" s="15"/>
      <c r="R1124" s="447"/>
      <c r="S1124" s="46"/>
      <c r="T1124" s="46"/>
      <c r="U1124" s="1062">
        <v>1125</v>
      </c>
      <c r="V1124" s="46"/>
    </row>
    <row r="1125" spans="1:22" ht="15.75" customHeight="1">
      <c r="A1125" s="1262" t="str">
        <f>A850</f>
        <v>FISHING -- see worksheet Data 3</v>
      </c>
      <c r="B1125" s="842"/>
      <c r="C1125" s="1253">
        <f t="shared" ref="C1125:F1126" si="145">IF(C$1102=0,0,MAX((SUM(C850,M850)+SUM(C961,M961)/C$1102),(SUM(C850)+SUM(C961)/C$1102)))</f>
        <v>0</v>
      </c>
      <c r="D1125" s="1253">
        <f t="shared" si="145"/>
        <v>0</v>
      </c>
      <c r="E1125" s="1253">
        <f t="shared" si="145"/>
        <v>0</v>
      </c>
      <c r="F1125" s="1253">
        <f t="shared" si="145"/>
        <v>0</v>
      </c>
      <c r="G1125" s="842"/>
      <c r="H1125" s="1254">
        <f t="shared" ref="H1125:K1126" si="146">IF(C$1102=0,0,MAX(SUM(C961,M961)/C$1102,SUM(C961)/C$1102))</f>
        <v>0</v>
      </c>
      <c r="I1125" s="1254">
        <f t="shared" si="146"/>
        <v>0</v>
      </c>
      <c r="J1125" s="1254">
        <f t="shared" si="146"/>
        <v>0</v>
      </c>
      <c r="K1125" s="1254">
        <f t="shared" si="146"/>
        <v>0</v>
      </c>
      <c r="L1125" s="44"/>
      <c r="M1125" s="1244" t="str">
        <f t="shared" si="135"/>
        <v/>
      </c>
      <c r="N1125" s="1258" t="str">
        <f t="shared" si="144"/>
        <v/>
      </c>
      <c r="O1125" s="842"/>
      <c r="P1125" s="842"/>
      <c r="Q1125" s="15"/>
      <c r="R1125" s="447"/>
      <c r="S1125" s="46"/>
      <c r="T1125" s="46"/>
      <c r="U1125" s="1062">
        <v>1126</v>
      </c>
      <c r="V1125" s="46"/>
    </row>
    <row r="1126" spans="1:22" ht="15.75" customHeight="1">
      <c r="A1126" s="1262" t="str">
        <f>A851</f>
        <v>WILD FOODS -- see worksheet Data 3</v>
      </c>
      <c r="B1126" s="842"/>
      <c r="C1126" s="1253">
        <f t="shared" si="145"/>
        <v>0</v>
      </c>
      <c r="D1126" s="1253">
        <f t="shared" si="145"/>
        <v>0</v>
      </c>
      <c r="E1126" s="1253">
        <f t="shared" si="145"/>
        <v>0</v>
      </c>
      <c r="F1126" s="1253">
        <f t="shared" si="145"/>
        <v>0</v>
      </c>
      <c r="G1126" s="842"/>
      <c r="H1126" s="1254">
        <f t="shared" si="146"/>
        <v>0</v>
      </c>
      <c r="I1126" s="1254">
        <f t="shared" si="146"/>
        <v>0</v>
      </c>
      <c r="J1126" s="1254">
        <f t="shared" si="146"/>
        <v>0</v>
      </c>
      <c r="K1126" s="1254">
        <f t="shared" si="146"/>
        <v>0</v>
      </c>
      <c r="L1126" s="44"/>
      <c r="M1126" s="1244" t="str">
        <f t="shared" si="135"/>
        <v/>
      </c>
      <c r="N1126" s="1258" t="str">
        <f t="shared" si="144"/>
        <v/>
      </c>
      <c r="O1126" s="842"/>
      <c r="P1126" s="842"/>
      <c r="Q1126" s="15"/>
      <c r="R1126" s="447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2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2"/>
      <c r="H1127" s="46"/>
      <c r="I1127" s="46"/>
      <c r="J1127" s="46"/>
      <c r="K1127" s="841"/>
      <c r="L1127" s="842"/>
      <c r="M1127" s="1244" t="str">
        <f t="shared" si="135"/>
        <v/>
      </c>
      <c r="N1127" s="1244" t="str">
        <f t="shared" ref="N1127:N1138" si="147">M1127</f>
        <v/>
      </c>
      <c r="O1127" s="842"/>
      <c r="P1127" s="842"/>
      <c r="Q1127" s="15"/>
      <c r="R1127" s="447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48">A949</f>
        <v>Main cashcrop (Cotton) kg sold</v>
      </c>
      <c r="B1128" s="842"/>
      <c r="C1128" s="1253">
        <f t="shared" ref="C1128:C1138" si="149">IF(C$1102=0,0,MAX(SUM(C949,M949)/C$1102,SUM(C949)/C$1102))</f>
        <v>0</v>
      </c>
      <c r="D1128" s="1253">
        <f t="shared" ref="D1128:D1138" si="150">IF(D$1102=0,0,MAX(SUM(D949,N949)/D$1102,SUM(D949)/D$1102))</f>
        <v>0</v>
      </c>
      <c r="E1128" s="1253">
        <f t="shared" ref="E1128:E1138" si="151">IF(E$1102=0,0,MAX(SUM(E949,O949)/E$1102,SUM(E949)/E$1102))</f>
        <v>0</v>
      </c>
      <c r="F1128" s="1253">
        <f t="shared" ref="F1128:F1138" si="152">IF(F$1102=0,0,MAX(SUM(F949,P949)/F$1102,SUM(F949)/F$1102))</f>
        <v>0</v>
      </c>
      <c r="G1128" s="842"/>
      <c r="H1128" s="46"/>
      <c r="I1128" s="46"/>
      <c r="J1128" s="46"/>
      <c r="K1128" s="841"/>
      <c r="L1128" s="842"/>
      <c r="M1128" s="1244" t="str">
        <f t="shared" si="135"/>
        <v/>
      </c>
      <c r="N1128" s="1244" t="str">
        <f t="shared" si="147"/>
        <v/>
      </c>
      <c r="O1128" s="842"/>
      <c r="P1128" s="842"/>
      <c r="Q1128" s="15"/>
      <c r="R1128" s="447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48"/>
        <v>Other cashcrop (Tobacco) kg produced</v>
      </c>
      <c r="B1129" s="842"/>
      <c r="C1129" s="1253">
        <f t="shared" si="149"/>
        <v>0</v>
      </c>
      <c r="D1129" s="1253">
        <f t="shared" si="150"/>
        <v>0</v>
      </c>
      <c r="E1129" s="1253">
        <f t="shared" si="151"/>
        <v>0</v>
      </c>
      <c r="F1129" s="1253">
        <f t="shared" si="152"/>
        <v>0</v>
      </c>
      <c r="G1129" s="842"/>
      <c r="H1129" s="46"/>
      <c r="I1129" s="46"/>
      <c r="J1129" s="46"/>
      <c r="K1129" s="841"/>
      <c r="L1129" s="842"/>
      <c r="M1129" s="1244" t="str">
        <f t="shared" si="135"/>
        <v/>
      </c>
      <c r="N1129" s="1244" t="str">
        <f t="shared" si="147"/>
        <v/>
      </c>
      <c r="O1129" s="842"/>
      <c r="P1129" s="842"/>
      <c r="Q1129" s="15"/>
      <c r="R1129" s="447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48"/>
        <v>Other cashcrop: kg produced</v>
      </c>
      <c r="B1130" s="842"/>
      <c r="C1130" s="1253">
        <f t="shared" si="149"/>
        <v>0</v>
      </c>
      <c r="D1130" s="1253">
        <f t="shared" si="150"/>
        <v>0</v>
      </c>
      <c r="E1130" s="1253">
        <f t="shared" si="151"/>
        <v>0</v>
      </c>
      <c r="F1130" s="1253">
        <f t="shared" si="152"/>
        <v>0</v>
      </c>
      <c r="G1130" s="842"/>
      <c r="H1130" s="46"/>
      <c r="I1130" s="46"/>
      <c r="J1130" s="46"/>
      <c r="K1130" s="841"/>
      <c r="L1130" s="842"/>
      <c r="M1130" s="1244" t="str">
        <f t="shared" si="135"/>
        <v/>
      </c>
      <c r="N1130" s="1244" t="str">
        <f t="shared" si="147"/>
        <v/>
      </c>
      <c r="O1130" s="842"/>
      <c r="P1130" s="842"/>
      <c r="Q1130" s="15"/>
      <c r="R1130" s="447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48"/>
        <v>Other cashcrop: kg produced</v>
      </c>
      <c r="B1131" s="842"/>
      <c r="C1131" s="1253">
        <f t="shared" si="149"/>
        <v>0</v>
      </c>
      <c r="D1131" s="1253">
        <f t="shared" si="150"/>
        <v>0</v>
      </c>
      <c r="E1131" s="1253">
        <f t="shared" si="151"/>
        <v>0</v>
      </c>
      <c r="F1131" s="1253">
        <f t="shared" si="152"/>
        <v>0</v>
      </c>
      <c r="G1131" s="842"/>
      <c r="H1131" s="46"/>
      <c r="I1131" s="46"/>
      <c r="J1131" s="46"/>
      <c r="K1131" s="841"/>
      <c r="L1131" s="842"/>
      <c r="M1131" s="1244" t="str">
        <f t="shared" si="135"/>
        <v/>
      </c>
      <c r="N1131" s="1244" t="str">
        <f t="shared" si="147"/>
        <v/>
      </c>
      <c r="O1131" s="842"/>
      <c r="P1131" s="842"/>
      <c r="Q1131" s="15"/>
      <c r="R1131" s="447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48"/>
        <v>Other cashcrop: kg produced</v>
      </c>
      <c r="B1132" s="842"/>
      <c r="C1132" s="1253">
        <f t="shared" si="149"/>
        <v>0</v>
      </c>
      <c r="D1132" s="1253">
        <f t="shared" si="150"/>
        <v>0</v>
      </c>
      <c r="E1132" s="1253">
        <f t="shared" si="151"/>
        <v>0</v>
      </c>
      <c r="F1132" s="1253">
        <f t="shared" si="152"/>
        <v>0</v>
      </c>
      <c r="G1132" s="842"/>
      <c r="H1132" s="46"/>
      <c r="I1132" s="46"/>
      <c r="J1132" s="46"/>
      <c r="K1132" s="841"/>
      <c r="L1132" s="842"/>
      <c r="M1132" s="1244" t="str">
        <f t="shared" si="135"/>
        <v/>
      </c>
      <c r="N1132" s="1244" t="str">
        <f t="shared" si="147"/>
        <v/>
      </c>
      <c r="O1132" s="842"/>
      <c r="P1132" s="842"/>
      <c r="Q1132" s="15"/>
      <c r="R1132" s="447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48"/>
        <v>Other cashcrop: kg produced</v>
      </c>
      <c r="B1133" s="842"/>
      <c r="C1133" s="1253">
        <f t="shared" si="149"/>
        <v>0</v>
      </c>
      <c r="D1133" s="1253">
        <f t="shared" si="150"/>
        <v>0</v>
      </c>
      <c r="E1133" s="1253">
        <f t="shared" si="151"/>
        <v>0</v>
      </c>
      <c r="F1133" s="1253">
        <f t="shared" si="152"/>
        <v>0</v>
      </c>
      <c r="G1133" s="842"/>
      <c r="H1133" s="46"/>
      <c r="I1133" s="46"/>
      <c r="J1133" s="46"/>
      <c r="K1133" s="841"/>
      <c r="L1133" s="842"/>
      <c r="M1133" s="1244" t="str">
        <f t="shared" si="135"/>
        <v/>
      </c>
      <c r="N1133" s="1244" t="str">
        <f t="shared" si="147"/>
        <v/>
      </c>
      <c r="O1133" s="842"/>
      <c r="P1133" s="842"/>
      <c r="Q1133" s="15"/>
      <c r="R1133" s="447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48"/>
        <v>Other cashcrop: kg produced</v>
      </c>
      <c r="B1134" s="842"/>
      <c r="C1134" s="1253">
        <f t="shared" si="149"/>
        <v>0</v>
      </c>
      <c r="D1134" s="1253">
        <f t="shared" si="150"/>
        <v>0</v>
      </c>
      <c r="E1134" s="1253">
        <f t="shared" si="151"/>
        <v>0</v>
      </c>
      <c r="F1134" s="1253">
        <f t="shared" si="152"/>
        <v>0</v>
      </c>
      <c r="G1134" s="842"/>
      <c r="H1134" s="46"/>
      <c r="I1134" s="46"/>
      <c r="J1134" s="46"/>
      <c r="K1134" s="841"/>
      <c r="L1134" s="842"/>
      <c r="M1134" s="1244" t="str">
        <f t="shared" si="135"/>
        <v/>
      </c>
      <c r="N1134" s="1244" t="str">
        <f t="shared" si="147"/>
        <v/>
      </c>
      <c r="O1134" s="842"/>
      <c r="P1134" s="842"/>
      <c r="Q1134" s="15"/>
      <c r="R1134" s="447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48"/>
        <v>Straw: quantity sold</v>
      </c>
      <c r="B1135" s="842"/>
      <c r="C1135" s="1253">
        <f t="shared" si="149"/>
        <v>0</v>
      </c>
      <c r="D1135" s="1253">
        <f t="shared" si="150"/>
        <v>0</v>
      </c>
      <c r="E1135" s="1253">
        <f t="shared" si="151"/>
        <v>0</v>
      </c>
      <c r="F1135" s="1253">
        <f t="shared" si="152"/>
        <v>0</v>
      </c>
      <c r="G1135" s="842"/>
      <c r="H1135" s="46"/>
      <c r="I1135" s="46"/>
      <c r="J1135" s="46"/>
      <c r="K1135" s="841"/>
      <c r="L1135" s="842"/>
      <c r="M1135" s="1244" t="str">
        <f t="shared" si="135"/>
        <v/>
      </c>
      <c r="N1135" s="1244" t="str">
        <f t="shared" si="147"/>
        <v/>
      </c>
      <c r="O1135" s="842"/>
      <c r="P1135" s="842"/>
      <c r="Q1135" s="15"/>
      <c r="R1135" s="447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48"/>
        <v>Trees: quantity sold</v>
      </c>
      <c r="B1136" s="842"/>
      <c r="C1136" s="1253">
        <f t="shared" si="149"/>
        <v>0</v>
      </c>
      <c r="D1136" s="1253">
        <f t="shared" si="150"/>
        <v>0</v>
      </c>
      <c r="E1136" s="1253">
        <f t="shared" si="151"/>
        <v>0</v>
      </c>
      <c r="F1136" s="1253">
        <f t="shared" si="152"/>
        <v>0</v>
      </c>
      <c r="G1136" s="842"/>
      <c r="H1136" s="46"/>
      <c r="I1136" s="46"/>
      <c r="J1136" s="46"/>
      <c r="K1136" s="841"/>
      <c r="L1136" s="842"/>
      <c r="M1136" s="1244" t="str">
        <f t="shared" si="135"/>
        <v/>
      </c>
      <c r="N1136" s="1244" t="str">
        <f t="shared" si="147"/>
        <v/>
      </c>
      <c r="O1136" s="842"/>
      <c r="P1136" s="842"/>
      <c r="Q1136" s="15"/>
      <c r="R1136" s="447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48"/>
        <v>Other cash crop: type</v>
      </c>
      <c r="B1137" s="842"/>
      <c r="C1137" s="1253">
        <f t="shared" si="149"/>
        <v>0</v>
      </c>
      <c r="D1137" s="1253">
        <f t="shared" si="150"/>
        <v>0</v>
      </c>
      <c r="E1137" s="1253">
        <f t="shared" si="151"/>
        <v>0</v>
      </c>
      <c r="F1137" s="1253">
        <f t="shared" si="152"/>
        <v>0</v>
      </c>
      <c r="G1137" s="842"/>
      <c r="H1137" s="46"/>
      <c r="I1137" s="46"/>
      <c r="J1137" s="46"/>
      <c r="K1137" s="841"/>
      <c r="L1137" s="842"/>
      <c r="M1137" s="1244" t="str">
        <f t="shared" si="135"/>
        <v/>
      </c>
      <c r="N1137" s="1244" t="str">
        <f t="shared" si="147"/>
        <v/>
      </c>
      <c r="O1137" s="842"/>
      <c r="P1137" s="842"/>
      <c r="Q1137" s="15"/>
      <c r="R1137" s="447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48"/>
        <v>Other cash crop: type</v>
      </c>
      <c r="B1138" s="842"/>
      <c r="C1138" s="1253">
        <f t="shared" si="149"/>
        <v>0</v>
      </c>
      <c r="D1138" s="1253">
        <f t="shared" si="150"/>
        <v>0</v>
      </c>
      <c r="E1138" s="1253">
        <f t="shared" si="151"/>
        <v>0</v>
      </c>
      <c r="F1138" s="1253">
        <f t="shared" si="152"/>
        <v>0</v>
      </c>
      <c r="G1138" s="842"/>
      <c r="H1138" s="46"/>
      <c r="I1138" s="46"/>
      <c r="J1138" s="46"/>
      <c r="K1138" s="841"/>
      <c r="L1138" s="842"/>
      <c r="M1138" s="1244" t="str">
        <f t="shared" si="135"/>
        <v/>
      </c>
      <c r="N1138" s="1244" t="str">
        <f t="shared" si="147"/>
        <v/>
      </c>
      <c r="O1138" s="842"/>
      <c r="P1138" s="842"/>
      <c r="Q1138" s="15"/>
      <c r="R1138" s="447"/>
      <c r="S1138" s="46"/>
      <c r="T1138" s="46"/>
      <c r="U1138" s="1062">
        <v>1139</v>
      </c>
      <c r="V1138" s="46"/>
    </row>
    <row r="1139" spans="1:22" ht="15.75" customHeight="1">
      <c r="A1139" s="1157" t="s">
        <v>512</v>
      </c>
      <c r="B1139" s="1221"/>
      <c r="C1139" s="1253"/>
      <c r="D1139" s="1253"/>
      <c r="E1139" s="1253"/>
      <c r="F1139" s="1253"/>
      <c r="G1139" s="842"/>
      <c r="H1139" s="841"/>
      <c r="I1139" s="46"/>
      <c r="J1139" s="46"/>
      <c r="K1139" s="841"/>
      <c r="L1139" s="842"/>
      <c r="M1139" s="1263" t="s">
        <v>513</v>
      </c>
      <c r="N1139" s="1260" t="s">
        <v>331</v>
      </c>
      <c r="O1139" s="842"/>
      <c r="P1139" s="842"/>
      <c r="Q1139" s="15"/>
      <c r="R1139" s="447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2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2"/>
      <c r="P1140" s="842"/>
      <c r="Q1140" s="15"/>
      <c r="R1140" s="447"/>
      <c r="S1140" s="46"/>
      <c r="T1140" s="46"/>
      <c r="U1140" s="1062">
        <v>1141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2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2"/>
      <c r="P1141" s="842"/>
      <c r="Q1141" s="15"/>
      <c r="R1141" s="447"/>
      <c r="S1141" s="46"/>
      <c r="T1141" s="46"/>
      <c r="U1141" s="1062">
        <v>1142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2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2"/>
      <c r="P1142" s="842"/>
      <c r="Q1142" s="15"/>
      <c r="R1142" s="447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2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2"/>
      <c r="P1143" s="842"/>
      <c r="Q1143" s="15"/>
      <c r="R1143" s="447"/>
      <c r="S1143" s="46"/>
      <c r="T1143" s="46"/>
      <c r="U1143" s="1062">
        <v>1144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2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2"/>
      <c r="P1144" s="842"/>
      <c r="Q1144" s="15"/>
      <c r="R1144" s="447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</v>
      </c>
      <c r="F1145" s="1253">
        <f>IF(F$1102=0,0,MAX((SUM(F821,P821)+SUM(F906,P906,F908,P908)/F$1102),(SUM(F821)+SUM(F906,F908)/F$1102)))</f>
        <v>0</v>
      </c>
      <c r="G1145" s="842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/>
      </c>
      <c r="N1145" s="1258"/>
      <c r="O1145" s="842"/>
      <c r="P1145" s="842"/>
      <c r="Q1145" s="15"/>
      <c r="R1145" s="447"/>
      <c r="S1145" s="46"/>
      <c r="T1145" s="46"/>
      <c r="U1145" s="1062">
        <v>1146</v>
      </c>
      <c r="V1145" s="46"/>
    </row>
    <row r="1146" spans="1:22" ht="15.75" customHeight="1">
      <c r="A1146" s="842" t="str">
        <f>A906</f>
        <v>Cows' milk sales - season 1</v>
      </c>
      <c r="B1146" s="1221"/>
      <c r="C1146" s="1253"/>
      <c r="D1146" s="1253"/>
      <c r="E1146" s="1253"/>
      <c r="F1146" s="1253"/>
      <c r="G1146" s="842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</v>
      </c>
      <c r="K1146" s="1254">
        <f>IF(F$1102=0,0,MAX(SUM(F906,P906)/F$1102,SUM(F906)/F$1102))</f>
        <v>0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/>
      </c>
      <c r="O1146" s="842"/>
      <c r="P1146" s="842"/>
      <c r="Q1146" s="15"/>
      <c r="R1146" s="447"/>
      <c r="S1146" s="46"/>
      <c r="T1146" s="46"/>
      <c r="U1146" s="1062">
        <v>1147</v>
      </c>
      <c r="V1146" s="46"/>
    </row>
    <row r="1147" spans="1:22" ht="15.75" customHeight="1">
      <c r="A1147" s="842" t="str">
        <f>A908</f>
        <v>Cows' ghee/butter sales</v>
      </c>
      <c r="B1147" s="1221"/>
      <c r="C1147" s="1253"/>
      <c r="D1147" s="1253"/>
      <c r="E1147" s="1253"/>
      <c r="F1147" s="1253"/>
      <c r="G1147" s="842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2"/>
      <c r="P1147" s="842"/>
      <c r="Q1147" s="15"/>
      <c r="R1147" s="447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2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2"/>
      <c r="P1148" s="842"/>
      <c r="Q1148" s="15"/>
      <c r="R1148" s="447"/>
      <c r="S1148" s="46"/>
      <c r="T1148" s="46"/>
      <c r="U1148" s="1062">
        <v>1149</v>
      </c>
      <c r="V1148" s="46"/>
    </row>
    <row r="1149" spans="1:22" ht="15.75" customHeight="1">
      <c r="A1149" s="842" t="str">
        <f>A907</f>
        <v>Cows' milk sales - season 2</v>
      </c>
      <c r="B1149" s="1221"/>
      <c r="C1149" s="1253"/>
      <c r="D1149" s="1253"/>
      <c r="E1149" s="1253"/>
      <c r="F1149" s="1253"/>
      <c r="G1149" s="842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2"/>
      <c r="P1149" s="842"/>
      <c r="Q1149" s="15"/>
      <c r="R1149" s="447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2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2"/>
      <c r="P1150" s="842"/>
      <c r="Q1150" s="15"/>
      <c r="R1150" s="447"/>
      <c r="S1150" s="46"/>
      <c r="T1150" s="46"/>
      <c r="U1150" s="1062">
        <v>1151</v>
      </c>
      <c r="V1150" s="46"/>
    </row>
    <row r="1151" spans="1:22" ht="15.75" customHeight="1">
      <c r="A1151" s="842" t="str">
        <f>A909</f>
        <v>Sheep's milk sales - season 1</v>
      </c>
      <c r="B1151" s="1221"/>
      <c r="C1151" s="1253"/>
      <c r="D1151" s="1253"/>
      <c r="E1151" s="1253"/>
      <c r="F1151" s="1253"/>
      <c r="G1151" s="842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2"/>
      <c r="P1151" s="842"/>
      <c r="Q1151" s="15"/>
      <c r="R1151" s="447"/>
      <c r="S1151" s="46"/>
      <c r="T1151" s="46"/>
      <c r="U1151" s="1062">
        <v>1152</v>
      </c>
      <c r="V1151" s="46"/>
    </row>
    <row r="1152" spans="1:22" ht="15.75" customHeight="1">
      <c r="A1152" s="842" t="str">
        <f>A911</f>
        <v>Sheep's ghee/butter sales</v>
      </c>
      <c r="B1152" s="1221"/>
      <c r="C1152" s="1253"/>
      <c r="D1152" s="1253"/>
      <c r="E1152" s="1253"/>
      <c r="F1152" s="1253"/>
      <c r="G1152" s="842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2"/>
      <c r="P1152" s="842"/>
      <c r="Q1152" s="15"/>
      <c r="R1152" s="447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2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2"/>
      <c r="P1153" s="842"/>
      <c r="Q1153" s="15"/>
      <c r="R1153" s="447"/>
      <c r="S1153" s="46"/>
      <c r="T1153" s="46"/>
      <c r="U1153" s="1062">
        <v>1154</v>
      </c>
      <c r="V1153" s="46"/>
    </row>
    <row r="1154" spans="1:22" ht="15.75" customHeight="1">
      <c r="A1154" s="842" t="str">
        <f>A910</f>
        <v>Sheep's milk sales - season 2</v>
      </c>
      <c r="B1154" s="1221"/>
      <c r="C1154" s="1253"/>
      <c r="D1154" s="1253"/>
      <c r="E1154" s="1253"/>
      <c r="F1154" s="1253"/>
      <c r="G1154" s="842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2"/>
      <c r="P1154" s="842"/>
      <c r="Q1154" s="15"/>
      <c r="R1154" s="447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2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2"/>
      <c r="P1155" s="842"/>
      <c r="Q1155" s="15"/>
      <c r="R1155" s="447"/>
      <c r="S1155" s="46"/>
      <c r="T1155" s="46"/>
      <c r="U1155" s="1062">
        <v>1156</v>
      </c>
      <c r="V1155" s="46"/>
    </row>
    <row r="1156" spans="1:22" ht="15.75" customHeight="1">
      <c r="A1156" s="842" t="str">
        <f>A912</f>
        <v>Goats' milk sales - season 1</v>
      </c>
      <c r="B1156" s="1221"/>
      <c r="C1156" s="1253"/>
      <c r="D1156" s="1253"/>
      <c r="E1156" s="1253"/>
      <c r="F1156" s="1253"/>
      <c r="G1156" s="842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2"/>
      <c r="P1156" s="842"/>
      <c r="Q1156" s="15"/>
      <c r="R1156" s="447"/>
      <c r="S1156" s="46"/>
      <c r="T1156" s="46"/>
      <c r="U1156" s="1062">
        <v>1157</v>
      </c>
      <c r="V1156" s="46"/>
    </row>
    <row r="1157" spans="1:22" ht="15.75" customHeight="1">
      <c r="A1157" s="842" t="str">
        <f>A914</f>
        <v>Goats' ghee/butter sales</v>
      </c>
      <c r="B1157" s="1221"/>
      <c r="C1157" s="1253"/>
      <c r="D1157" s="1253"/>
      <c r="E1157" s="1253"/>
      <c r="F1157" s="1253"/>
      <c r="G1157" s="842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2"/>
      <c r="P1157" s="842"/>
      <c r="Q1157" s="15"/>
      <c r="R1157" s="447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2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2"/>
      <c r="P1158" s="842"/>
      <c r="Q1158" s="15"/>
      <c r="R1158" s="447"/>
      <c r="S1158" s="46"/>
      <c r="T1158" s="46"/>
      <c r="U1158" s="1062">
        <v>1159</v>
      </c>
      <c r="V1158" s="46"/>
    </row>
    <row r="1159" spans="1:22" ht="15.75" customHeight="1">
      <c r="A1159" s="842" t="str">
        <f>A913</f>
        <v>Goats' milk sales - season 2</v>
      </c>
      <c r="B1159" s="1221"/>
      <c r="C1159" s="1253"/>
      <c r="D1159" s="1253"/>
      <c r="E1159" s="1253"/>
      <c r="F1159" s="1253"/>
      <c r="G1159" s="842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2"/>
      <c r="P1159" s="842"/>
      <c r="Q1159" s="15"/>
      <c r="R1159" s="447"/>
      <c r="S1159" s="46"/>
      <c r="T1159" s="46"/>
      <c r="U1159" s="1062">
        <v>1160</v>
      </c>
      <c r="V1159" s="46"/>
    </row>
    <row r="1160" spans="1:22" ht="15.75" customHeight="1">
      <c r="A1160" s="1255" t="str">
        <f>A827</f>
        <v>Own meat</v>
      </c>
      <c r="B1160" s="842"/>
      <c r="C1160" s="1253" t="e">
        <f>MAX(SUM(C827,M827),SUM(C827))</f>
        <v>#VALUE!</v>
      </c>
      <c r="D1160" s="1253" t="e">
        <f>MAX(SUM(D827,N827),SUM(D827))</f>
        <v>#VALUE!</v>
      </c>
      <c r="E1160" s="1253" t="e">
        <f>MAX(SUM(E827,O827),SUM(E827))</f>
        <v>#VALUE!</v>
      </c>
      <c r="F1160" s="1253" t="e">
        <f>MAX(SUM(F827,P827),SUM(F827))</f>
        <v>#VALUE!</v>
      </c>
      <c r="G1160" s="842"/>
      <c r="H1160" s="46"/>
      <c r="I1160" s="46"/>
      <c r="J1160" s="46"/>
      <c r="K1160" s="46"/>
      <c r="L1160" s="44"/>
      <c r="M1160" s="1244" t="e">
        <f t="shared" ref="M1160:M1166" si="153">IF(OR(SUM((C1160&gt;C$1100),(D1160&gt;C$1100),(E1160&gt;C$1100),(F1160&gt;C$1100))&gt;1,C1160&gt;C$1100*2,D1160&gt;C$1100*2,E1160&gt;C$1100*2,F1160&gt;C$1100*2),"yes","")</f>
        <v>#VALUE!</v>
      </c>
      <c r="N1160" s="1261"/>
      <c r="O1160" s="842"/>
      <c r="P1160" s="842"/>
      <c r="Q1160" s="15"/>
      <c r="R1160" s="447"/>
      <c r="S1160" s="46"/>
      <c r="T1160" s="46"/>
      <c r="U1160" s="1062">
        <v>1161</v>
      </c>
      <c r="V1160" s="46"/>
    </row>
    <row r="1161" spans="1:22" ht="15.75" customHeight="1">
      <c r="A1161" s="1255" t="str">
        <f>A853</f>
        <v>Labour: Land clearing, construction, herding, slaughtering, cultivation, planting, shelling</v>
      </c>
      <c r="B1161" s="842"/>
      <c r="C1161" s="1253">
        <f t="shared" ref="C1161:F1163" si="154">MAX(SUM(C853,M853),SUM(C853))</f>
        <v>0</v>
      </c>
      <c r="D1161" s="1253">
        <f t="shared" si="154"/>
        <v>0</v>
      </c>
      <c r="E1161" s="1253">
        <f t="shared" si="154"/>
        <v>0</v>
      </c>
      <c r="F1161" s="1253">
        <f t="shared" si="154"/>
        <v>0</v>
      </c>
      <c r="G1161" s="842"/>
      <c r="H1161" s="46"/>
      <c r="I1161" s="46"/>
      <c r="J1161" s="46"/>
      <c r="K1161" s="46"/>
      <c r="L1161" s="44"/>
      <c r="M1161" s="1244" t="str">
        <f t="shared" si="153"/>
        <v/>
      </c>
      <c r="N1161" s="1261"/>
      <c r="O1161" s="842"/>
      <c r="P1161" s="842"/>
      <c r="Q1161" s="15"/>
      <c r="R1161" s="447"/>
      <c r="S1161" s="46"/>
      <c r="T1161" s="46"/>
      <c r="U1161" s="1062">
        <v>1162</v>
      </c>
      <c r="V1161" s="46"/>
    </row>
    <row r="1162" spans="1:22" ht="15.75" customHeight="1">
      <c r="A1162" s="1255" t="str">
        <f>A854</f>
        <v>Labour: Weeding</v>
      </c>
      <c r="B1162" s="842"/>
      <c r="C1162" s="1253">
        <f t="shared" si="154"/>
        <v>0</v>
      </c>
      <c r="D1162" s="1253">
        <f t="shared" si="154"/>
        <v>0</v>
      </c>
      <c r="E1162" s="1253">
        <f t="shared" si="154"/>
        <v>0</v>
      </c>
      <c r="F1162" s="1253">
        <f t="shared" si="154"/>
        <v>0</v>
      </c>
      <c r="G1162" s="842"/>
      <c r="H1162" s="46"/>
      <c r="I1162" s="46"/>
      <c r="J1162" s="46"/>
      <c r="K1162" s="46"/>
      <c r="L1162" s="44"/>
      <c r="M1162" s="1244" t="str">
        <f t="shared" si="153"/>
        <v/>
      </c>
      <c r="N1162" s="1261"/>
      <c r="O1162" s="842"/>
      <c r="P1162" s="842"/>
      <c r="Q1162" s="15"/>
      <c r="R1162" s="447"/>
      <c r="S1162" s="46"/>
      <c r="T1162" s="46"/>
      <c r="U1162" s="1062">
        <v>1163</v>
      </c>
      <c r="V1162" s="46"/>
    </row>
    <row r="1163" spans="1:22" ht="15.75" customHeight="1">
      <c r="A1163" s="1255" t="str">
        <f>A855</f>
        <v>Labour: Harvesting</v>
      </c>
      <c r="B1163" s="842"/>
      <c r="C1163" s="1253">
        <f t="shared" si="154"/>
        <v>0</v>
      </c>
      <c r="D1163" s="1253">
        <f t="shared" si="154"/>
        <v>0</v>
      </c>
      <c r="E1163" s="1253">
        <f t="shared" si="154"/>
        <v>0</v>
      </c>
      <c r="F1163" s="1253">
        <f t="shared" si="154"/>
        <v>0</v>
      </c>
      <c r="G1163" s="842"/>
      <c r="H1163" s="46"/>
      <c r="I1163" s="46"/>
      <c r="J1163" s="46"/>
      <c r="K1163" s="46"/>
      <c r="L1163" s="44"/>
      <c r="M1163" s="1244" t="str">
        <f t="shared" si="153"/>
        <v/>
      </c>
      <c r="N1163" s="1261"/>
      <c r="O1163" s="842"/>
      <c r="P1163" s="842"/>
      <c r="Q1163" s="15"/>
      <c r="R1163" s="447"/>
      <c r="S1163" s="46"/>
      <c r="T1163" s="46"/>
      <c r="U1163" s="1062">
        <v>1164</v>
      </c>
      <c r="V1163" s="46"/>
    </row>
    <row r="1164" spans="1:22" ht="15.75" customHeight="1">
      <c r="A1164" s="1255" t="str">
        <f>A895</f>
        <v>Gifts/remittances: cereal</v>
      </c>
      <c r="B1164" s="842"/>
      <c r="C1164" s="1253">
        <f t="shared" ref="C1164:F1166" si="155">MAX(SUM(C895,M895),SUM(C895))</f>
        <v>0</v>
      </c>
      <c r="D1164" s="1253">
        <f t="shared" si="155"/>
        <v>0</v>
      </c>
      <c r="E1164" s="1253">
        <f t="shared" si="155"/>
        <v>0</v>
      </c>
      <c r="F1164" s="1253">
        <f t="shared" si="155"/>
        <v>0</v>
      </c>
      <c r="G1164" s="842"/>
      <c r="H1164" s="46"/>
      <c r="I1164" s="46"/>
      <c r="J1164" s="46"/>
      <c r="K1164" s="46"/>
      <c r="L1164" s="44"/>
      <c r="M1164" s="1244" t="str">
        <f t="shared" si="153"/>
        <v/>
      </c>
      <c r="N1164" s="1261"/>
      <c r="O1164" s="842"/>
      <c r="P1164" s="842"/>
      <c r="Q1164" s="15"/>
      <c r="R1164" s="447"/>
      <c r="S1164" s="46"/>
      <c r="T1164" s="46"/>
      <c r="U1164" s="1062">
        <v>1165</v>
      </c>
      <c r="V1164" s="46"/>
    </row>
    <row r="1165" spans="1:22" ht="15.75" customHeight="1">
      <c r="A1165" s="1255" t="str">
        <f>A896</f>
        <v>Gifts/remittances: sugar</v>
      </c>
      <c r="B1165" s="842"/>
      <c r="C1165" s="1253">
        <f t="shared" si="155"/>
        <v>0</v>
      </c>
      <c r="D1165" s="1253">
        <f t="shared" si="155"/>
        <v>0</v>
      </c>
      <c r="E1165" s="1253">
        <f t="shared" si="155"/>
        <v>0</v>
      </c>
      <c r="F1165" s="1253">
        <f t="shared" si="155"/>
        <v>0</v>
      </c>
      <c r="G1165" s="842"/>
      <c r="H1165" s="46"/>
      <c r="I1165" s="46"/>
      <c r="J1165" s="46"/>
      <c r="K1165" s="46"/>
      <c r="L1165" s="44"/>
      <c r="M1165" s="1244" t="str">
        <f t="shared" si="153"/>
        <v/>
      </c>
      <c r="N1165" s="1261"/>
      <c r="O1165" s="842"/>
      <c r="P1165" s="842"/>
      <c r="Q1165" s="15"/>
      <c r="R1165" s="447"/>
      <c r="S1165" s="46"/>
      <c r="T1165" s="46"/>
      <c r="U1165" s="1062">
        <v>1166</v>
      </c>
      <c r="V1165" s="46"/>
    </row>
    <row r="1166" spans="1:22" ht="15.75" customHeight="1">
      <c r="A1166" s="1255" t="str">
        <f>A897</f>
        <v>Gifts/remittances: Other</v>
      </c>
      <c r="B1166" s="842"/>
      <c r="C1166" s="1253">
        <f t="shared" si="155"/>
        <v>0</v>
      </c>
      <c r="D1166" s="1253">
        <f t="shared" si="155"/>
        <v>0</v>
      </c>
      <c r="E1166" s="1253">
        <f t="shared" si="155"/>
        <v>0</v>
      </c>
      <c r="F1166" s="1253">
        <f t="shared" si="155"/>
        <v>0</v>
      </c>
      <c r="G1166" s="842"/>
      <c r="H1166" s="46"/>
      <c r="I1166" s="46"/>
      <c r="J1166" s="46"/>
      <c r="K1166" s="46"/>
      <c r="L1166" s="44"/>
      <c r="M1166" s="1244" t="str">
        <f t="shared" si="153"/>
        <v/>
      </c>
      <c r="N1166" s="1261"/>
      <c r="O1166" s="842"/>
      <c r="P1166" s="842"/>
      <c r="Q1166" s="15"/>
      <c r="R1166" s="447"/>
      <c r="S1166" s="46"/>
      <c r="T1166" s="46"/>
      <c r="U1166" s="1062">
        <v>1167</v>
      </c>
      <c r="V1166" s="46"/>
    </row>
    <row r="1167" spans="1:22" ht="15.75" customHeight="1">
      <c r="A1167" s="1157" t="s">
        <v>292</v>
      </c>
      <c r="B1167" s="842"/>
      <c r="C1167" s="1253"/>
      <c r="D1167" s="1253"/>
      <c r="E1167" s="1253"/>
      <c r="F1167" s="1253"/>
      <c r="G1167" s="842"/>
      <c r="H1167" s="841"/>
      <c r="I1167" s="46"/>
      <c r="J1167" s="46"/>
      <c r="K1167" s="841"/>
      <c r="L1167" s="842"/>
      <c r="M1167" s="1263" t="s">
        <v>513</v>
      </c>
      <c r="N1167" s="1260" t="s">
        <v>331</v>
      </c>
      <c r="O1167" s="842"/>
      <c r="P1167" s="842"/>
      <c r="Q1167" s="15"/>
      <c r="R1167" s="447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2"/>
      <c r="C1168" s="1253">
        <f t="shared" ref="C1168:F1170" si="156">IF(C$1102=0,0,MAX(SUM(C915,M915)/C$1102,SUM(C915)/C$1102))</f>
        <v>0</v>
      </c>
      <c r="D1168" s="1253">
        <f t="shared" si="156"/>
        <v>0</v>
      </c>
      <c r="E1168" s="1253">
        <f t="shared" si="156"/>
        <v>0</v>
      </c>
      <c r="F1168" s="1253">
        <f t="shared" si="156"/>
        <v>0</v>
      </c>
      <c r="G1168" s="842"/>
      <c r="H1168" s="46"/>
      <c r="I1168" s="46"/>
      <c r="J1168" s="46"/>
      <c r="K1168" s="841"/>
      <c r="L1168" s="842"/>
      <c r="M1168" s="1244" t="str">
        <f t="shared" ref="M1168:M1192" si="157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58">M1168</f>
        <v/>
      </c>
      <c r="O1168" s="842"/>
      <c r="P1168" s="842"/>
      <c r="Q1168" s="15"/>
      <c r="R1168" s="447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qty Sold</v>
      </c>
      <c r="B1169" s="842"/>
      <c r="C1169" s="1253">
        <f t="shared" si="156"/>
        <v>0</v>
      </c>
      <c r="D1169" s="1253">
        <f t="shared" si="156"/>
        <v>0</v>
      </c>
      <c r="E1169" s="1253">
        <f t="shared" si="156"/>
        <v>0</v>
      </c>
      <c r="F1169" s="1253">
        <f t="shared" si="156"/>
        <v>0</v>
      </c>
      <c r="G1169" s="842"/>
      <c r="H1169" s="46"/>
      <c r="I1169" s="46"/>
      <c r="J1169" s="46"/>
      <c r="K1169" s="841"/>
      <c r="L1169" s="842"/>
      <c r="M1169" s="1244" t="str">
        <f t="shared" si="157"/>
        <v/>
      </c>
      <c r="N1169" s="1244" t="str">
        <f t="shared" si="158"/>
        <v/>
      </c>
      <c r="O1169" s="842"/>
      <c r="P1169" s="842"/>
      <c r="Q1169" s="15"/>
      <c r="R1169" s="447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2"/>
      <c r="C1170" s="1253">
        <f t="shared" si="156"/>
        <v>0</v>
      </c>
      <c r="D1170" s="1253">
        <f t="shared" si="156"/>
        <v>0</v>
      </c>
      <c r="E1170" s="1253">
        <f t="shared" si="156"/>
        <v>0</v>
      </c>
      <c r="F1170" s="1253">
        <f t="shared" si="156"/>
        <v>0</v>
      </c>
      <c r="G1170" s="842"/>
      <c r="H1170" s="46"/>
      <c r="I1170" s="46"/>
      <c r="J1170" s="46"/>
      <c r="K1170" s="841"/>
      <c r="L1170" s="842"/>
      <c r="M1170" s="1244" t="str">
        <f t="shared" si="157"/>
        <v/>
      </c>
      <c r="N1170" s="1244" t="str">
        <f t="shared" si="158"/>
        <v/>
      </c>
      <c r="O1170" s="842"/>
      <c r="P1170" s="842"/>
      <c r="Q1170" s="15"/>
      <c r="R1170" s="447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59">A919</f>
        <v>Pig sales: no sold</v>
      </c>
      <c r="B1171" s="842"/>
      <c r="C1171" s="1253">
        <f t="shared" ref="C1171:C1180" si="160">IF(C$1102=0,0,MAX(SUM(C919,M919)/C$1102,SUM(C919)/C$1102))</f>
        <v>0</v>
      </c>
      <c r="D1171" s="1253">
        <f t="shared" ref="D1171:D1180" si="161">IF(D$1102=0,0,MAX(SUM(D919,N919)/D$1102,SUM(D919)/D$1102))</f>
        <v>0</v>
      </c>
      <c r="E1171" s="1253">
        <f t="shared" ref="E1171:E1180" si="162">IF(E$1102=0,0,MAX(SUM(E919,O919)/E$1102,SUM(E919)/E$1102))</f>
        <v>0</v>
      </c>
      <c r="F1171" s="1253">
        <f t="shared" ref="F1171:F1180" si="163">IF(F$1102=0,0,MAX(SUM(F919,P919)/F$1102,SUM(F919)/F$1102))</f>
        <v>0</v>
      </c>
      <c r="G1171" s="842"/>
      <c r="H1171" s="46"/>
      <c r="I1171" s="46"/>
      <c r="J1171" s="46"/>
      <c r="K1171" s="841"/>
      <c r="L1171" s="842"/>
      <c r="M1171" s="1244" t="str">
        <f t="shared" si="157"/>
        <v/>
      </c>
      <c r="N1171" s="1244" t="str">
        <f t="shared" si="158"/>
        <v/>
      </c>
      <c r="O1171" s="842"/>
      <c r="P1171" s="842"/>
      <c r="Q1171" s="15"/>
      <c r="R1171" s="447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59"/>
        <v>Other livestock sales: no. Sold</v>
      </c>
      <c r="B1172" s="842"/>
      <c r="C1172" s="1253">
        <f t="shared" si="160"/>
        <v>0</v>
      </c>
      <c r="D1172" s="1253">
        <f t="shared" si="161"/>
        <v>0</v>
      </c>
      <c r="E1172" s="1253">
        <f t="shared" si="162"/>
        <v>0</v>
      </c>
      <c r="F1172" s="1253">
        <f t="shared" si="163"/>
        <v>0</v>
      </c>
      <c r="G1172" s="842"/>
      <c r="H1172" s="46"/>
      <c r="I1172" s="46"/>
      <c r="J1172" s="46"/>
      <c r="K1172" s="841"/>
      <c r="L1172" s="842"/>
      <c r="M1172" s="1244" t="str">
        <f t="shared" si="157"/>
        <v/>
      </c>
      <c r="N1172" s="1244" t="str">
        <f t="shared" si="158"/>
        <v/>
      </c>
      <c r="O1172" s="842"/>
      <c r="P1172" s="842"/>
      <c r="Q1172" s="15"/>
      <c r="R1172" s="447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59"/>
        <v>Fattened Ox sales: no. sold</v>
      </c>
      <c r="B1173" s="842"/>
      <c r="C1173" s="1253">
        <f t="shared" si="160"/>
        <v>0</v>
      </c>
      <c r="D1173" s="1253">
        <f t="shared" si="161"/>
        <v>0</v>
      </c>
      <c r="E1173" s="1253">
        <f t="shared" si="162"/>
        <v>0</v>
      </c>
      <c r="F1173" s="1253">
        <f t="shared" si="163"/>
        <v>0</v>
      </c>
      <c r="G1173" s="842"/>
      <c r="H1173" s="46"/>
      <c r="I1173" s="46"/>
      <c r="J1173" s="46"/>
      <c r="K1173" s="841"/>
      <c r="L1173" s="842"/>
      <c r="M1173" s="1244" t="str">
        <f t="shared" si="157"/>
        <v/>
      </c>
      <c r="N1173" s="1244" t="str">
        <f t="shared" si="158"/>
        <v/>
      </c>
      <c r="O1173" s="842"/>
      <c r="P1173" s="842"/>
      <c r="Q1173" s="15"/>
      <c r="R1173" s="447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59"/>
        <v>Cattle sales - export: no. sold</v>
      </c>
      <c r="B1174" s="842"/>
      <c r="C1174" s="1253">
        <f t="shared" si="160"/>
        <v>0</v>
      </c>
      <c r="D1174" s="1253">
        <f t="shared" si="161"/>
        <v>0</v>
      </c>
      <c r="E1174" s="1253">
        <f t="shared" si="162"/>
        <v>0</v>
      </c>
      <c r="F1174" s="1253">
        <f t="shared" si="163"/>
        <v>0</v>
      </c>
      <c r="G1174" s="842"/>
      <c r="H1174" s="46"/>
      <c r="I1174" s="46"/>
      <c r="J1174" s="46"/>
      <c r="K1174" s="841"/>
      <c r="L1174" s="842"/>
      <c r="M1174" s="1244" t="str">
        <f t="shared" si="157"/>
        <v/>
      </c>
      <c r="N1174" s="1244" t="str">
        <f t="shared" si="158"/>
        <v/>
      </c>
      <c r="O1174" s="842"/>
      <c r="P1174" s="842"/>
      <c r="Q1174" s="15"/>
      <c r="R1174" s="447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59"/>
        <v>Cattle sales - local: no. sold</v>
      </c>
      <c r="B1175" s="842"/>
      <c r="C1175" s="1253">
        <f t="shared" si="160"/>
        <v>0</v>
      </c>
      <c r="D1175" s="1253">
        <f t="shared" si="161"/>
        <v>0</v>
      </c>
      <c r="E1175" s="1253">
        <f t="shared" si="162"/>
        <v>0</v>
      </c>
      <c r="F1175" s="1253">
        <f t="shared" si="163"/>
        <v>0</v>
      </c>
      <c r="G1175" s="842"/>
      <c r="H1175" s="46"/>
      <c r="I1175" s="46"/>
      <c r="J1175" s="46"/>
      <c r="K1175" s="841"/>
      <c r="L1175" s="842"/>
      <c r="M1175" s="1244" t="str">
        <f t="shared" si="157"/>
        <v/>
      </c>
      <c r="N1175" s="1244" t="str">
        <f t="shared" si="158"/>
        <v/>
      </c>
      <c r="O1175" s="842"/>
      <c r="P1175" s="842"/>
      <c r="Q1175" s="15"/>
      <c r="R1175" s="447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59"/>
        <v>Goat sales - export: no. sold</v>
      </c>
      <c r="B1176" s="842"/>
      <c r="C1176" s="1253">
        <f t="shared" si="160"/>
        <v>0</v>
      </c>
      <c r="D1176" s="1253">
        <f t="shared" si="161"/>
        <v>0</v>
      </c>
      <c r="E1176" s="1253">
        <f t="shared" si="162"/>
        <v>0</v>
      </c>
      <c r="F1176" s="1253">
        <f t="shared" si="163"/>
        <v>0</v>
      </c>
      <c r="G1176" s="842"/>
      <c r="H1176" s="46"/>
      <c r="I1176" s="46"/>
      <c r="J1176" s="46"/>
      <c r="K1176" s="841"/>
      <c r="L1176" s="842"/>
      <c r="M1176" s="1244" t="str">
        <f t="shared" si="157"/>
        <v/>
      </c>
      <c r="N1176" s="1244" t="str">
        <f t="shared" si="158"/>
        <v/>
      </c>
      <c r="O1176" s="842"/>
      <c r="P1176" s="842"/>
      <c r="Q1176" s="15"/>
      <c r="R1176" s="447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59"/>
        <v>Goat sales - local: no. sold</v>
      </c>
      <c r="B1177" s="842"/>
      <c r="C1177" s="1253">
        <f t="shared" si="160"/>
        <v>0</v>
      </c>
      <c r="D1177" s="1253">
        <f t="shared" si="161"/>
        <v>0</v>
      </c>
      <c r="E1177" s="1253">
        <f t="shared" si="162"/>
        <v>0</v>
      </c>
      <c r="F1177" s="1253">
        <f t="shared" si="163"/>
        <v>0</v>
      </c>
      <c r="G1177" s="842"/>
      <c r="H1177" s="46"/>
      <c r="I1177" s="46"/>
      <c r="J1177" s="46"/>
      <c r="K1177" s="841"/>
      <c r="L1177" s="842"/>
      <c r="M1177" s="1244" t="str">
        <f t="shared" si="157"/>
        <v/>
      </c>
      <c r="N1177" s="1244" t="str">
        <f t="shared" si="158"/>
        <v/>
      </c>
      <c r="O1177" s="842"/>
      <c r="P1177" s="842"/>
      <c r="Q1177" s="15"/>
      <c r="R1177" s="447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59"/>
        <v>Sheep sales - export: no. sold</v>
      </c>
      <c r="B1178" s="842"/>
      <c r="C1178" s="1253">
        <f t="shared" si="160"/>
        <v>0</v>
      </c>
      <c r="D1178" s="1253">
        <f t="shared" si="161"/>
        <v>0</v>
      </c>
      <c r="E1178" s="1253">
        <f t="shared" si="162"/>
        <v>0</v>
      </c>
      <c r="F1178" s="1253">
        <f t="shared" si="163"/>
        <v>0</v>
      </c>
      <c r="G1178" s="842"/>
      <c r="H1178" s="46"/>
      <c r="I1178" s="46"/>
      <c r="J1178" s="46"/>
      <c r="K1178" s="841"/>
      <c r="L1178" s="842"/>
      <c r="M1178" s="1244" t="str">
        <f t="shared" si="157"/>
        <v/>
      </c>
      <c r="N1178" s="1244" t="str">
        <f t="shared" si="158"/>
        <v/>
      </c>
      <c r="O1178" s="842"/>
      <c r="P1178" s="842"/>
      <c r="Q1178" s="15"/>
      <c r="R1178" s="447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59"/>
        <v>Sheep sales: no sold</v>
      </c>
      <c r="B1179" s="842"/>
      <c r="C1179" s="1253">
        <f t="shared" si="160"/>
        <v>0</v>
      </c>
      <c r="D1179" s="1253">
        <f t="shared" si="161"/>
        <v>0</v>
      </c>
      <c r="E1179" s="1253">
        <f t="shared" si="162"/>
        <v>0</v>
      </c>
      <c r="F1179" s="1253">
        <f t="shared" si="163"/>
        <v>0</v>
      </c>
      <c r="G1179" s="842"/>
      <c r="H1179" s="46"/>
      <c r="I1179" s="46"/>
      <c r="J1179" s="46"/>
      <c r="K1179" s="841"/>
      <c r="L1179" s="842"/>
      <c r="M1179" s="1244" t="str">
        <f t="shared" si="157"/>
        <v/>
      </c>
      <c r="N1179" s="1244" t="str">
        <f t="shared" si="158"/>
        <v/>
      </c>
      <c r="O1179" s="842"/>
      <c r="P1179" s="842"/>
      <c r="Q1179" s="15"/>
      <c r="R1179" s="447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59"/>
        <v>Chicken sales: no. sold</v>
      </c>
      <c r="B1180" s="842"/>
      <c r="C1180" s="1253">
        <f t="shared" si="160"/>
        <v>0</v>
      </c>
      <c r="D1180" s="1253">
        <f t="shared" si="161"/>
        <v>0</v>
      </c>
      <c r="E1180" s="1253">
        <f t="shared" si="162"/>
        <v>0</v>
      </c>
      <c r="F1180" s="1253">
        <f t="shared" si="163"/>
        <v>0</v>
      </c>
      <c r="G1180" s="842"/>
      <c r="H1180" s="46"/>
      <c r="I1180" s="46"/>
      <c r="J1180" s="46"/>
      <c r="K1180" s="841"/>
      <c r="L1180" s="842"/>
      <c r="M1180" s="1244" t="str">
        <f t="shared" si="157"/>
        <v/>
      </c>
      <c r="N1180" s="1244" t="str">
        <f t="shared" si="158"/>
        <v/>
      </c>
      <c r="O1180" s="842"/>
      <c r="P1180" s="842"/>
      <c r="Q1180" s="15"/>
      <c r="R1180" s="447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2"/>
      <c r="C1181" s="1253">
        <f t="shared" ref="C1181:F1183" si="164">IF(C$1102=0,0,MAX(SUM(C964,M964)/C$1102,SUM(C964)/C$1102))</f>
        <v>0</v>
      </c>
      <c r="D1181" s="1253">
        <f t="shared" si="164"/>
        <v>0</v>
      </c>
      <c r="E1181" s="1253">
        <f t="shared" si="164"/>
        <v>0</v>
      </c>
      <c r="F1181" s="1253">
        <f t="shared" si="164"/>
        <v>0</v>
      </c>
      <c r="G1181" s="842"/>
      <c r="H1181" s="46"/>
      <c r="I1181" s="46"/>
      <c r="J1181" s="46"/>
      <c r="K1181" s="841"/>
      <c r="L1181" s="842"/>
      <c r="M1181" s="1244" t="str">
        <f t="shared" si="157"/>
        <v/>
      </c>
      <c r="N1181" s="1244" t="str">
        <f t="shared" si="158"/>
        <v/>
      </c>
      <c r="O1181" s="842"/>
      <c r="P1181" s="842"/>
      <c r="Q1181" s="1265"/>
      <c r="R1181" s="447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2"/>
      <c r="C1182" s="1253">
        <f t="shared" si="164"/>
        <v>0</v>
      </c>
      <c r="D1182" s="1253">
        <f t="shared" si="164"/>
        <v>0</v>
      </c>
      <c r="E1182" s="1253">
        <f t="shared" si="164"/>
        <v>0</v>
      </c>
      <c r="F1182" s="1253">
        <f t="shared" si="164"/>
        <v>0</v>
      </c>
      <c r="G1182" s="842"/>
      <c r="H1182" s="46"/>
      <c r="I1182" s="46"/>
      <c r="J1182" s="46"/>
      <c r="K1182" s="841"/>
      <c r="L1182" s="842"/>
      <c r="M1182" s="1244" t="str">
        <f t="shared" si="157"/>
        <v/>
      </c>
      <c r="N1182" s="1244" t="str">
        <f t="shared" si="158"/>
        <v/>
      </c>
      <c r="O1182" s="842"/>
      <c r="P1182" s="842"/>
      <c r="Q1182" s="1265"/>
      <c r="R1182" s="447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2"/>
      <c r="C1183" s="1253">
        <f t="shared" si="164"/>
        <v>0</v>
      </c>
      <c r="D1183" s="1253">
        <f t="shared" si="164"/>
        <v>0</v>
      </c>
      <c r="E1183" s="1253">
        <f t="shared" si="164"/>
        <v>0</v>
      </c>
      <c r="F1183" s="1253">
        <f t="shared" si="164"/>
        <v>0</v>
      </c>
      <c r="G1183" s="842"/>
      <c r="H1183" s="46"/>
      <c r="I1183" s="46"/>
      <c r="J1183" s="46"/>
      <c r="K1183" s="841"/>
      <c r="L1183" s="842"/>
      <c r="M1183" s="1244" t="str">
        <f t="shared" si="157"/>
        <v/>
      </c>
      <c r="N1183" s="1244" t="str">
        <f t="shared" si="158"/>
        <v/>
      </c>
      <c r="O1183" s="842"/>
      <c r="P1183" s="842"/>
      <c r="Q1183" s="1265"/>
      <c r="R1183" s="447"/>
      <c r="S1183" s="46"/>
      <c r="T1183" s="46"/>
      <c r="U1183" s="1062">
        <v>1184</v>
      </c>
      <c r="V1183" s="46"/>
    </row>
    <row r="1184" spans="1:22" ht="15.75" customHeight="1">
      <c r="A1184" s="1262" t="str">
        <f>A856</f>
        <v>Labour migration: no. people per HH</v>
      </c>
      <c r="B1184" s="842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2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157"/>
        <v/>
      </c>
      <c r="N1184" s="1244" t="str">
        <f t="shared" si="158"/>
        <v/>
      </c>
      <c r="O1184" s="842"/>
      <c r="P1184" s="842"/>
      <c r="Q1184" s="15"/>
      <c r="R1184" s="447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2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2"/>
      <c r="H1185" s="46"/>
      <c r="I1185" s="46"/>
      <c r="J1185" s="46"/>
      <c r="K1185" s="841"/>
      <c r="L1185" s="842"/>
      <c r="M1185" s="1244" t="str">
        <f t="shared" si="157"/>
        <v/>
      </c>
      <c r="N1185" s="1244" t="str">
        <f t="shared" si="158"/>
        <v/>
      </c>
      <c r="O1185" s="842"/>
      <c r="P1185" s="842"/>
      <c r="Q1185" s="15"/>
      <c r="R1185" s="447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2"/>
      <c r="C1186" s="1253">
        <f t="shared" ref="C1186:F1187" si="165">IF(C$1102=0,0,MAX(SUM(C971,M971)/C$1102,SUM(C971)/C$1102))</f>
        <v>0</v>
      </c>
      <c r="D1186" s="1253">
        <f t="shared" si="165"/>
        <v>0</v>
      </c>
      <c r="E1186" s="1253">
        <f t="shared" si="165"/>
        <v>0</v>
      </c>
      <c r="F1186" s="1253">
        <f t="shared" si="165"/>
        <v>0</v>
      </c>
      <c r="G1186" s="842"/>
      <c r="H1186" s="46"/>
      <c r="I1186" s="46"/>
      <c r="J1186" s="46"/>
      <c r="K1186" s="841"/>
      <c r="L1186" s="842"/>
      <c r="M1186" s="1244" t="str">
        <f t="shared" si="157"/>
        <v/>
      </c>
      <c r="N1186" s="1244" t="str">
        <f t="shared" si="158"/>
        <v/>
      </c>
      <c r="O1186" s="842"/>
      <c r="P1186" s="842"/>
      <c r="Q1186" s="15"/>
      <c r="R1186" s="447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2"/>
      <c r="C1187" s="1253">
        <f t="shared" si="165"/>
        <v>0</v>
      </c>
      <c r="D1187" s="1253">
        <f t="shared" si="165"/>
        <v>0</v>
      </c>
      <c r="E1187" s="1253">
        <f t="shared" si="165"/>
        <v>0</v>
      </c>
      <c r="F1187" s="1253">
        <f t="shared" si="165"/>
        <v>0</v>
      </c>
      <c r="G1187" s="842"/>
      <c r="H1187" s="46"/>
      <c r="I1187" s="46"/>
      <c r="J1187" s="46"/>
      <c r="K1187" s="841"/>
      <c r="L1187" s="842"/>
      <c r="M1187" s="1244" t="str">
        <f t="shared" si="157"/>
        <v/>
      </c>
      <c r="N1187" s="1244" t="str">
        <f t="shared" si="158"/>
        <v/>
      </c>
      <c r="O1187" s="842"/>
      <c r="P1187" s="842"/>
      <c r="Q1187" s="15"/>
      <c r="R1187" s="447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2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2"/>
      <c r="H1188" s="46"/>
      <c r="I1188" s="46"/>
      <c r="J1188" s="46"/>
      <c r="K1188" s="841"/>
      <c r="L1188" s="842"/>
      <c r="M1188" s="1244" t="str">
        <f t="shared" si="157"/>
        <v/>
      </c>
      <c r="N1188" s="1244" t="str">
        <f t="shared" si="158"/>
        <v/>
      </c>
      <c r="O1188" s="842"/>
      <c r="P1188" s="842"/>
      <c r="Q1188" s="15"/>
      <c r="R1188" s="447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2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2"/>
      <c r="H1189" s="46"/>
      <c r="I1189" s="46"/>
      <c r="J1189" s="46"/>
      <c r="K1189" s="841"/>
      <c r="L1189" s="842"/>
      <c r="M1189" s="1244" t="str">
        <f t="shared" si="157"/>
        <v/>
      </c>
      <c r="N1189" s="1244" t="str">
        <f t="shared" si="158"/>
        <v/>
      </c>
      <c r="O1189" s="842"/>
      <c r="P1189" s="842"/>
      <c r="Q1189" s="15"/>
      <c r="R1189" s="447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2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2"/>
      <c r="H1190" s="46"/>
      <c r="I1190" s="46"/>
      <c r="J1190" s="46"/>
      <c r="K1190" s="841"/>
      <c r="L1190" s="842"/>
      <c r="M1190" s="1244" t="str">
        <f t="shared" si="157"/>
        <v/>
      </c>
      <c r="N1190" s="1244" t="str">
        <f t="shared" si="158"/>
        <v/>
      </c>
      <c r="O1190" s="842"/>
      <c r="P1190" s="842"/>
      <c r="Q1190" s="15"/>
      <c r="R1190" s="447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 (Remittance)</v>
      </c>
      <c r="B1191" s="842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2"/>
      <c r="H1191" s="46"/>
      <c r="I1191" s="46"/>
      <c r="J1191" s="46"/>
      <c r="K1191" s="841"/>
      <c r="L1191" s="842"/>
      <c r="M1191" s="1244" t="str">
        <f t="shared" si="157"/>
        <v/>
      </c>
      <c r="N1191" s="1244" t="str">
        <f t="shared" si="158"/>
        <v/>
      </c>
      <c r="O1191" s="842"/>
      <c r="P1191" s="842"/>
      <c r="Q1191" s="15"/>
      <c r="R1191" s="447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2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2"/>
      <c r="H1192" s="46"/>
      <c r="I1192" s="46"/>
      <c r="J1192" s="46"/>
      <c r="K1192" s="841"/>
      <c r="L1192" s="842"/>
      <c r="M1192" s="1244" t="str">
        <f t="shared" si="157"/>
        <v/>
      </c>
      <c r="N1192" s="1244" t="str">
        <f t="shared" si="158"/>
        <v/>
      </c>
      <c r="O1192" s="842"/>
      <c r="P1192" s="842"/>
      <c r="Q1192" s="15"/>
      <c r="R1192" s="447"/>
      <c r="S1192" s="46"/>
      <c r="T1192" s="46"/>
      <c r="U1192" s="1062">
        <v>1193</v>
      </c>
      <c r="V1192" s="46"/>
    </row>
    <row r="1193" spans="1:22" ht="12.75" customHeight="1">
      <c r="A1193" s="44"/>
      <c r="B1193" s="842"/>
      <c r="C1193" s="842"/>
      <c r="D1193" s="842"/>
      <c r="E1193" s="842"/>
      <c r="F1193" s="842"/>
      <c r="G1193" s="842"/>
      <c r="H1193" s="841"/>
      <c r="I1193" s="841"/>
      <c r="J1193" s="841"/>
      <c r="K1193" s="841"/>
      <c r="L1193" s="842"/>
      <c r="M1193" s="842"/>
      <c r="N1193" s="842"/>
      <c r="O1193" s="842"/>
      <c r="P1193" s="84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2"/>
      <c r="C1194" s="842"/>
      <c r="D1194" s="842"/>
      <c r="E1194" s="842"/>
      <c r="F1194" s="842"/>
      <c r="G1194" s="842"/>
      <c r="H1194" s="841"/>
      <c r="I1194" s="841"/>
      <c r="J1194" s="841"/>
      <c r="K1194" s="841"/>
      <c r="L1194" s="842"/>
      <c r="M1194" s="842"/>
      <c r="N1194" s="842"/>
      <c r="O1194" s="842"/>
      <c r="P1194" s="84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2"/>
      <c r="C1195" s="842"/>
      <c r="D1195" s="842"/>
      <c r="E1195" s="842"/>
      <c r="F1195" s="842"/>
      <c r="G1195" s="842"/>
      <c r="H1195" s="841"/>
      <c r="I1195" s="841"/>
      <c r="J1195" s="841"/>
      <c r="K1195" s="841"/>
      <c r="L1195" s="842"/>
      <c r="M1195" s="842"/>
      <c r="N1195" s="842"/>
      <c r="O1195" s="842"/>
      <c r="P1195" s="84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2"/>
      <c r="C1196" s="842"/>
      <c r="D1196" s="842"/>
      <c r="E1196" s="842"/>
      <c r="F1196" s="842"/>
      <c r="G1196" s="842"/>
      <c r="H1196" s="841"/>
      <c r="I1196" s="841"/>
      <c r="J1196" s="841"/>
      <c r="K1196" s="841"/>
      <c r="L1196" s="842"/>
      <c r="M1196" s="842"/>
      <c r="N1196" s="842"/>
      <c r="O1196" s="842"/>
      <c r="P1196" s="84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2"/>
      <c r="C1197" s="842"/>
      <c r="D1197" s="842"/>
      <c r="E1197" s="842"/>
      <c r="F1197" s="842"/>
      <c r="G1197" s="842"/>
      <c r="H1197" s="841"/>
      <c r="I1197" s="841"/>
      <c r="J1197" s="841"/>
      <c r="K1197" s="841"/>
      <c r="L1197" s="842"/>
      <c r="M1197" s="842"/>
      <c r="N1197" s="842"/>
      <c r="O1197" s="842"/>
      <c r="P1197" s="84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2"/>
      <c r="C1198" s="842"/>
      <c r="D1198" s="842"/>
      <c r="E1198" s="842"/>
      <c r="F1198" s="842"/>
      <c r="G1198" s="842"/>
      <c r="H1198" s="841"/>
      <c r="I1198" s="841"/>
      <c r="J1198" s="841"/>
      <c r="K1198" s="841"/>
      <c r="L1198" s="842"/>
      <c r="M1198" s="842"/>
      <c r="N1198" s="842"/>
      <c r="O1198" s="842"/>
      <c r="P1198" s="84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2"/>
      <c r="C1199" s="842"/>
      <c r="D1199" s="842"/>
      <c r="E1199" s="842"/>
      <c r="F1199" s="842"/>
      <c r="G1199" s="842"/>
      <c r="H1199" s="841"/>
      <c r="I1199" s="841"/>
      <c r="J1199" s="841"/>
      <c r="K1199" s="841"/>
      <c r="L1199" s="842"/>
      <c r="M1199" s="842"/>
      <c r="N1199" s="842"/>
      <c r="O1199" s="842"/>
      <c r="P1199" s="84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2"/>
      <c r="C1200" s="842"/>
      <c r="D1200" s="842"/>
      <c r="E1200" s="842"/>
      <c r="F1200" s="842"/>
      <c r="G1200" s="842"/>
      <c r="H1200" s="841"/>
      <c r="I1200" s="841"/>
      <c r="J1200" s="841"/>
      <c r="K1200" s="841"/>
      <c r="L1200" s="842"/>
      <c r="M1200" s="842"/>
      <c r="N1200" s="842"/>
      <c r="O1200" s="842"/>
      <c r="P1200" s="84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2"/>
      <c r="C1201" s="842"/>
      <c r="D1201" s="842"/>
      <c r="E1201" s="842"/>
      <c r="F1201" s="842"/>
      <c r="G1201" s="842"/>
      <c r="H1201" s="841"/>
      <c r="I1201" s="841"/>
      <c r="J1201" s="841"/>
      <c r="K1201" s="841"/>
      <c r="L1201" s="842"/>
      <c r="M1201" s="842"/>
      <c r="N1201" s="842"/>
      <c r="O1201" s="842"/>
      <c r="P1201" s="84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2"/>
      <c r="C1202" s="842"/>
      <c r="D1202" s="842"/>
      <c r="E1202" s="842"/>
      <c r="F1202" s="842"/>
      <c r="G1202" s="842"/>
      <c r="H1202" s="841"/>
      <c r="I1202" s="841"/>
      <c r="J1202" s="841"/>
      <c r="K1202" s="841"/>
      <c r="L1202" s="842"/>
      <c r="M1202" s="842"/>
      <c r="N1202" s="842"/>
      <c r="O1202" s="842"/>
      <c r="P1202" s="842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59"/>
      <c r="D1" s="859"/>
      <c r="E1" s="859"/>
      <c r="F1" s="859"/>
      <c r="G1" s="1270"/>
      <c r="H1" s="1270"/>
      <c r="I1" s="447"/>
      <c r="J1" s="447"/>
      <c r="K1" s="447"/>
      <c r="L1" s="447"/>
      <c r="M1" s="447"/>
    </row>
    <row r="2" spans="1:13" ht="14" customHeight="1" thickBot="1">
      <c r="A2" s="1271" t="s">
        <v>514</v>
      </c>
      <c r="B2" s="1272"/>
      <c r="C2" s="1273"/>
      <c r="D2" s="1273"/>
      <c r="E2" s="1273"/>
      <c r="F2" s="1273"/>
      <c r="G2" s="1270"/>
      <c r="H2" s="1270"/>
      <c r="I2" s="447"/>
      <c r="J2" s="447"/>
      <c r="K2" s="447"/>
      <c r="L2" s="447"/>
      <c r="M2" s="447"/>
    </row>
    <row r="3" spans="1:13" ht="14" customHeight="1" thickBot="1">
      <c r="A3" s="1274"/>
      <c r="B3" s="1041"/>
      <c r="C3" s="1041" t="s">
        <v>458</v>
      </c>
      <c r="D3" s="1042"/>
      <c r="E3" s="1042"/>
      <c r="F3" s="1042"/>
      <c r="G3" s="1270"/>
      <c r="H3" s="1270"/>
      <c r="I3" s="447"/>
      <c r="J3" s="447"/>
      <c r="K3" s="447"/>
      <c r="L3" s="447"/>
      <c r="M3" s="447"/>
    </row>
    <row r="4" spans="1:13" ht="12.75" customHeight="1">
      <c r="A4" s="1275" t="s">
        <v>33</v>
      </c>
      <c r="B4" s="863"/>
      <c r="C4" s="863" t="s">
        <v>60</v>
      </c>
      <c r="D4" s="863" t="s">
        <v>61</v>
      </c>
      <c r="E4" s="863" t="s">
        <v>62</v>
      </c>
      <c r="F4" s="863" t="s">
        <v>73</v>
      </c>
      <c r="G4" s="1270"/>
      <c r="H4" s="1270"/>
      <c r="I4" s="447"/>
      <c r="J4" s="447"/>
      <c r="K4" s="447"/>
      <c r="L4" s="447"/>
      <c r="M4" s="447"/>
    </row>
    <row r="5" spans="1:13" ht="12.75" customHeight="1">
      <c r="A5" s="1276" t="s">
        <v>515</v>
      </c>
      <c r="B5" s="1277"/>
      <c r="C5" s="1158"/>
      <c r="D5" s="1158"/>
      <c r="E5" s="1158"/>
      <c r="F5" s="1158"/>
      <c r="G5" s="1270"/>
      <c r="H5" s="1270"/>
      <c r="I5" s="447"/>
      <c r="J5" s="447"/>
      <c r="K5" s="447"/>
      <c r="L5" s="447"/>
      <c r="M5" s="447"/>
    </row>
    <row r="6" spans="1:13" ht="12.75" customHeight="1">
      <c r="A6" s="1278" t="s">
        <v>516</v>
      </c>
      <c r="B6" s="1272"/>
      <c r="C6" s="1273"/>
      <c r="D6" s="1273"/>
      <c r="E6" s="1273"/>
      <c r="F6" s="1273"/>
      <c r="G6" s="1270"/>
      <c r="H6" s="1270"/>
      <c r="I6" s="447"/>
      <c r="J6" s="447"/>
      <c r="K6" s="447"/>
      <c r="L6" s="447"/>
      <c r="M6" s="447"/>
    </row>
    <row r="7" spans="1:13" ht="12.75" customHeight="1">
      <c r="A7" s="1279" t="s">
        <v>517</v>
      </c>
      <c r="B7" s="1280"/>
      <c r="C7" s="1249"/>
      <c r="D7" s="1249"/>
      <c r="E7" s="1249"/>
      <c r="F7" s="1249"/>
      <c r="G7" s="1270"/>
      <c r="H7" s="1270"/>
      <c r="I7" s="447"/>
      <c r="J7" s="447"/>
      <c r="K7" s="447"/>
      <c r="L7" s="447"/>
      <c r="M7" s="447"/>
    </row>
    <row r="8" spans="1:13" ht="12.75" customHeight="1">
      <c r="A8" s="1276" t="s">
        <v>518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7"/>
      <c r="J8" s="447"/>
      <c r="K8" s="447"/>
      <c r="L8" s="447"/>
      <c r="M8" s="447"/>
    </row>
    <row r="9" spans="1:13" ht="12.75" customHeight="1">
      <c r="A9" s="1278" t="s">
        <v>519</v>
      </c>
      <c r="B9" s="1272"/>
      <c r="C9" s="1273"/>
      <c r="D9" s="1273"/>
      <c r="E9" s="1273"/>
      <c r="F9" s="1273"/>
      <c r="G9" s="1270"/>
      <c r="H9" s="1270"/>
      <c r="I9" s="447"/>
      <c r="J9" s="447"/>
      <c r="K9" s="447"/>
      <c r="L9" s="447"/>
      <c r="M9" s="447"/>
    </row>
    <row r="10" spans="1:13" ht="12.75" customHeight="1">
      <c r="A10" s="1279" t="s">
        <v>520</v>
      </c>
      <c r="B10" s="1280"/>
      <c r="C10" s="1249"/>
      <c r="D10" s="1249"/>
      <c r="E10" s="1249"/>
      <c r="F10" s="1249"/>
      <c r="G10" s="1270"/>
      <c r="H10" s="1270"/>
      <c r="I10" s="447"/>
      <c r="J10" s="447"/>
      <c r="K10" s="447"/>
      <c r="L10" s="447"/>
      <c r="M10" s="447"/>
    </row>
    <row r="11" spans="1:13" ht="12.75" customHeight="1">
      <c r="A11" s="1276" t="s">
        <v>521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7"/>
      <c r="J11" s="447"/>
      <c r="K11" s="447"/>
      <c r="L11" s="447"/>
      <c r="M11" s="447"/>
    </row>
    <row r="12" spans="1:13" ht="12.75" customHeight="1">
      <c r="A12" s="1276" t="s">
        <v>518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7"/>
      <c r="J12" s="447"/>
      <c r="K12" s="447"/>
      <c r="L12" s="447"/>
      <c r="M12" s="447"/>
    </row>
    <row r="13" spans="1:13" ht="12.75" customHeight="1">
      <c r="A13" s="1279" t="s">
        <v>522</v>
      </c>
      <c r="B13" s="1280"/>
      <c r="C13" s="1249"/>
      <c r="D13" s="1249"/>
      <c r="E13" s="1249"/>
      <c r="F13" s="1249"/>
      <c r="G13" s="1270"/>
      <c r="H13" s="1270"/>
      <c r="I13" s="447"/>
      <c r="J13" s="447"/>
      <c r="K13" s="447"/>
      <c r="L13" s="447"/>
      <c r="M13" s="447"/>
    </row>
    <row r="14" spans="1:13" ht="12.75" customHeight="1">
      <c r="A14" s="1276" t="s">
        <v>521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7"/>
      <c r="J14" s="447"/>
      <c r="K14" s="447"/>
      <c r="L14" s="447"/>
      <c r="M14" s="447"/>
    </row>
    <row r="15" spans="1:13" ht="12.75" customHeight="1">
      <c r="A15" s="1276" t="s">
        <v>518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7"/>
      <c r="J15" s="447"/>
      <c r="K15" s="447"/>
      <c r="L15" s="447"/>
      <c r="M15" s="447"/>
    </row>
    <row r="16" spans="1:13" ht="12.75" customHeight="1">
      <c r="A16" s="1279" t="s">
        <v>523</v>
      </c>
      <c r="B16" s="1280"/>
      <c r="C16" s="1249"/>
      <c r="D16" s="1249"/>
      <c r="E16" s="1249"/>
      <c r="F16" s="1249"/>
      <c r="G16" s="1270"/>
      <c r="H16" s="1270"/>
      <c r="I16" s="447"/>
      <c r="J16" s="447"/>
      <c r="K16" s="447"/>
      <c r="L16" s="447"/>
      <c r="M16" s="447"/>
    </row>
    <row r="17" spans="1:13" ht="12.75" customHeight="1">
      <c r="A17" s="1276" t="s">
        <v>521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7"/>
      <c r="J17" s="447"/>
      <c r="K17" s="447"/>
      <c r="L17" s="447"/>
      <c r="M17" s="447"/>
    </row>
    <row r="18" spans="1:13" ht="12.75" customHeight="1">
      <c r="A18" s="1276" t="s">
        <v>518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7"/>
      <c r="J18" s="447"/>
      <c r="K18" s="447"/>
      <c r="L18" s="447"/>
      <c r="M18" s="447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7"/>
      <c r="J19" s="447"/>
      <c r="K19" s="447"/>
      <c r="L19" s="447"/>
      <c r="M19" s="447"/>
    </row>
    <row r="20" spans="1:13" ht="12.75" customHeight="1">
      <c r="A20" s="1279" t="s">
        <v>524</v>
      </c>
      <c r="B20" s="1282"/>
      <c r="C20" s="1247"/>
      <c r="D20" s="1247"/>
      <c r="E20" s="1247"/>
      <c r="F20" s="1247"/>
      <c r="G20" s="1270"/>
      <c r="H20" s="1270"/>
      <c r="I20" s="447"/>
      <c r="J20" s="447"/>
      <c r="K20" s="447"/>
      <c r="L20" s="447"/>
      <c r="M20" s="447"/>
    </row>
    <row r="21" spans="1:13" ht="12.75" customHeight="1">
      <c r="A21" s="1276" t="s">
        <v>525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7"/>
      <c r="J21" s="447"/>
      <c r="K21" s="447"/>
      <c r="L21" s="447"/>
      <c r="M21" s="447"/>
    </row>
    <row r="22" spans="1:13" ht="12.75" customHeight="1">
      <c r="A22" s="1279" t="s">
        <v>526</v>
      </c>
      <c r="B22" s="1282"/>
      <c r="C22" s="1247"/>
      <c r="D22" s="1247"/>
      <c r="E22" s="1247"/>
      <c r="F22" s="1247"/>
      <c r="G22" s="1270"/>
      <c r="H22" s="1270"/>
      <c r="I22" s="447"/>
      <c r="J22" s="447"/>
      <c r="K22" s="447"/>
      <c r="L22" s="447"/>
      <c r="M22" s="447"/>
    </row>
    <row r="23" spans="1:13" ht="12.75" customHeight="1">
      <c r="A23" s="1276" t="s">
        <v>527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7"/>
      <c r="J23" s="447"/>
      <c r="K23" s="447"/>
      <c r="L23" s="447"/>
      <c r="M23" s="447"/>
    </row>
    <row r="24" spans="1:13" ht="12.75" customHeight="1">
      <c r="A24" s="1276" t="s">
        <v>528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7"/>
      <c r="J24" s="447"/>
      <c r="K24" s="447"/>
      <c r="L24" s="447"/>
      <c r="M24" s="447"/>
    </row>
    <row r="25" spans="1:13" ht="12.75" customHeight="1">
      <c r="A25" s="1276" t="s">
        <v>529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7"/>
      <c r="J25" s="447"/>
      <c r="K25" s="447"/>
      <c r="L25" s="447"/>
      <c r="M25" s="447"/>
    </row>
    <row r="26" spans="1:13" ht="12.75" customHeight="1">
      <c r="A26" s="1278" t="s">
        <v>530</v>
      </c>
      <c r="B26" s="1283"/>
      <c r="C26" s="1284"/>
      <c r="D26" s="1284"/>
      <c r="E26" s="1284"/>
      <c r="F26" s="1284"/>
      <c r="G26" s="1270"/>
      <c r="H26" s="1270"/>
      <c r="I26" s="447"/>
      <c r="J26" s="447"/>
      <c r="K26" s="447"/>
      <c r="L26" s="447"/>
      <c r="M26" s="447"/>
    </row>
    <row r="27" spans="1:13" ht="12.75" customHeight="1">
      <c r="A27" s="1279" t="s">
        <v>531</v>
      </c>
      <c r="B27" s="1282"/>
      <c r="C27" s="1247"/>
      <c r="D27" s="1247"/>
      <c r="E27" s="1247"/>
      <c r="F27" s="1247"/>
      <c r="G27" s="1270"/>
      <c r="H27" s="1270"/>
      <c r="I27" s="447"/>
      <c r="J27" s="447"/>
      <c r="K27" s="447"/>
      <c r="L27" s="447"/>
      <c r="M27" s="447"/>
    </row>
    <row r="28" spans="1:13" ht="12.75" customHeight="1">
      <c r="A28" s="1276" t="s">
        <v>532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7"/>
      <c r="J28" s="447"/>
      <c r="K28" s="447"/>
      <c r="L28" s="447"/>
      <c r="M28" s="447"/>
    </row>
    <row r="29" spans="1:13" ht="12.75" customHeight="1">
      <c r="A29" s="1279" t="s">
        <v>533</v>
      </c>
      <c r="B29" s="1280"/>
      <c r="C29" s="1249"/>
      <c r="D29" s="1249"/>
      <c r="E29" s="1249"/>
      <c r="F29" s="1249"/>
      <c r="G29" s="1270"/>
      <c r="H29" s="1270"/>
      <c r="I29" s="447"/>
      <c r="J29" s="447"/>
      <c r="K29" s="447"/>
      <c r="L29" s="447"/>
      <c r="M29" s="447"/>
    </row>
    <row r="30" spans="1:13" ht="12.75" customHeight="1">
      <c r="A30" s="1276" t="s">
        <v>532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7"/>
      <c r="J30" s="447"/>
      <c r="K30" s="447"/>
      <c r="L30" s="447"/>
      <c r="M30" s="447"/>
    </row>
    <row r="31" spans="1:13" ht="12.75" customHeight="1">
      <c r="A31" s="1279" t="s">
        <v>534</v>
      </c>
      <c r="B31" s="1280"/>
      <c r="C31" s="1249"/>
      <c r="D31" s="1249"/>
      <c r="E31" s="1249"/>
      <c r="F31" s="1249"/>
      <c r="G31" s="1270"/>
      <c r="H31" s="1270"/>
      <c r="I31" s="447"/>
      <c r="J31" s="447"/>
      <c r="K31" s="447"/>
      <c r="L31" s="447"/>
      <c r="M31" s="447"/>
    </row>
    <row r="32" spans="1:13" ht="12.75" customHeight="1">
      <c r="A32" s="1276" t="s">
        <v>532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7"/>
      <c r="J32" s="447"/>
      <c r="K32" s="447"/>
      <c r="L32" s="447"/>
      <c r="M32" s="447"/>
    </row>
    <row r="33" spans="1:13" ht="12.75" customHeight="1">
      <c r="A33" s="1279" t="s">
        <v>535</v>
      </c>
      <c r="B33" s="1282"/>
      <c r="C33" s="1247"/>
      <c r="D33" s="1247"/>
      <c r="E33" s="1247"/>
      <c r="F33" s="1247"/>
      <c r="G33" s="1270"/>
      <c r="H33" s="1270"/>
      <c r="I33" s="447"/>
      <c r="J33" s="447"/>
      <c r="K33" s="447"/>
      <c r="L33" s="447"/>
      <c r="M33" s="447"/>
    </row>
    <row r="34" spans="1:13" ht="12.75" customHeight="1">
      <c r="A34" s="1276" t="s">
        <v>532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7"/>
      <c r="J34" s="447"/>
      <c r="K34" s="447"/>
      <c r="L34" s="447"/>
      <c r="M34" s="447"/>
    </row>
    <row r="35" spans="1:13" ht="12.75" customHeight="1">
      <c r="A35" s="1279" t="s">
        <v>536</v>
      </c>
      <c r="B35" s="1282"/>
      <c r="C35" s="1247"/>
      <c r="D35" s="1247"/>
      <c r="E35" s="1247"/>
      <c r="F35" s="1247"/>
      <c r="G35" s="1270"/>
      <c r="H35" s="1270"/>
      <c r="I35" s="447"/>
      <c r="J35" s="447"/>
      <c r="K35" s="447"/>
      <c r="L35" s="447"/>
      <c r="M35" s="447"/>
    </row>
    <row r="36" spans="1:13" ht="12.75" customHeight="1">
      <c r="A36" s="1285" t="s">
        <v>532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7"/>
      <c r="J36" s="447"/>
      <c r="K36" s="447"/>
      <c r="L36" s="447"/>
      <c r="M36" s="447"/>
    </row>
    <row r="37" spans="1:13" ht="12.75" customHeight="1">
      <c r="A37" s="1279" t="s">
        <v>537</v>
      </c>
      <c r="B37" s="1280"/>
      <c r="C37" s="1249"/>
      <c r="D37" s="1249"/>
      <c r="E37" s="1249"/>
      <c r="F37" s="1249"/>
      <c r="G37" s="1270"/>
      <c r="H37" s="1270"/>
      <c r="I37" s="447"/>
      <c r="J37" s="447"/>
      <c r="K37" s="447"/>
      <c r="L37" s="447"/>
      <c r="M37" s="447"/>
    </row>
    <row r="38" spans="1:13" ht="12.75" customHeight="1">
      <c r="A38" s="1276" t="s">
        <v>532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7"/>
      <c r="J38" s="447"/>
      <c r="K38" s="447"/>
      <c r="L38" s="447"/>
      <c r="M38" s="447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7"/>
      <c r="J39" s="447"/>
      <c r="K39" s="447"/>
      <c r="L39" s="447"/>
      <c r="M39" s="447"/>
    </row>
    <row r="40" spans="1:13" ht="12.75" customHeight="1">
      <c r="A40" s="1289" t="s">
        <v>538</v>
      </c>
      <c r="B40" s="1290"/>
      <c r="C40" s="1291"/>
      <c r="D40" s="1291"/>
      <c r="E40" s="1291"/>
      <c r="F40" s="1291"/>
      <c r="G40" s="1270"/>
      <c r="H40" s="1270"/>
      <c r="I40" s="447"/>
      <c r="J40" s="447"/>
      <c r="K40" s="447"/>
      <c r="L40" s="447"/>
      <c r="M40" s="447"/>
    </row>
    <row r="41" spans="1:13" ht="12.75" customHeight="1">
      <c r="A41" s="1276" t="s">
        <v>539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7"/>
      <c r="J41" s="447"/>
      <c r="K41" s="447"/>
      <c r="L41" s="447"/>
      <c r="M41" s="447"/>
    </row>
    <row r="42" spans="1:13" ht="12.75" customHeight="1">
      <c r="A42" s="1289" t="s">
        <v>540</v>
      </c>
      <c r="B42" s="1290"/>
      <c r="C42" s="1579" t="s">
        <v>541</v>
      </c>
      <c r="D42" s="1579"/>
      <c r="E42" s="1579"/>
      <c r="F42" s="1579"/>
      <c r="G42" s="1422" t="s">
        <v>542</v>
      </c>
      <c r="H42" s="1423" t="str">
        <f>[1]ExpFactors!$H$42</f>
        <v>Additional Price (per kg)</v>
      </c>
      <c r="I42" s="859" t="s">
        <v>543</v>
      </c>
      <c r="J42" s="447"/>
      <c r="K42" s="447"/>
      <c r="L42" s="447"/>
      <c r="M42" s="447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59" t="str">
        <f>[1]ExpFactors!$I43</f>
        <v>des</v>
      </c>
      <c r="J43" s="447"/>
      <c r="K43" s="447"/>
      <c r="L43" s="447"/>
      <c r="M43" s="447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59" t="str">
        <f>[1]ExpFactors!$I44</f>
        <v>other</v>
      </c>
      <c r="J44" s="447"/>
      <c r="K44" s="447"/>
      <c r="L44" s="447"/>
      <c r="M44" s="447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59" t="str">
        <f>[1]ExpFactors!$I45</f>
        <v>other</v>
      </c>
      <c r="J45" s="447"/>
      <c r="K45" s="447"/>
      <c r="L45" s="447"/>
      <c r="M45" s="447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59" t="str">
        <f>[1]ExpFactors!$I46</f>
        <v>des</v>
      </c>
      <c r="J46" s="447"/>
      <c r="K46" s="447"/>
      <c r="L46" s="447"/>
      <c r="M46" s="447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59" t="str">
        <f>[1]ExpFactors!$I47</f>
        <v>des</v>
      </c>
      <c r="J47" s="447"/>
      <c r="K47" s="447"/>
      <c r="L47" s="447"/>
      <c r="M47" s="447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59" t="str">
        <f>[1]ExpFactors!$I48</f>
        <v>mns</v>
      </c>
      <c r="J48" s="447"/>
      <c r="K48" s="447"/>
      <c r="L48" s="447"/>
      <c r="M48" s="447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59" t="str">
        <f>[1]ExpFactors!$I49</f>
        <v>mns</v>
      </c>
      <c r="J49" s="447"/>
      <c r="K49" s="447"/>
      <c r="L49" s="447"/>
      <c r="M49" s="447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59" t="str">
        <f>[1]ExpFactors!$I50</f>
        <v>des</v>
      </c>
      <c r="J50" s="447"/>
      <c r="K50" s="447"/>
      <c r="L50" s="447"/>
      <c r="M50" s="447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59" t="str">
        <f>[1]ExpFactors!$I51</f>
        <v>des</v>
      </c>
      <c r="J51" s="447"/>
      <c r="K51" s="447"/>
      <c r="L51" s="447"/>
      <c r="M51" s="447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59" t="str">
        <f>[1]ExpFactors!$I52</f>
        <v>des</v>
      </c>
      <c r="J52" s="447"/>
      <c r="K52" s="447"/>
      <c r="L52" s="447"/>
      <c r="M52" s="447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59" t="str">
        <f>[1]ExpFactors!$I53</f>
        <v>des</v>
      </c>
      <c r="J53" s="447"/>
      <c r="K53" s="447"/>
      <c r="L53" s="447"/>
      <c r="M53" s="447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59" t="str">
        <f>[1]ExpFactors!$I54</f>
        <v>other</v>
      </c>
      <c r="J54" s="447"/>
      <c r="K54" s="447"/>
      <c r="L54" s="447"/>
      <c r="M54" s="447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59" t="str">
        <f>[1]ExpFactors!$I55</f>
        <v>des</v>
      </c>
      <c r="J55" s="447"/>
      <c r="K55" s="447"/>
      <c r="L55" s="447"/>
      <c r="M55" s="447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59" t="str">
        <f>[1]ExpFactors!$I56</f>
        <v>des</v>
      </c>
      <c r="J56" s="447"/>
      <c r="K56" s="447"/>
      <c r="L56" s="447"/>
      <c r="M56" s="447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59" t="str">
        <f>[1]ExpFactors!$I57</f>
        <v>other</v>
      </c>
      <c r="J57" s="447"/>
      <c r="K57" s="447"/>
      <c r="L57" s="447"/>
      <c r="M57" s="447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59" t="str">
        <f>[1]ExpFactors!$I58</f>
        <v>other</v>
      </c>
      <c r="J58" s="447"/>
      <c r="K58" s="447"/>
      <c r="L58" s="447"/>
      <c r="M58" s="447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59" t="str">
        <f>[1]ExpFactors!$I59</f>
        <v>des</v>
      </c>
      <c r="J59" s="447"/>
      <c r="K59" s="447"/>
      <c r="L59" s="447"/>
      <c r="M59" s="447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59" t="str">
        <f>[1]ExpFactors!$I60</f>
        <v>des</v>
      </c>
      <c r="J60" s="447"/>
      <c r="K60" s="447"/>
      <c r="L60" s="447"/>
      <c r="M60" s="447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59" t="str">
        <f>[1]ExpFactors!$I61</f>
        <v>des</v>
      </c>
      <c r="J61" s="447"/>
      <c r="K61" s="447"/>
      <c r="L61" s="447"/>
      <c r="M61" s="447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59" t="str">
        <f>[1]ExpFactors!$I62</f>
        <v>des</v>
      </c>
      <c r="J62" s="447"/>
      <c r="K62" s="447"/>
      <c r="L62" s="447"/>
      <c r="M62" s="447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59" t="str">
        <f>[1]ExpFactors!$I63</f>
        <v>des</v>
      </c>
      <c r="J63" s="447"/>
      <c r="K63" s="447"/>
      <c r="L63" s="447"/>
      <c r="M63" s="447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59" t="str">
        <f>[1]ExpFactors!$I64</f>
        <v>mns</v>
      </c>
      <c r="J64" s="447"/>
      <c r="K64" s="447"/>
      <c r="L64" s="447"/>
      <c r="M64" s="447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59" t="str">
        <f>[1]ExpFactors!$I65</f>
        <v>mns</v>
      </c>
      <c r="J65" s="447"/>
      <c r="K65" s="447"/>
      <c r="L65" s="447"/>
      <c r="M65" s="447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59" t="str">
        <f>[1]ExpFactors!$I66</f>
        <v>des</v>
      </c>
      <c r="J66" s="447"/>
      <c r="K66" s="447"/>
      <c r="L66" s="447"/>
      <c r="M66" s="447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59" t="str">
        <f>[1]ExpFactors!$I67</f>
        <v>des</v>
      </c>
      <c r="J67" s="447"/>
      <c r="K67" s="447"/>
      <c r="L67" s="447"/>
      <c r="M67" s="447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59" t="str">
        <f>[1]ExpFactors!$I68</f>
        <v>des</v>
      </c>
      <c r="J68" s="447"/>
      <c r="K68" s="447"/>
      <c r="L68" s="447"/>
      <c r="M68" s="447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59" t="str">
        <f>[1]ExpFactors!$I69</f>
        <v>other</v>
      </c>
      <c r="J69" s="447"/>
      <c r="K69" s="447"/>
      <c r="L69" s="447"/>
      <c r="M69" s="447"/>
    </row>
    <row r="70" spans="1:13" ht="12.75" customHeight="1">
      <c r="A70" s="1296" t="s">
        <v>352</v>
      </c>
      <c r="B70" s="1297"/>
      <c r="C70" s="1579" t="s">
        <v>541</v>
      </c>
      <c r="D70" s="1579"/>
      <c r="E70" s="1579"/>
      <c r="F70" s="1579"/>
      <c r="G70" s="1422" t="s">
        <v>542</v>
      </c>
      <c r="H70" s="1423" t="str">
        <f>[1]ExpFactors!$H$70</f>
        <v>Additional Price (per kg)</v>
      </c>
      <c r="I70" s="859"/>
      <c r="J70" s="447"/>
      <c r="K70" s="447"/>
      <c r="L70" s="447"/>
      <c r="M70" s="447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59" t="str">
        <f>[1]ExpFactors!$I71</f>
        <v>mns</v>
      </c>
      <c r="J71" s="447"/>
      <c r="K71" s="447"/>
      <c r="L71" s="447"/>
      <c r="M71" s="447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59" t="str">
        <f>[1]ExpFactors!$I72</f>
        <v>mns</v>
      </c>
      <c r="J72" s="447"/>
      <c r="K72" s="447"/>
      <c r="L72" s="447"/>
      <c r="M72" s="447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59" t="str">
        <f>[1]ExpFactors!$I73</f>
        <v>mns</v>
      </c>
      <c r="J73" s="447"/>
      <c r="K73" s="447"/>
      <c r="L73" s="447"/>
      <c r="M73" s="447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59" t="str">
        <f>[1]ExpFactors!$I74</f>
        <v>des</v>
      </c>
      <c r="J74" s="447"/>
      <c r="K74" s="447"/>
      <c r="L74" s="447"/>
      <c r="M74" s="447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59" t="str">
        <f>[1]ExpFactors!$I75</f>
        <v>mns</v>
      </c>
      <c r="J75" s="447"/>
      <c r="K75" s="447"/>
      <c r="L75" s="447"/>
      <c r="M75" s="447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59" t="str">
        <f>[1]ExpFactors!$I76</f>
        <v>mns</v>
      </c>
      <c r="J76" s="447"/>
      <c r="K76" s="447"/>
      <c r="L76" s="447"/>
      <c r="M76" s="447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59" t="str">
        <f>[1]ExpFactors!$I77</f>
        <v>des</v>
      </c>
      <c r="J77" s="447"/>
      <c r="K77" s="447"/>
      <c r="L77" s="447"/>
      <c r="M77" s="447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59" t="str">
        <f>[1]ExpFactors!$I78</f>
        <v>des</v>
      </c>
      <c r="J78" s="447"/>
      <c r="K78" s="447"/>
      <c r="L78" s="447"/>
      <c r="M78" s="447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59" t="str">
        <f>[1]ExpFactors!$I79</f>
        <v>des</v>
      </c>
      <c r="J79" s="447"/>
      <c r="K79" s="447"/>
      <c r="L79" s="447"/>
      <c r="M79" s="447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59" t="str">
        <f>[1]ExpFactors!$I80</f>
        <v>des</v>
      </c>
      <c r="J80" s="447"/>
      <c r="K80" s="447"/>
      <c r="L80" s="447"/>
      <c r="M80" s="447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59" t="str">
        <f>[1]ExpFactors!$I81</f>
        <v>other</v>
      </c>
      <c r="J81" s="447"/>
      <c r="K81" s="447"/>
      <c r="L81" s="447"/>
      <c r="M81" s="447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59" t="str">
        <f>[1]ExpFactors!$I82</f>
        <v>mns</v>
      </c>
      <c r="J82" s="447"/>
      <c r="K82" s="447"/>
      <c r="L82" s="447"/>
      <c r="M82" s="447"/>
    </row>
    <row r="83" spans="1:13" ht="12.75" customHeight="1">
      <c r="A83" s="1296" t="s">
        <v>694</v>
      </c>
      <c r="B83" s="1297"/>
      <c r="C83" s="1579" t="s">
        <v>541</v>
      </c>
      <c r="D83" s="1579"/>
      <c r="E83" s="1579"/>
      <c r="F83" s="1579"/>
      <c r="G83" s="1422" t="str">
        <f>[1]ExpFactors!$G$83</f>
        <v>Addition</v>
      </c>
      <c r="H83" s="1423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59" t="str">
        <f>[1]ExpFactors!$I84</f>
        <v>des</v>
      </c>
      <c r="J84" s="447"/>
      <c r="K84" s="447"/>
      <c r="L84" s="447"/>
      <c r="M84" s="447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59" t="str">
        <f>[1]ExpFactors!$I85</f>
        <v>des</v>
      </c>
      <c r="J85" s="447"/>
      <c r="K85" s="447"/>
      <c r="L85" s="447"/>
      <c r="M85" s="447"/>
    </row>
    <row r="86" spans="1:13" ht="12.75" customHeight="1">
      <c r="A86" s="1296" t="s">
        <v>695</v>
      </c>
      <c r="B86" s="1297"/>
      <c r="C86" s="1579" t="s">
        <v>541</v>
      </c>
      <c r="D86" s="1579"/>
      <c r="E86" s="1579"/>
      <c r="F86" s="1579"/>
      <c r="G86" s="1422" t="str">
        <f>[1]ExpFactors!$G$83</f>
        <v>Addition</v>
      </c>
      <c r="H86" s="1423" t="str">
        <f>[1]ExpFactors!$H$83</f>
        <v>Additional Price (per kg)</v>
      </c>
      <c r="I86" s="859"/>
      <c r="J86" s="447"/>
      <c r="K86" s="447"/>
      <c r="L86" s="447"/>
      <c r="M86" s="447"/>
    </row>
    <row r="87" spans="1:13" ht="12.75" customHeight="1">
      <c r="A87" s="1276" t="s">
        <v>545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59" t="str">
        <f>[1]ExpFactors!$I87</f>
        <v>des</v>
      </c>
      <c r="J87" s="447"/>
      <c r="K87" s="447"/>
      <c r="L87" s="447"/>
      <c r="M87" s="447"/>
    </row>
    <row r="88" spans="1:13" ht="12.75" customHeight="1">
      <c r="A88" s="1276" t="s">
        <v>544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59" t="str">
        <f>[1]ExpFactors!$I88</f>
        <v>other</v>
      </c>
      <c r="J88" s="447"/>
      <c r="K88" s="447"/>
      <c r="L88" s="447"/>
      <c r="M88" s="447"/>
    </row>
    <row r="89" spans="1:13" ht="12" customHeight="1">
      <c r="A89" s="1296" t="s">
        <v>55</v>
      </c>
      <c r="B89" s="1297"/>
      <c r="C89" s="1579" t="s">
        <v>541</v>
      </c>
      <c r="D89" s="1579"/>
      <c r="E89" s="1579"/>
      <c r="F89" s="1579"/>
      <c r="G89" s="1422" t="s">
        <v>542</v>
      </c>
      <c r="H89" s="1423" t="str">
        <f>[1]ExpFactors!$H$89</f>
        <v>Additional Price (per kg)</v>
      </c>
      <c r="I89" s="859"/>
      <c r="J89" s="447"/>
      <c r="K89" s="447"/>
      <c r="L89" s="447"/>
      <c r="M89" s="447"/>
    </row>
    <row r="90" spans="1:13" ht="12" customHeight="1">
      <c r="A90" s="1276" t="s">
        <v>546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59" t="str">
        <f>[1]ExpFactors!$I90</f>
        <v>mns</v>
      </c>
      <c r="J90" s="447"/>
      <c r="K90" s="447"/>
      <c r="L90" s="447"/>
      <c r="M90" s="447"/>
    </row>
    <row r="91" spans="1:13" ht="12" customHeight="1">
      <c r="A91" s="1285" t="s">
        <v>547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59" t="str">
        <f>[1]ExpFactors!$I91</f>
        <v>des</v>
      </c>
      <c r="J91" s="447"/>
      <c r="K91" s="447"/>
      <c r="L91" s="447"/>
      <c r="M91" s="447"/>
    </row>
    <row r="92" spans="1:13" ht="12" customHeight="1">
      <c r="A92" s="1296" t="s">
        <v>548</v>
      </c>
      <c r="B92" s="1297"/>
      <c r="C92" s="1579" t="s">
        <v>541</v>
      </c>
      <c r="D92" s="1579"/>
      <c r="E92" s="1579"/>
      <c r="F92" s="1579"/>
      <c r="G92" s="1422" t="s">
        <v>542</v>
      </c>
      <c r="H92" s="1423" t="str">
        <f>[1]ExpFactors!$H$92</f>
        <v>Additional Price (per kg)</v>
      </c>
      <c r="I92" s="859"/>
      <c r="J92" s="447"/>
      <c r="K92" s="447"/>
      <c r="L92" s="447"/>
      <c r="M92" s="447"/>
    </row>
    <row r="93" spans="1:13" ht="12" customHeight="1">
      <c r="A93" s="1298" t="s">
        <v>549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59" t="str">
        <f>[1]ExpFactors!$I93</f>
        <v>des</v>
      </c>
      <c r="J93" s="447"/>
      <c r="K93" s="447"/>
      <c r="L93" s="447"/>
      <c r="M93" s="447"/>
    </row>
    <row r="94" spans="1:13" ht="12" customHeight="1">
      <c r="A94" s="1298" t="s">
        <v>550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59" t="str">
        <f>[1]ExpFactors!$I94</f>
        <v>des</v>
      </c>
      <c r="J94" s="447"/>
      <c r="K94" s="447"/>
      <c r="L94" s="447"/>
      <c r="M94" s="447"/>
    </row>
    <row r="95" spans="1:13" ht="12" customHeight="1">
      <c r="A95" s="1296" t="s">
        <v>551</v>
      </c>
      <c r="B95" s="1297"/>
      <c r="C95" s="1579" t="s">
        <v>541</v>
      </c>
      <c r="D95" s="1579"/>
      <c r="E95" s="1579"/>
      <c r="F95" s="1579"/>
      <c r="G95" s="1422" t="s">
        <v>542</v>
      </c>
      <c r="H95" s="1423" t="str">
        <f>[1]ExpFactors!$H$95</f>
        <v>Additional Price (per kg)</v>
      </c>
      <c r="I95" s="859"/>
      <c r="J95" s="447"/>
      <c r="K95" s="447"/>
      <c r="L95" s="447"/>
      <c r="M95" s="447"/>
    </row>
    <row r="96" spans="1:13" ht="12" customHeight="1">
      <c r="A96" s="1298" t="s">
        <v>552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59" t="str">
        <f>[1]ExpFactors!$I96</f>
        <v>des</v>
      </c>
      <c r="J96" s="447"/>
      <c r="K96" s="447"/>
      <c r="L96" s="447"/>
      <c r="M96" s="447"/>
    </row>
    <row r="97" spans="1:13" ht="12" customHeight="1">
      <c r="A97" s="1276" t="s">
        <v>553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59" t="str">
        <f>[1]ExpFactors!$I97</f>
        <v>des</v>
      </c>
      <c r="J97" s="447"/>
      <c r="K97" s="447"/>
      <c r="L97" s="447"/>
      <c r="M97" s="447"/>
    </row>
    <row r="98" spans="1:13" ht="12" customHeight="1">
      <c r="A98" s="1298" t="s">
        <v>554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59" t="str">
        <f>[1]ExpFactors!$I98</f>
        <v>des</v>
      </c>
      <c r="J98" s="447"/>
      <c r="K98" s="447"/>
      <c r="L98" s="447"/>
      <c r="M98" s="447"/>
    </row>
    <row r="99" spans="1:13" ht="12" customHeight="1">
      <c r="A99" s="1298" t="s">
        <v>555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59" t="str">
        <f>[1]ExpFactors!$I99</f>
        <v>des</v>
      </c>
      <c r="J99" s="447"/>
      <c r="K99" s="447"/>
    </row>
    <row r="100" spans="1:13" ht="12" customHeight="1">
      <c r="A100" s="1298" t="s">
        <v>556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59" t="str">
        <f>[1]ExpFactors!$I100</f>
        <v>des</v>
      </c>
      <c r="J100" s="447"/>
      <c r="K100" s="447"/>
    </row>
    <row r="101" spans="1:13" ht="12" customHeight="1">
      <c r="A101" s="1298" t="s">
        <v>557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59" t="str">
        <f>[1]ExpFactors!$I101</f>
        <v>des</v>
      </c>
      <c r="J101" s="447"/>
      <c r="K101" s="447"/>
    </row>
    <row r="102" spans="1:13" ht="12" customHeight="1">
      <c r="A102" s="1298" t="s">
        <v>558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59" t="str">
        <f>[1]ExpFactors!$I102</f>
        <v>des</v>
      </c>
      <c r="J102" s="447"/>
      <c r="K102" s="447"/>
    </row>
    <row r="103" spans="1:13" ht="12" customHeight="1">
      <c r="A103" s="1298" t="s">
        <v>559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59" t="str">
        <f>[1]ExpFactors!$I103</f>
        <v>des</v>
      </c>
      <c r="J103" s="447"/>
      <c r="K103" s="447"/>
    </row>
    <row r="104" spans="1:13" ht="12" customHeight="1">
      <c r="A104" s="1276" t="s">
        <v>560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59" t="str">
        <f>[1]ExpFactors!$I104</f>
        <v>des</v>
      </c>
      <c r="J104" s="447"/>
      <c r="K104" s="447"/>
    </row>
    <row r="105" spans="1:13" ht="12" customHeight="1">
      <c r="A105" s="1276" t="s">
        <v>561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5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70"/>
      <c r="H106" s="1270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70"/>
      <c r="H107" s="1270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70"/>
      <c r="H108" s="1270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70"/>
      <c r="H109" s="1270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70"/>
      <c r="H110" s="1270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70"/>
      <c r="H111" s="1270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70"/>
      <c r="H112" s="1270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562</v>
      </c>
      <c r="C2" s="1564" t="s">
        <v>995</v>
      </c>
    </row>
    <row r="3" spans="2:3" ht="15" customHeight="1">
      <c r="B3" s="1300" t="s">
        <v>563</v>
      </c>
      <c r="C3" s="1301" t="s">
        <v>949</v>
      </c>
    </row>
    <row r="4" spans="2:3" ht="15" customHeight="1">
      <c r="B4" s="1300" t="s">
        <v>564</v>
      </c>
      <c r="C4" s="1564" t="s">
        <v>994</v>
      </c>
    </row>
    <row r="5" spans="2:3" ht="36" customHeight="1">
      <c r="B5" s="1300" t="s">
        <v>565</v>
      </c>
      <c r="C5" s="1301"/>
    </row>
    <row r="6" spans="2:3" ht="15" customHeight="1">
      <c r="B6" s="1300" t="s">
        <v>566</v>
      </c>
      <c r="C6" s="1301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743</v>
      </c>
      <c r="B1" s="1470" t="s">
        <v>744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776</v>
      </c>
      <c r="B3" s="1474" t="s">
        <v>795</v>
      </c>
      <c r="C3" s="1474" t="s">
        <v>841</v>
      </c>
      <c r="D3" s="1474" t="s">
        <v>794</v>
      </c>
      <c r="E3" s="1474" t="s">
        <v>796</v>
      </c>
      <c r="F3" s="1474" t="s">
        <v>797</v>
      </c>
      <c r="G3" s="1474" t="s">
        <v>798</v>
      </c>
      <c r="H3" s="1474" t="s">
        <v>911</v>
      </c>
      <c r="I3" s="1474" t="s">
        <v>799</v>
      </c>
      <c r="J3" s="1474" t="s">
        <v>800</v>
      </c>
      <c r="K3" s="1474"/>
    </row>
    <row r="4" spans="1:11">
      <c r="A4" s="1475" t="s">
        <v>745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746</v>
      </c>
      <c r="B5" s="1477" t="s">
        <v>802</v>
      </c>
      <c r="C5" s="1477" t="s">
        <v>802</v>
      </c>
      <c r="D5" s="1477" t="s">
        <v>802</v>
      </c>
      <c r="E5" s="1477" t="s">
        <v>802</v>
      </c>
      <c r="F5" s="1477" t="s">
        <v>802</v>
      </c>
      <c r="G5" s="1477" t="s">
        <v>802</v>
      </c>
      <c r="H5" s="1477" t="s">
        <v>802</v>
      </c>
      <c r="I5" s="1477" t="s">
        <v>802</v>
      </c>
      <c r="J5" s="1477" t="s">
        <v>802</v>
      </c>
      <c r="K5" s="1477"/>
    </row>
    <row r="6" spans="1:11">
      <c r="A6" s="1476" t="s">
        <v>747</v>
      </c>
      <c r="B6" s="1477" t="s">
        <v>803</v>
      </c>
      <c r="C6" s="1477" t="s">
        <v>843</v>
      </c>
      <c r="D6" s="1477" t="s">
        <v>843</v>
      </c>
      <c r="E6" s="1477" t="s">
        <v>870</v>
      </c>
      <c r="F6" s="1477" t="s">
        <v>803</v>
      </c>
      <c r="G6" s="1477" t="s">
        <v>803</v>
      </c>
      <c r="H6" s="1477" t="s">
        <v>843</v>
      </c>
      <c r="I6" s="1477" t="s">
        <v>803</v>
      </c>
      <c r="J6" s="1477" t="s">
        <v>928</v>
      </c>
      <c r="K6" s="1477"/>
    </row>
    <row r="7" spans="1:11">
      <c r="A7" s="1476" t="s">
        <v>748</v>
      </c>
      <c r="B7" s="1478" t="s">
        <v>817</v>
      </c>
      <c r="C7" s="1478" t="s">
        <v>817</v>
      </c>
      <c r="D7" s="1478" t="s">
        <v>817</v>
      </c>
      <c r="E7" s="1478">
        <v>30</v>
      </c>
      <c r="F7" s="1478" t="s">
        <v>817</v>
      </c>
      <c r="G7" s="1478" t="s">
        <v>817</v>
      </c>
      <c r="H7" s="1478" t="s">
        <v>817</v>
      </c>
      <c r="I7" s="1478" t="s">
        <v>817</v>
      </c>
      <c r="J7" s="1478" t="s">
        <v>900</v>
      </c>
      <c r="K7" s="1478"/>
    </row>
    <row r="8" spans="1:11">
      <c r="A8" s="1476" t="s">
        <v>749</v>
      </c>
      <c r="B8" s="1477" t="s">
        <v>804</v>
      </c>
      <c r="C8" s="1477" t="s">
        <v>804</v>
      </c>
      <c r="D8" s="1477" t="s">
        <v>804</v>
      </c>
      <c r="E8" s="1477" t="s">
        <v>868</v>
      </c>
      <c r="F8" s="1477">
        <v>0</v>
      </c>
      <c r="G8" s="1477" t="s">
        <v>847</v>
      </c>
      <c r="H8" s="1477" t="s">
        <v>847</v>
      </c>
      <c r="I8" s="1477" t="s">
        <v>847</v>
      </c>
      <c r="J8" s="1477" t="s">
        <v>847</v>
      </c>
      <c r="K8" s="1477"/>
    </row>
    <row r="9" spans="1:11">
      <c r="A9" s="1476" t="s">
        <v>750</v>
      </c>
      <c r="B9" s="1478" t="s">
        <v>818</v>
      </c>
      <c r="C9" s="1478" t="s">
        <v>842</v>
      </c>
      <c r="D9" s="1478" t="s">
        <v>842</v>
      </c>
      <c r="E9" s="1478" t="s">
        <v>856</v>
      </c>
      <c r="F9" s="1478">
        <v>0</v>
      </c>
      <c r="G9" s="1478" t="s">
        <v>856</v>
      </c>
      <c r="H9" s="1478" t="s">
        <v>842</v>
      </c>
      <c r="I9" s="1478" t="s">
        <v>818</v>
      </c>
      <c r="J9" s="1478" t="s">
        <v>929</v>
      </c>
      <c r="K9" s="1478"/>
    </row>
    <row r="10" spans="1:11" ht="13" thickBot="1">
      <c r="A10" s="1479" t="s">
        <v>751</v>
      </c>
      <c r="B10" s="1480" t="s">
        <v>805</v>
      </c>
      <c r="C10" s="1480" t="s">
        <v>813</v>
      </c>
      <c r="D10" s="1480" t="s">
        <v>813</v>
      </c>
      <c r="E10" s="1480" t="s">
        <v>869</v>
      </c>
      <c r="F10" s="1480">
        <v>0</v>
      </c>
      <c r="G10" s="1480" t="s">
        <v>805</v>
      </c>
      <c r="H10" s="1480" t="s">
        <v>912</v>
      </c>
      <c r="I10" s="1480" t="s">
        <v>805</v>
      </c>
      <c r="J10" s="1480" t="s">
        <v>925</v>
      </c>
      <c r="K10" s="1480"/>
    </row>
    <row r="11" spans="1:11">
      <c r="A11" s="1475" t="s">
        <v>752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746</v>
      </c>
      <c r="B12" s="1477" t="s">
        <v>806</v>
      </c>
      <c r="C12" s="1477" t="s">
        <v>855</v>
      </c>
      <c r="D12" s="1477" t="s">
        <v>855</v>
      </c>
      <c r="E12" s="1477"/>
      <c r="F12" s="1477"/>
      <c r="G12" s="1477"/>
      <c r="H12" s="1477" t="s">
        <v>913</v>
      </c>
      <c r="I12" s="1477"/>
      <c r="J12" s="1477" t="s">
        <v>926</v>
      </c>
      <c r="K12" s="1477"/>
    </row>
    <row r="13" spans="1:11">
      <c r="A13" s="1476" t="s">
        <v>747</v>
      </c>
      <c r="B13" s="1477" t="s">
        <v>807</v>
      </c>
      <c r="C13" s="1477" t="s">
        <v>803</v>
      </c>
      <c r="D13" s="1477" t="s">
        <v>803</v>
      </c>
      <c r="E13" s="1477"/>
      <c r="F13" s="1477"/>
      <c r="G13" s="1477"/>
      <c r="H13" s="1477" t="s">
        <v>870</v>
      </c>
      <c r="I13" s="1477"/>
      <c r="J13" s="1477" t="s">
        <v>803</v>
      </c>
      <c r="K13" s="1477"/>
    </row>
    <row r="14" spans="1:11">
      <c r="A14" s="1476" t="s">
        <v>748</v>
      </c>
      <c r="B14" s="1478" t="s">
        <v>819</v>
      </c>
      <c r="C14" s="1478" t="s">
        <v>817</v>
      </c>
      <c r="D14" s="1478" t="s">
        <v>817</v>
      </c>
      <c r="E14" s="1478"/>
      <c r="F14" s="1478"/>
      <c r="G14" s="1478"/>
      <c r="H14" s="1478" t="s">
        <v>908</v>
      </c>
      <c r="I14" s="1478"/>
      <c r="J14" s="1478" t="s">
        <v>927</v>
      </c>
      <c r="K14" s="1478"/>
    </row>
    <row r="15" spans="1:11">
      <c r="A15" s="1476" t="s">
        <v>749</v>
      </c>
      <c r="B15" s="1477" t="s">
        <v>804</v>
      </c>
      <c r="C15" s="1477" t="s">
        <v>804</v>
      </c>
      <c r="D15" s="1477" t="s">
        <v>852</v>
      </c>
      <c r="E15" s="1477"/>
      <c r="F15" s="1477"/>
      <c r="G15" s="1477"/>
      <c r="H15" s="1477" t="s">
        <v>844</v>
      </c>
      <c r="I15" s="1477"/>
      <c r="J15" s="1477" t="s">
        <v>847</v>
      </c>
      <c r="K15" s="1477"/>
    </row>
    <row r="16" spans="1:11">
      <c r="A16" s="1476" t="s">
        <v>750</v>
      </c>
      <c r="B16" s="1478" t="s">
        <v>817</v>
      </c>
      <c r="C16" s="1478" t="s">
        <v>836</v>
      </c>
      <c r="D16" s="1478" t="s">
        <v>856</v>
      </c>
      <c r="E16" s="1478"/>
      <c r="F16" s="1478"/>
      <c r="G16" s="1478"/>
      <c r="H16" s="1478" t="s">
        <v>856</v>
      </c>
      <c r="I16" s="1478"/>
      <c r="J16" s="1478" t="s">
        <v>888</v>
      </c>
      <c r="K16" s="1478"/>
    </row>
    <row r="17" spans="1:11" ht="13" thickBot="1">
      <c r="A17" s="1479" t="s">
        <v>751</v>
      </c>
      <c r="B17" s="1480" t="s">
        <v>808</v>
      </c>
      <c r="C17" s="1480" t="s">
        <v>844</v>
      </c>
      <c r="D17" s="1480" t="s">
        <v>813</v>
      </c>
      <c r="E17" s="1480"/>
      <c r="F17" s="1480"/>
      <c r="G17" s="1480"/>
      <c r="H17" s="1480" t="s">
        <v>813</v>
      </c>
      <c r="I17" s="1480"/>
      <c r="J17" s="1480" t="s">
        <v>869</v>
      </c>
      <c r="K17" s="1480"/>
    </row>
    <row r="18" spans="1:11">
      <c r="A18" s="1475" t="s">
        <v>753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746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747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748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749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750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751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754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746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747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748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749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750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751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755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746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747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748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749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750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751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756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746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747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748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749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750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751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757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746</v>
      </c>
      <c r="B47" s="1477"/>
      <c r="C47" s="1477"/>
      <c r="D47" s="1477"/>
      <c r="E47" s="1477"/>
      <c r="F47" s="1477"/>
      <c r="G47" s="1477"/>
      <c r="H47" s="1477"/>
      <c r="I47" s="1477" t="s">
        <v>801</v>
      </c>
      <c r="J47" s="1477"/>
      <c r="K47" s="1477"/>
    </row>
    <row r="48" spans="1:11">
      <c r="A48" s="1476" t="s">
        <v>747</v>
      </c>
      <c r="B48" s="1477"/>
      <c r="C48" s="1477"/>
      <c r="D48" s="1477"/>
      <c r="E48" s="1477"/>
      <c r="F48" s="1477"/>
      <c r="G48" s="1477"/>
      <c r="H48" s="1477"/>
      <c r="I48" s="1477" t="s">
        <v>870</v>
      </c>
      <c r="J48" s="1477"/>
      <c r="K48" s="1477"/>
    </row>
    <row r="49" spans="1:11">
      <c r="A49" s="1476" t="s">
        <v>748</v>
      </c>
      <c r="B49" s="1478"/>
      <c r="C49" s="1478"/>
      <c r="D49" s="1478"/>
      <c r="E49" s="1478"/>
      <c r="F49" s="1478"/>
      <c r="G49" s="1478"/>
      <c r="H49" s="1478"/>
      <c r="I49" s="1478" t="s">
        <v>918</v>
      </c>
      <c r="J49" s="1478"/>
      <c r="K49" s="1478"/>
    </row>
    <row r="50" spans="1:11">
      <c r="A50" s="1476" t="s">
        <v>749</v>
      </c>
      <c r="B50" s="1477"/>
      <c r="C50" s="1478"/>
      <c r="D50" s="1478"/>
      <c r="E50" s="1478"/>
      <c r="F50" s="1478"/>
      <c r="G50" s="1478"/>
      <c r="H50" s="1478"/>
      <c r="I50" s="1478" t="s">
        <v>852</v>
      </c>
      <c r="J50" s="1478"/>
      <c r="K50" s="1478"/>
    </row>
    <row r="51" spans="1:11">
      <c r="A51" s="1476" t="s">
        <v>750</v>
      </c>
      <c r="B51" s="1478"/>
      <c r="C51" s="1478"/>
      <c r="D51" s="1478"/>
      <c r="E51" s="1478"/>
      <c r="F51" s="1478"/>
      <c r="G51" s="1478"/>
      <c r="H51" s="1478"/>
      <c r="I51" s="1478" t="s">
        <v>919</v>
      </c>
      <c r="J51" s="1478"/>
      <c r="K51" s="1478"/>
    </row>
    <row r="52" spans="1:11" ht="13" thickBot="1">
      <c r="A52" s="1479" t="s">
        <v>751</v>
      </c>
      <c r="B52" s="1480"/>
      <c r="C52" s="1481"/>
      <c r="D52" s="1481"/>
      <c r="E52" s="1481"/>
      <c r="F52" s="1481"/>
      <c r="G52" s="1481"/>
      <c r="H52" s="1481"/>
      <c r="I52" s="1481" t="s">
        <v>805</v>
      </c>
      <c r="J52" s="1481"/>
      <c r="K52" s="1481"/>
    </row>
    <row r="53" spans="1:11">
      <c r="A53" s="1475" t="s">
        <v>758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746</v>
      </c>
      <c r="B54" s="1477" t="s">
        <v>809</v>
      </c>
      <c r="C54" s="1477"/>
      <c r="D54" s="1477"/>
      <c r="E54" s="1477" t="s">
        <v>871</v>
      </c>
      <c r="F54" s="1477" t="s">
        <v>890</v>
      </c>
      <c r="G54" s="1477" t="s">
        <v>903</v>
      </c>
      <c r="H54" s="1477" t="s">
        <v>890</v>
      </c>
      <c r="I54" s="1477" t="s">
        <v>890</v>
      </c>
      <c r="J54" s="1477" t="s">
        <v>903</v>
      </c>
      <c r="K54" s="1477"/>
    </row>
    <row r="55" spans="1:11">
      <c r="A55" s="1476" t="s">
        <v>747</v>
      </c>
      <c r="B55" s="1477" t="s">
        <v>803</v>
      </c>
      <c r="C55" s="1477"/>
      <c r="D55" s="1477"/>
      <c r="E55" s="1477" t="s">
        <v>870</v>
      </c>
      <c r="F55" s="1477" t="s">
        <v>870</v>
      </c>
      <c r="G55" s="1477" t="s">
        <v>904</v>
      </c>
      <c r="H55" s="1477" t="s">
        <v>870</v>
      </c>
      <c r="I55" s="1477" t="s">
        <v>870</v>
      </c>
      <c r="J55" s="1477" t="s">
        <v>870</v>
      </c>
      <c r="K55" s="1477"/>
    </row>
    <row r="56" spans="1:11">
      <c r="A56" s="1476" t="s">
        <v>748</v>
      </c>
      <c r="B56" s="1478" t="s">
        <v>820</v>
      </c>
      <c r="C56" s="1478" t="s">
        <v>845</v>
      </c>
      <c r="D56" s="1478"/>
      <c r="E56" s="1478">
        <v>700</v>
      </c>
      <c r="F56" s="1478" t="s">
        <v>891</v>
      </c>
      <c r="G56" s="1478" t="s">
        <v>845</v>
      </c>
      <c r="H56" s="1478" t="s">
        <v>914</v>
      </c>
      <c r="I56" s="1478" t="s">
        <v>905</v>
      </c>
      <c r="J56" s="1478" t="s">
        <v>905</v>
      </c>
      <c r="K56" s="1478"/>
    </row>
    <row r="57" spans="1:11">
      <c r="A57" s="1476" t="s">
        <v>749</v>
      </c>
      <c r="B57" s="1477" t="s">
        <v>805</v>
      </c>
      <c r="C57" s="1477" t="s">
        <v>805</v>
      </c>
      <c r="D57" s="1477"/>
      <c r="E57" s="1477" t="s">
        <v>869</v>
      </c>
      <c r="F57" s="1477" t="s">
        <v>813</v>
      </c>
      <c r="G57" s="1477" t="s">
        <v>813</v>
      </c>
      <c r="H57" s="1477" t="s">
        <v>805</v>
      </c>
      <c r="I57" s="1477" t="s">
        <v>920</v>
      </c>
      <c r="J57" s="1477" t="s">
        <v>869</v>
      </c>
      <c r="K57" s="1477"/>
    </row>
    <row r="58" spans="1:11">
      <c r="A58" s="1476" t="s">
        <v>750</v>
      </c>
      <c r="B58" s="1478" t="s">
        <v>821</v>
      </c>
      <c r="C58" s="1478" t="s">
        <v>846</v>
      </c>
      <c r="D58" s="1478"/>
      <c r="E58" s="1478">
        <v>1000</v>
      </c>
      <c r="F58" s="1478" t="s">
        <v>892</v>
      </c>
      <c r="G58" s="1478" t="s">
        <v>905</v>
      </c>
      <c r="H58" s="1478" t="s">
        <v>915</v>
      </c>
      <c r="I58" s="1478" t="s">
        <v>921</v>
      </c>
      <c r="J58" s="1478" t="s">
        <v>821</v>
      </c>
      <c r="K58" s="1478"/>
    </row>
    <row r="59" spans="1:11" ht="13" thickBot="1">
      <c r="A59" s="1479" t="s">
        <v>751</v>
      </c>
      <c r="B59" s="1480" t="s">
        <v>804</v>
      </c>
      <c r="C59" s="1480" t="s">
        <v>847</v>
      </c>
      <c r="D59" s="1480"/>
      <c r="E59" s="1480" t="s">
        <v>847</v>
      </c>
      <c r="F59" s="1480" t="s">
        <v>847</v>
      </c>
      <c r="G59" s="1480" t="s">
        <v>847</v>
      </c>
      <c r="H59" s="1480" t="s">
        <v>847</v>
      </c>
      <c r="I59" s="1480" t="s">
        <v>804</v>
      </c>
      <c r="J59" s="1480" t="s">
        <v>847</v>
      </c>
      <c r="K59" s="1480"/>
    </row>
    <row r="60" spans="1:11">
      <c r="A60" s="1475" t="s">
        <v>759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746</v>
      </c>
      <c r="B61" s="1477" t="s">
        <v>810</v>
      </c>
      <c r="C61" s="1477"/>
      <c r="D61" s="1477" t="s">
        <v>810</v>
      </c>
      <c r="E61" s="1477"/>
      <c r="F61" s="1477"/>
      <c r="G61" s="1477"/>
      <c r="H61" s="1477"/>
      <c r="I61" s="1477"/>
      <c r="J61" s="1477" t="s">
        <v>249</v>
      </c>
      <c r="K61" s="1477"/>
    </row>
    <row r="62" spans="1:11">
      <c r="A62" s="1476" t="s">
        <v>747</v>
      </c>
      <c r="B62" s="1477" t="s">
        <v>803</v>
      </c>
      <c r="C62" s="1477"/>
      <c r="D62" s="1477" t="s">
        <v>803</v>
      </c>
      <c r="E62" s="1477"/>
      <c r="F62" s="1477"/>
      <c r="G62" s="1477"/>
      <c r="H62" s="1477"/>
      <c r="I62" s="1477"/>
      <c r="J62" s="1477" t="s">
        <v>870</v>
      </c>
      <c r="K62" s="1477"/>
    </row>
    <row r="63" spans="1:11">
      <c r="A63" s="1476" t="s">
        <v>748</v>
      </c>
      <c r="B63" s="1478" t="s">
        <v>822</v>
      </c>
      <c r="C63" s="1478"/>
      <c r="D63" s="1478" t="s">
        <v>857</v>
      </c>
      <c r="E63" s="1478"/>
      <c r="F63" s="1478"/>
      <c r="G63" s="1478"/>
      <c r="H63" s="1478"/>
      <c r="I63" s="1478"/>
      <c r="J63" s="1478" t="s">
        <v>857</v>
      </c>
      <c r="K63" s="1478"/>
    </row>
    <row r="64" spans="1:11">
      <c r="A64" s="1476" t="s">
        <v>749</v>
      </c>
      <c r="B64" s="1477" t="s">
        <v>805</v>
      </c>
      <c r="C64" s="1477"/>
      <c r="D64" s="1477" t="s">
        <v>830</v>
      </c>
      <c r="E64" s="1477"/>
      <c r="F64" s="1477"/>
      <c r="G64" s="1477"/>
      <c r="H64" s="1477"/>
      <c r="I64" s="1477"/>
      <c r="J64" s="1477" t="s">
        <v>805</v>
      </c>
      <c r="K64" s="1477"/>
    </row>
    <row r="65" spans="1:11">
      <c r="A65" s="1476" t="s">
        <v>750</v>
      </c>
      <c r="B65" s="1478" t="s">
        <v>823</v>
      </c>
      <c r="C65" s="1478"/>
      <c r="D65" s="1478"/>
      <c r="E65" s="1478"/>
      <c r="F65" s="1478"/>
      <c r="G65" s="1478"/>
      <c r="H65" s="1478"/>
      <c r="I65" s="1478"/>
      <c r="J65" s="1478" t="s">
        <v>916</v>
      </c>
      <c r="K65" s="1478"/>
    </row>
    <row r="66" spans="1:11" ht="13" thickBot="1">
      <c r="A66" s="1479" t="s">
        <v>751</v>
      </c>
      <c r="B66" s="1480" t="s">
        <v>804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760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746</v>
      </c>
      <c r="B68" s="1477" t="s">
        <v>811</v>
      </c>
      <c r="C68" s="1477"/>
      <c r="D68" s="1477"/>
      <c r="E68" s="1477" t="s">
        <v>872</v>
      </c>
      <c r="F68" s="1477"/>
      <c r="G68" s="1477"/>
      <c r="H68" s="1477"/>
      <c r="I68" s="1477"/>
      <c r="J68" s="1477"/>
      <c r="K68" s="1477"/>
    </row>
    <row r="69" spans="1:11">
      <c r="A69" s="1476" t="s">
        <v>747</v>
      </c>
      <c r="B69" s="1477" t="s">
        <v>803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748</v>
      </c>
      <c r="B70" s="1471" t="s">
        <v>824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749</v>
      </c>
      <c r="B71" s="1477" t="s">
        <v>805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750</v>
      </c>
      <c r="B72" s="1478" t="s">
        <v>816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751</v>
      </c>
      <c r="B73" s="1480" t="s">
        <v>812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761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746</v>
      </c>
      <c r="B75" s="1477" t="s">
        <v>809</v>
      </c>
      <c r="C75" s="1478"/>
      <c r="D75" s="1477"/>
      <c r="E75" s="1477"/>
      <c r="F75" s="1477"/>
      <c r="G75" s="1477"/>
      <c r="H75" s="1477"/>
      <c r="I75" s="1477" t="s">
        <v>890</v>
      </c>
      <c r="J75" s="1477" t="s">
        <v>903</v>
      </c>
      <c r="K75" s="1477"/>
    </row>
    <row r="76" spans="1:11">
      <c r="A76" s="1476" t="s">
        <v>747</v>
      </c>
      <c r="B76" s="1477" t="s">
        <v>803</v>
      </c>
      <c r="C76" s="1478"/>
      <c r="D76" s="1477"/>
      <c r="E76" s="1477"/>
      <c r="F76" s="1477"/>
      <c r="G76" s="1477"/>
      <c r="H76" s="1477"/>
      <c r="I76" s="1477" t="s">
        <v>870</v>
      </c>
      <c r="J76" s="1477" t="s">
        <v>870</v>
      </c>
      <c r="K76" s="1477"/>
    </row>
    <row r="77" spans="1:11">
      <c r="A77" s="1476" t="s">
        <v>748</v>
      </c>
      <c r="B77" s="1478" t="s">
        <v>825</v>
      </c>
      <c r="C77" s="1478" t="s">
        <v>848</v>
      </c>
      <c r="D77" s="1478" t="s">
        <v>854</v>
      </c>
      <c r="E77" s="1478"/>
      <c r="F77" s="1478"/>
      <c r="G77" s="1478"/>
      <c r="H77" s="1478"/>
      <c r="I77" s="1478" t="s">
        <v>856</v>
      </c>
      <c r="J77" s="1478" t="s">
        <v>889</v>
      </c>
      <c r="K77" s="1478"/>
    </row>
    <row r="78" spans="1:11">
      <c r="A78" s="1476" t="s">
        <v>749</v>
      </c>
      <c r="B78" s="1477" t="s">
        <v>813</v>
      </c>
      <c r="C78" s="1478" t="s">
        <v>813</v>
      </c>
      <c r="D78" s="1478" t="s">
        <v>830</v>
      </c>
      <c r="E78" s="1478"/>
      <c r="F78" s="1478"/>
      <c r="G78" s="1478"/>
      <c r="H78" s="1478"/>
      <c r="I78" s="1478" t="s">
        <v>813</v>
      </c>
      <c r="J78" s="1478" t="s">
        <v>916</v>
      </c>
      <c r="K78" s="1478"/>
    </row>
    <row r="79" spans="1:11">
      <c r="A79" s="1476" t="s">
        <v>750</v>
      </c>
      <c r="B79" s="1478" t="s">
        <v>826</v>
      </c>
      <c r="C79" s="1478" t="s">
        <v>827</v>
      </c>
      <c r="D79" s="1478"/>
      <c r="E79" s="1478"/>
      <c r="F79" s="1478"/>
      <c r="G79" s="1478"/>
      <c r="H79" s="1478"/>
      <c r="I79" s="1478" t="s">
        <v>825</v>
      </c>
      <c r="J79" s="1478"/>
      <c r="K79" s="1478"/>
    </row>
    <row r="80" spans="1:11" ht="13" thickBot="1">
      <c r="A80" s="1479" t="s">
        <v>751</v>
      </c>
      <c r="B80" s="1480" t="s">
        <v>804</v>
      </c>
      <c r="C80" s="1481" t="s">
        <v>804</v>
      </c>
      <c r="D80" s="1481"/>
      <c r="E80" s="1481"/>
      <c r="F80" s="1481"/>
      <c r="G80" s="1481"/>
      <c r="H80" s="1481"/>
      <c r="I80" s="1481" t="s">
        <v>804</v>
      </c>
      <c r="J80" s="1481"/>
      <c r="K80" s="1481"/>
    </row>
    <row r="81" spans="1:11">
      <c r="A81" s="1475" t="s">
        <v>762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746</v>
      </c>
      <c r="B82" s="1477" t="s">
        <v>809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747</v>
      </c>
      <c r="B83" s="1477" t="s">
        <v>803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748</v>
      </c>
      <c r="B84" s="1478" t="s">
        <v>827</v>
      </c>
      <c r="C84" s="1478" t="s">
        <v>826</v>
      </c>
      <c r="D84" s="1478" t="s">
        <v>858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749</v>
      </c>
      <c r="B85" s="1477" t="s">
        <v>813</v>
      </c>
      <c r="C85" s="1478" t="s">
        <v>813</v>
      </c>
      <c r="D85" s="1478" t="s">
        <v>830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750</v>
      </c>
      <c r="B86" s="1478" t="s">
        <v>828</v>
      </c>
      <c r="C86" s="1478" t="s">
        <v>849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751</v>
      </c>
      <c r="B87" s="1480" t="s">
        <v>804</v>
      </c>
      <c r="C87" s="1481" t="s">
        <v>847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313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746</v>
      </c>
      <c r="B89" s="1477" t="s">
        <v>814</v>
      </c>
      <c r="C89" s="1478"/>
      <c r="D89" s="1478"/>
      <c r="E89" s="1478" t="s">
        <v>873</v>
      </c>
      <c r="F89" s="1478" t="s">
        <v>893</v>
      </c>
      <c r="G89" s="1478" t="s">
        <v>893</v>
      </c>
      <c r="H89" s="1478" t="s">
        <v>893</v>
      </c>
      <c r="I89" s="1478" t="s">
        <v>893</v>
      </c>
      <c r="J89" s="1478" t="s">
        <v>814</v>
      </c>
      <c r="K89" s="1478"/>
    </row>
    <row r="90" spans="1:11">
      <c r="A90" s="1476" t="s">
        <v>747</v>
      </c>
      <c r="B90" s="1477" t="s">
        <v>815</v>
      </c>
      <c r="C90" s="1477"/>
      <c r="D90" s="1477" t="s">
        <v>859</v>
      </c>
      <c r="E90" s="1477" t="s">
        <v>870</v>
      </c>
      <c r="F90" s="1477" t="s">
        <v>870</v>
      </c>
      <c r="G90" s="1477" t="s">
        <v>870</v>
      </c>
      <c r="H90" s="1477" t="s">
        <v>870</v>
      </c>
      <c r="I90" s="1477" t="s">
        <v>870</v>
      </c>
      <c r="J90" s="1477" t="s">
        <v>870</v>
      </c>
      <c r="K90" s="1477"/>
    </row>
    <row r="91" spans="1:11">
      <c r="A91" s="1476" t="s">
        <v>748</v>
      </c>
      <c r="B91" s="1478" t="s">
        <v>816</v>
      </c>
      <c r="C91" s="1478"/>
      <c r="D91" s="1478" t="s">
        <v>831</v>
      </c>
      <c r="E91" s="1478">
        <v>2</v>
      </c>
      <c r="F91" s="1478" t="s">
        <v>894</v>
      </c>
      <c r="G91" s="1478" t="s">
        <v>824</v>
      </c>
      <c r="H91" s="1478" t="s">
        <v>824</v>
      </c>
      <c r="I91" s="1478" t="s">
        <v>894</v>
      </c>
      <c r="J91" s="1478" t="s">
        <v>824</v>
      </c>
      <c r="K91" s="1478"/>
    </row>
    <row r="92" spans="1:11">
      <c r="A92" s="1476" t="s">
        <v>749</v>
      </c>
      <c r="B92" s="1477" t="s">
        <v>804</v>
      </c>
      <c r="C92" s="1478"/>
      <c r="D92" s="1478" t="s">
        <v>830</v>
      </c>
      <c r="E92" s="1478" t="s">
        <v>868</v>
      </c>
      <c r="F92" s="1478" t="s">
        <v>868</v>
      </c>
      <c r="G92" s="1478" t="s">
        <v>804</v>
      </c>
      <c r="H92" s="1478" t="s">
        <v>804</v>
      </c>
      <c r="I92" s="1478" t="s">
        <v>804</v>
      </c>
      <c r="J92" s="1478" t="s">
        <v>804</v>
      </c>
      <c r="K92" s="1478"/>
    </row>
    <row r="93" spans="1:11">
      <c r="A93" s="1476" t="s">
        <v>750</v>
      </c>
      <c r="B93" s="1478" t="s">
        <v>829</v>
      </c>
      <c r="C93" s="1478"/>
      <c r="D93" s="1478"/>
      <c r="E93" s="1478">
        <v>4.5</v>
      </c>
      <c r="F93" s="1478" t="s">
        <v>895</v>
      </c>
      <c r="G93" s="1478" t="s">
        <v>816</v>
      </c>
      <c r="H93" s="1478" t="s">
        <v>816</v>
      </c>
      <c r="I93" s="1478" t="s">
        <v>816</v>
      </c>
      <c r="J93" s="1478" t="s">
        <v>816</v>
      </c>
      <c r="K93" s="1478"/>
    </row>
    <row r="94" spans="1:11" ht="13" thickBot="1">
      <c r="A94" s="1479" t="s">
        <v>751</v>
      </c>
      <c r="B94" s="1480" t="s">
        <v>805</v>
      </c>
      <c r="C94" s="1481"/>
      <c r="D94" s="1481"/>
      <c r="E94" s="1481" t="s">
        <v>869</v>
      </c>
      <c r="F94" s="1481" t="s">
        <v>813</v>
      </c>
      <c r="G94" s="1481" t="s">
        <v>813</v>
      </c>
      <c r="H94" s="1481" t="s">
        <v>813</v>
      </c>
      <c r="I94" s="1481" t="s">
        <v>813</v>
      </c>
      <c r="J94" s="1481" t="s">
        <v>813</v>
      </c>
      <c r="K94" s="1481"/>
    </row>
    <row r="95" spans="1:11">
      <c r="A95" s="1475" t="s">
        <v>763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746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747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748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749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750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751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350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746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747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748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749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750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751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764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746</v>
      </c>
      <c r="B110" s="1477" t="s">
        <v>811</v>
      </c>
      <c r="C110" s="1477"/>
      <c r="D110" s="1477" t="s">
        <v>811</v>
      </c>
      <c r="E110" s="1477" t="s">
        <v>874</v>
      </c>
      <c r="F110" s="1477" t="s">
        <v>896</v>
      </c>
      <c r="G110" s="1477" t="s">
        <v>874</v>
      </c>
      <c r="H110" s="1477" t="s">
        <v>874</v>
      </c>
      <c r="I110" s="1477" t="s">
        <v>896</v>
      </c>
      <c r="J110" s="1477" t="s">
        <v>896</v>
      </c>
      <c r="K110" s="1477"/>
    </row>
    <row r="111" spans="1:11">
      <c r="A111" s="1476" t="s">
        <v>747</v>
      </c>
      <c r="B111" s="1477" t="s">
        <v>803</v>
      </c>
      <c r="C111" s="1477"/>
      <c r="D111" s="1477" t="s">
        <v>803</v>
      </c>
      <c r="E111" s="1477" t="s">
        <v>870</v>
      </c>
      <c r="F111" s="1477" t="s">
        <v>870</v>
      </c>
      <c r="G111" s="1477" t="s">
        <v>870</v>
      </c>
      <c r="H111" s="1477" t="s">
        <v>870</v>
      </c>
      <c r="I111" s="1477" t="s">
        <v>870</v>
      </c>
      <c r="J111" s="1477" t="s">
        <v>870</v>
      </c>
      <c r="K111" s="1477"/>
    </row>
    <row r="112" spans="1:11">
      <c r="A112" s="1476" t="s">
        <v>748</v>
      </c>
      <c r="B112" s="1478" t="s">
        <v>823</v>
      </c>
      <c r="C112" s="1478"/>
      <c r="D112" s="1478" t="s">
        <v>860</v>
      </c>
      <c r="E112" s="1478" t="s">
        <v>875</v>
      </c>
      <c r="F112" s="1478" t="s">
        <v>897</v>
      </c>
      <c r="G112" s="1478" t="s">
        <v>906</v>
      </c>
      <c r="H112" s="1478" t="s">
        <v>906</v>
      </c>
      <c r="I112" s="1478" t="s">
        <v>906</v>
      </c>
      <c r="J112" s="1478" t="s">
        <v>922</v>
      </c>
      <c r="K112" s="1478"/>
    </row>
    <row r="113" spans="1:11">
      <c r="A113" s="1476" t="s">
        <v>749</v>
      </c>
      <c r="B113" s="1478" t="s">
        <v>830</v>
      </c>
      <c r="C113" s="1478"/>
      <c r="D113" s="1478" t="s">
        <v>830</v>
      </c>
      <c r="E113" s="1478" t="s">
        <v>868</v>
      </c>
      <c r="F113" s="1478" t="s">
        <v>804</v>
      </c>
      <c r="G113" s="1478" t="s">
        <v>868</v>
      </c>
      <c r="H113" s="1478" t="s">
        <v>804</v>
      </c>
      <c r="I113" s="1478" t="s">
        <v>804</v>
      </c>
      <c r="J113" s="1478" t="s">
        <v>804</v>
      </c>
      <c r="K113" s="1478"/>
    </row>
    <row r="114" spans="1:11">
      <c r="A114" s="1476" t="s">
        <v>750</v>
      </c>
      <c r="B114" s="1478">
        <v>0</v>
      </c>
      <c r="C114" s="1478"/>
      <c r="D114" s="1478"/>
      <c r="E114" s="1478" t="s">
        <v>876</v>
      </c>
      <c r="F114" s="1478" t="s">
        <v>875</v>
      </c>
      <c r="G114" s="1478" t="s">
        <v>829</v>
      </c>
      <c r="H114" s="1478" t="s">
        <v>829</v>
      </c>
      <c r="I114" s="1478" t="s">
        <v>829</v>
      </c>
      <c r="J114" s="1478" t="s">
        <v>923</v>
      </c>
      <c r="K114" s="1478"/>
    </row>
    <row r="115" spans="1:11" ht="13" thickBot="1">
      <c r="A115" s="1479" t="s">
        <v>751</v>
      </c>
      <c r="B115" s="1481">
        <v>0</v>
      </c>
      <c r="C115" s="1481"/>
      <c r="D115" s="1481"/>
      <c r="E115" s="1481" t="s">
        <v>869</v>
      </c>
      <c r="F115" s="1481" t="s">
        <v>813</v>
      </c>
      <c r="G115" s="1481" t="s">
        <v>813</v>
      </c>
      <c r="H115" s="1481" t="s">
        <v>813</v>
      </c>
      <c r="I115" s="1481" t="s">
        <v>813</v>
      </c>
      <c r="J115" s="1481" t="s">
        <v>813</v>
      </c>
      <c r="K115" s="1481"/>
    </row>
    <row r="116" spans="1:11">
      <c r="A116" s="1475" t="s">
        <v>312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746</v>
      </c>
      <c r="B117" s="1477" t="s">
        <v>810</v>
      </c>
      <c r="C117" s="1477"/>
      <c r="D117" s="1477" t="s">
        <v>861</v>
      </c>
      <c r="E117" s="1477" t="s">
        <v>877</v>
      </c>
      <c r="F117" s="1477" t="s">
        <v>249</v>
      </c>
      <c r="G117" s="1477" t="s">
        <v>249</v>
      </c>
      <c r="H117" s="1477" t="s">
        <v>810</v>
      </c>
      <c r="I117" s="1477" t="s">
        <v>249</v>
      </c>
      <c r="J117" s="1477" t="s">
        <v>249</v>
      </c>
      <c r="K117" s="1477"/>
    </row>
    <row r="118" spans="1:11">
      <c r="A118" s="1476" t="s">
        <v>747</v>
      </c>
      <c r="B118" s="1477" t="s">
        <v>803</v>
      </c>
      <c r="C118" s="1477"/>
      <c r="D118" s="1477" t="s">
        <v>803</v>
      </c>
      <c r="E118" s="1477" t="s">
        <v>870</v>
      </c>
      <c r="F118" s="1477" t="s">
        <v>870</v>
      </c>
      <c r="G118" s="1477" t="s">
        <v>870</v>
      </c>
      <c r="H118" s="1477" t="s">
        <v>870</v>
      </c>
      <c r="I118" s="1477" t="s">
        <v>870</v>
      </c>
      <c r="J118" s="1477" t="s">
        <v>870</v>
      </c>
      <c r="K118" s="1477"/>
    </row>
    <row r="119" spans="1:11">
      <c r="A119" s="1476" t="s">
        <v>748</v>
      </c>
      <c r="B119" s="1478" t="s">
        <v>831</v>
      </c>
      <c r="C119" s="1478"/>
      <c r="D119" s="1478">
        <v>1.5</v>
      </c>
      <c r="E119" s="1478" t="s">
        <v>878</v>
      </c>
      <c r="F119" s="1478" t="s">
        <v>898</v>
      </c>
      <c r="G119" s="1478" t="s">
        <v>907</v>
      </c>
      <c r="H119" s="1478" t="s">
        <v>907</v>
      </c>
      <c r="I119" s="1478" t="s">
        <v>907</v>
      </c>
      <c r="J119" s="1478" t="s">
        <v>907</v>
      </c>
      <c r="K119" s="1478"/>
    </row>
    <row r="120" spans="1:11">
      <c r="A120" s="1476" t="s">
        <v>749</v>
      </c>
      <c r="B120" s="1477"/>
      <c r="C120" s="1478"/>
      <c r="D120" s="1478" t="s">
        <v>830</v>
      </c>
      <c r="E120" s="1478" t="s">
        <v>868</v>
      </c>
      <c r="F120" s="1478" t="s">
        <v>868</v>
      </c>
      <c r="G120" s="1478" t="s">
        <v>804</v>
      </c>
      <c r="H120" s="1478" t="s">
        <v>804</v>
      </c>
      <c r="I120" s="1478" t="s">
        <v>868</v>
      </c>
      <c r="J120" s="1478" t="s">
        <v>804</v>
      </c>
      <c r="K120" s="1478"/>
    </row>
    <row r="121" spans="1:11">
      <c r="A121" s="1476" t="s">
        <v>750</v>
      </c>
      <c r="B121" s="1478"/>
      <c r="C121" s="1478"/>
      <c r="D121" s="1478"/>
      <c r="E121" s="1478" t="s">
        <v>879</v>
      </c>
      <c r="F121" s="1478" t="s">
        <v>878</v>
      </c>
      <c r="G121" s="1478" t="s">
        <v>831</v>
      </c>
      <c r="H121" s="1478" t="s">
        <v>831</v>
      </c>
      <c r="I121" s="1478" t="s">
        <v>831</v>
      </c>
      <c r="J121" s="1478" t="s">
        <v>831</v>
      </c>
      <c r="K121" s="1478"/>
    </row>
    <row r="122" spans="1:11" ht="13" thickBot="1">
      <c r="A122" s="1479" t="s">
        <v>751</v>
      </c>
      <c r="B122" s="1480"/>
      <c r="C122" s="1481"/>
      <c r="D122" s="1481"/>
      <c r="E122" s="1481" t="s">
        <v>869</v>
      </c>
      <c r="F122" s="1481" t="s">
        <v>813</v>
      </c>
      <c r="G122" s="1481" t="s">
        <v>813</v>
      </c>
      <c r="H122" s="1481" t="s">
        <v>813</v>
      </c>
      <c r="I122" s="1481" t="s">
        <v>813</v>
      </c>
      <c r="J122" s="1481" t="s">
        <v>813</v>
      </c>
      <c r="K122" s="1481"/>
    </row>
    <row r="123" spans="1:11">
      <c r="A123" s="1475" t="s">
        <v>765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746</v>
      </c>
      <c r="B124" s="1477" t="s">
        <v>809</v>
      </c>
      <c r="C124" s="1477" t="s">
        <v>809</v>
      </c>
      <c r="D124" s="1477" t="s">
        <v>809</v>
      </c>
      <c r="E124" s="1477"/>
      <c r="F124" s="1477"/>
      <c r="G124" s="1477" t="s">
        <v>903</v>
      </c>
      <c r="H124" s="1477" t="s">
        <v>890</v>
      </c>
      <c r="I124" s="1477" t="s">
        <v>890</v>
      </c>
      <c r="J124" s="1477" t="s">
        <v>903</v>
      </c>
      <c r="K124" s="1477"/>
    </row>
    <row r="125" spans="1:11">
      <c r="A125" s="1476" t="s">
        <v>747</v>
      </c>
      <c r="B125" s="1477" t="s">
        <v>803</v>
      </c>
      <c r="C125" s="1477" t="s">
        <v>803</v>
      </c>
      <c r="D125" s="1477" t="s">
        <v>803</v>
      </c>
      <c r="E125" s="1477"/>
      <c r="F125" s="1477"/>
      <c r="G125" s="1477" t="s">
        <v>870</v>
      </c>
      <c r="H125" s="1477" t="s">
        <v>870</v>
      </c>
      <c r="I125" s="1477" t="s">
        <v>870</v>
      </c>
      <c r="J125" s="1477" t="s">
        <v>870</v>
      </c>
      <c r="K125" s="1477"/>
    </row>
    <row r="126" spans="1:11">
      <c r="A126" s="1476" t="s">
        <v>748</v>
      </c>
      <c r="B126" s="1478" t="s">
        <v>822</v>
      </c>
      <c r="C126" s="1478" t="s">
        <v>822</v>
      </c>
      <c r="D126" s="1478">
        <v>15</v>
      </c>
      <c r="E126" s="1478"/>
      <c r="F126" s="1478"/>
      <c r="G126" s="1478" t="s">
        <v>822</v>
      </c>
      <c r="H126" s="1478" t="s">
        <v>822</v>
      </c>
      <c r="I126" s="1478" t="s">
        <v>822</v>
      </c>
      <c r="J126" s="1478" t="s">
        <v>857</v>
      </c>
      <c r="K126" s="1478"/>
    </row>
    <row r="127" spans="1:11">
      <c r="A127" s="1476" t="s">
        <v>749</v>
      </c>
      <c r="B127" s="1477" t="s">
        <v>813</v>
      </c>
      <c r="C127" s="1478" t="s">
        <v>813</v>
      </c>
      <c r="D127" s="1477" t="s">
        <v>830</v>
      </c>
      <c r="E127" s="1477"/>
      <c r="F127" s="1478"/>
      <c r="G127" s="1477" t="s">
        <v>813</v>
      </c>
      <c r="H127" s="1477" t="s">
        <v>813</v>
      </c>
      <c r="I127" s="1477" t="s">
        <v>813</v>
      </c>
      <c r="J127" s="1477" t="s">
        <v>916</v>
      </c>
      <c r="K127" s="1477"/>
    </row>
    <row r="128" spans="1:11">
      <c r="A128" s="1476" t="s">
        <v>750</v>
      </c>
      <c r="B128" s="1478" t="s">
        <v>819</v>
      </c>
      <c r="C128" s="1478" t="s">
        <v>819</v>
      </c>
      <c r="D128" s="1478"/>
      <c r="E128" s="1478"/>
      <c r="F128" s="1478"/>
      <c r="G128" s="1478" t="s">
        <v>823</v>
      </c>
      <c r="H128" s="1478" t="s">
        <v>857</v>
      </c>
      <c r="I128" s="1478" t="s">
        <v>819</v>
      </c>
      <c r="J128" s="1478"/>
      <c r="K128" s="1478"/>
    </row>
    <row r="129" spans="1:11" ht="13" thickBot="1">
      <c r="A129" s="1479" t="s">
        <v>751</v>
      </c>
      <c r="B129" s="1480" t="s">
        <v>804</v>
      </c>
      <c r="C129" s="1481" t="s">
        <v>847</v>
      </c>
      <c r="D129" s="1480"/>
      <c r="E129" s="1480"/>
      <c r="F129" s="1481"/>
      <c r="G129" s="1480" t="s">
        <v>847</v>
      </c>
      <c r="H129" s="1480" t="s">
        <v>847</v>
      </c>
      <c r="I129" s="1480" t="s">
        <v>847</v>
      </c>
      <c r="J129" s="1480"/>
      <c r="K129" s="1480"/>
    </row>
    <row r="130" spans="1:11">
      <c r="A130" s="1475" t="s">
        <v>766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746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747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748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749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750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751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767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746</v>
      </c>
      <c r="B138" s="1477" t="s">
        <v>810</v>
      </c>
      <c r="C138" s="1477"/>
      <c r="D138" s="1478"/>
      <c r="E138" s="1478" t="s">
        <v>249</v>
      </c>
      <c r="F138" s="1478" t="s">
        <v>249</v>
      </c>
      <c r="G138" s="1477" t="s">
        <v>249</v>
      </c>
      <c r="H138" s="1477" t="s">
        <v>249</v>
      </c>
      <c r="I138" s="1477" t="s">
        <v>249</v>
      </c>
      <c r="J138" s="1477" t="s">
        <v>249</v>
      </c>
      <c r="K138" s="1477"/>
    </row>
    <row r="139" spans="1:11">
      <c r="A139" s="1476" t="s">
        <v>747</v>
      </c>
      <c r="B139" s="1477" t="s">
        <v>803</v>
      </c>
      <c r="C139" s="1477"/>
      <c r="D139" s="1478"/>
      <c r="E139" s="1478" t="s">
        <v>870</v>
      </c>
      <c r="F139" s="1478" t="s">
        <v>870</v>
      </c>
      <c r="G139" s="1477" t="s">
        <v>870</v>
      </c>
      <c r="H139" s="1477" t="s">
        <v>870</v>
      </c>
      <c r="I139" s="1477" t="s">
        <v>870</v>
      </c>
      <c r="J139" s="1477" t="s">
        <v>870</v>
      </c>
      <c r="K139" s="1477"/>
    </row>
    <row r="140" spans="1:11">
      <c r="A140" s="1476" t="s">
        <v>748</v>
      </c>
      <c r="B140" s="1478" t="s">
        <v>816</v>
      </c>
      <c r="C140" s="1478"/>
      <c r="D140" s="1478"/>
      <c r="E140" s="1478" t="s">
        <v>875</v>
      </c>
      <c r="F140" s="1478" t="s">
        <v>897</v>
      </c>
      <c r="G140" s="1478" t="s">
        <v>829</v>
      </c>
      <c r="H140" s="1482" t="s">
        <v>829</v>
      </c>
      <c r="I140" s="1478" t="s">
        <v>922</v>
      </c>
      <c r="J140" s="1478" t="s">
        <v>922</v>
      </c>
      <c r="K140" s="1478"/>
    </row>
    <row r="141" spans="1:11">
      <c r="A141" s="1476" t="s">
        <v>749</v>
      </c>
      <c r="B141" s="1477" t="s">
        <v>830</v>
      </c>
      <c r="C141" s="1477"/>
      <c r="D141" s="1478"/>
      <c r="E141" s="1478" t="s">
        <v>868</v>
      </c>
      <c r="F141" s="1478" t="s">
        <v>868</v>
      </c>
      <c r="G141" s="1477" t="s">
        <v>804</v>
      </c>
      <c r="H141" s="1477" t="s">
        <v>804</v>
      </c>
      <c r="I141" s="1478" t="s">
        <v>804</v>
      </c>
      <c r="J141" s="1478" t="s">
        <v>804</v>
      </c>
      <c r="K141" s="1478"/>
    </row>
    <row r="142" spans="1:11">
      <c r="A142" s="1476" t="s">
        <v>750</v>
      </c>
      <c r="B142" s="1478">
        <v>0</v>
      </c>
      <c r="C142" s="1478"/>
      <c r="D142" s="1478"/>
      <c r="E142" s="1478" t="s">
        <v>876</v>
      </c>
      <c r="F142" s="1478" t="s">
        <v>899</v>
      </c>
      <c r="G142" s="1478" t="s">
        <v>860</v>
      </c>
      <c r="H142" s="1478" t="s">
        <v>860</v>
      </c>
      <c r="I142" s="1478" t="s">
        <v>923</v>
      </c>
      <c r="J142" s="1478" t="s">
        <v>923</v>
      </c>
      <c r="K142" s="1478"/>
    </row>
    <row r="143" spans="1:11" ht="13" thickBot="1">
      <c r="A143" s="1479" t="s">
        <v>751</v>
      </c>
      <c r="B143" s="1480">
        <v>0</v>
      </c>
      <c r="C143" s="1480"/>
      <c r="D143" s="1481"/>
      <c r="E143" s="1480" t="s">
        <v>869</v>
      </c>
      <c r="F143" s="1480" t="s">
        <v>813</v>
      </c>
      <c r="G143" s="1480" t="s">
        <v>813</v>
      </c>
      <c r="H143" s="1480" t="s">
        <v>813</v>
      </c>
      <c r="I143" s="1480" t="s">
        <v>813</v>
      </c>
      <c r="J143" s="1480" t="s">
        <v>813</v>
      </c>
      <c r="K143" s="1480"/>
    </row>
    <row r="144" spans="1:11">
      <c r="A144" s="1475" t="s">
        <v>768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746</v>
      </c>
      <c r="B145" s="1477" t="s">
        <v>814</v>
      </c>
      <c r="C145" s="1477"/>
      <c r="D145" s="1478"/>
      <c r="E145" s="1477"/>
      <c r="F145" s="1477"/>
      <c r="G145" s="1477"/>
      <c r="H145" s="1477" t="s">
        <v>873</v>
      </c>
      <c r="I145" s="1477" t="s">
        <v>873</v>
      </c>
      <c r="J145" s="1477" t="s">
        <v>814</v>
      </c>
      <c r="K145" s="1477"/>
    </row>
    <row r="146" spans="1:11">
      <c r="A146" s="1476" t="s">
        <v>747</v>
      </c>
      <c r="B146" s="1477" t="s">
        <v>803</v>
      </c>
      <c r="C146" s="1477"/>
      <c r="D146" s="1478"/>
      <c r="E146" s="1477"/>
      <c r="F146" s="1477"/>
      <c r="G146" s="1477"/>
      <c r="H146" s="1477" t="s">
        <v>870</v>
      </c>
      <c r="I146" s="1477" t="s">
        <v>870</v>
      </c>
      <c r="J146" s="1477" t="s">
        <v>870</v>
      </c>
      <c r="K146" s="1477"/>
    </row>
    <row r="147" spans="1:11">
      <c r="A147" s="1476" t="s">
        <v>748</v>
      </c>
      <c r="B147" s="1478" t="s">
        <v>816</v>
      </c>
      <c r="C147" s="1478"/>
      <c r="D147" s="1478"/>
      <c r="E147" s="1478"/>
      <c r="F147" s="1478"/>
      <c r="G147" s="1478"/>
      <c r="H147" s="1478" t="s">
        <v>907</v>
      </c>
      <c r="I147" s="1478" t="s">
        <v>833</v>
      </c>
      <c r="J147" s="1478" t="s">
        <v>907</v>
      </c>
      <c r="K147" s="1478"/>
    </row>
    <row r="148" spans="1:11">
      <c r="A148" s="1476" t="s">
        <v>749</v>
      </c>
      <c r="B148" s="1477" t="s">
        <v>830</v>
      </c>
      <c r="C148" s="1477"/>
      <c r="D148" s="1478"/>
      <c r="E148" s="1477"/>
      <c r="F148" s="1477"/>
      <c r="G148" s="1477"/>
      <c r="H148" s="1477" t="s">
        <v>916</v>
      </c>
      <c r="I148" s="1478" t="s">
        <v>830</v>
      </c>
      <c r="J148" s="1478" t="s">
        <v>830</v>
      </c>
      <c r="K148" s="1478"/>
    </row>
    <row r="149" spans="1:11">
      <c r="A149" s="1476" t="s">
        <v>750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751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769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746</v>
      </c>
      <c r="B152" s="1477" t="s">
        <v>832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747</v>
      </c>
      <c r="B153" s="1477" t="s">
        <v>803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748</v>
      </c>
      <c r="B154" s="1478" t="s">
        <v>833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749</v>
      </c>
      <c r="B155" s="1477" t="s">
        <v>830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750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751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770</v>
      </c>
      <c r="B158" s="1486" t="s">
        <v>834</v>
      </c>
      <c r="C158" s="1486" t="s">
        <v>837</v>
      </c>
      <c r="D158" s="1486" t="s">
        <v>862</v>
      </c>
      <c r="E158" s="1486" t="s">
        <v>884</v>
      </c>
      <c r="F158" s="1486" t="s">
        <v>834</v>
      </c>
      <c r="G158" s="1486" t="s">
        <v>834</v>
      </c>
      <c r="H158" s="1486" t="s">
        <v>837</v>
      </c>
      <c r="I158" s="1486" t="s">
        <v>834</v>
      </c>
      <c r="J158" s="1486" t="s">
        <v>834</v>
      </c>
      <c r="K158" s="1486"/>
    </row>
    <row r="159" spans="1:11">
      <c r="A159" s="1476" t="s">
        <v>746</v>
      </c>
      <c r="B159" s="1477" t="s">
        <v>835</v>
      </c>
      <c r="C159" s="1477" t="s">
        <v>810</v>
      </c>
      <c r="D159" s="1477" t="s">
        <v>863</v>
      </c>
      <c r="E159" s="1477" t="s">
        <v>802</v>
      </c>
      <c r="F159" s="1477" t="s">
        <v>802</v>
      </c>
      <c r="G159" s="1477" t="s">
        <v>802</v>
      </c>
      <c r="H159" s="1477" t="s">
        <v>249</v>
      </c>
      <c r="I159" s="1477" t="s">
        <v>802</v>
      </c>
      <c r="J159" s="1477" t="s">
        <v>802</v>
      </c>
      <c r="K159" s="1477"/>
    </row>
    <row r="160" spans="1:11">
      <c r="A160" s="1476" t="s">
        <v>747</v>
      </c>
      <c r="B160" s="1477" t="s">
        <v>807</v>
      </c>
      <c r="C160" s="1477" t="s">
        <v>850</v>
      </c>
      <c r="D160" s="1478" t="s">
        <v>803</v>
      </c>
      <c r="E160" s="1477" t="s">
        <v>880</v>
      </c>
      <c r="F160" s="1477" t="s">
        <v>807</v>
      </c>
      <c r="G160" s="1477" t="s">
        <v>870</v>
      </c>
      <c r="H160" s="1477" t="s">
        <v>815</v>
      </c>
      <c r="I160" s="1477" t="s">
        <v>870</v>
      </c>
      <c r="J160" s="1477" t="s">
        <v>870</v>
      </c>
      <c r="K160" s="1477"/>
    </row>
    <row r="161" spans="1:11">
      <c r="A161" s="1476" t="s">
        <v>748</v>
      </c>
      <c r="B161" s="1478" t="s">
        <v>817</v>
      </c>
      <c r="C161" s="1478" t="s">
        <v>851</v>
      </c>
      <c r="D161" s="1478" t="s">
        <v>857</v>
      </c>
      <c r="E161" s="1478" t="s">
        <v>881</v>
      </c>
      <c r="F161" s="1478" t="s">
        <v>900</v>
      </c>
      <c r="G161" s="1478" t="s">
        <v>908</v>
      </c>
      <c r="H161" s="1478" t="s">
        <v>917</v>
      </c>
      <c r="I161" s="1478" t="s">
        <v>836</v>
      </c>
      <c r="J161" s="1478" t="s">
        <v>856</v>
      </c>
      <c r="K161" s="1478"/>
    </row>
    <row r="162" spans="1:11">
      <c r="A162" s="1476" t="s">
        <v>749</v>
      </c>
      <c r="B162" s="1477" t="s">
        <v>804</v>
      </c>
      <c r="C162" s="1477" t="s">
        <v>852</v>
      </c>
      <c r="D162" s="1478" t="s">
        <v>830</v>
      </c>
      <c r="E162" s="1477" t="s">
        <v>869</v>
      </c>
      <c r="F162" s="1477" t="s">
        <v>883</v>
      </c>
      <c r="G162" s="1477" t="s">
        <v>847</v>
      </c>
      <c r="H162" s="1478" t="s">
        <v>844</v>
      </c>
      <c r="I162" s="1477" t="s">
        <v>852</v>
      </c>
      <c r="J162" s="1477" t="s">
        <v>847</v>
      </c>
      <c r="K162" s="1477"/>
    </row>
    <row r="163" spans="1:11">
      <c r="A163" s="1476" t="s">
        <v>750</v>
      </c>
      <c r="B163" s="1478" t="s">
        <v>836</v>
      </c>
      <c r="C163" s="1478" t="s">
        <v>853</v>
      </c>
      <c r="D163" s="1478"/>
      <c r="E163" s="1478" t="s">
        <v>882</v>
      </c>
      <c r="F163" s="1478" t="s">
        <v>901</v>
      </c>
      <c r="G163" s="1478" t="s">
        <v>842</v>
      </c>
      <c r="H163" s="1478" t="s">
        <v>915</v>
      </c>
      <c r="I163" s="1478" t="s">
        <v>848</v>
      </c>
      <c r="J163" s="1478" t="s">
        <v>848</v>
      </c>
      <c r="K163" s="1478"/>
    </row>
    <row r="164" spans="1:11" ht="13" thickBot="1">
      <c r="A164" s="1479" t="s">
        <v>751</v>
      </c>
      <c r="B164" s="1480" t="s">
        <v>805</v>
      </c>
      <c r="C164" s="1480" t="s">
        <v>847</v>
      </c>
      <c r="D164" s="1481"/>
      <c r="E164" s="1480" t="s">
        <v>883</v>
      </c>
      <c r="F164" s="1480" t="s">
        <v>813</v>
      </c>
      <c r="G164" s="1480" t="s">
        <v>805</v>
      </c>
      <c r="H164" s="1481" t="s">
        <v>804</v>
      </c>
      <c r="I164" s="1480" t="s">
        <v>805</v>
      </c>
      <c r="J164" s="1480" t="s">
        <v>813</v>
      </c>
      <c r="K164" s="1480"/>
    </row>
    <row r="165" spans="1:11">
      <c r="A165" s="1475" t="s">
        <v>770</v>
      </c>
      <c r="B165" s="1486" t="s">
        <v>837</v>
      </c>
      <c r="C165" s="1486"/>
      <c r="D165" s="1486" t="s">
        <v>864</v>
      </c>
      <c r="E165" s="1486" t="s">
        <v>885</v>
      </c>
      <c r="F165" s="1486" t="s">
        <v>885</v>
      </c>
      <c r="G165" s="1486" t="s">
        <v>885</v>
      </c>
      <c r="H165" s="1486"/>
      <c r="I165" s="1486"/>
      <c r="J165" s="1486"/>
      <c r="K165" s="1486"/>
    </row>
    <row r="166" spans="1:11">
      <c r="A166" s="1476" t="s">
        <v>746</v>
      </c>
      <c r="B166" s="1477" t="s">
        <v>839</v>
      </c>
      <c r="C166" s="1478"/>
      <c r="D166" s="1478" t="s">
        <v>865</v>
      </c>
      <c r="E166" s="1477" t="s">
        <v>802</v>
      </c>
      <c r="F166" s="1478" t="s">
        <v>802</v>
      </c>
      <c r="G166" s="1477" t="s">
        <v>802</v>
      </c>
      <c r="H166" s="1477"/>
      <c r="I166" s="1477"/>
      <c r="J166" s="1477"/>
      <c r="K166" s="1477"/>
    </row>
    <row r="167" spans="1:11">
      <c r="A167" s="1476" t="s">
        <v>747</v>
      </c>
      <c r="B167" s="1477" t="s">
        <v>838</v>
      </c>
      <c r="C167" s="1478"/>
      <c r="D167" s="1478" t="s">
        <v>866</v>
      </c>
      <c r="E167" s="1477" t="s">
        <v>886</v>
      </c>
      <c r="F167" s="1478" t="s">
        <v>866</v>
      </c>
      <c r="G167" s="1477" t="s">
        <v>870</v>
      </c>
      <c r="H167" s="1477"/>
      <c r="I167" s="1477"/>
      <c r="J167" s="1477"/>
      <c r="K167" s="1477"/>
    </row>
    <row r="168" spans="1:11">
      <c r="A168" s="1476" t="s">
        <v>748</v>
      </c>
      <c r="B168" s="1478" t="s">
        <v>840</v>
      </c>
      <c r="C168" s="1478"/>
      <c r="D168" s="1478" t="s">
        <v>887</v>
      </c>
      <c r="E168" s="1478" t="s">
        <v>888</v>
      </c>
      <c r="F168" s="1478" t="s">
        <v>888</v>
      </c>
      <c r="G168" s="1478" t="s">
        <v>848</v>
      </c>
      <c r="H168" s="1478"/>
      <c r="I168" s="1478"/>
      <c r="J168" s="1478"/>
      <c r="K168" s="1478"/>
    </row>
    <row r="169" spans="1:11">
      <c r="A169" s="1476" t="s">
        <v>749</v>
      </c>
      <c r="B169" s="1477" t="s">
        <v>830</v>
      </c>
      <c r="C169" s="1478"/>
      <c r="D169" s="1478" t="s">
        <v>867</v>
      </c>
      <c r="E169" s="1477" t="s">
        <v>844</v>
      </c>
      <c r="F169" s="1478" t="s">
        <v>844</v>
      </c>
      <c r="G169" s="1477" t="s">
        <v>852</v>
      </c>
      <c r="H169" s="1477"/>
      <c r="I169" s="1477"/>
      <c r="J169" s="1477"/>
      <c r="K169" s="1477"/>
    </row>
    <row r="170" spans="1:11">
      <c r="A170" s="1476" t="s">
        <v>750</v>
      </c>
      <c r="B170" s="1478">
        <v>0</v>
      </c>
      <c r="C170" s="1478"/>
      <c r="D170" s="1478"/>
      <c r="E170" s="1478" t="s">
        <v>889</v>
      </c>
      <c r="F170" s="1478" t="s">
        <v>889</v>
      </c>
      <c r="G170" s="1478" t="s">
        <v>854</v>
      </c>
      <c r="H170" s="1478"/>
      <c r="I170" s="1478"/>
      <c r="J170" s="1478"/>
      <c r="K170" s="1478"/>
    </row>
    <row r="171" spans="1:11" ht="13" thickBot="1">
      <c r="A171" s="1479" t="s">
        <v>751</v>
      </c>
      <c r="B171" s="1480">
        <v>0</v>
      </c>
      <c r="C171" s="1481"/>
      <c r="D171" s="1481"/>
      <c r="E171" s="1480" t="s">
        <v>805</v>
      </c>
      <c r="F171" s="1481" t="s">
        <v>813</v>
      </c>
      <c r="G171" s="1480" t="s">
        <v>805</v>
      </c>
      <c r="H171" s="1480"/>
      <c r="I171" s="1480"/>
      <c r="J171" s="1480"/>
      <c r="K171" s="1480"/>
    </row>
    <row r="172" spans="1:11">
      <c r="A172" s="1475" t="s">
        <v>770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746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747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748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749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750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751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770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746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747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748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749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750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751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770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746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747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748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749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750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751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770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746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747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748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749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750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751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770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746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747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748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749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750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751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770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746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747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748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749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750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751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770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746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747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748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749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750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751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770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746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747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748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749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750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751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770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746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747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748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749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750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751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770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746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747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748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749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750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751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770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746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747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748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749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750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751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771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772</v>
      </c>
      <c r="B250" s="1484"/>
      <c r="C250" s="1484"/>
      <c r="D250" s="1484"/>
      <c r="E250" s="1477"/>
      <c r="F250" s="1477" t="s">
        <v>902</v>
      </c>
      <c r="G250" s="1477" t="s">
        <v>909</v>
      </c>
      <c r="H250" s="1477" t="s">
        <v>924</v>
      </c>
      <c r="I250" s="1477" t="s">
        <v>924</v>
      </c>
      <c r="J250" s="1477" t="s">
        <v>930</v>
      </c>
      <c r="K250" s="1477"/>
    </row>
    <row r="251" spans="1:11">
      <c r="A251" s="1483" t="s">
        <v>773</v>
      </c>
      <c r="B251" s="1477"/>
      <c r="C251" s="1477"/>
      <c r="D251" s="1478"/>
      <c r="E251" s="1477"/>
      <c r="F251" s="1478" t="s">
        <v>866</v>
      </c>
      <c r="G251" s="1477" t="s">
        <v>902</v>
      </c>
      <c r="H251" s="1477" t="s">
        <v>902</v>
      </c>
      <c r="I251" s="1477" t="s">
        <v>902</v>
      </c>
      <c r="J251" s="1477" t="s">
        <v>902</v>
      </c>
      <c r="K251" s="1477"/>
    </row>
    <row r="252" spans="1:11">
      <c r="A252" s="1483" t="s">
        <v>774</v>
      </c>
      <c r="B252" s="1478"/>
      <c r="C252" s="1478"/>
      <c r="D252" s="1478"/>
      <c r="E252" s="1477"/>
      <c r="F252" s="1478" t="s">
        <v>807</v>
      </c>
      <c r="G252" s="1477" t="s">
        <v>866</v>
      </c>
      <c r="H252" s="1477" t="s">
        <v>807</v>
      </c>
      <c r="I252" s="1477" t="s">
        <v>807</v>
      </c>
      <c r="J252" s="1477" t="s">
        <v>924</v>
      </c>
      <c r="K252" s="1477"/>
    </row>
    <row r="253" spans="1:11" ht="13" thickBot="1">
      <c r="A253" s="1485" t="s">
        <v>775</v>
      </c>
      <c r="B253" s="1481"/>
      <c r="C253" s="1481"/>
      <c r="D253" s="1481"/>
      <c r="E253" s="1480"/>
      <c r="F253" s="1481">
        <v>0</v>
      </c>
      <c r="G253" s="1480" t="s">
        <v>910</v>
      </c>
      <c r="H253" s="1480" t="s">
        <v>910</v>
      </c>
      <c r="I253" s="1481" t="s">
        <v>910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777</v>
      </c>
    </row>
    <row r="2" spans="1:11" ht="15">
      <c r="A2" s="1490"/>
    </row>
    <row r="3" spans="1:11" ht="13" thickBot="1">
      <c r="A3" s="1491"/>
      <c r="B3" s="1470" t="s">
        <v>779</v>
      </c>
      <c r="C3" s="1470"/>
      <c r="D3" s="1470"/>
      <c r="E3" s="1470"/>
      <c r="F3" s="1470"/>
      <c r="G3" s="1470"/>
    </row>
    <row r="4" spans="1:11" ht="13" thickBot="1">
      <c r="A4" s="1492" t="s">
        <v>780</v>
      </c>
      <c r="B4" s="1474" t="s">
        <v>795</v>
      </c>
      <c r="C4" s="1474" t="s">
        <v>793</v>
      </c>
      <c r="D4" s="1474" t="s">
        <v>794</v>
      </c>
      <c r="E4" s="1474" t="s">
        <v>796</v>
      </c>
      <c r="F4" s="1474" t="s">
        <v>797</v>
      </c>
      <c r="G4" s="1474" t="s">
        <v>798</v>
      </c>
      <c r="H4" s="1474" t="s">
        <v>911</v>
      </c>
      <c r="I4" s="1474" t="s">
        <v>799</v>
      </c>
      <c r="J4" s="1474" t="s">
        <v>800</v>
      </c>
      <c r="K4" s="1474"/>
    </row>
    <row r="5" spans="1:11">
      <c r="A5" s="1494" t="s">
        <v>781</v>
      </c>
      <c r="B5" s="1495" t="s">
        <v>931</v>
      </c>
      <c r="C5" s="1495" t="s">
        <v>931</v>
      </c>
      <c r="D5" s="1495" t="s">
        <v>931</v>
      </c>
      <c r="E5" s="1495" t="s">
        <v>931</v>
      </c>
      <c r="F5" s="1495" t="s">
        <v>931</v>
      </c>
      <c r="G5" s="1495" t="s">
        <v>931</v>
      </c>
      <c r="H5" s="1495" t="s">
        <v>931</v>
      </c>
      <c r="I5" s="1495" t="s">
        <v>931</v>
      </c>
      <c r="J5" s="1495" t="s">
        <v>931</v>
      </c>
      <c r="K5" s="1495"/>
    </row>
    <row r="6" spans="1:11">
      <c r="A6" s="1512" t="s">
        <v>782</v>
      </c>
      <c r="B6" s="1496" t="s">
        <v>932</v>
      </c>
      <c r="C6" s="1495" t="s">
        <v>931</v>
      </c>
      <c r="D6" s="1495" t="s">
        <v>931</v>
      </c>
      <c r="E6" s="1495" t="s">
        <v>931</v>
      </c>
      <c r="F6" s="1496" t="s">
        <v>932</v>
      </c>
      <c r="G6" s="1496" t="s">
        <v>931</v>
      </c>
      <c r="H6" s="1495" t="s">
        <v>931</v>
      </c>
      <c r="I6" s="1495" t="s">
        <v>931</v>
      </c>
      <c r="J6" s="1496" t="s">
        <v>932</v>
      </c>
      <c r="K6" s="1496"/>
    </row>
    <row r="7" spans="1:11">
      <c r="A7" s="1512" t="s">
        <v>783</v>
      </c>
      <c r="B7" s="1496" t="s">
        <v>931</v>
      </c>
      <c r="C7" s="1495" t="s">
        <v>931</v>
      </c>
      <c r="D7" s="1496" t="s">
        <v>934</v>
      </c>
      <c r="E7" s="1495" t="s">
        <v>931</v>
      </c>
      <c r="F7" s="1496" t="s">
        <v>932</v>
      </c>
      <c r="G7" s="1496" t="s">
        <v>932</v>
      </c>
      <c r="H7" s="1495" t="s">
        <v>931</v>
      </c>
      <c r="I7" s="1495" t="s">
        <v>931</v>
      </c>
      <c r="J7" s="1496" t="s">
        <v>932</v>
      </c>
      <c r="K7" s="1496"/>
    </row>
    <row r="8" spans="1:11">
      <c r="A8" s="1512" t="s">
        <v>784</v>
      </c>
      <c r="B8" s="1496" t="s">
        <v>934</v>
      </c>
      <c r="C8" s="1496" t="s">
        <v>940</v>
      </c>
      <c r="D8" s="1496" t="s">
        <v>934</v>
      </c>
      <c r="E8" s="1496" t="s">
        <v>934</v>
      </c>
      <c r="F8" s="1496" t="s">
        <v>934</v>
      </c>
      <c r="G8" s="1496" t="s">
        <v>934</v>
      </c>
      <c r="H8" s="1496" t="s">
        <v>934</v>
      </c>
      <c r="I8" s="1496" t="s">
        <v>934</v>
      </c>
      <c r="J8" s="1496" t="s">
        <v>934</v>
      </c>
      <c r="K8" s="1496"/>
    </row>
    <row r="9" spans="1:11">
      <c r="A9" s="1513" t="s">
        <v>785</v>
      </c>
      <c r="B9" s="1496" t="s">
        <v>934</v>
      </c>
      <c r="C9" s="1497" t="s">
        <v>934</v>
      </c>
      <c r="D9" s="1496" t="s">
        <v>934</v>
      </c>
      <c r="E9" s="1496" t="s">
        <v>934</v>
      </c>
      <c r="F9" s="1496" t="s">
        <v>934</v>
      </c>
      <c r="G9" s="1497" t="s">
        <v>934</v>
      </c>
      <c r="H9" s="1497" t="s">
        <v>934</v>
      </c>
      <c r="I9" s="1496" t="s">
        <v>934</v>
      </c>
      <c r="J9" s="1496" t="s">
        <v>934</v>
      </c>
      <c r="K9" s="1497"/>
    </row>
    <row r="10" spans="1:11" ht="13" thickBot="1">
      <c r="A10" s="1514" t="s">
        <v>786</v>
      </c>
      <c r="B10" s="1496" t="s">
        <v>934</v>
      </c>
      <c r="C10" s="1498" t="s">
        <v>935</v>
      </c>
      <c r="D10" s="1498" t="s">
        <v>935</v>
      </c>
      <c r="E10" s="1496" t="s">
        <v>934</v>
      </c>
      <c r="F10" s="1498" t="s">
        <v>935</v>
      </c>
      <c r="G10" s="1498" t="s">
        <v>935</v>
      </c>
      <c r="H10" s="1498" t="s">
        <v>935</v>
      </c>
      <c r="I10" s="1498" t="s">
        <v>935</v>
      </c>
      <c r="J10" s="1498" t="s">
        <v>935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778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931</v>
      </c>
      <c r="C14" s="1504" t="s">
        <v>931</v>
      </c>
      <c r="D14" s="1504" t="s">
        <v>931</v>
      </c>
      <c r="E14" s="1504" t="s">
        <v>931</v>
      </c>
      <c r="F14" s="1504" t="s">
        <v>931</v>
      </c>
      <c r="G14" s="1504" t="s">
        <v>931</v>
      </c>
      <c r="H14" s="1505" t="s">
        <v>931</v>
      </c>
      <c r="I14" s="1504" t="s">
        <v>931</v>
      </c>
      <c r="J14" s="1505" t="s">
        <v>931</v>
      </c>
      <c r="K14" s="1504"/>
    </row>
    <row r="15" spans="1:11">
      <c r="A15" s="1506">
        <v>2</v>
      </c>
      <c r="B15" s="1507" t="s">
        <v>941</v>
      </c>
      <c r="C15" s="1507" t="s">
        <v>937</v>
      </c>
      <c r="D15" s="1507" t="s">
        <v>938</v>
      </c>
      <c r="E15" s="1507"/>
      <c r="F15" s="1507"/>
      <c r="G15" s="1507"/>
      <c r="H15" s="1507" t="s">
        <v>937</v>
      </c>
      <c r="I15" s="1507" t="s">
        <v>936</v>
      </c>
      <c r="J15" s="1507" t="s">
        <v>933</v>
      </c>
      <c r="K15" s="1507"/>
    </row>
    <row r="16" spans="1:11" ht="13" thickBot="1">
      <c r="A16" s="1508">
        <v>3</v>
      </c>
      <c r="B16" s="1509" t="s">
        <v>939</v>
      </c>
      <c r="C16" s="1498"/>
      <c r="D16" s="1498" t="s">
        <v>939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787</v>
      </c>
    </row>
    <row r="2" spans="1:11" ht="13" thickBot="1"/>
    <row r="3" spans="1:11" ht="13" thickBot="1">
      <c r="A3" s="1473" t="s">
        <v>791</v>
      </c>
      <c r="B3" s="1474" t="s">
        <v>795</v>
      </c>
      <c r="C3" s="1474" t="s">
        <v>841</v>
      </c>
      <c r="D3" s="1474" t="s">
        <v>794</v>
      </c>
      <c r="E3" s="1474" t="s">
        <v>796</v>
      </c>
      <c r="F3" s="1474" t="s">
        <v>797</v>
      </c>
      <c r="G3" s="1474" t="s">
        <v>798</v>
      </c>
      <c r="H3" s="1474" t="s">
        <v>911</v>
      </c>
      <c r="I3" s="1474" t="s">
        <v>799</v>
      </c>
      <c r="J3" s="1474" t="s">
        <v>800</v>
      </c>
      <c r="K3" s="1474"/>
    </row>
    <row r="4" spans="1:11" ht="13" thickBot="1">
      <c r="A4" s="1516" t="s">
        <v>788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789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790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515" t="s">
        <v>792</v>
      </c>
    </row>
    <row r="2" spans="1:11" ht="13" thickBot="1"/>
    <row r="3" spans="1:11" ht="13" thickBot="1">
      <c r="A3" s="1473" t="s">
        <v>791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788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789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790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68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68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2016-11-18T10:15:40Z</dcterms:modified>
</cp:coreProperties>
</file>